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ale\ipython_file\data_kho\"/>
    </mc:Choice>
  </mc:AlternateContent>
  <xr:revisionPtr revIDLastSave="0" documentId="8_{AE84D72A-CEE2-4288-9EAA-05D0A0D7C2B3}" xr6:coauthVersionLast="47" xr6:coauthVersionMax="47" xr10:uidLastSave="{00000000-0000-0000-0000-000000000000}"/>
  <bookViews>
    <workbookView xWindow="-108" yWindow="-108" windowWidth="23256" windowHeight="12576" tabRatio="1000" activeTab="26" xr2:uid="{D5E7A009-6F61-42DE-BE10-6C514545E82C}"/>
  </bookViews>
  <sheets>
    <sheet name="01.12" sheetId="2" r:id="rId1"/>
    <sheet name="02.12" sheetId="3" r:id="rId2"/>
    <sheet name="03.12" sheetId="4" r:id="rId3"/>
    <sheet name="04.12" sheetId="5" r:id="rId4"/>
    <sheet name="06.12" sheetId="6" r:id="rId5"/>
    <sheet name="07.12" sheetId="7" r:id="rId6"/>
    <sheet name="08.12" sheetId="8" r:id="rId7"/>
    <sheet name="09.12" sheetId="9" r:id="rId8"/>
    <sheet name="10.12" sheetId="10" r:id="rId9"/>
    <sheet name="11.12" sheetId="11" r:id="rId10"/>
    <sheet name="13.12" sheetId="12" r:id="rId11"/>
    <sheet name="14.12" sheetId="13" r:id="rId12"/>
    <sheet name="15.12" sheetId="14" r:id="rId13"/>
    <sheet name="16.12" sheetId="15" r:id="rId14"/>
    <sheet name="17.12" sheetId="16" r:id="rId15"/>
    <sheet name="18.12" sheetId="17" r:id="rId16"/>
    <sheet name="20.12" sheetId="18" r:id="rId17"/>
    <sheet name="21.12" sheetId="19" r:id="rId18"/>
    <sheet name="22.12" sheetId="20" r:id="rId19"/>
    <sheet name="23.12" sheetId="21" r:id="rId20"/>
    <sheet name="24.12" sheetId="22" r:id="rId21"/>
    <sheet name="25.12" sheetId="23" r:id="rId22"/>
    <sheet name="27.12" sheetId="24" r:id="rId23"/>
    <sheet name="28.12" sheetId="25" r:id="rId24"/>
    <sheet name="29.12" sheetId="26" r:id="rId25"/>
    <sheet name="30.12" sheetId="27" r:id="rId26"/>
    <sheet name="31.12" sheetId="28" r:id="rId27"/>
  </sheets>
  <definedNames>
    <definedName name="_xlnm._FilterDatabase" localSheetId="0" hidden="1">'01.12'!$B$1:$CC$87</definedName>
    <definedName name="_xlnm._FilterDatabase" localSheetId="1" hidden="1">'02.12'!$B$1:$CA$86</definedName>
    <definedName name="_xlnm._FilterDatabase" localSheetId="2" hidden="1">'03.12'!$B$2:$CB$86</definedName>
    <definedName name="_xlnm._FilterDatabase" localSheetId="3" hidden="1">'04.12'!$B$2:$CA$86</definedName>
    <definedName name="_xlnm._FilterDatabase" localSheetId="4" hidden="1">'06.12'!$B$2:$CC$86</definedName>
    <definedName name="_xlnm._FilterDatabase" localSheetId="5" hidden="1">'07.12'!$B$2:$CB$86</definedName>
    <definedName name="_xlnm._FilterDatabase" localSheetId="6" hidden="1">'08.12'!$B$2:$CB$86</definedName>
    <definedName name="_xlnm._FilterDatabase" localSheetId="7" hidden="1">'09.12'!$B$2:$CA$86</definedName>
    <definedName name="_xlnm._FilterDatabase" localSheetId="8" hidden="1">'10.12'!$B$2:$CA$86</definedName>
    <definedName name="_xlnm._FilterDatabase" localSheetId="9" hidden="1">'11.12'!$B$2:$CA$86</definedName>
    <definedName name="_xlnm._FilterDatabase" localSheetId="10" hidden="1">'13.12'!$B$2:$CA$86</definedName>
    <definedName name="_xlnm._FilterDatabase" localSheetId="11" hidden="1">'14.12'!$B$2:$CA$86</definedName>
    <definedName name="_xlnm._FilterDatabase" localSheetId="12" hidden="1">'15.12'!$B$2:$CA$86</definedName>
    <definedName name="_xlnm._FilterDatabase" localSheetId="13" hidden="1">'16.12'!$B$2:$CA$86</definedName>
    <definedName name="_xlnm._FilterDatabase" localSheetId="14" hidden="1">'17.12'!$B$2:$CB$86</definedName>
    <definedName name="_xlnm._FilterDatabase" localSheetId="15" hidden="1">'18.12'!$B$2:$CA$86</definedName>
    <definedName name="_xlnm._FilterDatabase" localSheetId="16" hidden="1">'20.12'!$B$2:$CA$86</definedName>
    <definedName name="_xlnm._FilterDatabase" localSheetId="17" hidden="1">'21.12'!$B$2:$CA$86</definedName>
    <definedName name="_xlnm._FilterDatabase" localSheetId="18" hidden="1">'22.12'!$B$2:$CA$86</definedName>
    <definedName name="_xlnm._FilterDatabase" localSheetId="19" hidden="1">'23.12'!$B$2:$CA$86</definedName>
    <definedName name="_xlnm._FilterDatabase" localSheetId="20" hidden="1">'24.12'!$B$2:$CA$86</definedName>
    <definedName name="_xlnm._FilterDatabase" localSheetId="21" hidden="1">'25.12'!$B$2:$CA$86</definedName>
    <definedName name="_xlnm._FilterDatabase" localSheetId="22" hidden="1">'27.12'!$B$2:$CC$86</definedName>
    <definedName name="_xlnm._FilterDatabase" localSheetId="23" hidden="1">'28.12'!$B$1:$CA$83</definedName>
    <definedName name="_xlnm._FilterDatabase" localSheetId="24" hidden="1">'29.12'!$B$1:$CA$99</definedName>
    <definedName name="_xlnm._FilterDatabase" localSheetId="25" hidden="1">'30.12'!$B$1:$CA$83</definedName>
  </definedNames>
  <calcPr calcId="191029" iterateCount="0" iterateDelta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83" i="27" l="1"/>
  <c r="BV83" i="27"/>
  <c r="BY83" i="27"/>
  <c r="BX83" i="27"/>
  <c r="BJ83" i="27"/>
  <c r="BL83" i="27"/>
  <c r="BO83" i="27"/>
  <c r="BN83" i="27"/>
  <c r="AZ83" i="27"/>
  <c r="BB83" i="27"/>
  <c r="BE83" i="27"/>
  <c r="BD83" i="27"/>
  <c r="AP83" i="27"/>
  <c r="AR83" i="27"/>
  <c r="AU83" i="27"/>
  <c r="AT83" i="27"/>
  <c r="AF83" i="27"/>
  <c r="AH83" i="27"/>
  <c r="AK83" i="27"/>
  <c r="AJ83" i="27"/>
  <c r="U83" i="27"/>
  <c r="W83" i="27"/>
  <c r="Z83" i="27"/>
  <c r="J83" i="27"/>
  <c r="L83" i="27"/>
  <c r="O83" i="27"/>
  <c r="BT82" i="27"/>
  <c r="BV82" i="27"/>
  <c r="BY82" i="27"/>
  <c r="BX82" i="27"/>
  <c r="BJ82" i="27"/>
  <c r="BL82" i="27"/>
  <c r="BO82" i="27"/>
  <c r="BN82" i="27"/>
  <c r="AZ82" i="27"/>
  <c r="BB82" i="27"/>
  <c r="BE82" i="27"/>
  <c r="BD82" i="27"/>
  <c r="AP82" i="27"/>
  <c r="AR82" i="27"/>
  <c r="AU82" i="27"/>
  <c r="AT82" i="27"/>
  <c r="AF82" i="27"/>
  <c r="AH82" i="27"/>
  <c r="AK82" i="27"/>
  <c r="AJ82" i="27"/>
  <c r="U82" i="27"/>
  <c r="W82" i="27"/>
  <c r="Z82" i="27"/>
  <c r="J82" i="27"/>
  <c r="L82" i="27"/>
  <c r="O82" i="27"/>
  <c r="BT81" i="27"/>
  <c r="BV81" i="27"/>
  <c r="BY81" i="27"/>
  <c r="BX81" i="27"/>
  <c r="BJ81" i="27"/>
  <c r="BL81" i="27"/>
  <c r="BO81" i="27"/>
  <c r="BN81" i="27"/>
  <c r="AZ81" i="27"/>
  <c r="BB81" i="27"/>
  <c r="BE81" i="27"/>
  <c r="BD81" i="27"/>
  <c r="AP81" i="27"/>
  <c r="AR81" i="27"/>
  <c r="AU81" i="27"/>
  <c r="AT81" i="27"/>
  <c r="AF81" i="27"/>
  <c r="AH81" i="27"/>
  <c r="AK81" i="27"/>
  <c r="AJ81" i="27"/>
  <c r="U81" i="27"/>
  <c r="W81" i="27"/>
  <c r="Z81" i="27"/>
  <c r="J81" i="27"/>
  <c r="L81" i="27"/>
  <c r="O81" i="27"/>
  <c r="BT80" i="27"/>
  <c r="BV80" i="27"/>
  <c r="BY80" i="27"/>
  <c r="BX80" i="27"/>
  <c r="BJ80" i="27"/>
  <c r="BL80" i="27"/>
  <c r="BO80" i="27"/>
  <c r="AZ80" i="27"/>
  <c r="BB80" i="27"/>
  <c r="BE80" i="27"/>
  <c r="BD80" i="27"/>
  <c r="AP80" i="27"/>
  <c r="AR80" i="27"/>
  <c r="AU80" i="27"/>
  <c r="AT80" i="27"/>
  <c r="AF80" i="27"/>
  <c r="AH80" i="27"/>
  <c r="AK80" i="27"/>
  <c r="AJ80" i="27"/>
  <c r="U80" i="27"/>
  <c r="W80" i="27"/>
  <c r="Z80" i="27"/>
  <c r="J80" i="27"/>
  <c r="L80" i="27"/>
  <c r="O80" i="27"/>
  <c r="BT79" i="27"/>
  <c r="BV79" i="27"/>
  <c r="BY79" i="27"/>
  <c r="BX79" i="27"/>
  <c r="BJ79" i="27"/>
  <c r="BL79" i="27"/>
  <c r="BO79" i="27"/>
  <c r="BN79" i="27"/>
  <c r="AZ79" i="27"/>
  <c r="BB79" i="27"/>
  <c r="BE79" i="27"/>
  <c r="BD79" i="27"/>
  <c r="AP79" i="27"/>
  <c r="AR79" i="27"/>
  <c r="AU79" i="27"/>
  <c r="AT79" i="27"/>
  <c r="AF79" i="27"/>
  <c r="AH79" i="27"/>
  <c r="AK79" i="27"/>
  <c r="AJ79" i="27"/>
  <c r="U79" i="27"/>
  <c r="W79" i="27"/>
  <c r="Z79" i="27"/>
  <c r="J79" i="27"/>
  <c r="L79" i="27"/>
  <c r="O79" i="27"/>
  <c r="BT78" i="27"/>
  <c r="BV78" i="27"/>
  <c r="BY78" i="27"/>
  <c r="BX78" i="27"/>
  <c r="BJ78" i="27"/>
  <c r="BL78" i="27"/>
  <c r="BO78" i="27"/>
  <c r="BN78" i="27"/>
  <c r="AZ78" i="27"/>
  <c r="BB78" i="27"/>
  <c r="BE78" i="27"/>
  <c r="BD78" i="27"/>
  <c r="AP78" i="27"/>
  <c r="AR78" i="27"/>
  <c r="AU78" i="27"/>
  <c r="AT78" i="27"/>
  <c r="AF78" i="27"/>
  <c r="AH78" i="27"/>
  <c r="AK78" i="27"/>
  <c r="AJ78" i="27"/>
  <c r="U78" i="27"/>
  <c r="W78" i="27"/>
  <c r="Z78" i="27"/>
  <c r="J78" i="27"/>
  <c r="L78" i="27"/>
  <c r="O78" i="27"/>
  <c r="BT77" i="27"/>
  <c r="BV77" i="27"/>
  <c r="BY77" i="27"/>
  <c r="BX77" i="27"/>
  <c r="BJ77" i="27"/>
  <c r="BL77" i="27"/>
  <c r="BO77" i="27"/>
  <c r="BN77" i="27"/>
  <c r="AZ77" i="27"/>
  <c r="BB77" i="27"/>
  <c r="BE77" i="27"/>
  <c r="BD77" i="27"/>
  <c r="AP77" i="27"/>
  <c r="AR77" i="27"/>
  <c r="AU77" i="27"/>
  <c r="AT77" i="27"/>
  <c r="AF77" i="27"/>
  <c r="AH77" i="27"/>
  <c r="AK77" i="27"/>
  <c r="AJ77" i="27"/>
  <c r="U77" i="27"/>
  <c r="W77" i="27"/>
  <c r="Z77" i="27"/>
  <c r="J77" i="27"/>
  <c r="L77" i="27"/>
  <c r="O77" i="27"/>
  <c r="BT76" i="27"/>
  <c r="BV76" i="27"/>
  <c r="BY76" i="27"/>
  <c r="BX76" i="27"/>
  <c r="BJ76" i="27"/>
  <c r="BL76" i="27"/>
  <c r="BO76" i="27"/>
  <c r="BN76" i="27"/>
  <c r="AZ76" i="27"/>
  <c r="BB76" i="27"/>
  <c r="BE76" i="27"/>
  <c r="BD76" i="27"/>
  <c r="AP76" i="27"/>
  <c r="AR76" i="27"/>
  <c r="AU76" i="27"/>
  <c r="AT76" i="27"/>
  <c r="AF76" i="27"/>
  <c r="AH76" i="27"/>
  <c r="AK76" i="27"/>
  <c r="AJ76" i="27"/>
  <c r="U76" i="27"/>
  <c r="W76" i="27"/>
  <c r="Z76" i="27"/>
  <c r="J76" i="27"/>
  <c r="L76" i="27"/>
  <c r="O76" i="27"/>
  <c r="BT75" i="27"/>
  <c r="BV75" i="27"/>
  <c r="BY75" i="27"/>
  <c r="BX75" i="27"/>
  <c r="BJ75" i="27"/>
  <c r="BL75" i="27"/>
  <c r="BO75" i="27"/>
  <c r="BN75" i="27"/>
  <c r="AZ75" i="27"/>
  <c r="BB75" i="27"/>
  <c r="BE75" i="27"/>
  <c r="BD75" i="27"/>
  <c r="AP75" i="27"/>
  <c r="AR75" i="27"/>
  <c r="AU75" i="27"/>
  <c r="AT75" i="27"/>
  <c r="AF75" i="27"/>
  <c r="AH75" i="27"/>
  <c r="AK75" i="27"/>
  <c r="AJ75" i="27"/>
  <c r="U75" i="27"/>
  <c r="W75" i="27"/>
  <c r="Z75" i="27"/>
  <c r="J75" i="27"/>
  <c r="L75" i="27"/>
  <c r="O75" i="27"/>
  <c r="BT74" i="27"/>
  <c r="BV74" i="27"/>
  <c r="BY74" i="27"/>
  <c r="BX74" i="27"/>
  <c r="BJ74" i="27"/>
  <c r="BL74" i="27"/>
  <c r="BO74" i="27"/>
  <c r="BN74" i="27"/>
  <c r="AZ74" i="27"/>
  <c r="BB74" i="27"/>
  <c r="BE74" i="27"/>
  <c r="BD74" i="27"/>
  <c r="AP74" i="27"/>
  <c r="AR74" i="27"/>
  <c r="AU74" i="27"/>
  <c r="AT74" i="27"/>
  <c r="AF74" i="27"/>
  <c r="AH74" i="27"/>
  <c r="AK74" i="27"/>
  <c r="AJ74" i="27"/>
  <c r="U74" i="27"/>
  <c r="W74" i="27"/>
  <c r="Z74" i="27"/>
  <c r="J74" i="27"/>
  <c r="L74" i="27"/>
  <c r="O74" i="27"/>
  <c r="BT73" i="27"/>
  <c r="BV73" i="27"/>
  <c r="BY73" i="27"/>
  <c r="BX73" i="27"/>
  <c r="BJ73" i="27"/>
  <c r="BL73" i="27"/>
  <c r="BO73" i="27"/>
  <c r="BN73" i="27"/>
  <c r="AZ73" i="27"/>
  <c r="BB73" i="27"/>
  <c r="BE73" i="27"/>
  <c r="BD73" i="27"/>
  <c r="AP73" i="27"/>
  <c r="AR73" i="27"/>
  <c r="AU73" i="27"/>
  <c r="AT73" i="27"/>
  <c r="AF73" i="27"/>
  <c r="AH73" i="27"/>
  <c r="AK73" i="27"/>
  <c r="AJ73" i="27"/>
  <c r="U73" i="27"/>
  <c r="W73" i="27"/>
  <c r="Z73" i="27"/>
  <c r="J73" i="27"/>
  <c r="L73" i="27"/>
  <c r="O73" i="27"/>
  <c r="BT72" i="27"/>
  <c r="BV72" i="27"/>
  <c r="BY72" i="27"/>
  <c r="BX72" i="27"/>
  <c r="BJ72" i="27"/>
  <c r="BL72" i="27"/>
  <c r="BO72" i="27"/>
  <c r="BN72" i="27"/>
  <c r="AZ72" i="27"/>
  <c r="BB72" i="27"/>
  <c r="BE72" i="27"/>
  <c r="BD72" i="27"/>
  <c r="AP72" i="27"/>
  <c r="AR72" i="27"/>
  <c r="AU72" i="27"/>
  <c r="AT72" i="27"/>
  <c r="AF72" i="27"/>
  <c r="AH72" i="27"/>
  <c r="AK72" i="27"/>
  <c r="AJ72" i="27"/>
  <c r="U72" i="27"/>
  <c r="W72" i="27"/>
  <c r="Z72" i="27"/>
  <c r="J72" i="27"/>
  <c r="L72" i="27"/>
  <c r="O72" i="27"/>
  <c r="BT71" i="27"/>
  <c r="BV71" i="27"/>
  <c r="BY71" i="27"/>
  <c r="BX71" i="27"/>
  <c r="BJ71" i="27"/>
  <c r="BL71" i="27"/>
  <c r="BO71" i="27"/>
  <c r="BN71" i="27"/>
  <c r="AZ71" i="27"/>
  <c r="BB71" i="27"/>
  <c r="BE71" i="27"/>
  <c r="BD71" i="27"/>
  <c r="AP71" i="27"/>
  <c r="AR71" i="27"/>
  <c r="AU71" i="27"/>
  <c r="AT71" i="27"/>
  <c r="AF71" i="27"/>
  <c r="AH71" i="27"/>
  <c r="AK71" i="27"/>
  <c r="AJ71" i="27"/>
  <c r="U71" i="27"/>
  <c r="W71" i="27"/>
  <c r="Z71" i="27"/>
  <c r="J71" i="27"/>
  <c r="L71" i="27"/>
  <c r="O71" i="27"/>
  <c r="BT70" i="27"/>
  <c r="BV70" i="27"/>
  <c r="BY70" i="27"/>
  <c r="BX70" i="27"/>
  <c r="BJ70" i="27"/>
  <c r="BL70" i="27"/>
  <c r="BO70" i="27"/>
  <c r="BN70" i="27"/>
  <c r="AZ70" i="27"/>
  <c r="BB70" i="27"/>
  <c r="BE70" i="27"/>
  <c r="BD70" i="27"/>
  <c r="AP70" i="27"/>
  <c r="AR70" i="27"/>
  <c r="AU70" i="27"/>
  <c r="AT70" i="27"/>
  <c r="AF70" i="27"/>
  <c r="AH70" i="27"/>
  <c r="AK70" i="27"/>
  <c r="AJ70" i="27"/>
  <c r="U70" i="27"/>
  <c r="W70" i="27"/>
  <c r="Z70" i="27"/>
  <c r="J70" i="27"/>
  <c r="L70" i="27"/>
  <c r="O70" i="27"/>
  <c r="BT69" i="27"/>
  <c r="BV69" i="27"/>
  <c r="BY69" i="27"/>
  <c r="BX69" i="27"/>
  <c r="BJ69" i="27"/>
  <c r="BL69" i="27"/>
  <c r="BO69" i="27"/>
  <c r="BN69" i="27"/>
  <c r="AZ69" i="27"/>
  <c r="BB69" i="27"/>
  <c r="BE69" i="27"/>
  <c r="BD69" i="27"/>
  <c r="AP69" i="27"/>
  <c r="AR69" i="27"/>
  <c r="AU69" i="27"/>
  <c r="AT69" i="27"/>
  <c r="AF69" i="27"/>
  <c r="AH69" i="27"/>
  <c r="AK69" i="27"/>
  <c r="AJ69" i="27"/>
  <c r="U69" i="27"/>
  <c r="W69" i="27"/>
  <c r="Z69" i="27"/>
  <c r="J69" i="27"/>
  <c r="L69" i="27"/>
  <c r="O69" i="27"/>
  <c r="BT68" i="27"/>
  <c r="BV68" i="27"/>
  <c r="BY68" i="27"/>
  <c r="BX68" i="27"/>
  <c r="BJ68" i="27"/>
  <c r="BL68" i="27"/>
  <c r="BO68" i="27"/>
  <c r="BN68" i="27"/>
  <c r="AZ68" i="27"/>
  <c r="BB68" i="27"/>
  <c r="BE68" i="27"/>
  <c r="BD68" i="27"/>
  <c r="AP68" i="27"/>
  <c r="AR68" i="27"/>
  <c r="AU68" i="27"/>
  <c r="AT68" i="27"/>
  <c r="AF68" i="27"/>
  <c r="AH68" i="27"/>
  <c r="AK68" i="27"/>
  <c r="AJ68" i="27"/>
  <c r="U68" i="27"/>
  <c r="W68" i="27"/>
  <c r="Z68" i="27"/>
  <c r="J68" i="27"/>
  <c r="L68" i="27"/>
  <c r="O68" i="27"/>
  <c r="BT67" i="27"/>
  <c r="BV67" i="27"/>
  <c r="BY67" i="27"/>
  <c r="BX67" i="27"/>
  <c r="BJ67" i="27"/>
  <c r="BL67" i="27"/>
  <c r="BO67" i="27"/>
  <c r="BN67" i="27"/>
  <c r="AZ67" i="27"/>
  <c r="BB67" i="27"/>
  <c r="BE67" i="27"/>
  <c r="BD67" i="27"/>
  <c r="AP67" i="27"/>
  <c r="AR67" i="27"/>
  <c r="AU67" i="27"/>
  <c r="AT67" i="27"/>
  <c r="AF67" i="27"/>
  <c r="AH67" i="27"/>
  <c r="AK67" i="27"/>
  <c r="AJ67" i="27"/>
  <c r="U67" i="27"/>
  <c r="W67" i="27"/>
  <c r="Z67" i="27"/>
  <c r="J67" i="27"/>
  <c r="L67" i="27"/>
  <c r="O67" i="27"/>
  <c r="BT66" i="27"/>
  <c r="BV66" i="27"/>
  <c r="BY66" i="27"/>
  <c r="BX66" i="27"/>
  <c r="BJ66" i="27"/>
  <c r="BL66" i="27"/>
  <c r="BO66" i="27"/>
  <c r="BN66" i="27"/>
  <c r="AZ66" i="27"/>
  <c r="BB66" i="27"/>
  <c r="BE66" i="27"/>
  <c r="BD66" i="27"/>
  <c r="AP66" i="27"/>
  <c r="AR66" i="27"/>
  <c r="AU66" i="27"/>
  <c r="AT66" i="27"/>
  <c r="AF66" i="27"/>
  <c r="AH66" i="27"/>
  <c r="AK66" i="27"/>
  <c r="AJ66" i="27"/>
  <c r="U66" i="27"/>
  <c r="W66" i="27"/>
  <c r="Z66" i="27"/>
  <c r="J66" i="27"/>
  <c r="L66" i="27"/>
  <c r="O66" i="27"/>
  <c r="BT65" i="27"/>
  <c r="BV65" i="27"/>
  <c r="BY65" i="27"/>
  <c r="BX65" i="27"/>
  <c r="BJ65" i="27"/>
  <c r="BL65" i="27"/>
  <c r="BO65" i="27"/>
  <c r="BN65" i="27"/>
  <c r="AZ65" i="27"/>
  <c r="BB65" i="27"/>
  <c r="BE65" i="27"/>
  <c r="BD65" i="27"/>
  <c r="AP65" i="27"/>
  <c r="AR65" i="27"/>
  <c r="AU65" i="27"/>
  <c r="AT65" i="27"/>
  <c r="AF65" i="27"/>
  <c r="AH65" i="27"/>
  <c r="AK65" i="27"/>
  <c r="AJ65" i="27"/>
  <c r="U65" i="27"/>
  <c r="W65" i="27"/>
  <c r="Z65" i="27"/>
  <c r="J65" i="27"/>
  <c r="L65" i="27"/>
  <c r="O65" i="27"/>
  <c r="BT64" i="27"/>
  <c r="BV64" i="27"/>
  <c r="BY64" i="27"/>
  <c r="BX64" i="27"/>
  <c r="BJ64" i="27"/>
  <c r="BL64" i="27"/>
  <c r="BO64" i="27"/>
  <c r="BN64" i="27"/>
  <c r="AZ64" i="27"/>
  <c r="BB64" i="27"/>
  <c r="BE64" i="27"/>
  <c r="BD64" i="27"/>
  <c r="AP64" i="27"/>
  <c r="AR64" i="27"/>
  <c r="AU64" i="27"/>
  <c r="AT64" i="27"/>
  <c r="AF64" i="27"/>
  <c r="AH64" i="27"/>
  <c r="AK64" i="27"/>
  <c r="AJ64" i="27"/>
  <c r="U64" i="27"/>
  <c r="W64" i="27"/>
  <c r="Z64" i="27"/>
  <c r="J64" i="27"/>
  <c r="L64" i="27"/>
  <c r="O64" i="27"/>
  <c r="BT63" i="27"/>
  <c r="BV63" i="27"/>
  <c r="BY63" i="27"/>
  <c r="BX63" i="27"/>
  <c r="BJ63" i="27"/>
  <c r="BL63" i="27"/>
  <c r="BO63" i="27"/>
  <c r="BN63" i="27"/>
  <c r="AZ63" i="27"/>
  <c r="BB63" i="27"/>
  <c r="BE63" i="27"/>
  <c r="BD63" i="27"/>
  <c r="AP63" i="27"/>
  <c r="AQ63" i="27"/>
  <c r="AR63" i="27"/>
  <c r="AU63" i="27"/>
  <c r="AT63" i="27"/>
  <c r="AF63" i="27"/>
  <c r="AH63" i="27"/>
  <c r="AK63" i="27"/>
  <c r="AJ63" i="27"/>
  <c r="U63" i="27"/>
  <c r="W63" i="27"/>
  <c r="Z63" i="27"/>
  <c r="J63" i="27"/>
  <c r="L63" i="27"/>
  <c r="O63" i="27"/>
  <c r="BT62" i="27"/>
  <c r="BV62" i="27"/>
  <c r="BY62" i="27"/>
  <c r="BX62" i="27"/>
  <c r="BJ62" i="27"/>
  <c r="BL62" i="27"/>
  <c r="BO62" i="27"/>
  <c r="BN62" i="27"/>
  <c r="AZ62" i="27"/>
  <c r="BB62" i="27"/>
  <c r="BE62" i="27"/>
  <c r="BD62" i="27"/>
  <c r="AP62" i="27"/>
  <c r="AR62" i="27"/>
  <c r="AU62" i="27"/>
  <c r="AT62" i="27"/>
  <c r="AF62" i="27"/>
  <c r="AH62" i="27"/>
  <c r="AK62" i="27"/>
  <c r="AJ62" i="27"/>
  <c r="U62" i="27"/>
  <c r="W62" i="27"/>
  <c r="Z62" i="27"/>
  <c r="J62" i="27"/>
  <c r="L62" i="27"/>
  <c r="O62" i="27"/>
  <c r="BT61" i="27"/>
  <c r="BV61" i="27"/>
  <c r="BY61" i="27"/>
  <c r="BX61" i="27"/>
  <c r="BJ61" i="27"/>
  <c r="BL61" i="27"/>
  <c r="BO61" i="27"/>
  <c r="BN61" i="27"/>
  <c r="AZ61" i="27"/>
  <c r="BB61" i="27"/>
  <c r="BE61" i="27"/>
  <c r="BD61" i="27"/>
  <c r="AP61" i="27"/>
  <c r="AR61" i="27"/>
  <c r="AU61" i="27"/>
  <c r="AT61" i="27"/>
  <c r="AF61" i="27"/>
  <c r="AH61" i="27"/>
  <c r="AK61" i="27"/>
  <c r="AJ61" i="27"/>
  <c r="U61" i="27"/>
  <c r="W61" i="27"/>
  <c r="Z61" i="27"/>
  <c r="J61" i="27"/>
  <c r="L61" i="27"/>
  <c r="O61" i="27"/>
  <c r="BT60" i="27"/>
  <c r="BV60" i="27"/>
  <c r="BY60" i="27"/>
  <c r="BX60" i="27"/>
  <c r="BJ60" i="27"/>
  <c r="BL60" i="27"/>
  <c r="BO60" i="27"/>
  <c r="BN60" i="27"/>
  <c r="AZ60" i="27"/>
  <c r="BB60" i="27"/>
  <c r="BE60" i="27"/>
  <c r="BD60" i="27"/>
  <c r="AP60" i="27"/>
  <c r="AR60" i="27"/>
  <c r="AU60" i="27"/>
  <c r="AT60" i="27"/>
  <c r="AF60" i="27"/>
  <c r="AH60" i="27"/>
  <c r="AK60" i="27"/>
  <c r="AJ60" i="27"/>
  <c r="U60" i="27"/>
  <c r="W60" i="27"/>
  <c r="Z60" i="27"/>
  <c r="J60" i="27"/>
  <c r="L60" i="27"/>
  <c r="O60" i="27"/>
  <c r="BT59" i="27"/>
  <c r="BV59" i="27"/>
  <c r="BY59" i="27"/>
  <c r="BX59" i="27"/>
  <c r="BJ59" i="27"/>
  <c r="BL59" i="27"/>
  <c r="BO59" i="27"/>
  <c r="BN59" i="27"/>
  <c r="AZ59" i="27"/>
  <c r="BB59" i="27"/>
  <c r="BE59" i="27"/>
  <c r="BD59" i="27"/>
  <c r="AP59" i="27"/>
  <c r="AR59" i="27"/>
  <c r="AU59" i="27"/>
  <c r="AT59" i="27"/>
  <c r="AF59" i="27"/>
  <c r="AH59" i="27"/>
  <c r="AK59" i="27"/>
  <c r="AJ59" i="27"/>
  <c r="U59" i="27"/>
  <c r="W59" i="27"/>
  <c r="Z59" i="27"/>
  <c r="J59" i="27"/>
  <c r="L59" i="27"/>
  <c r="O59" i="27"/>
  <c r="BT58" i="27"/>
  <c r="BV58" i="27"/>
  <c r="BY58" i="27"/>
  <c r="BX58" i="27"/>
  <c r="BJ58" i="27"/>
  <c r="BL58" i="27"/>
  <c r="BO58" i="27"/>
  <c r="BN58" i="27"/>
  <c r="AZ58" i="27"/>
  <c r="BB58" i="27"/>
  <c r="BE58" i="27"/>
  <c r="BD58" i="27"/>
  <c r="AP58" i="27"/>
  <c r="AR58" i="27"/>
  <c r="AU58" i="27"/>
  <c r="AT58" i="27"/>
  <c r="AF58" i="27"/>
  <c r="AH58" i="27"/>
  <c r="AK58" i="27"/>
  <c r="AJ58" i="27"/>
  <c r="U58" i="27"/>
  <c r="W58" i="27"/>
  <c r="Z58" i="27"/>
  <c r="J58" i="27"/>
  <c r="L58" i="27"/>
  <c r="O58" i="27"/>
  <c r="BT57" i="27"/>
  <c r="BV57" i="27"/>
  <c r="BY57" i="27"/>
  <c r="BX57" i="27"/>
  <c r="BJ57" i="27"/>
  <c r="BL57" i="27"/>
  <c r="BO57" i="27"/>
  <c r="BN57" i="27"/>
  <c r="AZ57" i="27"/>
  <c r="BB57" i="27"/>
  <c r="BE57" i="27"/>
  <c r="BD57" i="27"/>
  <c r="AP57" i="27"/>
  <c r="AR57" i="27"/>
  <c r="AU57" i="27"/>
  <c r="AT57" i="27"/>
  <c r="AF57" i="27"/>
  <c r="AH57" i="27"/>
  <c r="AK57" i="27"/>
  <c r="AJ57" i="27"/>
  <c r="U57" i="27"/>
  <c r="W57" i="27"/>
  <c r="Z57" i="27"/>
  <c r="J57" i="27"/>
  <c r="L57" i="27"/>
  <c r="O57" i="27"/>
  <c r="BT56" i="27"/>
  <c r="BV56" i="27"/>
  <c r="BY56" i="27"/>
  <c r="BX56" i="27"/>
  <c r="BJ56" i="27"/>
  <c r="BL56" i="27"/>
  <c r="BO56" i="27"/>
  <c r="BN56" i="27"/>
  <c r="AZ56" i="27"/>
  <c r="BB56" i="27"/>
  <c r="BE56" i="27"/>
  <c r="BD56" i="27"/>
  <c r="AP56" i="27"/>
  <c r="AR56" i="27"/>
  <c r="AU56" i="27"/>
  <c r="AT56" i="27"/>
  <c r="AF56" i="27"/>
  <c r="AH56" i="27"/>
  <c r="AK56" i="27"/>
  <c r="AJ56" i="27"/>
  <c r="U56" i="27"/>
  <c r="W56" i="27"/>
  <c r="Z56" i="27"/>
  <c r="J56" i="27"/>
  <c r="L56" i="27"/>
  <c r="O56" i="27"/>
  <c r="BT55" i="27"/>
  <c r="BV55" i="27"/>
  <c r="BY55" i="27"/>
  <c r="BX55" i="27"/>
  <c r="BJ55" i="27"/>
  <c r="BL55" i="27"/>
  <c r="BO55" i="27"/>
  <c r="BN55" i="27"/>
  <c r="AZ55" i="27"/>
  <c r="BB55" i="27"/>
  <c r="BE55" i="27"/>
  <c r="BD55" i="27"/>
  <c r="AP55" i="27"/>
  <c r="AR55" i="27"/>
  <c r="AU55" i="27"/>
  <c r="AT55" i="27"/>
  <c r="AF55" i="27"/>
  <c r="AH55" i="27"/>
  <c r="AK55" i="27"/>
  <c r="AJ55" i="27"/>
  <c r="U55" i="27"/>
  <c r="W55" i="27"/>
  <c r="Z55" i="27"/>
  <c r="J55" i="27"/>
  <c r="L55" i="27"/>
  <c r="O55" i="27"/>
  <c r="BT54" i="27"/>
  <c r="BV54" i="27"/>
  <c r="BY54" i="27"/>
  <c r="BX54" i="27"/>
  <c r="BJ54" i="27"/>
  <c r="BL54" i="27"/>
  <c r="BO54" i="27"/>
  <c r="BN54" i="27"/>
  <c r="AZ54" i="27"/>
  <c r="BB54" i="27"/>
  <c r="BE54" i="27"/>
  <c r="BD54" i="27"/>
  <c r="AP54" i="27"/>
  <c r="AR54" i="27"/>
  <c r="AU54" i="27"/>
  <c r="AT54" i="27"/>
  <c r="AF54" i="27"/>
  <c r="AH54" i="27"/>
  <c r="AK54" i="27"/>
  <c r="AJ54" i="27"/>
  <c r="U54" i="27"/>
  <c r="W54" i="27"/>
  <c r="Z54" i="27"/>
  <c r="J54" i="27"/>
  <c r="L54" i="27"/>
  <c r="O54" i="27"/>
  <c r="BT53" i="27"/>
  <c r="BV53" i="27"/>
  <c r="BY53" i="27"/>
  <c r="BX53" i="27"/>
  <c r="BJ53" i="27"/>
  <c r="BL53" i="27"/>
  <c r="BO53" i="27"/>
  <c r="BN53" i="27"/>
  <c r="AZ53" i="27"/>
  <c r="BB53" i="27"/>
  <c r="BE53" i="27"/>
  <c r="BD53" i="27"/>
  <c r="AP53" i="27"/>
  <c r="AR53" i="27"/>
  <c r="AU53" i="27"/>
  <c r="AT53" i="27"/>
  <c r="AF53" i="27"/>
  <c r="AH53" i="27"/>
  <c r="AK53" i="27"/>
  <c r="AJ53" i="27"/>
  <c r="U53" i="27"/>
  <c r="W53" i="27"/>
  <c r="Z53" i="27"/>
  <c r="J53" i="27"/>
  <c r="L53" i="27"/>
  <c r="O53" i="27"/>
  <c r="BT52" i="27"/>
  <c r="BV52" i="27"/>
  <c r="BY52" i="27"/>
  <c r="BX52" i="27"/>
  <c r="BJ52" i="27"/>
  <c r="BL52" i="27"/>
  <c r="BO52" i="27"/>
  <c r="BN52" i="27"/>
  <c r="AZ52" i="27"/>
  <c r="BB52" i="27"/>
  <c r="BE52" i="27"/>
  <c r="BD52" i="27"/>
  <c r="AP52" i="27"/>
  <c r="AR52" i="27"/>
  <c r="AU52" i="27"/>
  <c r="AT52" i="27"/>
  <c r="AF52" i="27"/>
  <c r="AH52" i="27"/>
  <c r="AK52" i="27"/>
  <c r="AJ52" i="27"/>
  <c r="U52" i="27"/>
  <c r="W52" i="27"/>
  <c r="Z52" i="27"/>
  <c r="J52" i="27"/>
  <c r="L52" i="27"/>
  <c r="O52" i="27"/>
  <c r="BT51" i="27"/>
  <c r="BV51" i="27"/>
  <c r="BY51" i="27"/>
  <c r="BX51" i="27"/>
  <c r="BJ51" i="27"/>
  <c r="BL51" i="27"/>
  <c r="BO51" i="27"/>
  <c r="BN51" i="27"/>
  <c r="AZ51" i="27"/>
  <c r="BB51" i="27"/>
  <c r="BE51" i="27"/>
  <c r="BD51" i="27"/>
  <c r="AP51" i="27"/>
  <c r="AR51" i="27"/>
  <c r="AU51" i="27"/>
  <c r="AT51" i="27"/>
  <c r="AF51" i="27"/>
  <c r="AH51" i="27"/>
  <c r="AK51" i="27"/>
  <c r="AJ51" i="27"/>
  <c r="U51" i="27"/>
  <c r="W51" i="27"/>
  <c r="Z51" i="27"/>
  <c r="J51" i="27"/>
  <c r="L51" i="27"/>
  <c r="O51" i="27"/>
  <c r="BT50" i="27"/>
  <c r="BV50" i="27"/>
  <c r="BY50" i="27"/>
  <c r="BX50" i="27"/>
  <c r="BJ50" i="27"/>
  <c r="BL50" i="27"/>
  <c r="BO50" i="27"/>
  <c r="BN50" i="27"/>
  <c r="AZ50" i="27"/>
  <c r="BB50" i="27"/>
  <c r="BE50" i="27"/>
  <c r="BD50" i="27"/>
  <c r="AP50" i="27"/>
  <c r="AR50" i="27"/>
  <c r="AU50" i="27"/>
  <c r="AT50" i="27"/>
  <c r="AF50" i="27"/>
  <c r="AH50" i="27"/>
  <c r="AK50" i="27"/>
  <c r="AJ50" i="27"/>
  <c r="U50" i="27"/>
  <c r="W50" i="27"/>
  <c r="Z50" i="27"/>
  <c r="J50" i="27"/>
  <c r="L50" i="27"/>
  <c r="O50" i="27"/>
  <c r="BT49" i="27"/>
  <c r="BV49" i="27"/>
  <c r="BY49" i="27"/>
  <c r="BX49" i="27"/>
  <c r="BJ49" i="27"/>
  <c r="BL49" i="27"/>
  <c r="BO49" i="27"/>
  <c r="BN49" i="27"/>
  <c r="AZ49" i="27"/>
  <c r="BB49" i="27"/>
  <c r="BE49" i="27"/>
  <c r="BD49" i="27"/>
  <c r="AP49" i="27"/>
  <c r="AR49" i="27"/>
  <c r="AU49" i="27"/>
  <c r="AT49" i="27"/>
  <c r="AF49" i="27"/>
  <c r="AH49" i="27"/>
  <c r="AK49" i="27"/>
  <c r="AJ49" i="27"/>
  <c r="U49" i="27"/>
  <c r="W49" i="27"/>
  <c r="Z49" i="27"/>
  <c r="J49" i="27"/>
  <c r="L49" i="27"/>
  <c r="O49" i="27"/>
  <c r="BT48" i="27"/>
  <c r="BV48" i="27"/>
  <c r="BY48" i="27"/>
  <c r="BX48" i="27"/>
  <c r="BJ48" i="27"/>
  <c r="BL48" i="27"/>
  <c r="BO48" i="27"/>
  <c r="BN48" i="27"/>
  <c r="AZ48" i="27"/>
  <c r="BB48" i="27"/>
  <c r="BE48" i="27"/>
  <c r="BD48" i="27"/>
  <c r="AP48" i="27"/>
  <c r="AR48" i="27"/>
  <c r="AU48" i="27"/>
  <c r="AT48" i="27"/>
  <c r="AF48" i="27"/>
  <c r="AH48" i="27"/>
  <c r="AK48" i="27"/>
  <c r="AJ48" i="27"/>
  <c r="U48" i="27"/>
  <c r="W48" i="27"/>
  <c r="Z48" i="27"/>
  <c r="J48" i="27"/>
  <c r="L48" i="27"/>
  <c r="O48" i="27"/>
  <c r="BT47" i="27"/>
  <c r="BV47" i="27"/>
  <c r="BY47" i="27"/>
  <c r="BX47" i="27"/>
  <c r="BJ47" i="27"/>
  <c r="BL47" i="27"/>
  <c r="BO47" i="27"/>
  <c r="BN47" i="27"/>
  <c r="AZ47" i="27"/>
  <c r="BB47" i="27"/>
  <c r="BE47" i="27"/>
  <c r="BD47" i="27"/>
  <c r="AP47" i="27"/>
  <c r="AR47" i="27"/>
  <c r="AU47" i="27"/>
  <c r="AT47" i="27"/>
  <c r="AF47" i="27"/>
  <c r="AH47" i="27"/>
  <c r="AK47" i="27"/>
  <c r="AJ47" i="27"/>
  <c r="U47" i="27"/>
  <c r="W47" i="27"/>
  <c r="Z47" i="27"/>
  <c r="J47" i="27"/>
  <c r="L47" i="27"/>
  <c r="O47" i="27"/>
  <c r="BT46" i="27"/>
  <c r="BV46" i="27"/>
  <c r="BY46" i="27"/>
  <c r="BX46" i="27"/>
  <c r="BJ46" i="27"/>
  <c r="BL46" i="27"/>
  <c r="BO46" i="27"/>
  <c r="BN46" i="27"/>
  <c r="AZ46" i="27"/>
  <c r="BB46" i="27"/>
  <c r="BE46" i="27"/>
  <c r="BD46" i="27"/>
  <c r="AP46" i="27"/>
  <c r="AR46" i="27"/>
  <c r="AU46" i="27"/>
  <c r="AT46" i="27"/>
  <c r="AF46" i="27"/>
  <c r="AH46" i="27"/>
  <c r="AK46" i="27"/>
  <c r="AJ46" i="27"/>
  <c r="U46" i="27"/>
  <c r="W46" i="27"/>
  <c r="Z46" i="27"/>
  <c r="J46" i="27"/>
  <c r="L46" i="27"/>
  <c r="O46" i="27"/>
  <c r="BT45" i="27"/>
  <c r="BV45" i="27"/>
  <c r="BY45" i="27"/>
  <c r="BX45" i="27"/>
  <c r="BJ45" i="27"/>
  <c r="BL45" i="27"/>
  <c r="BO45" i="27"/>
  <c r="BN45" i="27"/>
  <c r="AZ45" i="27"/>
  <c r="BB45" i="27"/>
  <c r="BE45" i="27"/>
  <c r="BD45" i="27"/>
  <c r="AP45" i="27"/>
  <c r="AQ45" i="27"/>
  <c r="AR45" i="27"/>
  <c r="AU45" i="27"/>
  <c r="AT45" i="27"/>
  <c r="AF45" i="27"/>
  <c r="AH45" i="27"/>
  <c r="AK45" i="27"/>
  <c r="AJ45" i="27"/>
  <c r="U45" i="27"/>
  <c r="W45" i="27"/>
  <c r="Z45" i="27"/>
  <c r="J45" i="27"/>
  <c r="L45" i="27"/>
  <c r="O45" i="27"/>
  <c r="BT44" i="27"/>
  <c r="BV44" i="27"/>
  <c r="BY44" i="27"/>
  <c r="BX44" i="27"/>
  <c r="BJ44" i="27"/>
  <c r="BL44" i="27"/>
  <c r="BO44" i="27"/>
  <c r="BN44" i="27"/>
  <c r="AZ44" i="27"/>
  <c r="BB44" i="27"/>
  <c r="BE44" i="27"/>
  <c r="BD44" i="27"/>
  <c r="AP44" i="27"/>
  <c r="AQ44" i="27"/>
  <c r="AR44" i="27"/>
  <c r="AU44" i="27"/>
  <c r="AT44" i="27"/>
  <c r="AF44" i="27"/>
  <c r="AH44" i="27"/>
  <c r="AK44" i="27"/>
  <c r="AJ44" i="27"/>
  <c r="U44" i="27"/>
  <c r="W44" i="27"/>
  <c r="Z44" i="27"/>
  <c r="J44" i="27"/>
  <c r="L44" i="27"/>
  <c r="O44" i="27"/>
  <c r="BT43" i="27"/>
  <c r="BV43" i="27"/>
  <c r="BY43" i="27"/>
  <c r="BX43" i="27"/>
  <c r="BJ43" i="27"/>
  <c r="BL43" i="27"/>
  <c r="BO43" i="27"/>
  <c r="BN43" i="27"/>
  <c r="AZ43" i="27"/>
  <c r="BB43" i="27"/>
  <c r="BE43" i="27"/>
  <c r="BD43" i="27"/>
  <c r="AP43" i="27"/>
  <c r="AR43" i="27"/>
  <c r="AU43" i="27"/>
  <c r="AT43" i="27"/>
  <c r="AF43" i="27"/>
  <c r="AH43" i="27"/>
  <c r="AK43" i="27"/>
  <c r="AJ43" i="27"/>
  <c r="U43" i="27"/>
  <c r="W43" i="27"/>
  <c r="Z43" i="27"/>
  <c r="J43" i="27"/>
  <c r="L43" i="27"/>
  <c r="O43" i="27"/>
  <c r="BT42" i="27"/>
  <c r="BV42" i="27"/>
  <c r="BY42" i="27"/>
  <c r="BX42" i="27"/>
  <c r="BJ42" i="27"/>
  <c r="BL42" i="27"/>
  <c r="BO42" i="27"/>
  <c r="BN42" i="27"/>
  <c r="AZ42" i="27"/>
  <c r="BB42" i="27"/>
  <c r="BE42" i="27"/>
  <c r="BD42" i="27"/>
  <c r="AP42" i="27"/>
  <c r="AR42" i="27"/>
  <c r="AU42" i="27"/>
  <c r="AT42" i="27"/>
  <c r="AF42" i="27"/>
  <c r="AH42" i="27"/>
  <c r="AK42" i="27"/>
  <c r="AJ42" i="27"/>
  <c r="U42" i="27"/>
  <c r="W42" i="27"/>
  <c r="Z42" i="27"/>
  <c r="J42" i="27"/>
  <c r="L42" i="27"/>
  <c r="O42" i="27"/>
  <c r="BT41" i="27"/>
  <c r="BV41" i="27"/>
  <c r="BY41" i="27"/>
  <c r="BX41" i="27"/>
  <c r="BJ41" i="27"/>
  <c r="BL41" i="27"/>
  <c r="BO41" i="27"/>
  <c r="BN41" i="27"/>
  <c r="AZ41" i="27"/>
  <c r="BB41" i="27"/>
  <c r="BE41" i="27"/>
  <c r="BD41" i="27"/>
  <c r="AP41" i="27"/>
  <c r="AR41" i="27"/>
  <c r="AU41" i="27"/>
  <c r="AT41" i="27"/>
  <c r="AF41" i="27"/>
  <c r="AH41" i="27"/>
  <c r="AK41" i="27"/>
  <c r="AJ41" i="27"/>
  <c r="U41" i="27"/>
  <c r="W41" i="27"/>
  <c r="Z41" i="27"/>
  <c r="J41" i="27"/>
  <c r="L41" i="27"/>
  <c r="O41" i="27"/>
  <c r="BT40" i="27"/>
  <c r="BV40" i="27"/>
  <c r="BY40" i="27"/>
  <c r="BX40" i="27"/>
  <c r="BJ40" i="27"/>
  <c r="BL40" i="27"/>
  <c r="BO40" i="27"/>
  <c r="BN40" i="27"/>
  <c r="AZ40" i="27"/>
  <c r="BB40" i="27"/>
  <c r="BE40" i="27"/>
  <c r="BD40" i="27"/>
  <c r="AP40" i="27"/>
  <c r="AR40" i="27"/>
  <c r="AU40" i="27"/>
  <c r="AT40" i="27"/>
  <c r="AF40" i="27"/>
  <c r="AH40" i="27"/>
  <c r="AK40" i="27"/>
  <c r="AJ40" i="27"/>
  <c r="U40" i="27"/>
  <c r="W40" i="27"/>
  <c r="Z40" i="27"/>
  <c r="J40" i="27"/>
  <c r="L40" i="27"/>
  <c r="O40" i="27"/>
  <c r="BT39" i="27"/>
  <c r="BV39" i="27"/>
  <c r="BY39" i="27"/>
  <c r="BX39" i="27"/>
  <c r="BJ39" i="27"/>
  <c r="BL39" i="27"/>
  <c r="BO39" i="27"/>
  <c r="BN39" i="27"/>
  <c r="AZ39" i="27"/>
  <c r="BB39" i="27"/>
  <c r="BE39" i="27"/>
  <c r="BD39" i="27"/>
  <c r="AP39" i="27"/>
  <c r="AR39" i="27"/>
  <c r="AU39" i="27"/>
  <c r="AT39" i="27"/>
  <c r="AF39" i="27"/>
  <c r="AH39" i="27"/>
  <c r="AK39" i="27"/>
  <c r="AJ39" i="27"/>
  <c r="U39" i="27"/>
  <c r="W39" i="27"/>
  <c r="Z39" i="27"/>
  <c r="J39" i="27"/>
  <c r="L39" i="27"/>
  <c r="O39" i="27"/>
  <c r="BT38" i="27"/>
  <c r="BV38" i="27"/>
  <c r="BY38" i="27"/>
  <c r="BX38" i="27"/>
  <c r="BJ38" i="27"/>
  <c r="BL38" i="27"/>
  <c r="BO38" i="27"/>
  <c r="BN38" i="27"/>
  <c r="AZ38" i="27"/>
  <c r="BB38" i="27"/>
  <c r="BE38" i="27"/>
  <c r="BD38" i="27"/>
  <c r="AP38" i="27"/>
  <c r="AR38" i="27"/>
  <c r="AU38" i="27"/>
  <c r="AT38" i="27"/>
  <c r="AF38" i="27"/>
  <c r="AH38" i="27"/>
  <c r="AK38" i="27"/>
  <c r="AJ38" i="27"/>
  <c r="U38" i="27"/>
  <c r="W38" i="27"/>
  <c r="Z38" i="27"/>
  <c r="J38" i="27"/>
  <c r="L38" i="27"/>
  <c r="O38" i="27"/>
  <c r="BT37" i="27"/>
  <c r="BV37" i="27"/>
  <c r="BY37" i="27"/>
  <c r="BX37" i="27"/>
  <c r="BJ37" i="27"/>
  <c r="BL37" i="27"/>
  <c r="BO37" i="27"/>
  <c r="BN37" i="27"/>
  <c r="AZ37" i="27"/>
  <c r="BB37" i="27"/>
  <c r="BE37" i="27"/>
  <c r="BD37" i="27"/>
  <c r="AP37" i="27"/>
  <c r="AR37" i="27"/>
  <c r="AU37" i="27"/>
  <c r="AT37" i="27"/>
  <c r="AF37" i="27"/>
  <c r="AH37" i="27"/>
  <c r="AK37" i="27"/>
  <c r="AJ37" i="27"/>
  <c r="U37" i="27"/>
  <c r="W37" i="27"/>
  <c r="Z37" i="27"/>
  <c r="J37" i="27"/>
  <c r="L37" i="27"/>
  <c r="O37" i="27"/>
  <c r="BT36" i="27"/>
  <c r="BV36" i="27"/>
  <c r="BY36" i="27"/>
  <c r="BX36" i="27"/>
  <c r="BJ36" i="27"/>
  <c r="BL36" i="27"/>
  <c r="BO36" i="27"/>
  <c r="BN36" i="27"/>
  <c r="AZ36" i="27"/>
  <c r="BB36" i="27"/>
  <c r="BE36" i="27"/>
  <c r="BD36" i="27"/>
  <c r="AP36" i="27"/>
  <c r="AR36" i="27"/>
  <c r="AU36" i="27"/>
  <c r="AT36" i="27"/>
  <c r="AF36" i="27"/>
  <c r="AH36" i="27"/>
  <c r="AK36" i="27"/>
  <c r="AJ36" i="27"/>
  <c r="U36" i="27"/>
  <c r="W36" i="27"/>
  <c r="Z36" i="27"/>
  <c r="J36" i="27"/>
  <c r="L36" i="27"/>
  <c r="O36" i="27"/>
  <c r="BT35" i="27"/>
  <c r="BV35" i="27"/>
  <c r="BY35" i="27"/>
  <c r="BX35" i="27"/>
  <c r="BJ35" i="27"/>
  <c r="BL35" i="27"/>
  <c r="BO35" i="27"/>
  <c r="BN35" i="27"/>
  <c r="AZ35" i="27"/>
  <c r="BB35" i="27"/>
  <c r="BE35" i="27"/>
  <c r="BD35" i="27"/>
  <c r="AP35" i="27"/>
  <c r="AR35" i="27"/>
  <c r="AU35" i="27"/>
  <c r="AT35" i="27"/>
  <c r="AF35" i="27"/>
  <c r="AH35" i="27"/>
  <c r="AK35" i="27"/>
  <c r="AJ35" i="27"/>
  <c r="U35" i="27"/>
  <c r="W35" i="27"/>
  <c r="Z35" i="27"/>
  <c r="J35" i="27"/>
  <c r="L35" i="27"/>
  <c r="O35" i="27"/>
  <c r="BT34" i="27"/>
  <c r="BV34" i="27"/>
  <c r="BY34" i="27"/>
  <c r="BX34" i="27"/>
  <c r="BJ34" i="27"/>
  <c r="BL34" i="27"/>
  <c r="BO34" i="27"/>
  <c r="BN34" i="27"/>
  <c r="AZ34" i="27"/>
  <c r="BB34" i="27"/>
  <c r="BE34" i="27"/>
  <c r="BD34" i="27"/>
  <c r="AP34" i="27"/>
  <c r="AR34" i="27"/>
  <c r="AU34" i="27"/>
  <c r="AT34" i="27"/>
  <c r="AF34" i="27"/>
  <c r="AH34" i="27"/>
  <c r="AK34" i="27"/>
  <c r="AJ34" i="27"/>
  <c r="U34" i="27"/>
  <c r="W34" i="27"/>
  <c r="Z34" i="27"/>
  <c r="J34" i="27"/>
  <c r="L34" i="27"/>
  <c r="O34" i="27"/>
  <c r="BT33" i="27"/>
  <c r="BV33" i="27"/>
  <c r="BY33" i="27"/>
  <c r="BX33" i="27"/>
  <c r="BJ33" i="27"/>
  <c r="BL33" i="27"/>
  <c r="BO33" i="27"/>
  <c r="BN33" i="27"/>
  <c r="AZ33" i="27"/>
  <c r="BB33" i="27"/>
  <c r="BE33" i="27"/>
  <c r="BD33" i="27"/>
  <c r="AP33" i="27"/>
  <c r="AR33" i="27"/>
  <c r="AU33" i="27"/>
  <c r="AT33" i="27"/>
  <c r="AF33" i="27"/>
  <c r="AH33" i="27"/>
  <c r="AK33" i="27"/>
  <c r="AJ33" i="27"/>
  <c r="U33" i="27"/>
  <c r="W33" i="27"/>
  <c r="Z33" i="27"/>
  <c r="J33" i="27"/>
  <c r="L33" i="27"/>
  <c r="O33" i="27"/>
  <c r="BT32" i="27"/>
  <c r="BV32" i="27"/>
  <c r="BY32" i="27"/>
  <c r="BX32" i="27"/>
  <c r="BJ32" i="27"/>
  <c r="BL32" i="27"/>
  <c r="BO32" i="27"/>
  <c r="BN32" i="27"/>
  <c r="AZ32" i="27"/>
  <c r="BB32" i="27"/>
  <c r="BE32" i="27"/>
  <c r="BD32" i="27"/>
  <c r="AP32" i="27"/>
  <c r="AR32" i="27"/>
  <c r="AU32" i="27"/>
  <c r="AT32" i="27"/>
  <c r="AF32" i="27"/>
  <c r="AH32" i="27"/>
  <c r="AK32" i="27"/>
  <c r="AJ32" i="27"/>
  <c r="U32" i="27"/>
  <c r="W32" i="27"/>
  <c r="Z32" i="27"/>
  <c r="J32" i="27"/>
  <c r="L32" i="27"/>
  <c r="O32" i="27"/>
  <c r="BT31" i="27"/>
  <c r="BV31" i="27"/>
  <c r="BY31" i="27"/>
  <c r="BX31" i="27"/>
  <c r="BJ31" i="27"/>
  <c r="BL31" i="27"/>
  <c r="BO31" i="27"/>
  <c r="BN31" i="27"/>
  <c r="AZ31" i="27"/>
  <c r="BB31" i="27"/>
  <c r="BE31" i="27"/>
  <c r="BD31" i="27"/>
  <c r="AP31" i="27"/>
  <c r="AR31" i="27"/>
  <c r="AU31" i="27"/>
  <c r="AT31" i="27"/>
  <c r="AF31" i="27"/>
  <c r="AH31" i="27"/>
  <c r="AK31" i="27"/>
  <c r="AJ31" i="27"/>
  <c r="U31" i="27"/>
  <c r="W31" i="27"/>
  <c r="Z31" i="27"/>
  <c r="J31" i="27"/>
  <c r="L31" i="27"/>
  <c r="O31" i="27"/>
  <c r="BT30" i="27"/>
  <c r="BV30" i="27"/>
  <c r="BY30" i="27"/>
  <c r="BX30" i="27"/>
  <c r="BJ30" i="27"/>
  <c r="BL30" i="27"/>
  <c r="BO30" i="27"/>
  <c r="BN30" i="27"/>
  <c r="AZ30" i="27"/>
  <c r="BB30" i="27"/>
  <c r="BE30" i="27"/>
  <c r="BD30" i="27"/>
  <c r="AP30" i="27"/>
  <c r="AR30" i="27"/>
  <c r="AU30" i="27"/>
  <c r="AT30" i="27"/>
  <c r="AF30" i="27"/>
  <c r="AH30" i="27"/>
  <c r="AK30" i="27"/>
  <c r="AJ30" i="27"/>
  <c r="U30" i="27"/>
  <c r="W30" i="27"/>
  <c r="Z30" i="27"/>
  <c r="J30" i="27"/>
  <c r="L30" i="27"/>
  <c r="O30" i="27"/>
  <c r="BT29" i="27"/>
  <c r="BV29" i="27"/>
  <c r="BY29" i="27"/>
  <c r="BX29" i="27"/>
  <c r="BJ29" i="27"/>
  <c r="BL29" i="27"/>
  <c r="BO29" i="27"/>
  <c r="BN29" i="27"/>
  <c r="AZ29" i="27"/>
  <c r="BB29" i="27"/>
  <c r="BE29" i="27"/>
  <c r="BD29" i="27"/>
  <c r="AP29" i="27"/>
  <c r="AR29" i="27"/>
  <c r="AU29" i="27"/>
  <c r="AT29" i="27"/>
  <c r="AF29" i="27"/>
  <c r="AH29" i="27"/>
  <c r="AK29" i="27"/>
  <c r="AJ29" i="27"/>
  <c r="U29" i="27"/>
  <c r="W29" i="27"/>
  <c r="Z29" i="27"/>
  <c r="J29" i="27"/>
  <c r="L29" i="27"/>
  <c r="O29" i="27"/>
  <c r="BT28" i="27"/>
  <c r="BV28" i="27"/>
  <c r="BY28" i="27"/>
  <c r="BX28" i="27"/>
  <c r="BJ28" i="27"/>
  <c r="BL28" i="27"/>
  <c r="BO28" i="27"/>
  <c r="BN28" i="27"/>
  <c r="AZ28" i="27"/>
  <c r="BB28" i="27"/>
  <c r="BE28" i="27"/>
  <c r="BD28" i="27"/>
  <c r="AP28" i="27"/>
  <c r="AR28" i="27"/>
  <c r="AU28" i="27"/>
  <c r="AT28" i="27"/>
  <c r="AF28" i="27"/>
  <c r="AH28" i="27"/>
  <c r="AK28" i="27"/>
  <c r="AJ28" i="27"/>
  <c r="U28" i="27"/>
  <c r="W28" i="27"/>
  <c r="Z28" i="27"/>
  <c r="J28" i="27"/>
  <c r="L28" i="27"/>
  <c r="O28" i="27"/>
  <c r="BT27" i="27"/>
  <c r="BV27" i="27"/>
  <c r="BY27" i="27"/>
  <c r="BX27" i="27"/>
  <c r="BJ27" i="27"/>
  <c r="BL27" i="27"/>
  <c r="BO27" i="27"/>
  <c r="BN27" i="27"/>
  <c r="AZ27" i="27"/>
  <c r="BB27" i="27"/>
  <c r="BE27" i="27"/>
  <c r="BD27" i="27"/>
  <c r="AP27" i="27"/>
  <c r="AR27" i="27"/>
  <c r="AU27" i="27"/>
  <c r="AT27" i="27"/>
  <c r="AF27" i="27"/>
  <c r="AH27" i="27"/>
  <c r="AK27" i="27"/>
  <c r="AJ27" i="27"/>
  <c r="U27" i="27"/>
  <c r="W27" i="27"/>
  <c r="Z27" i="27"/>
  <c r="J27" i="27"/>
  <c r="L27" i="27"/>
  <c r="O27" i="27"/>
  <c r="BT26" i="27"/>
  <c r="BV26" i="27"/>
  <c r="BY26" i="27"/>
  <c r="BX26" i="27"/>
  <c r="BJ26" i="27"/>
  <c r="BL26" i="27"/>
  <c r="BO26" i="27"/>
  <c r="BN26" i="27"/>
  <c r="AZ26" i="27"/>
  <c r="BB26" i="27"/>
  <c r="BE26" i="27"/>
  <c r="BD26" i="27"/>
  <c r="AP26" i="27"/>
  <c r="AR26" i="27"/>
  <c r="AU26" i="27"/>
  <c r="AT26" i="27"/>
  <c r="AF26" i="27"/>
  <c r="AH26" i="27"/>
  <c r="AK26" i="27"/>
  <c r="AJ26" i="27"/>
  <c r="U26" i="27"/>
  <c r="W26" i="27"/>
  <c r="Z26" i="27"/>
  <c r="J26" i="27"/>
  <c r="L26" i="27"/>
  <c r="O26" i="27"/>
  <c r="BT25" i="27"/>
  <c r="BV25" i="27"/>
  <c r="BY25" i="27"/>
  <c r="BX25" i="27"/>
  <c r="BJ25" i="27"/>
  <c r="BL25" i="27"/>
  <c r="BO25" i="27"/>
  <c r="BN25" i="27"/>
  <c r="AZ25" i="27"/>
  <c r="BB25" i="27"/>
  <c r="BE25" i="27"/>
  <c r="BD25" i="27"/>
  <c r="AP25" i="27"/>
  <c r="AR25" i="27"/>
  <c r="AU25" i="27"/>
  <c r="AT25" i="27"/>
  <c r="AF25" i="27"/>
  <c r="AH25" i="27"/>
  <c r="AK25" i="27"/>
  <c r="AJ25" i="27"/>
  <c r="U25" i="27"/>
  <c r="W25" i="27"/>
  <c r="Z25" i="27"/>
  <c r="J25" i="27"/>
  <c r="L25" i="27"/>
  <c r="O25" i="27"/>
  <c r="BT24" i="27"/>
  <c r="BV24" i="27"/>
  <c r="BY24" i="27"/>
  <c r="BX24" i="27"/>
  <c r="BJ24" i="27"/>
  <c r="BL24" i="27"/>
  <c r="BO24" i="27"/>
  <c r="BN24" i="27"/>
  <c r="AZ24" i="27"/>
  <c r="BB24" i="27"/>
  <c r="BE24" i="27"/>
  <c r="BD24" i="27"/>
  <c r="AP24" i="27"/>
  <c r="AR24" i="27"/>
  <c r="AU24" i="27"/>
  <c r="AT24" i="27"/>
  <c r="AF24" i="27"/>
  <c r="AH24" i="27"/>
  <c r="AK24" i="27"/>
  <c r="AJ24" i="27"/>
  <c r="U24" i="27"/>
  <c r="W24" i="27"/>
  <c r="Z24" i="27"/>
  <c r="J24" i="27"/>
  <c r="L24" i="27"/>
  <c r="O24" i="27"/>
  <c r="BT23" i="27"/>
  <c r="BV23" i="27"/>
  <c r="BY23" i="27"/>
  <c r="BX23" i="27"/>
  <c r="BJ23" i="27"/>
  <c r="BL23" i="27"/>
  <c r="BO23" i="27"/>
  <c r="BN23" i="27"/>
  <c r="AZ23" i="27"/>
  <c r="BB23" i="27"/>
  <c r="BE23" i="27"/>
  <c r="BD23" i="27"/>
  <c r="AP23" i="27"/>
  <c r="AR23" i="27"/>
  <c r="AU23" i="27"/>
  <c r="AT23" i="27"/>
  <c r="AF23" i="27"/>
  <c r="AH23" i="27"/>
  <c r="AK23" i="27"/>
  <c r="AJ23" i="27"/>
  <c r="U23" i="27"/>
  <c r="W23" i="27"/>
  <c r="Z23" i="27"/>
  <c r="J23" i="27"/>
  <c r="L23" i="27"/>
  <c r="O23" i="27"/>
  <c r="BT22" i="27"/>
  <c r="BV22" i="27"/>
  <c r="BY22" i="27"/>
  <c r="BX22" i="27"/>
  <c r="BJ22" i="27"/>
  <c r="BL22" i="27"/>
  <c r="BO22" i="27"/>
  <c r="BN22" i="27"/>
  <c r="AZ22" i="27"/>
  <c r="BB22" i="27"/>
  <c r="BE22" i="27"/>
  <c r="BD22" i="27"/>
  <c r="AP22" i="27"/>
  <c r="AR22" i="27"/>
  <c r="AU22" i="27"/>
  <c r="AT22" i="27"/>
  <c r="AF22" i="27"/>
  <c r="AH22" i="27"/>
  <c r="AK22" i="27"/>
  <c r="AJ22" i="27"/>
  <c r="U22" i="27"/>
  <c r="W22" i="27"/>
  <c r="Z22" i="27"/>
  <c r="J22" i="27"/>
  <c r="L22" i="27"/>
  <c r="O22" i="27"/>
  <c r="BT21" i="27"/>
  <c r="BV21" i="27"/>
  <c r="BY21" i="27"/>
  <c r="BX21" i="27"/>
  <c r="BJ21" i="27"/>
  <c r="BL21" i="27"/>
  <c r="BO21" i="27"/>
  <c r="BN21" i="27"/>
  <c r="AZ21" i="27"/>
  <c r="BB21" i="27"/>
  <c r="BE21" i="27"/>
  <c r="BD21" i="27"/>
  <c r="AP21" i="27"/>
  <c r="AR21" i="27"/>
  <c r="AU21" i="27"/>
  <c r="AT21" i="27"/>
  <c r="AF21" i="27"/>
  <c r="AH21" i="27"/>
  <c r="AK21" i="27"/>
  <c r="AJ21" i="27"/>
  <c r="U21" i="27"/>
  <c r="W21" i="27"/>
  <c r="Z21" i="27"/>
  <c r="J21" i="27"/>
  <c r="L21" i="27"/>
  <c r="O21" i="27"/>
  <c r="BT20" i="27"/>
  <c r="BV20" i="27"/>
  <c r="BY20" i="27"/>
  <c r="BX20" i="27"/>
  <c r="BJ20" i="27"/>
  <c r="BL20" i="27"/>
  <c r="BO20" i="27"/>
  <c r="BN20" i="27"/>
  <c r="AZ20" i="27"/>
  <c r="BB20" i="27"/>
  <c r="BE20" i="27"/>
  <c r="BD20" i="27"/>
  <c r="AP20" i="27"/>
  <c r="AR20" i="27"/>
  <c r="AU20" i="27"/>
  <c r="AT20" i="27"/>
  <c r="AF20" i="27"/>
  <c r="AH20" i="27"/>
  <c r="AK20" i="27"/>
  <c r="AJ20" i="27"/>
  <c r="U20" i="27"/>
  <c r="W20" i="27"/>
  <c r="Z20" i="27"/>
  <c r="J20" i="27"/>
  <c r="L20" i="27"/>
  <c r="O20" i="27"/>
  <c r="BT19" i="27"/>
  <c r="BV19" i="27"/>
  <c r="BY19" i="27"/>
  <c r="BX19" i="27"/>
  <c r="BJ19" i="27"/>
  <c r="BL19" i="27"/>
  <c r="BO19" i="27"/>
  <c r="BN19" i="27"/>
  <c r="AZ19" i="27"/>
  <c r="BB19" i="27"/>
  <c r="BE19" i="27"/>
  <c r="BD19" i="27"/>
  <c r="AP19" i="27"/>
  <c r="AR19" i="27"/>
  <c r="AU19" i="27"/>
  <c r="AT19" i="27"/>
  <c r="AF19" i="27"/>
  <c r="AH19" i="27"/>
  <c r="AK19" i="27"/>
  <c r="AJ19" i="27"/>
  <c r="U19" i="27"/>
  <c r="W19" i="27"/>
  <c r="Z19" i="27"/>
  <c r="J19" i="27"/>
  <c r="L19" i="27"/>
  <c r="O19" i="27"/>
  <c r="BT18" i="27"/>
  <c r="BV18" i="27"/>
  <c r="BY18" i="27"/>
  <c r="BX18" i="27"/>
  <c r="BJ18" i="27"/>
  <c r="BL18" i="27"/>
  <c r="BO18" i="27"/>
  <c r="BN18" i="27"/>
  <c r="AZ18" i="27"/>
  <c r="BB18" i="27"/>
  <c r="BE18" i="27"/>
  <c r="BD18" i="27"/>
  <c r="AP18" i="27"/>
  <c r="AR18" i="27"/>
  <c r="AU18" i="27"/>
  <c r="AT18" i="27"/>
  <c r="AF18" i="27"/>
  <c r="AH18" i="27"/>
  <c r="AK18" i="27"/>
  <c r="AJ18" i="27"/>
  <c r="U18" i="27"/>
  <c r="W18" i="27"/>
  <c r="Z18" i="27"/>
  <c r="J18" i="27"/>
  <c r="L18" i="27"/>
  <c r="O18" i="27"/>
  <c r="BT17" i="27"/>
  <c r="BV17" i="27"/>
  <c r="BY17" i="27"/>
  <c r="BX17" i="27"/>
  <c r="BJ17" i="27"/>
  <c r="BL17" i="27"/>
  <c r="BO17" i="27"/>
  <c r="BN17" i="27"/>
  <c r="AZ17" i="27"/>
  <c r="BB17" i="27"/>
  <c r="BE17" i="27"/>
  <c r="BD17" i="27"/>
  <c r="AP17" i="27"/>
  <c r="AR17" i="27"/>
  <c r="AU17" i="27"/>
  <c r="AT17" i="27"/>
  <c r="AF17" i="27"/>
  <c r="AH17" i="27"/>
  <c r="AK17" i="27"/>
  <c r="AJ17" i="27"/>
  <c r="U17" i="27"/>
  <c r="W17" i="27"/>
  <c r="Z17" i="27"/>
  <c r="J17" i="27"/>
  <c r="L17" i="27"/>
  <c r="O17" i="27"/>
  <c r="BT16" i="27"/>
  <c r="BV16" i="27"/>
  <c r="BY16" i="27"/>
  <c r="BX16" i="27"/>
  <c r="BJ16" i="27"/>
  <c r="BL16" i="27"/>
  <c r="BO16" i="27"/>
  <c r="BN16" i="27"/>
  <c r="AZ16" i="27"/>
  <c r="BB16" i="27"/>
  <c r="BE16" i="27"/>
  <c r="BD16" i="27"/>
  <c r="AP16" i="27"/>
  <c r="AR16" i="27"/>
  <c r="AU16" i="27"/>
  <c r="AT16" i="27"/>
  <c r="AF16" i="27"/>
  <c r="AH16" i="27"/>
  <c r="AK16" i="27"/>
  <c r="AJ16" i="27"/>
  <c r="U16" i="27"/>
  <c r="W16" i="27"/>
  <c r="Z16" i="27"/>
  <c r="J16" i="27"/>
  <c r="L16" i="27"/>
  <c r="O16" i="27"/>
  <c r="BT15" i="27"/>
  <c r="BV15" i="27"/>
  <c r="BY15" i="27"/>
  <c r="BX15" i="27"/>
  <c r="BJ15" i="27"/>
  <c r="BL15" i="27"/>
  <c r="BO15" i="27"/>
  <c r="BN15" i="27"/>
  <c r="AZ15" i="27"/>
  <c r="BB15" i="27"/>
  <c r="BE15" i="27"/>
  <c r="BD15" i="27"/>
  <c r="AP15" i="27"/>
  <c r="AR15" i="27"/>
  <c r="AU15" i="27"/>
  <c r="AT15" i="27"/>
  <c r="AF15" i="27"/>
  <c r="AH15" i="27"/>
  <c r="AK15" i="27"/>
  <c r="AJ15" i="27"/>
  <c r="U15" i="27"/>
  <c r="W15" i="27"/>
  <c r="Z15" i="27"/>
  <c r="J15" i="27"/>
  <c r="L15" i="27"/>
  <c r="O15" i="27"/>
  <c r="BT14" i="27"/>
  <c r="BV14" i="27"/>
  <c r="BY14" i="27"/>
  <c r="BX14" i="27"/>
  <c r="BJ14" i="27"/>
  <c r="BL14" i="27"/>
  <c r="BO14" i="27"/>
  <c r="BN14" i="27"/>
  <c r="AZ14" i="27"/>
  <c r="BB14" i="27"/>
  <c r="BE14" i="27"/>
  <c r="BD14" i="27"/>
  <c r="AP14" i="27"/>
  <c r="AR14" i="27"/>
  <c r="AU14" i="27"/>
  <c r="AT14" i="27"/>
  <c r="AF14" i="27"/>
  <c r="AH14" i="27"/>
  <c r="AK14" i="27"/>
  <c r="AJ14" i="27"/>
  <c r="U14" i="27"/>
  <c r="W14" i="27"/>
  <c r="Z14" i="27"/>
  <c r="J14" i="27"/>
  <c r="L14" i="27"/>
  <c r="O14" i="27"/>
  <c r="BT13" i="27"/>
  <c r="BV13" i="27"/>
  <c r="BY13" i="27"/>
  <c r="BX13" i="27"/>
  <c r="BJ13" i="27"/>
  <c r="BL13" i="27"/>
  <c r="BO13" i="27"/>
  <c r="BN13" i="27"/>
  <c r="AZ13" i="27"/>
  <c r="BB13" i="27"/>
  <c r="BE13" i="27"/>
  <c r="BD13" i="27"/>
  <c r="AP13" i="27"/>
  <c r="AR13" i="27"/>
  <c r="AU13" i="27"/>
  <c r="AT13" i="27"/>
  <c r="AF13" i="27"/>
  <c r="AH13" i="27"/>
  <c r="AK13" i="27"/>
  <c r="AJ13" i="27"/>
  <c r="U13" i="27"/>
  <c r="W13" i="27"/>
  <c r="Z13" i="27"/>
  <c r="J13" i="27"/>
  <c r="L13" i="27"/>
  <c r="O13" i="27"/>
  <c r="BT12" i="27"/>
  <c r="BV12" i="27"/>
  <c r="BY12" i="27"/>
  <c r="BX12" i="27"/>
  <c r="BJ12" i="27"/>
  <c r="BL12" i="27"/>
  <c r="BO12" i="27"/>
  <c r="BN12" i="27"/>
  <c r="AZ12" i="27"/>
  <c r="BB12" i="27"/>
  <c r="BE12" i="27"/>
  <c r="BD12" i="27"/>
  <c r="AP12" i="27"/>
  <c r="AR12" i="27"/>
  <c r="AU12" i="27"/>
  <c r="AT12" i="27"/>
  <c r="AF12" i="27"/>
  <c r="AH12" i="27"/>
  <c r="AK12" i="27"/>
  <c r="AJ12" i="27"/>
  <c r="U12" i="27"/>
  <c r="W12" i="27"/>
  <c r="Z12" i="27"/>
  <c r="J12" i="27"/>
  <c r="L12" i="27"/>
  <c r="O12" i="27"/>
  <c r="BT11" i="27"/>
  <c r="BV11" i="27"/>
  <c r="BY11" i="27"/>
  <c r="BX11" i="27"/>
  <c r="BJ11" i="27"/>
  <c r="BL11" i="27"/>
  <c r="BO11" i="27"/>
  <c r="BN11" i="27"/>
  <c r="AZ11" i="27"/>
  <c r="BB11" i="27"/>
  <c r="BE11" i="27"/>
  <c r="BD11" i="27"/>
  <c r="AP11" i="27"/>
  <c r="AR11" i="27"/>
  <c r="AU11" i="27"/>
  <c r="AT11" i="27"/>
  <c r="AF11" i="27"/>
  <c r="AH11" i="27"/>
  <c r="AK11" i="27"/>
  <c r="AJ11" i="27"/>
  <c r="U11" i="27"/>
  <c r="W11" i="27"/>
  <c r="Z11" i="27"/>
  <c r="J11" i="27"/>
  <c r="L11" i="27"/>
  <c r="O11" i="27"/>
  <c r="BT10" i="27"/>
  <c r="BV10" i="27"/>
  <c r="BY10" i="27"/>
  <c r="BX10" i="27"/>
  <c r="BJ10" i="27"/>
  <c r="BL10" i="27"/>
  <c r="BO10" i="27"/>
  <c r="BN10" i="27"/>
  <c r="AZ10" i="27"/>
  <c r="BB10" i="27"/>
  <c r="BE10" i="27"/>
  <c r="BD10" i="27"/>
  <c r="AP10" i="27"/>
  <c r="AR10" i="27"/>
  <c r="AU10" i="27"/>
  <c r="AT10" i="27"/>
  <c r="AF10" i="27"/>
  <c r="AH10" i="27"/>
  <c r="AK10" i="27"/>
  <c r="AJ10" i="27"/>
  <c r="U10" i="27"/>
  <c r="W10" i="27"/>
  <c r="Z10" i="27"/>
  <c r="J10" i="27"/>
  <c r="L10" i="27"/>
  <c r="O10" i="27"/>
  <c r="BT9" i="27"/>
  <c r="BV9" i="27"/>
  <c r="BY9" i="27"/>
  <c r="BX9" i="27"/>
  <c r="BJ9" i="27"/>
  <c r="BL9" i="27"/>
  <c r="BO9" i="27"/>
  <c r="BN9" i="27"/>
  <c r="AZ9" i="27"/>
  <c r="BB9" i="27"/>
  <c r="BE9" i="27"/>
  <c r="BD9" i="27"/>
  <c r="AP9" i="27"/>
  <c r="AR9" i="27"/>
  <c r="AU9" i="27"/>
  <c r="AT9" i="27"/>
  <c r="AF9" i="27"/>
  <c r="AH9" i="27"/>
  <c r="AK9" i="27"/>
  <c r="AJ9" i="27"/>
  <c r="U9" i="27"/>
  <c r="W9" i="27"/>
  <c r="Z9" i="27"/>
  <c r="J9" i="27"/>
  <c r="L9" i="27"/>
  <c r="BT8" i="27"/>
  <c r="BV8" i="27"/>
  <c r="BY8" i="27"/>
  <c r="BX8" i="27"/>
  <c r="BJ8" i="27"/>
  <c r="BL8" i="27"/>
  <c r="BO8" i="27"/>
  <c r="BN8" i="27"/>
  <c r="AZ8" i="27"/>
  <c r="BB8" i="27"/>
  <c r="BE8" i="27"/>
  <c r="BD8" i="27"/>
  <c r="AP8" i="27"/>
  <c r="AR8" i="27"/>
  <c r="AU8" i="27"/>
  <c r="AT8" i="27"/>
  <c r="AF8" i="27"/>
  <c r="AH8" i="27"/>
  <c r="AK8" i="27"/>
  <c r="AJ8" i="27"/>
  <c r="U8" i="27"/>
  <c r="W8" i="27"/>
  <c r="Z8" i="27"/>
  <c r="J8" i="27"/>
  <c r="L8" i="27"/>
  <c r="O8" i="27"/>
  <c r="BT7" i="27"/>
  <c r="BV7" i="27"/>
  <c r="BY7" i="27"/>
  <c r="BX7" i="27"/>
  <c r="BJ7" i="27"/>
  <c r="BL7" i="27"/>
  <c r="BO7" i="27"/>
  <c r="BN7" i="27"/>
  <c r="AZ7" i="27"/>
  <c r="BB7" i="27"/>
  <c r="BE7" i="27"/>
  <c r="BD7" i="27"/>
  <c r="AP7" i="27"/>
  <c r="AR7" i="27"/>
  <c r="AU7" i="27"/>
  <c r="AT7" i="27"/>
  <c r="AF7" i="27"/>
  <c r="AH7" i="27"/>
  <c r="AK7" i="27"/>
  <c r="AJ7" i="27"/>
  <c r="U7" i="27"/>
  <c r="W7" i="27"/>
  <c r="Z7" i="27"/>
  <c r="J7" i="27"/>
  <c r="L7" i="27"/>
  <c r="O7" i="27"/>
  <c r="BT6" i="27"/>
  <c r="BV6" i="27"/>
  <c r="BY6" i="27"/>
  <c r="BX6" i="27"/>
  <c r="BJ6" i="27"/>
  <c r="BL6" i="27"/>
  <c r="BO6" i="27"/>
  <c r="BN6" i="27"/>
  <c r="AZ6" i="27"/>
  <c r="BB6" i="27"/>
  <c r="BE6" i="27"/>
  <c r="BD6" i="27"/>
  <c r="AP6" i="27"/>
  <c r="AR6" i="27"/>
  <c r="AU6" i="27"/>
  <c r="AT6" i="27"/>
  <c r="AF6" i="27"/>
  <c r="AH6" i="27"/>
  <c r="AK6" i="27"/>
  <c r="AJ6" i="27"/>
  <c r="U6" i="27"/>
  <c r="W6" i="27"/>
  <c r="Z6" i="27"/>
  <c r="J6" i="27"/>
  <c r="L6" i="27"/>
  <c r="O6" i="27"/>
  <c r="BT5" i="27"/>
  <c r="BV5" i="27"/>
  <c r="BY5" i="27"/>
  <c r="BX5" i="27"/>
  <c r="BJ5" i="27"/>
  <c r="BL5" i="27"/>
  <c r="BO5" i="27"/>
  <c r="BN5" i="27"/>
  <c r="AZ5" i="27"/>
  <c r="BB5" i="27"/>
  <c r="BE5" i="27"/>
  <c r="BD5" i="27"/>
  <c r="AP5" i="27"/>
  <c r="AR5" i="27"/>
  <c r="AU5" i="27"/>
  <c r="AT5" i="27"/>
  <c r="AF5" i="27"/>
  <c r="AH5" i="27"/>
  <c r="AK5" i="27"/>
  <c r="AJ5" i="27"/>
  <c r="U5" i="27"/>
  <c r="W5" i="27"/>
  <c r="Z5" i="27"/>
  <c r="J5" i="27"/>
  <c r="L5" i="27"/>
  <c r="O5" i="27"/>
  <c r="BT4" i="27"/>
  <c r="BV4" i="27"/>
  <c r="BY4" i="27"/>
  <c r="BX4" i="27"/>
  <c r="BJ4" i="27"/>
  <c r="BL4" i="27"/>
  <c r="BO4" i="27"/>
  <c r="BN4" i="27"/>
  <c r="AZ4" i="27"/>
  <c r="BB4" i="27"/>
  <c r="BE4" i="27"/>
  <c r="BD4" i="27"/>
  <c r="AP4" i="27"/>
  <c r="AR4" i="27"/>
  <c r="AU4" i="27"/>
  <c r="AT4" i="27"/>
  <c r="AF4" i="27"/>
  <c r="AH4" i="27"/>
  <c r="AK4" i="27"/>
  <c r="AJ4" i="27"/>
  <c r="U4" i="27"/>
  <c r="W4" i="27"/>
  <c r="Z4" i="27"/>
  <c r="J4" i="27"/>
  <c r="L4" i="27"/>
  <c r="O4" i="27"/>
  <c r="BT3" i="27"/>
  <c r="BV3" i="27"/>
  <c r="BY3" i="27"/>
  <c r="BX3" i="27"/>
  <c r="BJ3" i="27"/>
  <c r="BL3" i="27"/>
  <c r="BO3" i="27"/>
  <c r="BN3" i="27"/>
  <c r="AZ3" i="27"/>
  <c r="BB3" i="27"/>
  <c r="BE3" i="27"/>
  <c r="BD3" i="27"/>
  <c r="AP3" i="27"/>
  <c r="AR3" i="27"/>
  <c r="AU3" i="27"/>
  <c r="AT3" i="27"/>
  <c r="AF3" i="27"/>
  <c r="AH3" i="27"/>
  <c r="AK3" i="27"/>
  <c r="AJ3" i="27"/>
  <c r="U3" i="27"/>
  <c r="W3" i="27"/>
  <c r="Z3" i="27"/>
  <c r="J3" i="27"/>
  <c r="L3" i="27"/>
  <c r="O3" i="27"/>
  <c r="BT2" i="27"/>
  <c r="BV2" i="27"/>
  <c r="BY2" i="27"/>
  <c r="BX2" i="27"/>
  <c r="BJ2" i="27"/>
  <c r="BL2" i="27"/>
  <c r="BO2" i="27"/>
  <c r="BN2" i="27"/>
  <c r="AZ2" i="27"/>
  <c r="BB2" i="27"/>
  <c r="BE2" i="27"/>
  <c r="BD2" i="27"/>
  <c r="AP2" i="27"/>
  <c r="AR2" i="27"/>
  <c r="AU2" i="27"/>
  <c r="AT2" i="27"/>
  <c r="AF2" i="27"/>
  <c r="AH2" i="27"/>
  <c r="AK2" i="27"/>
  <c r="AJ2" i="27"/>
  <c r="U2" i="27"/>
  <c r="W2" i="27"/>
  <c r="Z2" i="27"/>
  <c r="J2" i="27"/>
  <c r="L2" i="27"/>
  <c r="O2" i="27"/>
  <c r="BT83" i="26"/>
  <c r="BV83" i="26"/>
  <c r="BY83" i="26"/>
  <c r="BX83" i="26"/>
  <c r="BJ83" i="26"/>
  <c r="BL83" i="26"/>
  <c r="BO83" i="26"/>
  <c r="BN83" i="26"/>
  <c r="AZ83" i="26"/>
  <c r="BB83" i="26"/>
  <c r="BE83" i="26"/>
  <c r="BD83" i="26"/>
  <c r="AP83" i="26"/>
  <c r="AR83" i="26"/>
  <c r="AU83" i="26"/>
  <c r="AT83" i="26"/>
  <c r="AF83" i="26"/>
  <c r="AH83" i="26"/>
  <c r="AK83" i="26"/>
  <c r="AJ83" i="26"/>
  <c r="U83" i="26"/>
  <c r="W83" i="26"/>
  <c r="Z83" i="26"/>
  <c r="J83" i="26"/>
  <c r="L83" i="26"/>
  <c r="O83" i="26"/>
  <c r="BT82" i="26"/>
  <c r="BV82" i="26"/>
  <c r="BY82" i="26"/>
  <c r="BX82" i="26"/>
  <c r="BJ82" i="26"/>
  <c r="BL82" i="26"/>
  <c r="BO82" i="26"/>
  <c r="BN82" i="26"/>
  <c r="AZ82" i="26"/>
  <c r="BB82" i="26"/>
  <c r="BE82" i="26"/>
  <c r="BD82" i="26"/>
  <c r="AP82" i="26"/>
  <c r="AR82" i="26"/>
  <c r="AU82" i="26"/>
  <c r="AT82" i="26"/>
  <c r="AF82" i="26"/>
  <c r="AH82" i="26"/>
  <c r="AK82" i="26"/>
  <c r="AJ82" i="26"/>
  <c r="U82" i="26"/>
  <c r="W82" i="26"/>
  <c r="Z82" i="26"/>
  <c r="J82" i="26"/>
  <c r="L82" i="26"/>
  <c r="O82" i="26"/>
  <c r="BT81" i="26"/>
  <c r="BV81" i="26"/>
  <c r="BY81" i="26"/>
  <c r="BX81" i="26"/>
  <c r="BJ81" i="26"/>
  <c r="BL81" i="26"/>
  <c r="BO81" i="26"/>
  <c r="BN81" i="26"/>
  <c r="AZ81" i="26"/>
  <c r="BB81" i="26"/>
  <c r="BE81" i="26"/>
  <c r="BD81" i="26"/>
  <c r="AP81" i="26"/>
  <c r="AR81" i="26"/>
  <c r="AU81" i="26"/>
  <c r="AT81" i="26"/>
  <c r="AF81" i="26"/>
  <c r="AH81" i="26"/>
  <c r="AK81" i="26"/>
  <c r="AJ81" i="26"/>
  <c r="U81" i="26"/>
  <c r="W81" i="26"/>
  <c r="Z81" i="26"/>
  <c r="J81" i="26"/>
  <c r="L81" i="26"/>
  <c r="O81" i="26"/>
  <c r="BT80" i="26"/>
  <c r="BV80" i="26"/>
  <c r="BY80" i="26"/>
  <c r="BX80" i="26"/>
  <c r="BJ80" i="26"/>
  <c r="BL80" i="26"/>
  <c r="BO80" i="26"/>
  <c r="AZ80" i="26"/>
  <c r="BB80" i="26"/>
  <c r="BE80" i="26"/>
  <c r="BD80" i="26"/>
  <c r="AP80" i="26"/>
  <c r="AR80" i="26"/>
  <c r="AU80" i="26"/>
  <c r="AT80" i="26"/>
  <c r="AF80" i="26"/>
  <c r="AH80" i="26"/>
  <c r="AK80" i="26"/>
  <c r="AJ80" i="26"/>
  <c r="U80" i="26"/>
  <c r="W80" i="26"/>
  <c r="Z80" i="26"/>
  <c r="J80" i="26"/>
  <c r="L80" i="26"/>
  <c r="O80" i="26"/>
  <c r="BT79" i="26"/>
  <c r="BV79" i="26"/>
  <c r="BY79" i="26"/>
  <c r="BX79" i="26"/>
  <c r="BJ79" i="26"/>
  <c r="BL79" i="26"/>
  <c r="BO79" i="26"/>
  <c r="BN79" i="26"/>
  <c r="AZ79" i="26"/>
  <c r="BB79" i="26"/>
  <c r="BE79" i="26"/>
  <c r="BD79" i="26"/>
  <c r="AP79" i="26"/>
  <c r="AR79" i="26"/>
  <c r="AU79" i="26"/>
  <c r="AT79" i="26"/>
  <c r="AF79" i="26"/>
  <c r="AH79" i="26"/>
  <c r="AK79" i="26"/>
  <c r="AJ79" i="26"/>
  <c r="U79" i="26"/>
  <c r="W79" i="26"/>
  <c r="Z79" i="26"/>
  <c r="J79" i="26"/>
  <c r="L79" i="26"/>
  <c r="O79" i="26"/>
  <c r="BT78" i="26"/>
  <c r="BV78" i="26"/>
  <c r="BY78" i="26"/>
  <c r="BX78" i="26"/>
  <c r="BJ78" i="26"/>
  <c r="BL78" i="26"/>
  <c r="BO78" i="26"/>
  <c r="BN78" i="26"/>
  <c r="AZ78" i="26"/>
  <c r="BB78" i="26"/>
  <c r="BE78" i="26"/>
  <c r="BD78" i="26"/>
  <c r="AP78" i="26"/>
  <c r="AR78" i="26"/>
  <c r="AU78" i="26"/>
  <c r="AT78" i="26"/>
  <c r="AF78" i="26"/>
  <c r="AH78" i="26"/>
  <c r="AK78" i="26"/>
  <c r="AJ78" i="26"/>
  <c r="U78" i="26"/>
  <c r="W78" i="26"/>
  <c r="Z78" i="26"/>
  <c r="J78" i="26"/>
  <c r="L78" i="26"/>
  <c r="O78" i="26"/>
  <c r="BT77" i="26"/>
  <c r="BV77" i="26"/>
  <c r="BY77" i="26"/>
  <c r="BX77" i="26"/>
  <c r="BJ77" i="26"/>
  <c r="BL77" i="26"/>
  <c r="BO77" i="26"/>
  <c r="BN77" i="26"/>
  <c r="AZ77" i="26"/>
  <c r="BB77" i="26"/>
  <c r="BE77" i="26"/>
  <c r="BD77" i="26"/>
  <c r="AP77" i="26"/>
  <c r="AR77" i="26"/>
  <c r="AU77" i="26"/>
  <c r="AT77" i="26"/>
  <c r="AF77" i="26"/>
  <c r="AH77" i="26"/>
  <c r="AK77" i="26"/>
  <c r="AJ77" i="26"/>
  <c r="U77" i="26"/>
  <c r="W77" i="26"/>
  <c r="Z77" i="26"/>
  <c r="J77" i="26"/>
  <c r="L77" i="26"/>
  <c r="O77" i="26"/>
  <c r="BT76" i="26"/>
  <c r="BV76" i="26"/>
  <c r="BY76" i="26"/>
  <c r="BX76" i="26"/>
  <c r="BJ76" i="26"/>
  <c r="BL76" i="26"/>
  <c r="BO76" i="26"/>
  <c r="BN76" i="26"/>
  <c r="AZ76" i="26"/>
  <c r="BB76" i="26"/>
  <c r="BE76" i="26"/>
  <c r="BD76" i="26"/>
  <c r="AP76" i="26"/>
  <c r="AR76" i="26"/>
  <c r="AU76" i="26"/>
  <c r="AT76" i="26"/>
  <c r="AF76" i="26"/>
  <c r="AH76" i="26"/>
  <c r="AK76" i="26"/>
  <c r="AJ76" i="26"/>
  <c r="U76" i="26"/>
  <c r="W76" i="26"/>
  <c r="Z76" i="26"/>
  <c r="J76" i="26"/>
  <c r="L76" i="26"/>
  <c r="O76" i="26"/>
  <c r="BT75" i="26"/>
  <c r="BV75" i="26"/>
  <c r="BY75" i="26"/>
  <c r="BX75" i="26"/>
  <c r="BJ75" i="26"/>
  <c r="BL75" i="26"/>
  <c r="BO75" i="26"/>
  <c r="BN75" i="26"/>
  <c r="AZ75" i="26"/>
  <c r="BB75" i="26"/>
  <c r="BE75" i="26"/>
  <c r="BD75" i="26"/>
  <c r="AP75" i="26"/>
  <c r="AR75" i="26"/>
  <c r="AU75" i="26"/>
  <c r="AT75" i="26"/>
  <c r="AF75" i="26"/>
  <c r="AH75" i="26"/>
  <c r="AK75" i="26"/>
  <c r="AJ75" i="26"/>
  <c r="U75" i="26"/>
  <c r="W75" i="26"/>
  <c r="Z75" i="26"/>
  <c r="J75" i="26"/>
  <c r="L75" i="26"/>
  <c r="O75" i="26"/>
  <c r="BT74" i="26"/>
  <c r="BV74" i="26"/>
  <c r="BY74" i="26"/>
  <c r="BX74" i="26"/>
  <c r="BJ74" i="26"/>
  <c r="BL74" i="26"/>
  <c r="BO74" i="26"/>
  <c r="BN74" i="26"/>
  <c r="AZ74" i="26"/>
  <c r="BB74" i="26"/>
  <c r="BE74" i="26"/>
  <c r="BD74" i="26"/>
  <c r="AP74" i="26"/>
  <c r="AR74" i="26"/>
  <c r="AU74" i="26"/>
  <c r="AT74" i="26"/>
  <c r="AF74" i="26"/>
  <c r="AH74" i="26"/>
  <c r="AK74" i="26"/>
  <c r="AJ74" i="26"/>
  <c r="U74" i="26"/>
  <c r="W74" i="26"/>
  <c r="Z74" i="26"/>
  <c r="J74" i="26"/>
  <c r="L74" i="26"/>
  <c r="O74" i="26"/>
  <c r="BT73" i="26"/>
  <c r="BV73" i="26"/>
  <c r="BY73" i="26"/>
  <c r="BX73" i="26"/>
  <c r="BJ73" i="26"/>
  <c r="BL73" i="26"/>
  <c r="BO73" i="26"/>
  <c r="BN73" i="26"/>
  <c r="AZ73" i="26"/>
  <c r="BB73" i="26"/>
  <c r="BE73" i="26"/>
  <c r="BD73" i="26"/>
  <c r="AP73" i="26"/>
  <c r="AR73" i="26"/>
  <c r="AU73" i="26"/>
  <c r="AT73" i="26"/>
  <c r="AF73" i="26"/>
  <c r="AH73" i="26"/>
  <c r="AK73" i="26"/>
  <c r="AJ73" i="26"/>
  <c r="U73" i="26"/>
  <c r="W73" i="26"/>
  <c r="Z73" i="26"/>
  <c r="J73" i="26"/>
  <c r="L73" i="26"/>
  <c r="O73" i="26"/>
  <c r="BT72" i="26"/>
  <c r="BV72" i="26"/>
  <c r="BY72" i="26"/>
  <c r="BX72" i="26"/>
  <c r="BJ72" i="26"/>
  <c r="BL72" i="26"/>
  <c r="BO72" i="26"/>
  <c r="BN72" i="26"/>
  <c r="AZ72" i="26"/>
  <c r="BB72" i="26"/>
  <c r="BE72" i="26"/>
  <c r="BD72" i="26"/>
  <c r="AP72" i="26"/>
  <c r="AR72" i="26"/>
  <c r="AU72" i="26"/>
  <c r="AT72" i="26"/>
  <c r="AF72" i="26"/>
  <c r="AH72" i="26"/>
  <c r="AK72" i="26"/>
  <c r="AJ72" i="26"/>
  <c r="U72" i="26"/>
  <c r="W72" i="26"/>
  <c r="Z72" i="26"/>
  <c r="J72" i="26"/>
  <c r="L72" i="26"/>
  <c r="O72" i="26"/>
  <c r="BT71" i="26"/>
  <c r="BV71" i="26"/>
  <c r="BY71" i="26"/>
  <c r="BX71" i="26"/>
  <c r="BJ71" i="26"/>
  <c r="BL71" i="26"/>
  <c r="BO71" i="26"/>
  <c r="BN71" i="26"/>
  <c r="AZ71" i="26"/>
  <c r="BB71" i="26"/>
  <c r="BE71" i="26"/>
  <c r="BD71" i="26"/>
  <c r="AP71" i="26"/>
  <c r="AR71" i="26"/>
  <c r="AU71" i="26"/>
  <c r="AT71" i="26"/>
  <c r="AF71" i="26"/>
  <c r="AH71" i="26"/>
  <c r="AK71" i="26"/>
  <c r="AJ71" i="26"/>
  <c r="U71" i="26"/>
  <c r="W71" i="26"/>
  <c r="Z71" i="26"/>
  <c r="J71" i="26"/>
  <c r="L71" i="26"/>
  <c r="O71" i="26"/>
  <c r="BT70" i="26"/>
  <c r="BV70" i="26"/>
  <c r="BY70" i="26"/>
  <c r="BX70" i="26"/>
  <c r="BJ70" i="26"/>
  <c r="BL70" i="26"/>
  <c r="BO70" i="26"/>
  <c r="BN70" i="26"/>
  <c r="AZ70" i="26"/>
  <c r="BB70" i="26"/>
  <c r="BE70" i="26"/>
  <c r="BD70" i="26"/>
  <c r="AP70" i="26"/>
  <c r="AR70" i="26"/>
  <c r="AU70" i="26"/>
  <c r="AT70" i="26"/>
  <c r="AF70" i="26"/>
  <c r="AH70" i="26"/>
  <c r="AK70" i="26"/>
  <c r="AJ70" i="26"/>
  <c r="U70" i="26"/>
  <c r="W70" i="26"/>
  <c r="Z70" i="26"/>
  <c r="J70" i="26"/>
  <c r="L70" i="26"/>
  <c r="O70" i="26"/>
  <c r="BT69" i="26"/>
  <c r="BV69" i="26"/>
  <c r="BY69" i="26"/>
  <c r="BX69" i="26"/>
  <c r="BJ69" i="26"/>
  <c r="BL69" i="26"/>
  <c r="BO69" i="26"/>
  <c r="BN69" i="26"/>
  <c r="AZ69" i="26"/>
  <c r="BB69" i="26"/>
  <c r="BE69" i="26"/>
  <c r="BD69" i="26"/>
  <c r="AP69" i="26"/>
  <c r="AR69" i="26"/>
  <c r="AU69" i="26"/>
  <c r="AT69" i="26"/>
  <c r="AF69" i="26"/>
  <c r="AH69" i="26"/>
  <c r="AK69" i="26"/>
  <c r="AJ69" i="26"/>
  <c r="U69" i="26"/>
  <c r="W69" i="26"/>
  <c r="Z69" i="26"/>
  <c r="J69" i="26"/>
  <c r="L69" i="26"/>
  <c r="O69" i="26"/>
  <c r="BT68" i="26"/>
  <c r="BV68" i="26"/>
  <c r="BY68" i="26"/>
  <c r="BX68" i="26"/>
  <c r="BJ68" i="26"/>
  <c r="BL68" i="26"/>
  <c r="BO68" i="26"/>
  <c r="BN68" i="26"/>
  <c r="AZ68" i="26"/>
  <c r="BB68" i="26"/>
  <c r="BE68" i="26"/>
  <c r="BD68" i="26"/>
  <c r="AP68" i="26"/>
  <c r="AR68" i="26"/>
  <c r="AU68" i="26"/>
  <c r="AT68" i="26"/>
  <c r="AF68" i="26"/>
  <c r="AH68" i="26"/>
  <c r="AK68" i="26"/>
  <c r="AJ68" i="26"/>
  <c r="U68" i="26"/>
  <c r="W68" i="26"/>
  <c r="Z68" i="26"/>
  <c r="J68" i="26"/>
  <c r="L68" i="26"/>
  <c r="O68" i="26"/>
  <c r="BT67" i="26"/>
  <c r="BV67" i="26"/>
  <c r="BY67" i="26"/>
  <c r="BX67" i="26"/>
  <c r="BJ67" i="26"/>
  <c r="BL67" i="26"/>
  <c r="BO67" i="26"/>
  <c r="BN67" i="26"/>
  <c r="AZ67" i="26"/>
  <c r="BB67" i="26"/>
  <c r="BE67" i="26"/>
  <c r="BD67" i="26"/>
  <c r="AP67" i="26"/>
  <c r="AR67" i="26"/>
  <c r="AU67" i="26"/>
  <c r="AT67" i="26"/>
  <c r="AF67" i="26"/>
  <c r="AH67" i="26"/>
  <c r="AK67" i="26"/>
  <c r="AJ67" i="26"/>
  <c r="U67" i="26"/>
  <c r="W67" i="26"/>
  <c r="Z67" i="26"/>
  <c r="J67" i="26"/>
  <c r="L67" i="26"/>
  <c r="O67" i="26"/>
  <c r="BT66" i="26"/>
  <c r="BV66" i="26"/>
  <c r="BY66" i="26"/>
  <c r="BX66" i="26"/>
  <c r="BJ66" i="26"/>
  <c r="BL66" i="26"/>
  <c r="BO66" i="26"/>
  <c r="BN66" i="26"/>
  <c r="AZ66" i="26"/>
  <c r="BB66" i="26"/>
  <c r="BE66" i="26"/>
  <c r="BD66" i="26"/>
  <c r="AP66" i="26"/>
  <c r="AR66" i="26"/>
  <c r="AU66" i="26"/>
  <c r="AT66" i="26"/>
  <c r="AF66" i="26"/>
  <c r="AH66" i="26"/>
  <c r="AK66" i="26"/>
  <c r="AJ66" i="26"/>
  <c r="U66" i="26"/>
  <c r="W66" i="26"/>
  <c r="Z66" i="26"/>
  <c r="J66" i="26"/>
  <c r="L66" i="26"/>
  <c r="O66" i="26"/>
  <c r="BT65" i="26"/>
  <c r="BV65" i="26"/>
  <c r="BY65" i="26"/>
  <c r="BX65" i="26"/>
  <c r="BJ65" i="26"/>
  <c r="BL65" i="26"/>
  <c r="BO65" i="26"/>
  <c r="BN65" i="26"/>
  <c r="AZ65" i="26"/>
  <c r="BB65" i="26"/>
  <c r="BE65" i="26"/>
  <c r="BD65" i="26"/>
  <c r="AP65" i="26"/>
  <c r="AR65" i="26"/>
  <c r="AU65" i="26"/>
  <c r="AT65" i="26"/>
  <c r="AF65" i="26"/>
  <c r="AH65" i="26"/>
  <c r="AK65" i="26"/>
  <c r="AJ65" i="26"/>
  <c r="U65" i="26"/>
  <c r="W65" i="26"/>
  <c r="Z65" i="26"/>
  <c r="J65" i="26"/>
  <c r="L65" i="26"/>
  <c r="O65" i="26"/>
  <c r="BT64" i="26"/>
  <c r="BV64" i="26"/>
  <c r="BY64" i="26"/>
  <c r="BX64" i="26"/>
  <c r="BJ64" i="26"/>
  <c r="BL64" i="26"/>
  <c r="BO64" i="26"/>
  <c r="BN64" i="26"/>
  <c r="AZ64" i="26"/>
  <c r="BB64" i="26"/>
  <c r="BE64" i="26"/>
  <c r="BD64" i="26"/>
  <c r="AP64" i="26"/>
  <c r="AR64" i="26"/>
  <c r="AU64" i="26"/>
  <c r="AT64" i="26"/>
  <c r="AF64" i="26"/>
  <c r="AH64" i="26"/>
  <c r="AK64" i="26"/>
  <c r="AJ64" i="26"/>
  <c r="U64" i="26"/>
  <c r="W64" i="26"/>
  <c r="Z64" i="26"/>
  <c r="J64" i="26"/>
  <c r="L64" i="26"/>
  <c r="O64" i="26"/>
  <c r="BT63" i="26"/>
  <c r="BU63" i="26"/>
  <c r="BV63" i="26"/>
  <c r="BY63" i="26"/>
  <c r="BX63" i="26"/>
  <c r="BJ63" i="26"/>
  <c r="BL63" i="26"/>
  <c r="BO63" i="26"/>
  <c r="BN63" i="26"/>
  <c r="AZ63" i="26"/>
  <c r="BB63" i="26"/>
  <c r="BE63" i="26"/>
  <c r="BD63" i="26"/>
  <c r="AP63" i="26"/>
  <c r="AR63" i="26"/>
  <c r="AU63" i="26"/>
  <c r="AT63" i="26"/>
  <c r="AF63" i="26"/>
  <c r="AH63" i="26"/>
  <c r="AK63" i="26"/>
  <c r="AJ63" i="26"/>
  <c r="U63" i="26"/>
  <c r="W63" i="26"/>
  <c r="Z63" i="26"/>
  <c r="J63" i="26"/>
  <c r="L63" i="26"/>
  <c r="O63" i="26"/>
  <c r="BT62" i="26"/>
  <c r="BV62" i="26"/>
  <c r="BY62" i="26"/>
  <c r="BX62" i="26"/>
  <c r="BJ62" i="26"/>
  <c r="BL62" i="26"/>
  <c r="BO62" i="26"/>
  <c r="BN62" i="26"/>
  <c r="AZ62" i="26"/>
  <c r="BB62" i="26"/>
  <c r="BE62" i="26"/>
  <c r="BD62" i="26"/>
  <c r="AP62" i="26"/>
  <c r="AR62" i="26"/>
  <c r="AU62" i="26"/>
  <c r="AT62" i="26"/>
  <c r="AF62" i="26"/>
  <c r="AH62" i="26"/>
  <c r="AK62" i="26"/>
  <c r="AJ62" i="26"/>
  <c r="U62" i="26"/>
  <c r="W62" i="26"/>
  <c r="Z62" i="26"/>
  <c r="J62" i="26"/>
  <c r="L62" i="26"/>
  <c r="O62" i="26"/>
  <c r="BT61" i="26"/>
  <c r="BV61" i="26"/>
  <c r="BY61" i="26"/>
  <c r="BX61" i="26"/>
  <c r="BJ61" i="26"/>
  <c r="BL61" i="26"/>
  <c r="BO61" i="26"/>
  <c r="BN61" i="26"/>
  <c r="AZ61" i="26"/>
  <c r="BB61" i="26"/>
  <c r="BE61" i="26"/>
  <c r="BD61" i="26"/>
  <c r="AP61" i="26"/>
  <c r="AR61" i="26"/>
  <c r="AU61" i="26"/>
  <c r="AT61" i="26"/>
  <c r="AF61" i="26"/>
  <c r="AH61" i="26"/>
  <c r="AK61" i="26"/>
  <c r="AJ61" i="26"/>
  <c r="U61" i="26"/>
  <c r="W61" i="26"/>
  <c r="Z61" i="26"/>
  <c r="J61" i="26"/>
  <c r="L61" i="26"/>
  <c r="O61" i="26"/>
  <c r="BT60" i="26"/>
  <c r="BV60" i="26"/>
  <c r="BY60" i="26"/>
  <c r="BX60" i="26"/>
  <c r="BJ60" i="26"/>
  <c r="BL60" i="26"/>
  <c r="BO60" i="26"/>
  <c r="BN60" i="26"/>
  <c r="AZ60" i="26"/>
  <c r="BB60" i="26"/>
  <c r="BE60" i="26"/>
  <c r="BD60" i="26"/>
  <c r="AP60" i="26"/>
  <c r="AR60" i="26"/>
  <c r="AU60" i="26"/>
  <c r="AT60" i="26"/>
  <c r="AF60" i="26"/>
  <c r="AH60" i="26"/>
  <c r="AK60" i="26"/>
  <c r="AJ60" i="26"/>
  <c r="U60" i="26"/>
  <c r="W60" i="26"/>
  <c r="Z60" i="26"/>
  <c r="J60" i="26"/>
  <c r="L60" i="26"/>
  <c r="O60" i="26"/>
  <c r="BT59" i="26"/>
  <c r="BV59" i="26"/>
  <c r="BY59" i="26"/>
  <c r="BX59" i="26"/>
  <c r="BJ59" i="26"/>
  <c r="BL59" i="26"/>
  <c r="BO59" i="26"/>
  <c r="BN59" i="26"/>
  <c r="AZ59" i="26"/>
  <c r="BB59" i="26"/>
  <c r="BE59" i="26"/>
  <c r="BD59" i="26"/>
  <c r="AP59" i="26"/>
  <c r="AR59" i="26"/>
  <c r="AU59" i="26"/>
  <c r="AT59" i="26"/>
  <c r="AF59" i="26"/>
  <c r="AH59" i="26"/>
  <c r="AK59" i="26"/>
  <c r="AJ59" i="26"/>
  <c r="U59" i="26"/>
  <c r="W59" i="26"/>
  <c r="Z59" i="26"/>
  <c r="J59" i="26"/>
  <c r="L59" i="26"/>
  <c r="O59" i="26"/>
  <c r="BT58" i="26"/>
  <c r="BV58" i="26"/>
  <c r="BY58" i="26"/>
  <c r="BX58" i="26"/>
  <c r="BJ58" i="26"/>
  <c r="BL58" i="26"/>
  <c r="BO58" i="26"/>
  <c r="BN58" i="26"/>
  <c r="AZ58" i="26"/>
  <c r="BB58" i="26"/>
  <c r="BE58" i="26"/>
  <c r="BD58" i="26"/>
  <c r="AP58" i="26"/>
  <c r="AR58" i="26"/>
  <c r="AU58" i="26"/>
  <c r="AT58" i="26"/>
  <c r="AF58" i="26"/>
  <c r="AH58" i="26"/>
  <c r="AK58" i="26"/>
  <c r="AJ58" i="26"/>
  <c r="U58" i="26"/>
  <c r="W58" i="26"/>
  <c r="Z58" i="26"/>
  <c r="J58" i="26"/>
  <c r="L58" i="26"/>
  <c r="O58" i="26"/>
  <c r="BT57" i="26"/>
  <c r="BV57" i="26"/>
  <c r="BY57" i="26"/>
  <c r="BX57" i="26"/>
  <c r="BJ57" i="26"/>
  <c r="BL57" i="26"/>
  <c r="BO57" i="26"/>
  <c r="BN57" i="26"/>
  <c r="AZ57" i="26"/>
  <c r="BB57" i="26"/>
  <c r="BE57" i="26"/>
  <c r="BD57" i="26"/>
  <c r="AP57" i="26"/>
  <c r="AR57" i="26"/>
  <c r="AU57" i="26"/>
  <c r="AT57" i="26"/>
  <c r="AF57" i="26"/>
  <c r="AH57" i="26"/>
  <c r="AK57" i="26"/>
  <c r="AJ57" i="26"/>
  <c r="U57" i="26"/>
  <c r="W57" i="26"/>
  <c r="Z57" i="26"/>
  <c r="J57" i="26"/>
  <c r="L57" i="26"/>
  <c r="O57" i="26"/>
  <c r="BT56" i="26"/>
  <c r="BV56" i="26"/>
  <c r="BY56" i="26"/>
  <c r="BX56" i="26"/>
  <c r="BJ56" i="26"/>
  <c r="BL56" i="26"/>
  <c r="BO56" i="26"/>
  <c r="BN56" i="26"/>
  <c r="AZ56" i="26"/>
  <c r="BB56" i="26"/>
  <c r="BE56" i="26"/>
  <c r="BD56" i="26"/>
  <c r="AP56" i="26"/>
  <c r="AR56" i="26"/>
  <c r="AU56" i="26"/>
  <c r="AT56" i="26"/>
  <c r="AF56" i="26"/>
  <c r="AH56" i="26"/>
  <c r="AK56" i="26"/>
  <c r="AJ56" i="26"/>
  <c r="U56" i="26"/>
  <c r="W56" i="26"/>
  <c r="Z56" i="26"/>
  <c r="J56" i="26"/>
  <c r="L56" i="26"/>
  <c r="O56" i="26"/>
  <c r="BT55" i="26"/>
  <c r="BV55" i="26"/>
  <c r="BY55" i="26"/>
  <c r="BX55" i="26"/>
  <c r="BJ55" i="26"/>
  <c r="BL55" i="26"/>
  <c r="BO55" i="26"/>
  <c r="BN55" i="26"/>
  <c r="AZ55" i="26"/>
  <c r="BB55" i="26"/>
  <c r="BE55" i="26"/>
  <c r="BD55" i="26"/>
  <c r="AP55" i="26"/>
  <c r="AR55" i="26"/>
  <c r="AU55" i="26"/>
  <c r="AT55" i="26"/>
  <c r="AF55" i="26"/>
  <c r="AH55" i="26"/>
  <c r="AK55" i="26"/>
  <c r="AJ55" i="26"/>
  <c r="U55" i="26"/>
  <c r="W55" i="26"/>
  <c r="Z55" i="26"/>
  <c r="J55" i="26"/>
  <c r="L55" i="26"/>
  <c r="O55" i="26"/>
  <c r="BT54" i="26"/>
  <c r="BV54" i="26"/>
  <c r="BY54" i="26"/>
  <c r="BX54" i="26"/>
  <c r="BJ54" i="26"/>
  <c r="BL54" i="26"/>
  <c r="BO54" i="26"/>
  <c r="BN54" i="26"/>
  <c r="AZ54" i="26"/>
  <c r="BB54" i="26"/>
  <c r="BE54" i="26"/>
  <c r="BD54" i="26"/>
  <c r="AP54" i="26"/>
  <c r="AR54" i="26"/>
  <c r="AU54" i="26"/>
  <c r="AT54" i="26"/>
  <c r="AF54" i="26"/>
  <c r="AH54" i="26"/>
  <c r="AK54" i="26"/>
  <c r="AJ54" i="26"/>
  <c r="U54" i="26"/>
  <c r="W54" i="26"/>
  <c r="Z54" i="26"/>
  <c r="J54" i="26"/>
  <c r="L54" i="26"/>
  <c r="O54" i="26"/>
  <c r="BT53" i="26"/>
  <c r="BU53" i="26"/>
  <c r="BV53" i="26"/>
  <c r="BY53" i="26"/>
  <c r="BX53" i="26"/>
  <c r="BJ53" i="26"/>
  <c r="BL53" i="26"/>
  <c r="BO53" i="26"/>
  <c r="BN53" i="26"/>
  <c r="AZ53" i="26"/>
  <c r="BB53" i="26"/>
  <c r="BE53" i="26"/>
  <c r="BD53" i="26"/>
  <c r="AP53" i="26"/>
  <c r="AR53" i="26"/>
  <c r="AU53" i="26"/>
  <c r="AT53" i="26"/>
  <c r="AF53" i="26"/>
  <c r="AH53" i="26"/>
  <c r="AK53" i="26"/>
  <c r="AJ53" i="26"/>
  <c r="U53" i="26"/>
  <c r="W53" i="26"/>
  <c r="Z53" i="26"/>
  <c r="J53" i="26"/>
  <c r="L53" i="26"/>
  <c r="O53" i="26"/>
  <c r="BT52" i="26"/>
  <c r="BV52" i="26"/>
  <c r="BY52" i="26"/>
  <c r="BX52" i="26"/>
  <c r="BJ52" i="26"/>
  <c r="BL52" i="26"/>
  <c r="BO52" i="26"/>
  <c r="BN52" i="26"/>
  <c r="AZ52" i="26"/>
  <c r="BB52" i="26"/>
  <c r="BE52" i="26"/>
  <c r="BD52" i="26"/>
  <c r="AP52" i="26"/>
  <c r="AR52" i="26"/>
  <c r="AU52" i="26"/>
  <c r="AT52" i="26"/>
  <c r="AF52" i="26"/>
  <c r="AH52" i="26"/>
  <c r="AK52" i="26"/>
  <c r="AJ52" i="26"/>
  <c r="U52" i="26"/>
  <c r="W52" i="26"/>
  <c r="Z52" i="26"/>
  <c r="J52" i="26"/>
  <c r="L52" i="26"/>
  <c r="O52" i="26"/>
  <c r="BT51" i="26"/>
  <c r="BV51" i="26"/>
  <c r="BY51" i="26"/>
  <c r="BX51" i="26"/>
  <c r="BJ51" i="26"/>
  <c r="BL51" i="26"/>
  <c r="BO51" i="26"/>
  <c r="BN51" i="26"/>
  <c r="AZ51" i="26"/>
  <c r="BB51" i="26"/>
  <c r="BE51" i="26"/>
  <c r="BD51" i="26"/>
  <c r="AP51" i="26"/>
  <c r="AR51" i="26"/>
  <c r="AU51" i="26"/>
  <c r="AT51" i="26"/>
  <c r="AF51" i="26"/>
  <c r="AH51" i="26"/>
  <c r="AK51" i="26"/>
  <c r="AJ51" i="26"/>
  <c r="U51" i="26"/>
  <c r="W51" i="26"/>
  <c r="Z51" i="26"/>
  <c r="J51" i="26"/>
  <c r="L51" i="26"/>
  <c r="O51" i="26"/>
  <c r="BT50" i="26"/>
  <c r="BV50" i="26"/>
  <c r="BY50" i="26"/>
  <c r="BX50" i="26"/>
  <c r="BJ50" i="26"/>
  <c r="BL50" i="26"/>
  <c r="BO50" i="26"/>
  <c r="BN50" i="26"/>
  <c r="AZ50" i="26"/>
  <c r="BB50" i="26"/>
  <c r="BE50" i="26"/>
  <c r="BD50" i="26"/>
  <c r="AP50" i="26"/>
  <c r="AR50" i="26"/>
  <c r="AU50" i="26"/>
  <c r="AT50" i="26"/>
  <c r="AF50" i="26"/>
  <c r="AH50" i="26"/>
  <c r="AK50" i="26"/>
  <c r="AJ50" i="26"/>
  <c r="U50" i="26"/>
  <c r="W50" i="26"/>
  <c r="Z50" i="26"/>
  <c r="J50" i="26"/>
  <c r="L50" i="26"/>
  <c r="O50" i="26"/>
  <c r="BT49" i="26"/>
  <c r="BV49" i="26"/>
  <c r="BY49" i="26"/>
  <c r="BX49" i="26"/>
  <c r="BJ49" i="26"/>
  <c r="BL49" i="26"/>
  <c r="BO49" i="26"/>
  <c r="BN49" i="26"/>
  <c r="AZ49" i="26"/>
  <c r="BB49" i="26"/>
  <c r="BE49" i="26"/>
  <c r="BD49" i="26"/>
  <c r="AP49" i="26"/>
  <c r="AR49" i="26"/>
  <c r="AU49" i="26"/>
  <c r="AT49" i="26"/>
  <c r="AF49" i="26"/>
  <c r="AH49" i="26"/>
  <c r="AK49" i="26"/>
  <c r="AJ49" i="26"/>
  <c r="U49" i="26"/>
  <c r="W49" i="26"/>
  <c r="Z49" i="26"/>
  <c r="J49" i="26"/>
  <c r="L49" i="26"/>
  <c r="O49" i="26"/>
  <c r="BT48" i="26"/>
  <c r="BV48" i="26"/>
  <c r="BY48" i="26"/>
  <c r="BX48" i="26"/>
  <c r="BJ48" i="26"/>
  <c r="BL48" i="26"/>
  <c r="BO48" i="26"/>
  <c r="BN48" i="26"/>
  <c r="AZ48" i="26"/>
  <c r="BB48" i="26"/>
  <c r="BE48" i="26"/>
  <c r="BD48" i="26"/>
  <c r="AP48" i="26"/>
  <c r="AR48" i="26"/>
  <c r="AU48" i="26"/>
  <c r="AT48" i="26"/>
  <c r="AF48" i="26"/>
  <c r="AH48" i="26"/>
  <c r="AK48" i="26"/>
  <c r="AJ48" i="26"/>
  <c r="U48" i="26"/>
  <c r="W48" i="26"/>
  <c r="Z48" i="26"/>
  <c r="J48" i="26"/>
  <c r="L48" i="26"/>
  <c r="O48" i="26"/>
  <c r="BT47" i="26"/>
  <c r="BV47" i="26"/>
  <c r="BY47" i="26"/>
  <c r="BX47" i="26"/>
  <c r="BJ47" i="26"/>
  <c r="BL47" i="26"/>
  <c r="BO47" i="26"/>
  <c r="BN47" i="26"/>
  <c r="AZ47" i="26"/>
  <c r="BB47" i="26"/>
  <c r="BE47" i="26"/>
  <c r="BD47" i="26"/>
  <c r="AP47" i="26"/>
  <c r="AR47" i="26"/>
  <c r="AU47" i="26"/>
  <c r="AT47" i="26"/>
  <c r="AF47" i="26"/>
  <c r="AH47" i="26"/>
  <c r="AK47" i="26"/>
  <c r="AJ47" i="26"/>
  <c r="U47" i="26"/>
  <c r="W47" i="26"/>
  <c r="Z47" i="26"/>
  <c r="J47" i="26"/>
  <c r="L47" i="26"/>
  <c r="O47" i="26"/>
  <c r="BT46" i="26"/>
  <c r="BV46" i="26"/>
  <c r="BY46" i="26"/>
  <c r="BX46" i="26"/>
  <c r="BJ46" i="26"/>
  <c r="BL46" i="26"/>
  <c r="BO46" i="26"/>
  <c r="BN46" i="26"/>
  <c r="AZ46" i="26"/>
  <c r="BB46" i="26"/>
  <c r="BE46" i="26"/>
  <c r="BD46" i="26"/>
  <c r="AP46" i="26"/>
  <c r="AR46" i="26"/>
  <c r="AU46" i="26"/>
  <c r="AT46" i="26"/>
  <c r="AF46" i="26"/>
  <c r="AH46" i="26"/>
  <c r="AK46" i="26"/>
  <c r="AJ46" i="26"/>
  <c r="U46" i="26"/>
  <c r="W46" i="26"/>
  <c r="Z46" i="26"/>
  <c r="J46" i="26"/>
  <c r="L46" i="26"/>
  <c r="O46" i="26"/>
  <c r="BT45" i="26"/>
  <c r="BV45" i="26"/>
  <c r="BY45" i="26"/>
  <c r="BX45" i="26"/>
  <c r="BJ45" i="26"/>
  <c r="BL45" i="26"/>
  <c r="BO45" i="26"/>
  <c r="BN45" i="26"/>
  <c r="AZ45" i="26"/>
  <c r="BB45" i="26"/>
  <c r="BE45" i="26"/>
  <c r="BD45" i="26"/>
  <c r="AP45" i="26"/>
  <c r="AR45" i="26"/>
  <c r="AU45" i="26"/>
  <c r="AT45" i="26"/>
  <c r="AF45" i="26"/>
  <c r="AH45" i="26"/>
  <c r="AK45" i="26"/>
  <c r="AJ45" i="26"/>
  <c r="U45" i="26"/>
  <c r="W45" i="26"/>
  <c r="Z45" i="26"/>
  <c r="J45" i="26"/>
  <c r="L45" i="26"/>
  <c r="O45" i="26"/>
  <c r="BT44" i="26"/>
  <c r="BV44" i="26"/>
  <c r="BY44" i="26"/>
  <c r="BX44" i="26"/>
  <c r="BJ44" i="26"/>
  <c r="BL44" i="26"/>
  <c r="BO44" i="26"/>
  <c r="BN44" i="26"/>
  <c r="AZ44" i="26"/>
  <c r="BB44" i="26"/>
  <c r="BE44" i="26"/>
  <c r="BD44" i="26"/>
  <c r="AP44" i="26"/>
  <c r="AR44" i="26"/>
  <c r="AU44" i="26"/>
  <c r="AT44" i="26"/>
  <c r="AF44" i="26"/>
  <c r="AH44" i="26"/>
  <c r="AK44" i="26"/>
  <c r="AJ44" i="26"/>
  <c r="U44" i="26"/>
  <c r="W44" i="26"/>
  <c r="Z44" i="26"/>
  <c r="J44" i="26"/>
  <c r="L44" i="26"/>
  <c r="O44" i="26"/>
  <c r="BT43" i="26"/>
  <c r="BV43" i="26"/>
  <c r="BY43" i="26"/>
  <c r="BX43" i="26"/>
  <c r="BJ43" i="26"/>
  <c r="BL43" i="26"/>
  <c r="BO43" i="26"/>
  <c r="BN43" i="26"/>
  <c r="AZ43" i="26"/>
  <c r="BB43" i="26"/>
  <c r="BE43" i="26"/>
  <c r="BD43" i="26"/>
  <c r="AP43" i="26"/>
  <c r="AR43" i="26"/>
  <c r="AU43" i="26"/>
  <c r="AT43" i="26"/>
  <c r="AF43" i="26"/>
  <c r="AH43" i="26"/>
  <c r="AK43" i="26"/>
  <c r="AJ43" i="26"/>
  <c r="U43" i="26"/>
  <c r="W43" i="26"/>
  <c r="Z43" i="26"/>
  <c r="J43" i="26"/>
  <c r="L43" i="26"/>
  <c r="O43" i="26"/>
  <c r="BT42" i="26"/>
  <c r="BV42" i="26"/>
  <c r="BY42" i="26"/>
  <c r="BX42" i="26"/>
  <c r="BJ42" i="26"/>
  <c r="BL42" i="26"/>
  <c r="BO42" i="26"/>
  <c r="BN42" i="26"/>
  <c r="AZ42" i="26"/>
  <c r="BB42" i="26"/>
  <c r="BE42" i="26"/>
  <c r="BD42" i="26"/>
  <c r="AP42" i="26"/>
  <c r="AR42" i="26"/>
  <c r="AU42" i="26"/>
  <c r="AT42" i="26"/>
  <c r="AF42" i="26"/>
  <c r="AH42" i="26"/>
  <c r="AK42" i="26"/>
  <c r="AJ42" i="26"/>
  <c r="U42" i="26"/>
  <c r="W42" i="26"/>
  <c r="Z42" i="26"/>
  <c r="J42" i="26"/>
  <c r="L42" i="26"/>
  <c r="O42" i="26"/>
  <c r="BT41" i="26"/>
  <c r="BV41" i="26"/>
  <c r="BY41" i="26"/>
  <c r="BX41" i="26"/>
  <c r="BJ41" i="26"/>
  <c r="BL41" i="26"/>
  <c r="BO41" i="26"/>
  <c r="BN41" i="26"/>
  <c r="AZ41" i="26"/>
  <c r="BB41" i="26"/>
  <c r="BE41" i="26"/>
  <c r="BD41" i="26"/>
  <c r="AP41" i="26"/>
  <c r="AR41" i="26"/>
  <c r="AU41" i="26"/>
  <c r="AT41" i="26"/>
  <c r="AF41" i="26"/>
  <c r="AH41" i="26"/>
  <c r="AK41" i="26"/>
  <c r="AJ41" i="26"/>
  <c r="U41" i="26"/>
  <c r="W41" i="26"/>
  <c r="Z41" i="26"/>
  <c r="J41" i="26"/>
  <c r="L41" i="26"/>
  <c r="O41" i="26"/>
  <c r="BT40" i="26"/>
  <c r="BV40" i="26"/>
  <c r="BY40" i="26"/>
  <c r="BX40" i="26"/>
  <c r="BJ40" i="26"/>
  <c r="BL40" i="26"/>
  <c r="BO40" i="26"/>
  <c r="BN40" i="26"/>
  <c r="AZ40" i="26"/>
  <c r="BB40" i="26"/>
  <c r="BE40" i="26"/>
  <c r="BD40" i="26"/>
  <c r="AP40" i="26"/>
  <c r="AR40" i="26"/>
  <c r="AU40" i="26"/>
  <c r="AT40" i="26"/>
  <c r="AF40" i="26"/>
  <c r="AH40" i="26"/>
  <c r="AK40" i="26"/>
  <c r="AJ40" i="26"/>
  <c r="U40" i="26"/>
  <c r="W40" i="26"/>
  <c r="Z40" i="26"/>
  <c r="J40" i="26"/>
  <c r="L40" i="26"/>
  <c r="O40" i="26"/>
  <c r="BT39" i="26"/>
  <c r="BV39" i="26"/>
  <c r="BY39" i="26"/>
  <c r="BX39" i="26"/>
  <c r="BJ39" i="26"/>
  <c r="BL39" i="26"/>
  <c r="BO39" i="26"/>
  <c r="BN39" i="26"/>
  <c r="AZ39" i="26"/>
  <c r="BB39" i="26"/>
  <c r="BE39" i="26"/>
  <c r="BD39" i="26"/>
  <c r="AP39" i="26"/>
  <c r="AQ39" i="26"/>
  <c r="AR39" i="26"/>
  <c r="AU39" i="26"/>
  <c r="AT39" i="26"/>
  <c r="AF39" i="26"/>
  <c r="AH39" i="26"/>
  <c r="AK39" i="26"/>
  <c r="AJ39" i="26"/>
  <c r="U39" i="26"/>
  <c r="W39" i="26"/>
  <c r="Z39" i="26"/>
  <c r="J39" i="26"/>
  <c r="L39" i="26"/>
  <c r="O39" i="26"/>
  <c r="BT38" i="26"/>
  <c r="BV38" i="26"/>
  <c r="BY38" i="26"/>
  <c r="BX38" i="26"/>
  <c r="BJ38" i="26"/>
  <c r="BL38" i="26"/>
  <c r="BO38" i="26"/>
  <c r="BN38" i="26"/>
  <c r="AZ38" i="26"/>
  <c r="BB38" i="26"/>
  <c r="BE38" i="26"/>
  <c r="BD38" i="26"/>
  <c r="AP38" i="26"/>
  <c r="AR38" i="26"/>
  <c r="AU38" i="26"/>
  <c r="AT38" i="26"/>
  <c r="AF38" i="26"/>
  <c r="AH38" i="26"/>
  <c r="AK38" i="26"/>
  <c r="AJ38" i="26"/>
  <c r="U38" i="26"/>
  <c r="W38" i="26"/>
  <c r="Z38" i="26"/>
  <c r="J38" i="26"/>
  <c r="L38" i="26"/>
  <c r="O38" i="26"/>
  <c r="BT37" i="26"/>
  <c r="BV37" i="26"/>
  <c r="BY37" i="26"/>
  <c r="BX37" i="26"/>
  <c r="BJ37" i="26"/>
  <c r="BL37" i="26"/>
  <c r="BO37" i="26"/>
  <c r="BN37" i="26"/>
  <c r="AZ37" i="26"/>
  <c r="BB37" i="26"/>
  <c r="BE37" i="26"/>
  <c r="BD37" i="26"/>
  <c r="AP37" i="26"/>
  <c r="AR37" i="26"/>
  <c r="AU37" i="26"/>
  <c r="AT37" i="26"/>
  <c r="AF37" i="26"/>
  <c r="AH37" i="26"/>
  <c r="AK37" i="26"/>
  <c r="AJ37" i="26"/>
  <c r="U37" i="26"/>
  <c r="W37" i="26"/>
  <c r="Z37" i="26"/>
  <c r="J37" i="26"/>
  <c r="L37" i="26"/>
  <c r="O37" i="26"/>
  <c r="BT36" i="26"/>
  <c r="BV36" i="26"/>
  <c r="BY36" i="26"/>
  <c r="BX36" i="26"/>
  <c r="BJ36" i="26"/>
  <c r="BL36" i="26"/>
  <c r="BO36" i="26"/>
  <c r="BN36" i="26"/>
  <c r="AZ36" i="26"/>
  <c r="BB36" i="26"/>
  <c r="BE36" i="26"/>
  <c r="BD36" i="26"/>
  <c r="AP36" i="26"/>
  <c r="AR36" i="26"/>
  <c r="AU36" i="26"/>
  <c r="AT36" i="26"/>
  <c r="AF36" i="26"/>
  <c r="AH36" i="26"/>
  <c r="AK36" i="26"/>
  <c r="AJ36" i="26"/>
  <c r="U36" i="26"/>
  <c r="W36" i="26"/>
  <c r="Z36" i="26"/>
  <c r="J36" i="26"/>
  <c r="L36" i="26"/>
  <c r="O36" i="26"/>
  <c r="BT35" i="26"/>
  <c r="BV35" i="26"/>
  <c r="BY35" i="26"/>
  <c r="BX35" i="26"/>
  <c r="BJ35" i="26"/>
  <c r="BL35" i="26"/>
  <c r="BO35" i="26"/>
  <c r="BN35" i="26"/>
  <c r="AZ35" i="26"/>
  <c r="BB35" i="26"/>
  <c r="BE35" i="26"/>
  <c r="BD35" i="26"/>
  <c r="AP35" i="26"/>
  <c r="AR35" i="26"/>
  <c r="AU35" i="26"/>
  <c r="AT35" i="26"/>
  <c r="AF35" i="26"/>
  <c r="AH35" i="26"/>
  <c r="AK35" i="26"/>
  <c r="AJ35" i="26"/>
  <c r="U35" i="26"/>
  <c r="W35" i="26"/>
  <c r="Z35" i="26"/>
  <c r="J35" i="26"/>
  <c r="L35" i="26"/>
  <c r="O35" i="26"/>
  <c r="BT34" i="26"/>
  <c r="BV34" i="26"/>
  <c r="BY34" i="26"/>
  <c r="BX34" i="26"/>
  <c r="BJ34" i="26"/>
  <c r="BL34" i="26"/>
  <c r="BO34" i="26"/>
  <c r="BN34" i="26"/>
  <c r="AZ34" i="26"/>
  <c r="BB34" i="26"/>
  <c r="BE34" i="26"/>
  <c r="BD34" i="26"/>
  <c r="AP34" i="26"/>
  <c r="AR34" i="26"/>
  <c r="AU34" i="26"/>
  <c r="AT34" i="26"/>
  <c r="AF34" i="26"/>
  <c r="AH34" i="26"/>
  <c r="AK34" i="26"/>
  <c r="AJ34" i="26"/>
  <c r="U34" i="26"/>
  <c r="W34" i="26"/>
  <c r="Z34" i="26"/>
  <c r="J34" i="26"/>
  <c r="L34" i="26"/>
  <c r="O34" i="26"/>
  <c r="BT33" i="26"/>
  <c r="BV33" i="26"/>
  <c r="BY33" i="26"/>
  <c r="BX33" i="26"/>
  <c r="BJ33" i="26"/>
  <c r="BL33" i="26"/>
  <c r="BO33" i="26"/>
  <c r="BN33" i="26"/>
  <c r="AZ33" i="26"/>
  <c r="BB33" i="26"/>
  <c r="BE33" i="26"/>
  <c r="BD33" i="26"/>
  <c r="AP33" i="26"/>
  <c r="AR33" i="26"/>
  <c r="AU33" i="26"/>
  <c r="AT33" i="26"/>
  <c r="AF33" i="26"/>
  <c r="AH33" i="26"/>
  <c r="AK33" i="26"/>
  <c r="AJ33" i="26"/>
  <c r="U33" i="26"/>
  <c r="W33" i="26"/>
  <c r="Z33" i="26"/>
  <c r="J33" i="26"/>
  <c r="L33" i="26"/>
  <c r="O33" i="26"/>
  <c r="BT32" i="26"/>
  <c r="BV32" i="26"/>
  <c r="BY32" i="26"/>
  <c r="BX32" i="26"/>
  <c r="BJ32" i="26"/>
  <c r="BL32" i="26"/>
  <c r="BO32" i="26"/>
  <c r="BN32" i="26"/>
  <c r="AZ32" i="26"/>
  <c r="BB32" i="26"/>
  <c r="BE32" i="26"/>
  <c r="BD32" i="26"/>
  <c r="AP32" i="26"/>
  <c r="AR32" i="26"/>
  <c r="AU32" i="26"/>
  <c r="AT32" i="26"/>
  <c r="AF32" i="26"/>
  <c r="AH32" i="26"/>
  <c r="AK32" i="26"/>
  <c r="AJ32" i="26"/>
  <c r="U32" i="26"/>
  <c r="W32" i="26"/>
  <c r="Z32" i="26"/>
  <c r="J32" i="26"/>
  <c r="L32" i="26"/>
  <c r="O32" i="26"/>
  <c r="BT31" i="26"/>
  <c r="BV31" i="26"/>
  <c r="BY31" i="26"/>
  <c r="BX31" i="26"/>
  <c r="BJ31" i="26"/>
  <c r="BL31" i="26"/>
  <c r="BO31" i="26"/>
  <c r="BN31" i="26"/>
  <c r="AZ31" i="26"/>
  <c r="BB31" i="26"/>
  <c r="BE31" i="26"/>
  <c r="BD31" i="26"/>
  <c r="AP31" i="26"/>
  <c r="AR31" i="26"/>
  <c r="AU31" i="26"/>
  <c r="AT31" i="26"/>
  <c r="AF31" i="26"/>
  <c r="AH31" i="26"/>
  <c r="AK31" i="26"/>
  <c r="AJ31" i="26"/>
  <c r="U31" i="26"/>
  <c r="W31" i="26"/>
  <c r="Z31" i="26"/>
  <c r="J31" i="26"/>
  <c r="L31" i="26"/>
  <c r="O31" i="26"/>
  <c r="BT30" i="26"/>
  <c r="BV30" i="26"/>
  <c r="BY30" i="26"/>
  <c r="BX30" i="26"/>
  <c r="BJ30" i="26"/>
  <c r="BL30" i="26"/>
  <c r="BO30" i="26"/>
  <c r="BN30" i="26"/>
  <c r="AZ30" i="26"/>
  <c r="BB30" i="26"/>
  <c r="BE30" i="26"/>
  <c r="BD30" i="26"/>
  <c r="AP30" i="26"/>
  <c r="AR30" i="26"/>
  <c r="AU30" i="26"/>
  <c r="AT30" i="26"/>
  <c r="AF30" i="26"/>
  <c r="AH30" i="26"/>
  <c r="AK30" i="26"/>
  <c r="AJ30" i="26"/>
  <c r="U30" i="26"/>
  <c r="W30" i="26"/>
  <c r="Z30" i="26"/>
  <c r="J30" i="26"/>
  <c r="L30" i="26"/>
  <c r="O30" i="26"/>
  <c r="BT29" i="26"/>
  <c r="BV29" i="26"/>
  <c r="BY29" i="26"/>
  <c r="BX29" i="26"/>
  <c r="BJ29" i="26"/>
  <c r="BL29" i="26"/>
  <c r="BO29" i="26"/>
  <c r="BN29" i="26"/>
  <c r="AZ29" i="26"/>
  <c r="BB29" i="26"/>
  <c r="BE29" i="26"/>
  <c r="BD29" i="26"/>
  <c r="AP29" i="26"/>
  <c r="AR29" i="26"/>
  <c r="AU29" i="26"/>
  <c r="AT29" i="26"/>
  <c r="AF29" i="26"/>
  <c r="AH29" i="26"/>
  <c r="AK29" i="26"/>
  <c r="AJ29" i="26"/>
  <c r="U29" i="26"/>
  <c r="W29" i="26"/>
  <c r="Z29" i="26"/>
  <c r="J29" i="26"/>
  <c r="L29" i="26"/>
  <c r="O29" i="26"/>
  <c r="BT28" i="26"/>
  <c r="BV28" i="26"/>
  <c r="BY28" i="26"/>
  <c r="BX28" i="26"/>
  <c r="BJ28" i="26"/>
  <c r="BL28" i="26"/>
  <c r="BO28" i="26"/>
  <c r="BN28" i="26"/>
  <c r="AZ28" i="26"/>
  <c r="BB28" i="26"/>
  <c r="BE28" i="26"/>
  <c r="BD28" i="26"/>
  <c r="AP28" i="26"/>
  <c r="AR28" i="26"/>
  <c r="AU28" i="26"/>
  <c r="AT28" i="26"/>
  <c r="AF28" i="26"/>
  <c r="AH28" i="26"/>
  <c r="AK28" i="26"/>
  <c r="AJ28" i="26"/>
  <c r="U28" i="26"/>
  <c r="W28" i="26"/>
  <c r="Z28" i="26"/>
  <c r="J28" i="26"/>
  <c r="L28" i="26"/>
  <c r="O28" i="26"/>
  <c r="BT27" i="26"/>
  <c r="BV27" i="26"/>
  <c r="BY27" i="26"/>
  <c r="BX27" i="26"/>
  <c r="BJ27" i="26"/>
  <c r="BL27" i="26"/>
  <c r="BO27" i="26"/>
  <c r="BN27" i="26"/>
  <c r="AZ27" i="26"/>
  <c r="BB27" i="26"/>
  <c r="BE27" i="26"/>
  <c r="BD27" i="26"/>
  <c r="AP27" i="26"/>
  <c r="AR27" i="26"/>
  <c r="AU27" i="26"/>
  <c r="AT27" i="26"/>
  <c r="AF27" i="26"/>
  <c r="AH27" i="26"/>
  <c r="AK27" i="26"/>
  <c r="AJ27" i="26"/>
  <c r="U27" i="26"/>
  <c r="W27" i="26"/>
  <c r="Z27" i="26"/>
  <c r="J27" i="26"/>
  <c r="L27" i="26"/>
  <c r="O27" i="26"/>
  <c r="BT26" i="26"/>
  <c r="BV26" i="26"/>
  <c r="BY26" i="26"/>
  <c r="BX26" i="26"/>
  <c r="BJ26" i="26"/>
  <c r="BL26" i="26"/>
  <c r="BO26" i="26"/>
  <c r="BN26" i="26"/>
  <c r="AZ26" i="26"/>
  <c r="BB26" i="26"/>
  <c r="BE26" i="26"/>
  <c r="BD26" i="26"/>
  <c r="AP26" i="26"/>
  <c r="AR26" i="26"/>
  <c r="AU26" i="26"/>
  <c r="AT26" i="26"/>
  <c r="AF26" i="26"/>
  <c r="AH26" i="26"/>
  <c r="AK26" i="26"/>
  <c r="AJ26" i="26"/>
  <c r="U26" i="26"/>
  <c r="W26" i="26"/>
  <c r="Z26" i="26"/>
  <c r="J26" i="26"/>
  <c r="L26" i="26"/>
  <c r="O26" i="26"/>
  <c r="BT25" i="26"/>
  <c r="BV25" i="26"/>
  <c r="BY25" i="26"/>
  <c r="BX25" i="26"/>
  <c r="BJ25" i="26"/>
  <c r="BL25" i="26"/>
  <c r="BO25" i="26"/>
  <c r="BN25" i="26"/>
  <c r="AZ25" i="26"/>
  <c r="BB25" i="26"/>
  <c r="BE25" i="26"/>
  <c r="BD25" i="26"/>
  <c r="AP25" i="26"/>
  <c r="AR25" i="26"/>
  <c r="AU25" i="26"/>
  <c r="AT25" i="26"/>
  <c r="AF25" i="26"/>
  <c r="AH25" i="26"/>
  <c r="AK25" i="26"/>
  <c r="AJ25" i="26"/>
  <c r="U25" i="26"/>
  <c r="W25" i="26"/>
  <c r="Z25" i="26"/>
  <c r="J25" i="26"/>
  <c r="L25" i="26"/>
  <c r="O25" i="26"/>
  <c r="BT24" i="26"/>
  <c r="BV24" i="26"/>
  <c r="BY24" i="26"/>
  <c r="BX24" i="26"/>
  <c r="BJ24" i="26"/>
  <c r="BL24" i="26"/>
  <c r="BO24" i="26"/>
  <c r="BN24" i="26"/>
  <c r="AZ24" i="26"/>
  <c r="BB24" i="26"/>
  <c r="BE24" i="26"/>
  <c r="BD24" i="26"/>
  <c r="AP24" i="26"/>
  <c r="AR24" i="26"/>
  <c r="AU24" i="26"/>
  <c r="AT24" i="26"/>
  <c r="AF24" i="26"/>
  <c r="AH24" i="26"/>
  <c r="AK24" i="26"/>
  <c r="AJ24" i="26"/>
  <c r="U24" i="26"/>
  <c r="W24" i="26"/>
  <c r="Z24" i="26"/>
  <c r="J24" i="26"/>
  <c r="L24" i="26"/>
  <c r="O24" i="26"/>
  <c r="BT23" i="26"/>
  <c r="BV23" i="26"/>
  <c r="BY23" i="26"/>
  <c r="BX23" i="26"/>
  <c r="BJ23" i="26"/>
  <c r="BL23" i="26"/>
  <c r="BO23" i="26"/>
  <c r="BN23" i="26"/>
  <c r="AZ23" i="26"/>
  <c r="BB23" i="26"/>
  <c r="BE23" i="26"/>
  <c r="BD23" i="26"/>
  <c r="AP23" i="26"/>
  <c r="AR23" i="26"/>
  <c r="AU23" i="26"/>
  <c r="AT23" i="26"/>
  <c r="AF23" i="26"/>
  <c r="AH23" i="26"/>
  <c r="AK23" i="26"/>
  <c r="AJ23" i="26"/>
  <c r="U23" i="26"/>
  <c r="W23" i="26"/>
  <c r="Z23" i="26"/>
  <c r="J23" i="26"/>
  <c r="L23" i="26"/>
  <c r="O23" i="26"/>
  <c r="BT22" i="26"/>
  <c r="BV22" i="26"/>
  <c r="BY22" i="26"/>
  <c r="BX22" i="26"/>
  <c r="BJ22" i="26"/>
  <c r="BL22" i="26"/>
  <c r="BO22" i="26"/>
  <c r="BN22" i="26"/>
  <c r="AZ22" i="26"/>
  <c r="BB22" i="26"/>
  <c r="BE22" i="26"/>
  <c r="BD22" i="26"/>
  <c r="AP22" i="26"/>
  <c r="AR22" i="26"/>
  <c r="AU22" i="26"/>
  <c r="AT22" i="26"/>
  <c r="AF22" i="26"/>
  <c r="AH22" i="26"/>
  <c r="AK22" i="26"/>
  <c r="AJ22" i="26"/>
  <c r="U22" i="26"/>
  <c r="W22" i="26"/>
  <c r="Z22" i="26"/>
  <c r="J22" i="26"/>
  <c r="L22" i="26"/>
  <c r="O22" i="26"/>
  <c r="BT21" i="26"/>
  <c r="BV21" i="26"/>
  <c r="BY21" i="26"/>
  <c r="BX21" i="26"/>
  <c r="BJ21" i="26"/>
  <c r="BL21" i="26"/>
  <c r="BO21" i="26"/>
  <c r="BN21" i="26"/>
  <c r="AZ21" i="26"/>
  <c r="BB21" i="26"/>
  <c r="BE21" i="26"/>
  <c r="BD21" i="26"/>
  <c r="AP21" i="26"/>
  <c r="AR21" i="26"/>
  <c r="AU21" i="26"/>
  <c r="AT21" i="26"/>
  <c r="AF21" i="26"/>
  <c r="AH21" i="26"/>
  <c r="AK21" i="26"/>
  <c r="AJ21" i="26"/>
  <c r="U21" i="26"/>
  <c r="W21" i="26"/>
  <c r="Z21" i="26"/>
  <c r="J21" i="26"/>
  <c r="L21" i="26"/>
  <c r="O21" i="26"/>
  <c r="BT20" i="26"/>
  <c r="BV20" i="26"/>
  <c r="BY20" i="26"/>
  <c r="BX20" i="26"/>
  <c r="BJ20" i="26"/>
  <c r="BL20" i="26"/>
  <c r="BO20" i="26"/>
  <c r="BN20" i="26"/>
  <c r="AZ20" i="26"/>
  <c r="BB20" i="26"/>
  <c r="BE20" i="26"/>
  <c r="BD20" i="26"/>
  <c r="AP20" i="26"/>
  <c r="AR20" i="26"/>
  <c r="AU20" i="26"/>
  <c r="AT20" i="26"/>
  <c r="AF20" i="26"/>
  <c r="AH20" i="26"/>
  <c r="AK20" i="26"/>
  <c r="AJ20" i="26"/>
  <c r="U20" i="26"/>
  <c r="W20" i="26"/>
  <c r="Z20" i="26"/>
  <c r="J20" i="26"/>
  <c r="L20" i="26"/>
  <c r="O20" i="26"/>
  <c r="BT19" i="26"/>
  <c r="BV19" i="26"/>
  <c r="BY19" i="26"/>
  <c r="BX19" i="26"/>
  <c r="BJ19" i="26"/>
  <c r="BL19" i="26"/>
  <c r="BO19" i="26"/>
  <c r="BN19" i="26"/>
  <c r="AZ19" i="26"/>
  <c r="BB19" i="26"/>
  <c r="BE19" i="26"/>
  <c r="BD19" i="26"/>
  <c r="AP19" i="26"/>
  <c r="AR19" i="26"/>
  <c r="AU19" i="26"/>
  <c r="AT19" i="26"/>
  <c r="AF19" i="26"/>
  <c r="AH19" i="26"/>
  <c r="AK19" i="26"/>
  <c r="AJ19" i="26"/>
  <c r="U19" i="26"/>
  <c r="W19" i="26"/>
  <c r="Z19" i="26"/>
  <c r="J19" i="26"/>
  <c r="L19" i="26"/>
  <c r="O19" i="26"/>
  <c r="BT18" i="26"/>
  <c r="BV18" i="26"/>
  <c r="BY18" i="26"/>
  <c r="BX18" i="26"/>
  <c r="BJ18" i="26"/>
  <c r="BL18" i="26"/>
  <c r="BO18" i="26"/>
  <c r="BN18" i="26"/>
  <c r="AZ18" i="26"/>
  <c r="BB18" i="26"/>
  <c r="BE18" i="26"/>
  <c r="BD18" i="26"/>
  <c r="AP18" i="26"/>
  <c r="AR18" i="26"/>
  <c r="AU18" i="26"/>
  <c r="AT18" i="26"/>
  <c r="AF18" i="26"/>
  <c r="AH18" i="26"/>
  <c r="AK18" i="26"/>
  <c r="AJ18" i="26"/>
  <c r="U18" i="26"/>
  <c r="W18" i="26"/>
  <c r="Z18" i="26"/>
  <c r="J18" i="26"/>
  <c r="L18" i="26"/>
  <c r="O18" i="26"/>
  <c r="BT17" i="26"/>
  <c r="BV17" i="26"/>
  <c r="BY17" i="26"/>
  <c r="BX17" i="26"/>
  <c r="BJ17" i="26"/>
  <c r="BL17" i="26"/>
  <c r="BO17" i="26"/>
  <c r="BN17" i="26"/>
  <c r="AZ17" i="26"/>
  <c r="BB17" i="26"/>
  <c r="BE17" i="26"/>
  <c r="BD17" i="26"/>
  <c r="AP17" i="26"/>
  <c r="AR17" i="26"/>
  <c r="AU17" i="26"/>
  <c r="AT17" i="26"/>
  <c r="AF17" i="26"/>
  <c r="AH17" i="26"/>
  <c r="AK17" i="26"/>
  <c r="AJ17" i="26"/>
  <c r="U17" i="26"/>
  <c r="W17" i="26"/>
  <c r="Z17" i="26"/>
  <c r="J17" i="26"/>
  <c r="L17" i="26"/>
  <c r="O17" i="26"/>
  <c r="BT16" i="26"/>
  <c r="BV16" i="26"/>
  <c r="BY16" i="26"/>
  <c r="BX16" i="26"/>
  <c r="BJ16" i="26"/>
  <c r="BL16" i="26"/>
  <c r="BO16" i="26"/>
  <c r="BN16" i="26"/>
  <c r="AZ16" i="26"/>
  <c r="BB16" i="26"/>
  <c r="BE16" i="26"/>
  <c r="BD16" i="26"/>
  <c r="AP16" i="26"/>
  <c r="AR16" i="26"/>
  <c r="AU16" i="26"/>
  <c r="AT16" i="26"/>
  <c r="AF16" i="26"/>
  <c r="AH16" i="26"/>
  <c r="AK16" i="26"/>
  <c r="AJ16" i="26"/>
  <c r="U16" i="26"/>
  <c r="W16" i="26"/>
  <c r="Z16" i="26"/>
  <c r="J16" i="26"/>
  <c r="L16" i="26"/>
  <c r="O16" i="26"/>
  <c r="BT15" i="26"/>
  <c r="BV15" i="26"/>
  <c r="BY15" i="26"/>
  <c r="BX15" i="26"/>
  <c r="BJ15" i="26"/>
  <c r="BL15" i="26"/>
  <c r="BO15" i="26"/>
  <c r="BN15" i="26"/>
  <c r="AZ15" i="26"/>
  <c r="BB15" i="26"/>
  <c r="BE15" i="26"/>
  <c r="BD15" i="26"/>
  <c r="AP15" i="26"/>
  <c r="AR15" i="26"/>
  <c r="AU15" i="26"/>
  <c r="AT15" i="26"/>
  <c r="AF15" i="26"/>
  <c r="AH15" i="26"/>
  <c r="AK15" i="26"/>
  <c r="AJ15" i="26"/>
  <c r="U15" i="26"/>
  <c r="W15" i="26"/>
  <c r="Z15" i="26"/>
  <c r="J15" i="26"/>
  <c r="L15" i="26"/>
  <c r="O15" i="26"/>
  <c r="BT14" i="26"/>
  <c r="BV14" i="26"/>
  <c r="BY14" i="26"/>
  <c r="BX14" i="26"/>
  <c r="BJ14" i="26"/>
  <c r="BL14" i="26"/>
  <c r="BO14" i="26"/>
  <c r="BN14" i="26"/>
  <c r="AZ14" i="26"/>
  <c r="BB14" i="26"/>
  <c r="BE14" i="26"/>
  <c r="BD14" i="26"/>
  <c r="AP14" i="26"/>
  <c r="AR14" i="26"/>
  <c r="AU14" i="26"/>
  <c r="AT14" i="26"/>
  <c r="AF14" i="26"/>
  <c r="AH14" i="26"/>
  <c r="AK14" i="26"/>
  <c r="AJ14" i="26"/>
  <c r="U14" i="26"/>
  <c r="W14" i="26"/>
  <c r="Z14" i="26"/>
  <c r="J14" i="26"/>
  <c r="L14" i="26"/>
  <c r="O14" i="26"/>
  <c r="BT13" i="26"/>
  <c r="BV13" i="26"/>
  <c r="BY13" i="26"/>
  <c r="BX13" i="26"/>
  <c r="BJ13" i="26"/>
  <c r="BL13" i="26"/>
  <c r="BO13" i="26"/>
  <c r="BN13" i="26"/>
  <c r="AZ13" i="26"/>
  <c r="BB13" i="26"/>
  <c r="BE13" i="26"/>
  <c r="BD13" i="26"/>
  <c r="AP13" i="26"/>
  <c r="AR13" i="26"/>
  <c r="AU13" i="26"/>
  <c r="AT13" i="26"/>
  <c r="AF13" i="26"/>
  <c r="AH13" i="26"/>
  <c r="AK13" i="26"/>
  <c r="AJ13" i="26"/>
  <c r="U13" i="26"/>
  <c r="W13" i="26"/>
  <c r="Z13" i="26"/>
  <c r="J13" i="26"/>
  <c r="L13" i="26"/>
  <c r="O13" i="26"/>
  <c r="BT12" i="26"/>
  <c r="BV12" i="26"/>
  <c r="BY12" i="26"/>
  <c r="BX12" i="26"/>
  <c r="BJ12" i="26"/>
  <c r="BL12" i="26"/>
  <c r="BO12" i="26"/>
  <c r="BN12" i="26"/>
  <c r="AZ12" i="26"/>
  <c r="BB12" i="26"/>
  <c r="BE12" i="26"/>
  <c r="BD12" i="26"/>
  <c r="AP12" i="26"/>
  <c r="AR12" i="26"/>
  <c r="AU12" i="26"/>
  <c r="AT12" i="26"/>
  <c r="AF12" i="26"/>
  <c r="AH12" i="26"/>
  <c r="AK12" i="26"/>
  <c r="AJ12" i="26"/>
  <c r="U12" i="26"/>
  <c r="W12" i="26"/>
  <c r="Z12" i="26"/>
  <c r="J12" i="26"/>
  <c r="L12" i="26"/>
  <c r="O12" i="26"/>
  <c r="BT11" i="26"/>
  <c r="BV11" i="26"/>
  <c r="BY11" i="26"/>
  <c r="BX11" i="26"/>
  <c r="BJ11" i="26"/>
  <c r="BL11" i="26"/>
  <c r="BO11" i="26"/>
  <c r="BN11" i="26"/>
  <c r="AZ11" i="26"/>
  <c r="BB11" i="26"/>
  <c r="BE11" i="26"/>
  <c r="BD11" i="26"/>
  <c r="AP11" i="26"/>
  <c r="AR11" i="26"/>
  <c r="AU11" i="26"/>
  <c r="AT11" i="26"/>
  <c r="AF11" i="26"/>
  <c r="AH11" i="26"/>
  <c r="AK11" i="26"/>
  <c r="AJ11" i="26"/>
  <c r="U11" i="26"/>
  <c r="W11" i="26"/>
  <c r="Z11" i="26"/>
  <c r="J11" i="26"/>
  <c r="L11" i="26"/>
  <c r="O11" i="26"/>
  <c r="BT10" i="26"/>
  <c r="BV10" i="26"/>
  <c r="BY10" i="26"/>
  <c r="BX10" i="26"/>
  <c r="BJ10" i="26"/>
  <c r="BL10" i="26"/>
  <c r="BO10" i="26"/>
  <c r="BN10" i="26"/>
  <c r="AZ10" i="26"/>
  <c r="BB10" i="26"/>
  <c r="BE10" i="26"/>
  <c r="BD10" i="26"/>
  <c r="AP10" i="26"/>
  <c r="AR10" i="26"/>
  <c r="AU10" i="26"/>
  <c r="AT10" i="26"/>
  <c r="AF10" i="26"/>
  <c r="AH10" i="26"/>
  <c r="AK10" i="26"/>
  <c r="AJ10" i="26"/>
  <c r="U10" i="26"/>
  <c r="W10" i="26"/>
  <c r="Z10" i="26"/>
  <c r="J10" i="26"/>
  <c r="L10" i="26"/>
  <c r="O10" i="26"/>
  <c r="BT9" i="26"/>
  <c r="BV9" i="26"/>
  <c r="BY9" i="26"/>
  <c r="BX9" i="26"/>
  <c r="BJ9" i="26"/>
  <c r="BL9" i="26"/>
  <c r="BO9" i="26"/>
  <c r="BN9" i="26"/>
  <c r="AZ9" i="26"/>
  <c r="BB9" i="26"/>
  <c r="BE9" i="26"/>
  <c r="BD9" i="26"/>
  <c r="AP9" i="26"/>
  <c r="AR9" i="26"/>
  <c r="AU9" i="26"/>
  <c r="AT9" i="26"/>
  <c r="AF9" i="26"/>
  <c r="AH9" i="26"/>
  <c r="AK9" i="26"/>
  <c r="AJ9" i="26"/>
  <c r="U9" i="26"/>
  <c r="W9" i="26"/>
  <c r="Z9" i="26"/>
  <c r="J9" i="26"/>
  <c r="L9" i="26"/>
  <c r="BT8" i="26"/>
  <c r="BV8" i="26"/>
  <c r="BY8" i="26"/>
  <c r="BX8" i="26"/>
  <c r="BJ8" i="26"/>
  <c r="BL8" i="26"/>
  <c r="BO8" i="26"/>
  <c r="BN8" i="26"/>
  <c r="AZ8" i="26"/>
  <c r="BB8" i="26"/>
  <c r="BE8" i="26"/>
  <c r="BD8" i="26"/>
  <c r="AP8" i="26"/>
  <c r="AR8" i="26"/>
  <c r="AU8" i="26"/>
  <c r="AT8" i="26"/>
  <c r="AF8" i="26"/>
  <c r="AH8" i="26"/>
  <c r="AK8" i="26"/>
  <c r="AJ8" i="26"/>
  <c r="U8" i="26"/>
  <c r="W8" i="26"/>
  <c r="Z8" i="26"/>
  <c r="J8" i="26"/>
  <c r="L8" i="26"/>
  <c r="O8" i="26"/>
  <c r="BT7" i="26"/>
  <c r="BV7" i="26"/>
  <c r="BY7" i="26"/>
  <c r="BX7" i="26"/>
  <c r="BJ7" i="26"/>
  <c r="BL7" i="26"/>
  <c r="BO7" i="26"/>
  <c r="BN7" i="26"/>
  <c r="AZ7" i="26"/>
  <c r="BB7" i="26"/>
  <c r="BE7" i="26"/>
  <c r="BD7" i="26"/>
  <c r="AP7" i="26"/>
  <c r="AR7" i="26"/>
  <c r="AU7" i="26"/>
  <c r="AT7" i="26"/>
  <c r="AF7" i="26"/>
  <c r="AH7" i="26"/>
  <c r="AK7" i="26"/>
  <c r="AJ7" i="26"/>
  <c r="U7" i="26"/>
  <c r="W7" i="26"/>
  <c r="Z7" i="26"/>
  <c r="J7" i="26"/>
  <c r="L7" i="26"/>
  <c r="O7" i="26"/>
  <c r="BT6" i="26"/>
  <c r="BV6" i="26"/>
  <c r="BY6" i="26"/>
  <c r="BX6" i="26"/>
  <c r="BJ6" i="26"/>
  <c r="BL6" i="26"/>
  <c r="BO6" i="26"/>
  <c r="BN6" i="26"/>
  <c r="AZ6" i="26"/>
  <c r="BB6" i="26"/>
  <c r="BE6" i="26"/>
  <c r="BD6" i="26"/>
  <c r="AP6" i="26"/>
  <c r="AR6" i="26"/>
  <c r="AU6" i="26"/>
  <c r="AT6" i="26"/>
  <c r="AF6" i="26"/>
  <c r="AH6" i="26"/>
  <c r="AK6" i="26"/>
  <c r="AJ6" i="26"/>
  <c r="U6" i="26"/>
  <c r="W6" i="26"/>
  <c r="Z6" i="26"/>
  <c r="J6" i="26"/>
  <c r="L6" i="26"/>
  <c r="O6" i="26"/>
  <c r="BT5" i="26"/>
  <c r="BV5" i="26"/>
  <c r="BY5" i="26"/>
  <c r="BX5" i="26"/>
  <c r="BJ5" i="26"/>
  <c r="BL5" i="26"/>
  <c r="BO5" i="26"/>
  <c r="BN5" i="26"/>
  <c r="AZ5" i="26"/>
  <c r="BB5" i="26"/>
  <c r="BE5" i="26"/>
  <c r="BD5" i="26"/>
  <c r="AP5" i="26"/>
  <c r="AR5" i="26"/>
  <c r="AU5" i="26"/>
  <c r="AT5" i="26"/>
  <c r="AF5" i="26"/>
  <c r="AH5" i="26"/>
  <c r="AK5" i="26"/>
  <c r="AJ5" i="26"/>
  <c r="U5" i="26"/>
  <c r="W5" i="26"/>
  <c r="Z5" i="26"/>
  <c r="J5" i="26"/>
  <c r="L5" i="26"/>
  <c r="O5" i="26"/>
  <c r="BT4" i="26"/>
  <c r="BV4" i="26"/>
  <c r="BY4" i="26"/>
  <c r="BX4" i="26"/>
  <c r="BJ4" i="26"/>
  <c r="BL4" i="26"/>
  <c r="BO4" i="26"/>
  <c r="BN4" i="26"/>
  <c r="AZ4" i="26"/>
  <c r="BB4" i="26"/>
  <c r="BE4" i="26"/>
  <c r="BD4" i="26"/>
  <c r="AP4" i="26"/>
  <c r="AR4" i="26"/>
  <c r="AU4" i="26"/>
  <c r="AT4" i="26"/>
  <c r="AF4" i="26"/>
  <c r="AH4" i="26"/>
  <c r="AK4" i="26"/>
  <c r="AJ4" i="26"/>
  <c r="U4" i="26"/>
  <c r="W4" i="26"/>
  <c r="Z4" i="26"/>
  <c r="J4" i="26"/>
  <c r="L4" i="26"/>
  <c r="O4" i="26"/>
  <c r="BT3" i="26"/>
  <c r="BV3" i="26"/>
  <c r="BY3" i="26"/>
  <c r="BX3" i="26"/>
  <c r="BJ3" i="26"/>
  <c r="BL3" i="26"/>
  <c r="BO3" i="26"/>
  <c r="BN3" i="26"/>
  <c r="AZ3" i="26"/>
  <c r="BB3" i="26"/>
  <c r="BE3" i="26"/>
  <c r="BD3" i="26"/>
  <c r="AP3" i="26"/>
  <c r="AR3" i="26"/>
  <c r="AU3" i="26"/>
  <c r="AT3" i="26"/>
  <c r="AF3" i="26"/>
  <c r="AH3" i="26"/>
  <c r="AK3" i="26"/>
  <c r="AJ3" i="26"/>
  <c r="U3" i="26"/>
  <c r="W3" i="26"/>
  <c r="Z3" i="26"/>
  <c r="J3" i="26"/>
  <c r="L3" i="26"/>
  <c r="O3" i="26"/>
  <c r="BT2" i="26"/>
  <c r="BV2" i="26"/>
  <c r="BY2" i="26"/>
  <c r="BX2" i="26"/>
  <c r="BJ2" i="26"/>
  <c r="BL2" i="26"/>
  <c r="BO2" i="26"/>
  <c r="BN2" i="26"/>
  <c r="AZ2" i="26"/>
  <c r="BB2" i="26"/>
  <c r="BE2" i="26"/>
  <c r="BD2" i="26"/>
  <c r="AP2" i="26"/>
  <c r="AR2" i="26"/>
  <c r="AU2" i="26"/>
  <c r="AT2" i="26"/>
  <c r="AF2" i="26"/>
  <c r="AH2" i="26"/>
  <c r="AK2" i="26"/>
  <c r="AJ2" i="26"/>
  <c r="U2" i="26"/>
  <c r="W2" i="26"/>
  <c r="Z2" i="26"/>
  <c r="J2" i="26"/>
  <c r="L2" i="26"/>
  <c r="O2" i="26"/>
  <c r="BT83" i="25"/>
  <c r="BV83" i="25"/>
  <c r="BY83" i="25"/>
  <c r="BX83" i="25"/>
  <c r="BJ83" i="25"/>
  <c r="BL83" i="25"/>
  <c r="BO83" i="25"/>
  <c r="BN83" i="25"/>
  <c r="AZ83" i="25"/>
  <c r="BB83" i="25"/>
  <c r="BE83" i="25"/>
  <c r="BD83" i="25"/>
  <c r="AP83" i="25"/>
  <c r="AR83" i="25"/>
  <c r="AU83" i="25"/>
  <c r="AT83" i="25"/>
  <c r="AF83" i="25"/>
  <c r="AH83" i="25"/>
  <c r="AK83" i="25"/>
  <c r="AJ83" i="25"/>
  <c r="U83" i="25"/>
  <c r="W83" i="25"/>
  <c r="Z83" i="25"/>
  <c r="J83" i="25"/>
  <c r="L83" i="25"/>
  <c r="O83" i="25"/>
  <c r="BT82" i="25"/>
  <c r="BV82" i="25"/>
  <c r="BY82" i="25"/>
  <c r="BX82" i="25"/>
  <c r="BJ82" i="25"/>
  <c r="BL82" i="25"/>
  <c r="BO82" i="25"/>
  <c r="BN82" i="25"/>
  <c r="AZ82" i="25"/>
  <c r="BB82" i="25"/>
  <c r="BE82" i="25"/>
  <c r="BD82" i="25"/>
  <c r="AP82" i="25"/>
  <c r="AR82" i="25"/>
  <c r="AU82" i="25"/>
  <c r="AT82" i="25"/>
  <c r="AF82" i="25"/>
  <c r="AH82" i="25"/>
  <c r="AK82" i="25"/>
  <c r="AJ82" i="25"/>
  <c r="U82" i="25"/>
  <c r="W82" i="25"/>
  <c r="Z82" i="25"/>
  <c r="J82" i="25"/>
  <c r="L82" i="25"/>
  <c r="O82" i="25"/>
  <c r="BT81" i="25"/>
  <c r="BV81" i="25"/>
  <c r="BY81" i="25"/>
  <c r="BX81" i="25"/>
  <c r="BJ81" i="25"/>
  <c r="BL81" i="25"/>
  <c r="BO81" i="25"/>
  <c r="BN81" i="25"/>
  <c r="AZ81" i="25"/>
  <c r="BB81" i="25"/>
  <c r="BE81" i="25"/>
  <c r="BD81" i="25"/>
  <c r="AP81" i="25"/>
  <c r="AR81" i="25"/>
  <c r="AU81" i="25"/>
  <c r="AT81" i="25"/>
  <c r="AF81" i="25"/>
  <c r="AH81" i="25"/>
  <c r="AK81" i="25"/>
  <c r="AJ81" i="25"/>
  <c r="U81" i="25"/>
  <c r="W81" i="25"/>
  <c r="Z81" i="25"/>
  <c r="J81" i="25"/>
  <c r="L81" i="25"/>
  <c r="O81" i="25"/>
  <c r="BT80" i="25"/>
  <c r="BV80" i="25"/>
  <c r="BY80" i="25"/>
  <c r="BX80" i="25"/>
  <c r="BJ80" i="25"/>
  <c r="BL80" i="25"/>
  <c r="BO80" i="25"/>
  <c r="AZ80" i="25"/>
  <c r="BB80" i="25"/>
  <c r="BE80" i="25"/>
  <c r="BD80" i="25"/>
  <c r="AP80" i="25"/>
  <c r="AR80" i="25"/>
  <c r="AU80" i="25"/>
  <c r="AT80" i="25"/>
  <c r="AF80" i="25"/>
  <c r="AH80" i="25"/>
  <c r="AK80" i="25"/>
  <c r="AJ80" i="25"/>
  <c r="U80" i="25"/>
  <c r="W80" i="25"/>
  <c r="Z80" i="25"/>
  <c r="J80" i="25"/>
  <c r="L80" i="25"/>
  <c r="O80" i="25"/>
  <c r="BT79" i="25"/>
  <c r="BV79" i="25"/>
  <c r="BY79" i="25"/>
  <c r="BX79" i="25"/>
  <c r="BJ79" i="25"/>
  <c r="BL79" i="25"/>
  <c r="BO79" i="25"/>
  <c r="BN79" i="25"/>
  <c r="AZ79" i="25"/>
  <c r="BB79" i="25"/>
  <c r="BE79" i="25"/>
  <c r="BD79" i="25"/>
  <c r="AP79" i="25"/>
  <c r="AR79" i="25"/>
  <c r="AU79" i="25"/>
  <c r="AT79" i="25"/>
  <c r="AF79" i="25"/>
  <c r="AH79" i="25"/>
  <c r="AK79" i="25"/>
  <c r="AJ79" i="25"/>
  <c r="U79" i="25"/>
  <c r="W79" i="25"/>
  <c r="Z79" i="25"/>
  <c r="J79" i="25"/>
  <c r="L79" i="25"/>
  <c r="O79" i="25"/>
  <c r="BT78" i="25"/>
  <c r="BV78" i="25"/>
  <c r="BY78" i="25"/>
  <c r="BX78" i="25"/>
  <c r="BJ78" i="25"/>
  <c r="BL78" i="25"/>
  <c r="BO78" i="25"/>
  <c r="BN78" i="25"/>
  <c r="AZ78" i="25"/>
  <c r="BB78" i="25"/>
  <c r="BE78" i="25"/>
  <c r="BD78" i="25"/>
  <c r="AP78" i="25"/>
  <c r="AR78" i="25"/>
  <c r="AU78" i="25"/>
  <c r="AT78" i="25"/>
  <c r="AF78" i="25"/>
  <c r="AH78" i="25"/>
  <c r="AK78" i="25"/>
  <c r="AJ78" i="25"/>
  <c r="U78" i="25"/>
  <c r="W78" i="25"/>
  <c r="Z78" i="25"/>
  <c r="J78" i="25"/>
  <c r="L78" i="25"/>
  <c r="O78" i="25"/>
  <c r="BT77" i="25"/>
  <c r="BV77" i="25"/>
  <c r="BY77" i="25"/>
  <c r="BX77" i="25"/>
  <c r="BJ77" i="25"/>
  <c r="BL77" i="25"/>
  <c r="BO77" i="25"/>
  <c r="BN77" i="25"/>
  <c r="AZ77" i="25"/>
  <c r="BB77" i="25"/>
  <c r="BE77" i="25"/>
  <c r="BD77" i="25"/>
  <c r="AP77" i="25"/>
  <c r="AR77" i="25"/>
  <c r="AU77" i="25"/>
  <c r="AT77" i="25"/>
  <c r="AF77" i="25"/>
  <c r="AH77" i="25"/>
  <c r="AK77" i="25"/>
  <c r="AJ77" i="25"/>
  <c r="U77" i="25"/>
  <c r="W77" i="25"/>
  <c r="Z77" i="25"/>
  <c r="J77" i="25"/>
  <c r="L77" i="25"/>
  <c r="O77" i="25"/>
  <c r="BT76" i="25"/>
  <c r="BV76" i="25"/>
  <c r="BY76" i="25"/>
  <c r="BX76" i="25"/>
  <c r="BJ76" i="25"/>
  <c r="BL76" i="25"/>
  <c r="BO76" i="25"/>
  <c r="BN76" i="25"/>
  <c r="AZ76" i="25"/>
  <c r="BB76" i="25"/>
  <c r="BE76" i="25"/>
  <c r="BD76" i="25"/>
  <c r="AP76" i="25"/>
  <c r="AR76" i="25"/>
  <c r="AU76" i="25"/>
  <c r="AT76" i="25"/>
  <c r="AF76" i="25"/>
  <c r="AH76" i="25"/>
  <c r="AK76" i="25"/>
  <c r="AJ76" i="25"/>
  <c r="U76" i="25"/>
  <c r="W76" i="25"/>
  <c r="Z76" i="25"/>
  <c r="J76" i="25"/>
  <c r="L76" i="25"/>
  <c r="O76" i="25"/>
  <c r="BT75" i="25"/>
  <c r="BV75" i="25"/>
  <c r="BY75" i="25"/>
  <c r="BX75" i="25"/>
  <c r="BJ75" i="25"/>
  <c r="BL75" i="25"/>
  <c r="BO75" i="25"/>
  <c r="BN75" i="25"/>
  <c r="AZ75" i="25"/>
  <c r="BB75" i="25"/>
  <c r="BE75" i="25"/>
  <c r="BD75" i="25"/>
  <c r="AP75" i="25"/>
  <c r="AR75" i="25"/>
  <c r="AU75" i="25"/>
  <c r="AT75" i="25"/>
  <c r="AF75" i="25"/>
  <c r="AH75" i="25"/>
  <c r="AK75" i="25"/>
  <c r="AJ75" i="25"/>
  <c r="U75" i="25"/>
  <c r="W75" i="25"/>
  <c r="Z75" i="25"/>
  <c r="J75" i="25"/>
  <c r="L75" i="25"/>
  <c r="O75" i="25"/>
  <c r="BT74" i="25"/>
  <c r="BV74" i="25"/>
  <c r="BY74" i="25"/>
  <c r="BX74" i="25"/>
  <c r="BJ74" i="25"/>
  <c r="BL74" i="25"/>
  <c r="BO74" i="25"/>
  <c r="BN74" i="25"/>
  <c r="AZ74" i="25"/>
  <c r="BB74" i="25"/>
  <c r="BE74" i="25"/>
  <c r="BD74" i="25"/>
  <c r="AP74" i="25"/>
  <c r="AR74" i="25"/>
  <c r="AU74" i="25"/>
  <c r="AT74" i="25"/>
  <c r="AF74" i="25"/>
  <c r="AH74" i="25"/>
  <c r="AK74" i="25"/>
  <c r="AJ74" i="25"/>
  <c r="U74" i="25"/>
  <c r="W74" i="25"/>
  <c r="Z74" i="25"/>
  <c r="J74" i="25"/>
  <c r="L74" i="25"/>
  <c r="O74" i="25"/>
  <c r="BT73" i="25"/>
  <c r="BV73" i="25"/>
  <c r="BY73" i="25"/>
  <c r="BX73" i="25"/>
  <c r="BJ73" i="25"/>
  <c r="BL73" i="25"/>
  <c r="BO73" i="25"/>
  <c r="BN73" i="25"/>
  <c r="AZ73" i="25"/>
  <c r="BB73" i="25"/>
  <c r="BE73" i="25"/>
  <c r="BD73" i="25"/>
  <c r="AP73" i="25"/>
  <c r="AR73" i="25"/>
  <c r="AU73" i="25"/>
  <c r="AT73" i="25"/>
  <c r="AF73" i="25"/>
  <c r="AH73" i="25"/>
  <c r="AK73" i="25"/>
  <c r="AJ73" i="25"/>
  <c r="U73" i="25"/>
  <c r="W73" i="25"/>
  <c r="Z73" i="25"/>
  <c r="J73" i="25"/>
  <c r="L73" i="25"/>
  <c r="O73" i="25"/>
  <c r="BT72" i="25"/>
  <c r="BV72" i="25"/>
  <c r="BY72" i="25"/>
  <c r="BX72" i="25"/>
  <c r="BJ72" i="25"/>
  <c r="BL72" i="25"/>
  <c r="BO72" i="25"/>
  <c r="BN72" i="25"/>
  <c r="AZ72" i="25"/>
  <c r="BB72" i="25"/>
  <c r="BE72" i="25"/>
  <c r="BD72" i="25"/>
  <c r="AP72" i="25"/>
  <c r="AR72" i="25"/>
  <c r="AU72" i="25"/>
  <c r="AT72" i="25"/>
  <c r="AF72" i="25"/>
  <c r="AH72" i="25"/>
  <c r="AK72" i="25"/>
  <c r="AJ72" i="25"/>
  <c r="U72" i="25"/>
  <c r="W72" i="25"/>
  <c r="Z72" i="25"/>
  <c r="J72" i="25"/>
  <c r="L72" i="25"/>
  <c r="O72" i="25"/>
  <c r="BT71" i="25"/>
  <c r="BV71" i="25"/>
  <c r="BY71" i="25"/>
  <c r="BX71" i="25"/>
  <c r="BJ71" i="25"/>
  <c r="BL71" i="25"/>
  <c r="BO71" i="25"/>
  <c r="BN71" i="25"/>
  <c r="AZ71" i="25"/>
  <c r="BB71" i="25"/>
  <c r="BE71" i="25"/>
  <c r="BD71" i="25"/>
  <c r="AP71" i="25"/>
  <c r="AR71" i="25"/>
  <c r="AU71" i="25"/>
  <c r="AT71" i="25"/>
  <c r="AF71" i="25"/>
  <c r="AH71" i="25"/>
  <c r="AK71" i="25"/>
  <c r="AJ71" i="25"/>
  <c r="U71" i="25"/>
  <c r="W71" i="25"/>
  <c r="Z71" i="25"/>
  <c r="J71" i="25"/>
  <c r="L71" i="25"/>
  <c r="O71" i="25"/>
  <c r="BT70" i="25"/>
  <c r="BV70" i="25"/>
  <c r="BY70" i="25"/>
  <c r="BX70" i="25"/>
  <c r="BJ70" i="25"/>
  <c r="BL70" i="25"/>
  <c r="BO70" i="25"/>
  <c r="BN70" i="25"/>
  <c r="AZ70" i="25"/>
  <c r="BB70" i="25"/>
  <c r="BE70" i="25"/>
  <c r="BD70" i="25"/>
  <c r="AP70" i="25"/>
  <c r="AR70" i="25"/>
  <c r="AU70" i="25"/>
  <c r="AT70" i="25"/>
  <c r="AF70" i="25"/>
  <c r="AH70" i="25"/>
  <c r="AK70" i="25"/>
  <c r="AJ70" i="25"/>
  <c r="U70" i="25"/>
  <c r="W70" i="25"/>
  <c r="Z70" i="25"/>
  <c r="J70" i="25"/>
  <c r="L70" i="25"/>
  <c r="O70" i="25"/>
  <c r="BT69" i="25"/>
  <c r="BV69" i="25"/>
  <c r="BY69" i="25"/>
  <c r="BX69" i="25"/>
  <c r="BJ69" i="25"/>
  <c r="BL69" i="25"/>
  <c r="BO69" i="25"/>
  <c r="BN69" i="25"/>
  <c r="AZ69" i="25"/>
  <c r="BB69" i="25"/>
  <c r="BE69" i="25"/>
  <c r="BD69" i="25"/>
  <c r="AP69" i="25"/>
  <c r="AR69" i="25"/>
  <c r="AU69" i="25"/>
  <c r="AT69" i="25"/>
  <c r="AF69" i="25"/>
  <c r="AH69" i="25"/>
  <c r="AK69" i="25"/>
  <c r="AJ69" i="25"/>
  <c r="U69" i="25"/>
  <c r="W69" i="25"/>
  <c r="Z69" i="25"/>
  <c r="J69" i="25"/>
  <c r="L69" i="25"/>
  <c r="O69" i="25"/>
  <c r="BT68" i="25"/>
  <c r="BV68" i="25"/>
  <c r="BY68" i="25"/>
  <c r="BX68" i="25"/>
  <c r="BJ68" i="25"/>
  <c r="BL68" i="25"/>
  <c r="BO68" i="25"/>
  <c r="BN68" i="25"/>
  <c r="AZ68" i="25"/>
  <c r="BB68" i="25"/>
  <c r="BE68" i="25"/>
  <c r="BD68" i="25"/>
  <c r="AP68" i="25"/>
  <c r="AR68" i="25"/>
  <c r="AU68" i="25"/>
  <c r="AT68" i="25"/>
  <c r="AF68" i="25"/>
  <c r="AH68" i="25"/>
  <c r="AK68" i="25"/>
  <c r="AJ68" i="25"/>
  <c r="U68" i="25"/>
  <c r="W68" i="25"/>
  <c r="Z68" i="25"/>
  <c r="J68" i="25"/>
  <c r="L68" i="25"/>
  <c r="O68" i="25"/>
  <c r="BT67" i="25"/>
  <c r="BV67" i="25"/>
  <c r="BY67" i="25"/>
  <c r="BX67" i="25"/>
  <c r="BJ67" i="25"/>
  <c r="BL67" i="25"/>
  <c r="BO67" i="25"/>
  <c r="BN67" i="25"/>
  <c r="AZ67" i="25"/>
  <c r="BB67" i="25"/>
  <c r="BE67" i="25"/>
  <c r="BD67" i="25"/>
  <c r="AP67" i="25"/>
  <c r="AR67" i="25"/>
  <c r="AU67" i="25"/>
  <c r="AT67" i="25"/>
  <c r="AF67" i="25"/>
  <c r="AH67" i="25"/>
  <c r="AK67" i="25"/>
  <c r="AJ67" i="25"/>
  <c r="U67" i="25"/>
  <c r="W67" i="25"/>
  <c r="Z67" i="25"/>
  <c r="J67" i="25"/>
  <c r="L67" i="25"/>
  <c r="O67" i="25"/>
  <c r="BT66" i="25"/>
  <c r="BV66" i="25"/>
  <c r="BY66" i="25"/>
  <c r="BX66" i="25"/>
  <c r="BJ66" i="25"/>
  <c r="BL66" i="25"/>
  <c r="BO66" i="25"/>
  <c r="BN66" i="25"/>
  <c r="AZ66" i="25"/>
  <c r="BB66" i="25"/>
  <c r="BE66" i="25"/>
  <c r="BD66" i="25"/>
  <c r="AP66" i="25"/>
  <c r="AR66" i="25"/>
  <c r="AU66" i="25"/>
  <c r="AT66" i="25"/>
  <c r="AF66" i="25"/>
  <c r="AH66" i="25"/>
  <c r="AK66" i="25"/>
  <c r="AJ66" i="25"/>
  <c r="U66" i="25"/>
  <c r="W66" i="25"/>
  <c r="Z66" i="25"/>
  <c r="J66" i="25"/>
  <c r="L66" i="25"/>
  <c r="O66" i="25"/>
  <c r="BT65" i="25"/>
  <c r="BV65" i="25"/>
  <c r="BY65" i="25"/>
  <c r="BX65" i="25"/>
  <c r="BJ65" i="25"/>
  <c r="BL65" i="25"/>
  <c r="BO65" i="25"/>
  <c r="BN65" i="25"/>
  <c r="AZ65" i="25"/>
  <c r="BB65" i="25"/>
  <c r="BE65" i="25"/>
  <c r="BD65" i="25"/>
  <c r="AP65" i="25"/>
  <c r="AR65" i="25"/>
  <c r="AU65" i="25"/>
  <c r="AT65" i="25"/>
  <c r="AF65" i="25"/>
  <c r="AH65" i="25"/>
  <c r="AK65" i="25"/>
  <c r="AJ65" i="25"/>
  <c r="U65" i="25"/>
  <c r="W65" i="25"/>
  <c r="Z65" i="25"/>
  <c r="J65" i="25"/>
  <c r="L65" i="25"/>
  <c r="O65" i="25"/>
  <c r="BT64" i="25"/>
  <c r="BV64" i="25"/>
  <c r="BY64" i="25"/>
  <c r="BX64" i="25"/>
  <c r="BJ64" i="25"/>
  <c r="BL64" i="25"/>
  <c r="BO64" i="25"/>
  <c r="BN64" i="25"/>
  <c r="AZ64" i="25"/>
  <c r="BB64" i="25"/>
  <c r="BE64" i="25"/>
  <c r="BD64" i="25"/>
  <c r="AP64" i="25"/>
  <c r="AR64" i="25"/>
  <c r="AU64" i="25"/>
  <c r="AT64" i="25"/>
  <c r="AF64" i="25"/>
  <c r="AH64" i="25"/>
  <c r="AK64" i="25"/>
  <c r="AJ64" i="25"/>
  <c r="U64" i="25"/>
  <c r="W64" i="25"/>
  <c r="Z64" i="25"/>
  <c r="J64" i="25"/>
  <c r="L64" i="25"/>
  <c r="O64" i="25"/>
  <c r="BT63" i="25"/>
  <c r="BV63" i="25"/>
  <c r="BY63" i="25"/>
  <c r="BX63" i="25"/>
  <c r="BJ63" i="25"/>
  <c r="BL63" i="25"/>
  <c r="BO63" i="25"/>
  <c r="BN63" i="25"/>
  <c r="AZ63" i="25"/>
  <c r="BB63" i="25"/>
  <c r="BE63" i="25"/>
  <c r="BD63" i="25"/>
  <c r="AP63" i="25"/>
  <c r="AR63" i="25"/>
  <c r="AU63" i="25"/>
  <c r="AT63" i="25"/>
  <c r="AF63" i="25"/>
  <c r="AH63" i="25"/>
  <c r="AK63" i="25"/>
  <c r="AJ63" i="25"/>
  <c r="U63" i="25"/>
  <c r="W63" i="25"/>
  <c r="Z63" i="25"/>
  <c r="J63" i="25"/>
  <c r="L63" i="25"/>
  <c r="O63" i="25"/>
  <c r="BT62" i="25"/>
  <c r="BV62" i="25"/>
  <c r="BY62" i="25"/>
  <c r="BX62" i="25"/>
  <c r="BJ62" i="25"/>
  <c r="BL62" i="25"/>
  <c r="BO62" i="25"/>
  <c r="BN62" i="25"/>
  <c r="AZ62" i="25"/>
  <c r="BB62" i="25"/>
  <c r="BE62" i="25"/>
  <c r="BD62" i="25"/>
  <c r="AP62" i="25"/>
  <c r="AR62" i="25"/>
  <c r="AU62" i="25"/>
  <c r="AT62" i="25"/>
  <c r="AF62" i="25"/>
  <c r="AH62" i="25"/>
  <c r="AK62" i="25"/>
  <c r="AJ62" i="25"/>
  <c r="U62" i="25"/>
  <c r="W62" i="25"/>
  <c r="Z62" i="25"/>
  <c r="J62" i="25"/>
  <c r="L62" i="25"/>
  <c r="O62" i="25"/>
  <c r="BT61" i="25"/>
  <c r="BV61" i="25"/>
  <c r="BY61" i="25"/>
  <c r="BX61" i="25"/>
  <c r="BJ61" i="25"/>
  <c r="BL61" i="25"/>
  <c r="BO61" i="25"/>
  <c r="BN61" i="25"/>
  <c r="AZ61" i="25"/>
  <c r="BB61" i="25"/>
  <c r="BE61" i="25"/>
  <c r="BD61" i="25"/>
  <c r="AP61" i="25"/>
  <c r="AR61" i="25"/>
  <c r="AU61" i="25"/>
  <c r="AT61" i="25"/>
  <c r="AF61" i="25"/>
  <c r="AH61" i="25"/>
  <c r="AK61" i="25"/>
  <c r="AJ61" i="25"/>
  <c r="U61" i="25"/>
  <c r="W61" i="25"/>
  <c r="Z61" i="25"/>
  <c r="J61" i="25"/>
  <c r="L61" i="25"/>
  <c r="O61" i="25"/>
  <c r="BT60" i="25"/>
  <c r="BV60" i="25"/>
  <c r="BY60" i="25"/>
  <c r="BX60" i="25"/>
  <c r="BJ60" i="25"/>
  <c r="BL60" i="25"/>
  <c r="BO60" i="25"/>
  <c r="BN60" i="25"/>
  <c r="AZ60" i="25"/>
  <c r="BB60" i="25"/>
  <c r="BE60" i="25"/>
  <c r="BD60" i="25"/>
  <c r="AP60" i="25"/>
  <c r="AR60" i="25"/>
  <c r="AU60" i="25"/>
  <c r="AT60" i="25"/>
  <c r="AF60" i="25"/>
  <c r="AH60" i="25"/>
  <c r="AK60" i="25"/>
  <c r="AJ60" i="25"/>
  <c r="U60" i="25"/>
  <c r="W60" i="25"/>
  <c r="Z60" i="25"/>
  <c r="J60" i="25"/>
  <c r="L60" i="25"/>
  <c r="O60" i="25"/>
  <c r="BT59" i="25"/>
  <c r="BV59" i="25"/>
  <c r="BY59" i="25"/>
  <c r="BX59" i="25"/>
  <c r="BJ59" i="25"/>
  <c r="BL59" i="25"/>
  <c r="BO59" i="25"/>
  <c r="BN59" i="25"/>
  <c r="AZ59" i="25"/>
  <c r="BB59" i="25"/>
  <c r="BE59" i="25"/>
  <c r="BD59" i="25"/>
  <c r="AP59" i="25"/>
  <c r="AR59" i="25"/>
  <c r="AU59" i="25"/>
  <c r="AT59" i="25"/>
  <c r="AF59" i="25"/>
  <c r="AH59" i="25"/>
  <c r="AK59" i="25"/>
  <c r="AJ59" i="25"/>
  <c r="U59" i="25"/>
  <c r="W59" i="25"/>
  <c r="Z59" i="25"/>
  <c r="J59" i="25"/>
  <c r="L59" i="25"/>
  <c r="O59" i="25"/>
  <c r="BT58" i="25"/>
  <c r="BV58" i="25"/>
  <c r="BY58" i="25"/>
  <c r="BX58" i="25"/>
  <c r="BJ58" i="25"/>
  <c r="BL58" i="25"/>
  <c r="BO58" i="25"/>
  <c r="BN58" i="25"/>
  <c r="AZ58" i="25"/>
  <c r="BB58" i="25"/>
  <c r="BE58" i="25"/>
  <c r="BD58" i="25"/>
  <c r="AP58" i="25"/>
  <c r="AQ58" i="25"/>
  <c r="AR58" i="25"/>
  <c r="AU58" i="25"/>
  <c r="AT58" i="25"/>
  <c r="AF58" i="25"/>
  <c r="AG58" i="25"/>
  <c r="AH58" i="25"/>
  <c r="AK58" i="25"/>
  <c r="AJ58" i="25"/>
  <c r="U58" i="25"/>
  <c r="W58" i="25"/>
  <c r="Z58" i="25"/>
  <c r="J58" i="25"/>
  <c r="L58" i="25"/>
  <c r="O58" i="25"/>
  <c r="BT57" i="25"/>
  <c r="BV57" i="25"/>
  <c r="BY57" i="25"/>
  <c r="BX57" i="25"/>
  <c r="BJ57" i="25"/>
  <c r="BL57" i="25"/>
  <c r="BO57" i="25"/>
  <c r="BN57" i="25"/>
  <c r="AZ57" i="25"/>
  <c r="BB57" i="25"/>
  <c r="BE57" i="25"/>
  <c r="BD57" i="25"/>
  <c r="AP57" i="25"/>
  <c r="AR57" i="25"/>
  <c r="AU57" i="25"/>
  <c r="AT57" i="25"/>
  <c r="AF57" i="25"/>
  <c r="AH57" i="25"/>
  <c r="AK57" i="25"/>
  <c r="AJ57" i="25"/>
  <c r="U57" i="25"/>
  <c r="W57" i="25"/>
  <c r="Z57" i="25"/>
  <c r="J57" i="25"/>
  <c r="L57" i="25"/>
  <c r="O57" i="25"/>
  <c r="BT56" i="25"/>
  <c r="BV56" i="25"/>
  <c r="BY56" i="25"/>
  <c r="BX56" i="25"/>
  <c r="BJ56" i="25"/>
  <c r="BL56" i="25"/>
  <c r="BO56" i="25"/>
  <c r="BN56" i="25"/>
  <c r="AZ56" i="25"/>
  <c r="BB56" i="25"/>
  <c r="BE56" i="25"/>
  <c r="BD56" i="25"/>
  <c r="AP56" i="25"/>
  <c r="AR56" i="25"/>
  <c r="AU56" i="25"/>
  <c r="AT56" i="25"/>
  <c r="AF56" i="25"/>
  <c r="AH56" i="25"/>
  <c r="AK56" i="25"/>
  <c r="AJ56" i="25"/>
  <c r="U56" i="25"/>
  <c r="W56" i="25"/>
  <c r="Z56" i="25"/>
  <c r="J56" i="25"/>
  <c r="L56" i="25"/>
  <c r="O56" i="25"/>
  <c r="BT55" i="25"/>
  <c r="BV55" i="25"/>
  <c r="BY55" i="25"/>
  <c r="BX55" i="25"/>
  <c r="BJ55" i="25"/>
  <c r="BL55" i="25"/>
  <c r="BO55" i="25"/>
  <c r="BN55" i="25"/>
  <c r="AZ55" i="25"/>
  <c r="BB55" i="25"/>
  <c r="BE55" i="25"/>
  <c r="BD55" i="25"/>
  <c r="AP55" i="25"/>
  <c r="AR55" i="25"/>
  <c r="AU55" i="25"/>
  <c r="AT55" i="25"/>
  <c r="AF55" i="25"/>
  <c r="AH55" i="25"/>
  <c r="AK55" i="25"/>
  <c r="AJ55" i="25"/>
  <c r="U55" i="25"/>
  <c r="W55" i="25"/>
  <c r="Z55" i="25"/>
  <c r="J55" i="25"/>
  <c r="L55" i="25"/>
  <c r="O55" i="25"/>
  <c r="BT54" i="25"/>
  <c r="BV54" i="25"/>
  <c r="BY54" i="25"/>
  <c r="BX54" i="25"/>
  <c r="BJ54" i="25"/>
  <c r="BL54" i="25"/>
  <c r="BO54" i="25"/>
  <c r="BN54" i="25"/>
  <c r="AZ54" i="25"/>
  <c r="BB54" i="25"/>
  <c r="BE54" i="25"/>
  <c r="BD54" i="25"/>
  <c r="AP54" i="25"/>
  <c r="AR54" i="25"/>
  <c r="AU54" i="25"/>
  <c r="AT54" i="25"/>
  <c r="AF54" i="25"/>
  <c r="AH54" i="25"/>
  <c r="AK54" i="25"/>
  <c r="AJ54" i="25"/>
  <c r="U54" i="25"/>
  <c r="W54" i="25"/>
  <c r="Z54" i="25"/>
  <c r="J54" i="25"/>
  <c r="L54" i="25"/>
  <c r="O54" i="25"/>
  <c r="BT53" i="25"/>
  <c r="BV53" i="25"/>
  <c r="BY53" i="25"/>
  <c r="BX53" i="25"/>
  <c r="BJ53" i="25"/>
  <c r="BL53" i="25"/>
  <c r="BO53" i="25"/>
  <c r="BN53" i="25"/>
  <c r="AZ53" i="25"/>
  <c r="BB53" i="25"/>
  <c r="BE53" i="25"/>
  <c r="BD53" i="25"/>
  <c r="AP53" i="25"/>
  <c r="AR53" i="25"/>
  <c r="AU53" i="25"/>
  <c r="AT53" i="25"/>
  <c r="AF53" i="25"/>
  <c r="AH53" i="25"/>
  <c r="AK53" i="25"/>
  <c r="AJ53" i="25"/>
  <c r="U53" i="25"/>
  <c r="W53" i="25"/>
  <c r="Z53" i="25"/>
  <c r="J53" i="25"/>
  <c r="L53" i="25"/>
  <c r="O53" i="25"/>
  <c r="BT52" i="25"/>
  <c r="BV52" i="25"/>
  <c r="BY52" i="25"/>
  <c r="BX52" i="25"/>
  <c r="BJ52" i="25"/>
  <c r="BL52" i="25"/>
  <c r="BO52" i="25"/>
  <c r="BN52" i="25"/>
  <c r="AZ52" i="25"/>
  <c r="BB52" i="25"/>
  <c r="BE52" i="25"/>
  <c r="BD52" i="25"/>
  <c r="AP52" i="25"/>
  <c r="AR52" i="25"/>
  <c r="AU52" i="25"/>
  <c r="AT52" i="25"/>
  <c r="AF52" i="25"/>
  <c r="AH52" i="25"/>
  <c r="AK52" i="25"/>
  <c r="AJ52" i="25"/>
  <c r="U52" i="25"/>
  <c r="W52" i="25"/>
  <c r="Z52" i="25"/>
  <c r="J52" i="25"/>
  <c r="L52" i="25"/>
  <c r="O52" i="25"/>
  <c r="BT51" i="25"/>
  <c r="BV51" i="25"/>
  <c r="BY51" i="25"/>
  <c r="BX51" i="25"/>
  <c r="BJ51" i="25"/>
  <c r="BL51" i="25"/>
  <c r="BO51" i="25"/>
  <c r="BN51" i="25"/>
  <c r="AZ51" i="25"/>
  <c r="BB51" i="25"/>
  <c r="BE51" i="25"/>
  <c r="BD51" i="25"/>
  <c r="AP51" i="25"/>
  <c r="AR51" i="25"/>
  <c r="AU51" i="25"/>
  <c r="AT51" i="25"/>
  <c r="AF51" i="25"/>
  <c r="AH51" i="25"/>
  <c r="AK51" i="25"/>
  <c r="AJ51" i="25"/>
  <c r="U51" i="25"/>
  <c r="W51" i="25"/>
  <c r="Z51" i="25"/>
  <c r="J51" i="25"/>
  <c r="L51" i="25"/>
  <c r="O51" i="25"/>
  <c r="BT50" i="25"/>
  <c r="BV50" i="25"/>
  <c r="BY50" i="25"/>
  <c r="BX50" i="25"/>
  <c r="BJ50" i="25"/>
  <c r="BL50" i="25"/>
  <c r="BO50" i="25"/>
  <c r="BN50" i="25"/>
  <c r="AZ50" i="25"/>
  <c r="BB50" i="25"/>
  <c r="BE50" i="25"/>
  <c r="BD50" i="25"/>
  <c r="AP50" i="25"/>
  <c r="AR50" i="25"/>
  <c r="AU50" i="25"/>
  <c r="AT50" i="25"/>
  <c r="AF50" i="25"/>
  <c r="AH50" i="25"/>
  <c r="AK50" i="25"/>
  <c r="AJ50" i="25"/>
  <c r="U50" i="25"/>
  <c r="W50" i="25"/>
  <c r="Z50" i="25"/>
  <c r="J50" i="25"/>
  <c r="L50" i="25"/>
  <c r="O50" i="25"/>
  <c r="BT49" i="25"/>
  <c r="BV49" i="25"/>
  <c r="BY49" i="25"/>
  <c r="BX49" i="25"/>
  <c r="BJ49" i="25"/>
  <c r="BL49" i="25"/>
  <c r="BO49" i="25"/>
  <c r="BN49" i="25"/>
  <c r="AZ49" i="25"/>
  <c r="BB49" i="25"/>
  <c r="BE49" i="25"/>
  <c r="BD49" i="25"/>
  <c r="AP49" i="25"/>
  <c r="AR49" i="25"/>
  <c r="AU49" i="25"/>
  <c r="AT49" i="25"/>
  <c r="AF49" i="25"/>
  <c r="AH49" i="25"/>
  <c r="AK49" i="25"/>
  <c r="AJ49" i="25"/>
  <c r="U49" i="25"/>
  <c r="W49" i="25"/>
  <c r="Z49" i="25"/>
  <c r="J49" i="25"/>
  <c r="L49" i="25"/>
  <c r="O49" i="25"/>
  <c r="BT48" i="25"/>
  <c r="BV48" i="25"/>
  <c r="BY48" i="25"/>
  <c r="BX48" i="25"/>
  <c r="BJ48" i="25"/>
  <c r="BL48" i="25"/>
  <c r="BO48" i="25"/>
  <c r="BN48" i="25"/>
  <c r="AZ48" i="25"/>
  <c r="BB48" i="25"/>
  <c r="BE48" i="25"/>
  <c r="BD48" i="25"/>
  <c r="AP48" i="25"/>
  <c r="AR48" i="25"/>
  <c r="AU48" i="25"/>
  <c r="AT48" i="25"/>
  <c r="AF48" i="25"/>
  <c r="AH48" i="25"/>
  <c r="AK48" i="25"/>
  <c r="AJ48" i="25"/>
  <c r="U48" i="25"/>
  <c r="W48" i="25"/>
  <c r="Z48" i="25"/>
  <c r="J48" i="25"/>
  <c r="L48" i="25"/>
  <c r="O48" i="25"/>
  <c r="BT47" i="25"/>
  <c r="BV47" i="25"/>
  <c r="BY47" i="25"/>
  <c r="BX47" i="25"/>
  <c r="BJ47" i="25"/>
  <c r="BL47" i="25"/>
  <c r="BO47" i="25"/>
  <c r="BN47" i="25"/>
  <c r="AZ47" i="25"/>
  <c r="BB47" i="25"/>
  <c r="BE47" i="25"/>
  <c r="BD47" i="25"/>
  <c r="AP47" i="25"/>
  <c r="AR47" i="25"/>
  <c r="AU47" i="25"/>
  <c r="AT47" i="25"/>
  <c r="AF47" i="25"/>
  <c r="AH47" i="25"/>
  <c r="AK47" i="25"/>
  <c r="AJ47" i="25"/>
  <c r="U47" i="25"/>
  <c r="W47" i="25"/>
  <c r="Z47" i="25"/>
  <c r="J47" i="25"/>
  <c r="L47" i="25"/>
  <c r="O47" i="25"/>
  <c r="BT46" i="25"/>
  <c r="BV46" i="25"/>
  <c r="BY46" i="25"/>
  <c r="BX46" i="25"/>
  <c r="BJ46" i="25"/>
  <c r="BL46" i="25"/>
  <c r="BO46" i="25"/>
  <c r="BN46" i="25"/>
  <c r="AZ46" i="25"/>
  <c r="BB46" i="25"/>
  <c r="BE46" i="25"/>
  <c r="BD46" i="25"/>
  <c r="AP46" i="25"/>
  <c r="AR46" i="25"/>
  <c r="AU46" i="25"/>
  <c r="AT46" i="25"/>
  <c r="AF46" i="25"/>
  <c r="AH46" i="25"/>
  <c r="AK46" i="25"/>
  <c r="AJ46" i="25"/>
  <c r="U46" i="25"/>
  <c r="W46" i="25"/>
  <c r="Z46" i="25"/>
  <c r="J46" i="25"/>
  <c r="L46" i="25"/>
  <c r="O46" i="25"/>
  <c r="BT45" i="25"/>
  <c r="BV45" i="25"/>
  <c r="BY45" i="25"/>
  <c r="BX45" i="25"/>
  <c r="BJ45" i="25"/>
  <c r="BL45" i="25"/>
  <c r="BO45" i="25"/>
  <c r="BN45" i="25"/>
  <c r="AZ45" i="25"/>
  <c r="BB45" i="25"/>
  <c r="BE45" i="25"/>
  <c r="BD45" i="25"/>
  <c r="AP45" i="25"/>
  <c r="AR45" i="25"/>
  <c r="AU45" i="25"/>
  <c r="AT45" i="25"/>
  <c r="AF45" i="25"/>
  <c r="AH45" i="25"/>
  <c r="AK45" i="25"/>
  <c r="AJ45" i="25"/>
  <c r="U45" i="25"/>
  <c r="W45" i="25"/>
  <c r="Z45" i="25"/>
  <c r="J45" i="25"/>
  <c r="L45" i="25"/>
  <c r="O45" i="25"/>
  <c r="BT44" i="25"/>
  <c r="BV44" i="25"/>
  <c r="BY44" i="25"/>
  <c r="BX44" i="25"/>
  <c r="BJ44" i="25"/>
  <c r="BL44" i="25"/>
  <c r="BO44" i="25"/>
  <c r="BN44" i="25"/>
  <c r="AZ44" i="25"/>
  <c r="BB44" i="25"/>
  <c r="BE44" i="25"/>
  <c r="BD44" i="25"/>
  <c r="AP44" i="25"/>
  <c r="AR44" i="25"/>
  <c r="AU44" i="25"/>
  <c r="AT44" i="25"/>
  <c r="AF44" i="25"/>
  <c r="AH44" i="25"/>
  <c r="AK44" i="25"/>
  <c r="AJ44" i="25"/>
  <c r="U44" i="25"/>
  <c r="W44" i="25"/>
  <c r="Z44" i="25"/>
  <c r="J44" i="25"/>
  <c r="L44" i="25"/>
  <c r="O44" i="25"/>
  <c r="BT43" i="25"/>
  <c r="BV43" i="25"/>
  <c r="BY43" i="25"/>
  <c r="BX43" i="25"/>
  <c r="BJ43" i="25"/>
  <c r="BL43" i="25"/>
  <c r="BO43" i="25"/>
  <c r="BN43" i="25"/>
  <c r="AZ43" i="25"/>
  <c r="BB43" i="25"/>
  <c r="BE43" i="25"/>
  <c r="BD43" i="25"/>
  <c r="AP43" i="25"/>
  <c r="AR43" i="25"/>
  <c r="AU43" i="25"/>
  <c r="AT43" i="25"/>
  <c r="AF43" i="25"/>
  <c r="AH43" i="25"/>
  <c r="AK43" i="25"/>
  <c r="AJ43" i="25"/>
  <c r="U43" i="25"/>
  <c r="W43" i="25"/>
  <c r="Z43" i="25"/>
  <c r="J43" i="25"/>
  <c r="L43" i="25"/>
  <c r="O43" i="25"/>
  <c r="BT42" i="25"/>
  <c r="BV42" i="25"/>
  <c r="BY42" i="25"/>
  <c r="BX42" i="25"/>
  <c r="BJ42" i="25"/>
  <c r="BL42" i="25"/>
  <c r="BO42" i="25"/>
  <c r="BN42" i="25"/>
  <c r="AZ42" i="25"/>
  <c r="BB42" i="25"/>
  <c r="BE42" i="25"/>
  <c r="BD42" i="25"/>
  <c r="AP42" i="25"/>
  <c r="AR42" i="25"/>
  <c r="AU42" i="25"/>
  <c r="AT42" i="25"/>
  <c r="AF42" i="25"/>
  <c r="AH42" i="25"/>
  <c r="AK42" i="25"/>
  <c r="AJ42" i="25"/>
  <c r="U42" i="25"/>
  <c r="W42" i="25"/>
  <c r="Z42" i="25"/>
  <c r="J42" i="25"/>
  <c r="L42" i="25"/>
  <c r="O42" i="25"/>
  <c r="BT41" i="25"/>
  <c r="BV41" i="25"/>
  <c r="BY41" i="25"/>
  <c r="BX41" i="25"/>
  <c r="BJ41" i="25"/>
  <c r="BL41" i="25"/>
  <c r="BO41" i="25"/>
  <c r="BN41" i="25"/>
  <c r="AZ41" i="25"/>
  <c r="BB41" i="25"/>
  <c r="BE41" i="25"/>
  <c r="BD41" i="25"/>
  <c r="AP41" i="25"/>
  <c r="AR41" i="25"/>
  <c r="AU41" i="25"/>
  <c r="AT41" i="25"/>
  <c r="AF41" i="25"/>
  <c r="AG41" i="25"/>
  <c r="AH41" i="25"/>
  <c r="AK41" i="25"/>
  <c r="AJ41" i="25"/>
  <c r="U41" i="25"/>
  <c r="W41" i="25"/>
  <c r="Z41" i="25"/>
  <c r="J41" i="25"/>
  <c r="L41" i="25"/>
  <c r="O41" i="25"/>
  <c r="BT40" i="25"/>
  <c r="BV40" i="25"/>
  <c r="BY40" i="25"/>
  <c r="BX40" i="25"/>
  <c r="BJ40" i="25"/>
  <c r="BL40" i="25"/>
  <c r="BO40" i="25"/>
  <c r="BN40" i="25"/>
  <c r="AZ40" i="25"/>
  <c r="BB40" i="25"/>
  <c r="BE40" i="25"/>
  <c r="BD40" i="25"/>
  <c r="AP40" i="25"/>
  <c r="AR40" i="25"/>
  <c r="AU40" i="25"/>
  <c r="AT40" i="25"/>
  <c r="AF40" i="25"/>
  <c r="AH40" i="25"/>
  <c r="AK40" i="25"/>
  <c r="AJ40" i="25"/>
  <c r="U40" i="25"/>
  <c r="W40" i="25"/>
  <c r="Z40" i="25"/>
  <c r="J40" i="25"/>
  <c r="L40" i="25"/>
  <c r="O40" i="25"/>
  <c r="BT39" i="25"/>
  <c r="BV39" i="25"/>
  <c r="BY39" i="25"/>
  <c r="BX39" i="25"/>
  <c r="BJ39" i="25"/>
  <c r="BL39" i="25"/>
  <c r="BO39" i="25"/>
  <c r="BN39" i="25"/>
  <c r="AZ39" i="25"/>
  <c r="BA39" i="25"/>
  <c r="BB39" i="25"/>
  <c r="BE39" i="25"/>
  <c r="BD39" i="25"/>
  <c r="AP39" i="25"/>
  <c r="AQ39" i="25"/>
  <c r="AR39" i="25"/>
  <c r="AU39" i="25"/>
  <c r="AT39" i="25"/>
  <c r="AF39" i="25"/>
  <c r="AH39" i="25"/>
  <c r="AK39" i="25"/>
  <c r="AJ39" i="25"/>
  <c r="U39" i="25"/>
  <c r="W39" i="25"/>
  <c r="Z39" i="25"/>
  <c r="J39" i="25"/>
  <c r="L39" i="25"/>
  <c r="O39" i="25"/>
  <c r="BT38" i="25"/>
  <c r="BV38" i="25"/>
  <c r="BY38" i="25"/>
  <c r="BX38" i="25"/>
  <c r="BJ38" i="25"/>
  <c r="BL38" i="25"/>
  <c r="BO38" i="25"/>
  <c r="BN38" i="25"/>
  <c r="AZ38" i="25"/>
  <c r="BB38" i="25"/>
  <c r="BE38" i="25"/>
  <c r="BD38" i="25"/>
  <c r="AP38" i="25"/>
  <c r="AR38" i="25"/>
  <c r="AU38" i="25"/>
  <c r="AT38" i="25"/>
  <c r="AF38" i="25"/>
  <c r="AH38" i="25"/>
  <c r="AK38" i="25"/>
  <c r="AJ38" i="25"/>
  <c r="U38" i="25"/>
  <c r="W38" i="25"/>
  <c r="Z38" i="25"/>
  <c r="J38" i="25"/>
  <c r="L38" i="25"/>
  <c r="O38" i="25"/>
  <c r="BT37" i="25"/>
  <c r="BV37" i="25"/>
  <c r="BY37" i="25"/>
  <c r="BX37" i="25"/>
  <c r="BJ37" i="25"/>
  <c r="BL37" i="25"/>
  <c r="BO37" i="25"/>
  <c r="BN37" i="25"/>
  <c r="AZ37" i="25"/>
  <c r="BA37" i="25"/>
  <c r="BB37" i="25"/>
  <c r="BE37" i="25"/>
  <c r="BD37" i="25"/>
  <c r="AP37" i="25"/>
  <c r="AR37" i="25"/>
  <c r="AU37" i="25"/>
  <c r="AT37" i="25"/>
  <c r="AF37" i="25"/>
  <c r="AG37" i="25"/>
  <c r="AH37" i="25"/>
  <c r="AK37" i="25"/>
  <c r="AJ37" i="25"/>
  <c r="U37" i="25"/>
  <c r="W37" i="25"/>
  <c r="Z37" i="25"/>
  <c r="J37" i="25"/>
  <c r="L37" i="25"/>
  <c r="O37" i="25"/>
  <c r="BT36" i="25"/>
  <c r="BV36" i="25"/>
  <c r="BY36" i="25"/>
  <c r="BX36" i="25"/>
  <c r="BJ36" i="25"/>
  <c r="BL36" i="25"/>
  <c r="BO36" i="25"/>
  <c r="BN36" i="25"/>
  <c r="AZ36" i="25"/>
  <c r="BB36" i="25"/>
  <c r="BE36" i="25"/>
  <c r="BD36" i="25"/>
  <c r="AP36" i="25"/>
  <c r="AR36" i="25"/>
  <c r="AU36" i="25"/>
  <c r="AT36" i="25"/>
  <c r="AF36" i="25"/>
  <c r="AH36" i="25"/>
  <c r="AK36" i="25"/>
  <c r="AJ36" i="25"/>
  <c r="U36" i="25"/>
  <c r="W36" i="25"/>
  <c r="Z36" i="25"/>
  <c r="J36" i="25"/>
  <c r="L36" i="25"/>
  <c r="O36" i="25"/>
  <c r="BT35" i="25"/>
  <c r="BV35" i="25"/>
  <c r="BY35" i="25"/>
  <c r="BX35" i="25"/>
  <c r="BJ35" i="25"/>
  <c r="BL35" i="25"/>
  <c r="BO35" i="25"/>
  <c r="BN35" i="25"/>
  <c r="AZ35" i="25"/>
  <c r="BB35" i="25"/>
  <c r="BE35" i="25"/>
  <c r="BD35" i="25"/>
  <c r="AP35" i="25"/>
  <c r="AR35" i="25"/>
  <c r="AU35" i="25"/>
  <c r="AT35" i="25"/>
  <c r="AF35" i="25"/>
  <c r="AH35" i="25"/>
  <c r="AK35" i="25"/>
  <c r="AJ35" i="25"/>
  <c r="U35" i="25"/>
  <c r="W35" i="25"/>
  <c r="Z35" i="25"/>
  <c r="J35" i="25"/>
  <c r="L35" i="25"/>
  <c r="O35" i="25"/>
  <c r="BT34" i="25"/>
  <c r="BV34" i="25"/>
  <c r="BY34" i="25"/>
  <c r="BX34" i="25"/>
  <c r="BJ34" i="25"/>
  <c r="BL34" i="25"/>
  <c r="BO34" i="25"/>
  <c r="BN34" i="25"/>
  <c r="AZ34" i="25"/>
  <c r="BB34" i="25"/>
  <c r="BE34" i="25"/>
  <c r="BD34" i="25"/>
  <c r="AP34" i="25"/>
  <c r="AR34" i="25"/>
  <c r="AU34" i="25"/>
  <c r="AT34" i="25"/>
  <c r="AF34" i="25"/>
  <c r="AH34" i="25"/>
  <c r="AK34" i="25"/>
  <c r="AJ34" i="25"/>
  <c r="U34" i="25"/>
  <c r="W34" i="25"/>
  <c r="Z34" i="25"/>
  <c r="J34" i="25"/>
  <c r="L34" i="25"/>
  <c r="O34" i="25"/>
  <c r="BT33" i="25"/>
  <c r="BV33" i="25"/>
  <c r="BY33" i="25"/>
  <c r="BX33" i="25"/>
  <c r="BJ33" i="25"/>
  <c r="BL33" i="25"/>
  <c r="BO33" i="25"/>
  <c r="BN33" i="25"/>
  <c r="AZ33" i="25"/>
  <c r="BB33" i="25"/>
  <c r="BE33" i="25"/>
  <c r="BD33" i="25"/>
  <c r="AP33" i="25"/>
  <c r="AR33" i="25"/>
  <c r="AU33" i="25"/>
  <c r="AT33" i="25"/>
  <c r="AF33" i="25"/>
  <c r="AH33" i="25"/>
  <c r="AK33" i="25"/>
  <c r="AJ33" i="25"/>
  <c r="U33" i="25"/>
  <c r="W33" i="25"/>
  <c r="Z33" i="25"/>
  <c r="J33" i="25"/>
  <c r="L33" i="25"/>
  <c r="O33" i="25"/>
  <c r="BT32" i="25"/>
  <c r="BV32" i="25"/>
  <c r="BY32" i="25"/>
  <c r="BX32" i="25"/>
  <c r="BJ32" i="25"/>
  <c r="BL32" i="25"/>
  <c r="BO32" i="25"/>
  <c r="BN32" i="25"/>
  <c r="AZ32" i="25"/>
  <c r="BB32" i="25"/>
  <c r="BE32" i="25"/>
  <c r="BD32" i="25"/>
  <c r="AP32" i="25"/>
  <c r="AR32" i="25"/>
  <c r="AU32" i="25"/>
  <c r="AT32" i="25"/>
  <c r="AF32" i="25"/>
  <c r="AH32" i="25"/>
  <c r="AK32" i="25"/>
  <c r="AJ32" i="25"/>
  <c r="U32" i="25"/>
  <c r="W32" i="25"/>
  <c r="Z32" i="25"/>
  <c r="J32" i="25"/>
  <c r="L32" i="25"/>
  <c r="O32" i="25"/>
  <c r="BT31" i="25"/>
  <c r="BV31" i="25"/>
  <c r="BY31" i="25"/>
  <c r="BX31" i="25"/>
  <c r="BJ31" i="25"/>
  <c r="BL31" i="25"/>
  <c r="BO31" i="25"/>
  <c r="BN31" i="25"/>
  <c r="AZ31" i="25"/>
  <c r="BB31" i="25"/>
  <c r="BE31" i="25"/>
  <c r="BD31" i="25"/>
  <c r="AP31" i="25"/>
  <c r="AR31" i="25"/>
  <c r="AU31" i="25"/>
  <c r="AT31" i="25"/>
  <c r="AF31" i="25"/>
  <c r="AH31" i="25"/>
  <c r="AK31" i="25"/>
  <c r="AJ31" i="25"/>
  <c r="U31" i="25"/>
  <c r="W31" i="25"/>
  <c r="Z31" i="25"/>
  <c r="J31" i="25"/>
  <c r="L31" i="25"/>
  <c r="O31" i="25"/>
  <c r="BT30" i="25"/>
  <c r="BV30" i="25"/>
  <c r="BY30" i="25"/>
  <c r="BX30" i="25"/>
  <c r="BJ30" i="25"/>
  <c r="BL30" i="25"/>
  <c r="BO30" i="25"/>
  <c r="BN30" i="25"/>
  <c r="AZ30" i="25"/>
  <c r="BB30" i="25"/>
  <c r="BE30" i="25"/>
  <c r="BD30" i="25"/>
  <c r="AP30" i="25"/>
  <c r="AR30" i="25"/>
  <c r="AU30" i="25"/>
  <c r="AT30" i="25"/>
  <c r="AF30" i="25"/>
  <c r="AH30" i="25"/>
  <c r="AK30" i="25"/>
  <c r="AJ30" i="25"/>
  <c r="U30" i="25"/>
  <c r="W30" i="25"/>
  <c r="Z30" i="25"/>
  <c r="J30" i="25"/>
  <c r="L30" i="25"/>
  <c r="O30" i="25"/>
  <c r="BT29" i="25"/>
  <c r="BV29" i="25"/>
  <c r="BY29" i="25"/>
  <c r="BX29" i="25"/>
  <c r="BJ29" i="25"/>
  <c r="BL29" i="25"/>
  <c r="BO29" i="25"/>
  <c r="BN29" i="25"/>
  <c r="AZ29" i="25"/>
  <c r="BB29" i="25"/>
  <c r="BE29" i="25"/>
  <c r="BD29" i="25"/>
  <c r="AP29" i="25"/>
  <c r="AR29" i="25"/>
  <c r="AU29" i="25"/>
  <c r="AT29" i="25"/>
  <c r="AF29" i="25"/>
  <c r="AH29" i="25"/>
  <c r="AK29" i="25"/>
  <c r="AJ29" i="25"/>
  <c r="U29" i="25"/>
  <c r="W29" i="25"/>
  <c r="Z29" i="25"/>
  <c r="J29" i="25"/>
  <c r="L29" i="25"/>
  <c r="O29" i="25"/>
  <c r="BT28" i="25"/>
  <c r="BV28" i="25"/>
  <c r="BY28" i="25"/>
  <c r="BX28" i="25"/>
  <c r="BJ28" i="25"/>
  <c r="BL28" i="25"/>
  <c r="BO28" i="25"/>
  <c r="BN28" i="25"/>
  <c r="AZ28" i="25"/>
  <c r="BB28" i="25"/>
  <c r="BE28" i="25"/>
  <c r="BD28" i="25"/>
  <c r="AP28" i="25"/>
  <c r="AR28" i="25"/>
  <c r="AU28" i="25"/>
  <c r="AT28" i="25"/>
  <c r="AF28" i="25"/>
  <c r="AH28" i="25"/>
  <c r="AK28" i="25"/>
  <c r="AJ28" i="25"/>
  <c r="U28" i="25"/>
  <c r="W28" i="25"/>
  <c r="Z28" i="25"/>
  <c r="J28" i="25"/>
  <c r="L28" i="25"/>
  <c r="O28" i="25"/>
  <c r="BT27" i="25"/>
  <c r="BV27" i="25"/>
  <c r="BY27" i="25"/>
  <c r="BX27" i="25"/>
  <c r="BJ27" i="25"/>
  <c r="BL27" i="25"/>
  <c r="BO27" i="25"/>
  <c r="BN27" i="25"/>
  <c r="AZ27" i="25"/>
  <c r="BB27" i="25"/>
  <c r="BE27" i="25"/>
  <c r="BD27" i="25"/>
  <c r="AP27" i="25"/>
  <c r="AR27" i="25"/>
  <c r="AU27" i="25"/>
  <c r="AT27" i="25"/>
  <c r="AF27" i="25"/>
  <c r="AH27" i="25"/>
  <c r="AK27" i="25"/>
  <c r="AJ27" i="25"/>
  <c r="U27" i="25"/>
  <c r="W27" i="25"/>
  <c r="Z27" i="25"/>
  <c r="J27" i="25"/>
  <c r="L27" i="25"/>
  <c r="O27" i="25"/>
  <c r="BT26" i="25"/>
  <c r="BV26" i="25"/>
  <c r="BY26" i="25"/>
  <c r="BX26" i="25"/>
  <c r="BJ26" i="25"/>
  <c r="BL26" i="25"/>
  <c r="BO26" i="25"/>
  <c r="BN26" i="25"/>
  <c r="AZ26" i="25"/>
  <c r="BB26" i="25"/>
  <c r="BE26" i="25"/>
  <c r="BD26" i="25"/>
  <c r="AP26" i="25"/>
  <c r="AR26" i="25"/>
  <c r="AU26" i="25"/>
  <c r="AT26" i="25"/>
  <c r="AF26" i="25"/>
  <c r="AH26" i="25"/>
  <c r="AK26" i="25"/>
  <c r="AJ26" i="25"/>
  <c r="U26" i="25"/>
  <c r="W26" i="25"/>
  <c r="Z26" i="25"/>
  <c r="J26" i="25"/>
  <c r="L26" i="25"/>
  <c r="O26" i="25"/>
  <c r="BT25" i="25"/>
  <c r="BV25" i="25"/>
  <c r="BY25" i="25"/>
  <c r="BX25" i="25"/>
  <c r="BJ25" i="25"/>
  <c r="BL25" i="25"/>
  <c r="BO25" i="25"/>
  <c r="BN25" i="25"/>
  <c r="AZ25" i="25"/>
  <c r="BB25" i="25"/>
  <c r="BE25" i="25"/>
  <c r="BD25" i="25"/>
  <c r="AP25" i="25"/>
  <c r="AR25" i="25"/>
  <c r="AU25" i="25"/>
  <c r="AT25" i="25"/>
  <c r="AF25" i="25"/>
  <c r="AH25" i="25"/>
  <c r="AK25" i="25"/>
  <c r="AJ25" i="25"/>
  <c r="U25" i="25"/>
  <c r="W25" i="25"/>
  <c r="Z25" i="25"/>
  <c r="J25" i="25"/>
  <c r="L25" i="25"/>
  <c r="O25" i="25"/>
  <c r="BT24" i="25"/>
  <c r="BV24" i="25"/>
  <c r="BY24" i="25"/>
  <c r="BX24" i="25"/>
  <c r="BJ24" i="25"/>
  <c r="BL24" i="25"/>
  <c r="BO24" i="25"/>
  <c r="BN24" i="25"/>
  <c r="AZ24" i="25"/>
  <c r="BB24" i="25"/>
  <c r="BE24" i="25"/>
  <c r="BD24" i="25"/>
  <c r="AP24" i="25"/>
  <c r="AR24" i="25"/>
  <c r="AU24" i="25"/>
  <c r="AT24" i="25"/>
  <c r="AF24" i="25"/>
  <c r="AH24" i="25"/>
  <c r="AK24" i="25"/>
  <c r="AJ24" i="25"/>
  <c r="U24" i="25"/>
  <c r="W24" i="25"/>
  <c r="Z24" i="25"/>
  <c r="J24" i="25"/>
  <c r="L24" i="25"/>
  <c r="O24" i="25"/>
  <c r="BT23" i="25"/>
  <c r="BV23" i="25"/>
  <c r="BY23" i="25"/>
  <c r="BX23" i="25"/>
  <c r="BJ23" i="25"/>
  <c r="BL23" i="25"/>
  <c r="BO23" i="25"/>
  <c r="BN23" i="25"/>
  <c r="AZ23" i="25"/>
  <c r="BB23" i="25"/>
  <c r="BE23" i="25"/>
  <c r="BD23" i="25"/>
  <c r="AP23" i="25"/>
  <c r="AR23" i="25"/>
  <c r="AU23" i="25"/>
  <c r="AT23" i="25"/>
  <c r="AF23" i="25"/>
  <c r="AH23" i="25"/>
  <c r="AK23" i="25"/>
  <c r="AJ23" i="25"/>
  <c r="U23" i="25"/>
  <c r="W23" i="25"/>
  <c r="Z23" i="25"/>
  <c r="J23" i="25"/>
  <c r="L23" i="25"/>
  <c r="O23" i="25"/>
  <c r="BT22" i="25"/>
  <c r="BV22" i="25"/>
  <c r="BY22" i="25"/>
  <c r="BX22" i="25"/>
  <c r="BJ22" i="25"/>
  <c r="BL22" i="25"/>
  <c r="BO22" i="25"/>
  <c r="BN22" i="25"/>
  <c r="AZ22" i="25"/>
  <c r="BB22" i="25"/>
  <c r="BE22" i="25"/>
  <c r="BD22" i="25"/>
  <c r="AP22" i="25"/>
  <c r="AR22" i="25"/>
  <c r="AU22" i="25"/>
  <c r="AT22" i="25"/>
  <c r="AF22" i="25"/>
  <c r="AH22" i="25"/>
  <c r="AK22" i="25"/>
  <c r="AJ22" i="25"/>
  <c r="U22" i="25"/>
  <c r="W22" i="25"/>
  <c r="Z22" i="25"/>
  <c r="J22" i="25"/>
  <c r="L22" i="25"/>
  <c r="O22" i="25"/>
  <c r="BT21" i="25"/>
  <c r="BV21" i="25"/>
  <c r="BY21" i="25"/>
  <c r="BX21" i="25"/>
  <c r="BJ21" i="25"/>
  <c r="BL21" i="25"/>
  <c r="BO21" i="25"/>
  <c r="BN21" i="25"/>
  <c r="AZ21" i="25"/>
  <c r="BB21" i="25"/>
  <c r="BE21" i="25"/>
  <c r="BD21" i="25"/>
  <c r="AP21" i="25"/>
  <c r="AR21" i="25"/>
  <c r="AU21" i="25"/>
  <c r="AT21" i="25"/>
  <c r="AF21" i="25"/>
  <c r="AG21" i="25"/>
  <c r="AH21" i="25"/>
  <c r="AK21" i="25"/>
  <c r="AJ21" i="25"/>
  <c r="U21" i="25"/>
  <c r="W21" i="25"/>
  <c r="Z21" i="25"/>
  <c r="J21" i="25"/>
  <c r="L21" i="25"/>
  <c r="O21" i="25"/>
  <c r="BT20" i="25"/>
  <c r="BV20" i="25"/>
  <c r="BY20" i="25"/>
  <c r="BX20" i="25"/>
  <c r="BJ20" i="25"/>
  <c r="BL20" i="25"/>
  <c r="BO20" i="25"/>
  <c r="BN20" i="25"/>
  <c r="AZ20" i="25"/>
  <c r="BB20" i="25"/>
  <c r="BE20" i="25"/>
  <c r="BD20" i="25"/>
  <c r="AP20" i="25"/>
  <c r="AR20" i="25"/>
  <c r="AU20" i="25"/>
  <c r="AT20" i="25"/>
  <c r="AF20" i="25"/>
  <c r="AH20" i="25"/>
  <c r="AK20" i="25"/>
  <c r="AJ20" i="25"/>
  <c r="U20" i="25"/>
  <c r="W20" i="25"/>
  <c r="Z20" i="25"/>
  <c r="J20" i="25"/>
  <c r="L20" i="25"/>
  <c r="O20" i="25"/>
  <c r="BT19" i="25"/>
  <c r="BV19" i="25"/>
  <c r="BY19" i="25"/>
  <c r="BX19" i="25"/>
  <c r="BJ19" i="25"/>
  <c r="BL19" i="25"/>
  <c r="BO19" i="25"/>
  <c r="BN19" i="25"/>
  <c r="AZ19" i="25"/>
  <c r="BB19" i="25"/>
  <c r="BE19" i="25"/>
  <c r="BD19" i="25"/>
  <c r="AP19" i="25"/>
  <c r="AR19" i="25"/>
  <c r="AU19" i="25"/>
  <c r="AT19" i="25"/>
  <c r="AF19" i="25"/>
  <c r="AH19" i="25"/>
  <c r="AK19" i="25"/>
  <c r="AJ19" i="25"/>
  <c r="U19" i="25"/>
  <c r="W19" i="25"/>
  <c r="Z19" i="25"/>
  <c r="J19" i="25"/>
  <c r="L19" i="25"/>
  <c r="O19" i="25"/>
  <c r="BT18" i="25"/>
  <c r="BV18" i="25"/>
  <c r="BY18" i="25"/>
  <c r="BX18" i="25"/>
  <c r="BJ18" i="25"/>
  <c r="BL18" i="25"/>
  <c r="BO18" i="25"/>
  <c r="BN18" i="25"/>
  <c r="AZ18" i="25"/>
  <c r="BB18" i="25"/>
  <c r="BE18" i="25"/>
  <c r="BD18" i="25"/>
  <c r="AP18" i="25"/>
  <c r="AR18" i="25"/>
  <c r="AU18" i="25"/>
  <c r="AT18" i="25"/>
  <c r="AF18" i="25"/>
  <c r="AH18" i="25"/>
  <c r="AK18" i="25"/>
  <c r="AJ18" i="25"/>
  <c r="U18" i="25"/>
  <c r="W18" i="25"/>
  <c r="Z18" i="25"/>
  <c r="J18" i="25"/>
  <c r="L18" i="25"/>
  <c r="O18" i="25"/>
  <c r="BT17" i="25"/>
  <c r="BV17" i="25"/>
  <c r="BY17" i="25"/>
  <c r="BX17" i="25"/>
  <c r="BJ17" i="25"/>
  <c r="BL17" i="25"/>
  <c r="BO17" i="25"/>
  <c r="BN17" i="25"/>
  <c r="AZ17" i="25"/>
  <c r="BB17" i="25"/>
  <c r="BE17" i="25"/>
  <c r="BD17" i="25"/>
  <c r="AP17" i="25"/>
  <c r="AR17" i="25"/>
  <c r="AU17" i="25"/>
  <c r="AT17" i="25"/>
  <c r="AF17" i="25"/>
  <c r="AH17" i="25"/>
  <c r="AK17" i="25"/>
  <c r="AJ17" i="25"/>
  <c r="U17" i="25"/>
  <c r="W17" i="25"/>
  <c r="Z17" i="25"/>
  <c r="J17" i="25"/>
  <c r="L17" i="25"/>
  <c r="O17" i="25"/>
  <c r="BT16" i="25"/>
  <c r="BV16" i="25"/>
  <c r="BY16" i="25"/>
  <c r="BX16" i="25"/>
  <c r="BJ16" i="25"/>
  <c r="BL16" i="25"/>
  <c r="BO16" i="25"/>
  <c r="BN16" i="25"/>
  <c r="AZ16" i="25"/>
  <c r="BB16" i="25"/>
  <c r="BE16" i="25"/>
  <c r="BD16" i="25"/>
  <c r="AP16" i="25"/>
  <c r="AR16" i="25"/>
  <c r="AU16" i="25"/>
  <c r="AT16" i="25"/>
  <c r="AF16" i="25"/>
  <c r="AH16" i="25"/>
  <c r="AK16" i="25"/>
  <c r="AJ16" i="25"/>
  <c r="U16" i="25"/>
  <c r="W16" i="25"/>
  <c r="Z16" i="25"/>
  <c r="J16" i="25"/>
  <c r="L16" i="25"/>
  <c r="O16" i="25"/>
  <c r="BT15" i="25"/>
  <c r="BV15" i="25"/>
  <c r="BY15" i="25"/>
  <c r="BX15" i="25"/>
  <c r="BJ15" i="25"/>
  <c r="BL15" i="25"/>
  <c r="BO15" i="25"/>
  <c r="BN15" i="25"/>
  <c r="AZ15" i="25"/>
  <c r="BB15" i="25"/>
  <c r="BE15" i="25"/>
  <c r="BD15" i="25"/>
  <c r="AP15" i="25"/>
  <c r="AR15" i="25"/>
  <c r="AU15" i="25"/>
  <c r="AT15" i="25"/>
  <c r="AF15" i="25"/>
  <c r="AH15" i="25"/>
  <c r="AK15" i="25"/>
  <c r="AJ15" i="25"/>
  <c r="U15" i="25"/>
  <c r="W15" i="25"/>
  <c r="Z15" i="25"/>
  <c r="J15" i="25"/>
  <c r="L15" i="25"/>
  <c r="O15" i="25"/>
  <c r="BT14" i="25"/>
  <c r="BV14" i="25"/>
  <c r="BY14" i="25"/>
  <c r="BX14" i="25"/>
  <c r="BJ14" i="25"/>
  <c r="BL14" i="25"/>
  <c r="BO14" i="25"/>
  <c r="BN14" i="25"/>
  <c r="AZ14" i="25"/>
  <c r="BB14" i="25"/>
  <c r="BE14" i="25"/>
  <c r="BD14" i="25"/>
  <c r="AP14" i="25"/>
  <c r="AR14" i="25"/>
  <c r="AU14" i="25"/>
  <c r="AT14" i="25"/>
  <c r="AF14" i="25"/>
  <c r="AH14" i="25"/>
  <c r="AK14" i="25"/>
  <c r="AJ14" i="25"/>
  <c r="U14" i="25"/>
  <c r="W14" i="25"/>
  <c r="Z14" i="25"/>
  <c r="J14" i="25"/>
  <c r="L14" i="25"/>
  <c r="O14" i="25"/>
  <c r="BT13" i="25"/>
  <c r="BV13" i="25"/>
  <c r="BY13" i="25"/>
  <c r="BX13" i="25"/>
  <c r="BJ13" i="25"/>
  <c r="BL13" i="25"/>
  <c r="BO13" i="25"/>
  <c r="BN13" i="25"/>
  <c r="AZ13" i="25"/>
  <c r="BB13" i="25"/>
  <c r="BE13" i="25"/>
  <c r="BD13" i="25"/>
  <c r="AP13" i="25"/>
  <c r="AR13" i="25"/>
  <c r="AU13" i="25"/>
  <c r="AT13" i="25"/>
  <c r="AF13" i="25"/>
  <c r="AH13" i="25"/>
  <c r="AK13" i="25"/>
  <c r="AJ13" i="25"/>
  <c r="U13" i="25"/>
  <c r="W13" i="25"/>
  <c r="Z13" i="25"/>
  <c r="J13" i="25"/>
  <c r="L13" i="25"/>
  <c r="O13" i="25"/>
  <c r="BT12" i="25"/>
  <c r="BV12" i="25"/>
  <c r="BY12" i="25"/>
  <c r="BX12" i="25"/>
  <c r="BJ12" i="25"/>
  <c r="BL12" i="25"/>
  <c r="BO12" i="25"/>
  <c r="BN12" i="25"/>
  <c r="AZ12" i="25"/>
  <c r="BB12" i="25"/>
  <c r="BE12" i="25"/>
  <c r="BD12" i="25"/>
  <c r="AP12" i="25"/>
  <c r="AR12" i="25"/>
  <c r="AU12" i="25"/>
  <c r="AT12" i="25"/>
  <c r="AF12" i="25"/>
  <c r="AH12" i="25"/>
  <c r="AK12" i="25"/>
  <c r="AJ12" i="25"/>
  <c r="U12" i="25"/>
  <c r="W12" i="25"/>
  <c r="Z12" i="25"/>
  <c r="J12" i="25"/>
  <c r="L12" i="25"/>
  <c r="O12" i="25"/>
  <c r="BT11" i="25"/>
  <c r="BV11" i="25"/>
  <c r="BY11" i="25"/>
  <c r="BX11" i="25"/>
  <c r="BJ11" i="25"/>
  <c r="BL11" i="25"/>
  <c r="BO11" i="25"/>
  <c r="BN11" i="25"/>
  <c r="AZ11" i="25"/>
  <c r="BB11" i="25"/>
  <c r="BE11" i="25"/>
  <c r="BD11" i="25"/>
  <c r="AP11" i="25"/>
  <c r="AR11" i="25"/>
  <c r="AU11" i="25"/>
  <c r="AT11" i="25"/>
  <c r="AF11" i="25"/>
  <c r="AH11" i="25"/>
  <c r="AK11" i="25"/>
  <c r="AJ11" i="25"/>
  <c r="U11" i="25"/>
  <c r="W11" i="25"/>
  <c r="Z11" i="25"/>
  <c r="J11" i="25"/>
  <c r="L11" i="25"/>
  <c r="O11" i="25"/>
  <c r="BT10" i="25"/>
  <c r="BV10" i="25"/>
  <c r="BY10" i="25"/>
  <c r="BX10" i="25"/>
  <c r="BJ10" i="25"/>
  <c r="BL10" i="25"/>
  <c r="BO10" i="25"/>
  <c r="BN10" i="25"/>
  <c r="AZ10" i="25"/>
  <c r="BB10" i="25"/>
  <c r="BE10" i="25"/>
  <c r="BD10" i="25"/>
  <c r="AP10" i="25"/>
  <c r="AR10" i="25"/>
  <c r="AU10" i="25"/>
  <c r="AT10" i="25"/>
  <c r="AF10" i="25"/>
  <c r="AH10" i="25"/>
  <c r="AK10" i="25"/>
  <c r="AJ10" i="25"/>
  <c r="U10" i="25"/>
  <c r="W10" i="25"/>
  <c r="Z10" i="25"/>
  <c r="J10" i="25"/>
  <c r="L10" i="25"/>
  <c r="O10" i="25"/>
  <c r="BT9" i="25"/>
  <c r="BV9" i="25"/>
  <c r="BY9" i="25"/>
  <c r="BX9" i="25"/>
  <c r="BJ9" i="25"/>
  <c r="BL9" i="25"/>
  <c r="BO9" i="25"/>
  <c r="BN9" i="25"/>
  <c r="AZ9" i="25"/>
  <c r="BB9" i="25"/>
  <c r="BE9" i="25"/>
  <c r="BD9" i="25"/>
  <c r="AP9" i="25"/>
  <c r="AR9" i="25"/>
  <c r="AU9" i="25"/>
  <c r="AT9" i="25"/>
  <c r="AF9" i="25"/>
  <c r="AH9" i="25"/>
  <c r="AK9" i="25"/>
  <c r="AJ9" i="25"/>
  <c r="U9" i="25"/>
  <c r="W9" i="25"/>
  <c r="Z9" i="25"/>
  <c r="J9" i="25"/>
  <c r="L9" i="25"/>
  <c r="BT8" i="25"/>
  <c r="BV8" i="25"/>
  <c r="BY8" i="25"/>
  <c r="BX8" i="25"/>
  <c r="BJ8" i="25"/>
  <c r="BL8" i="25"/>
  <c r="BO8" i="25"/>
  <c r="BN8" i="25"/>
  <c r="AZ8" i="25"/>
  <c r="BB8" i="25"/>
  <c r="BE8" i="25"/>
  <c r="BD8" i="25"/>
  <c r="AP8" i="25"/>
  <c r="AR8" i="25"/>
  <c r="AU8" i="25"/>
  <c r="AT8" i="25"/>
  <c r="AF8" i="25"/>
  <c r="AH8" i="25"/>
  <c r="AK8" i="25"/>
  <c r="AJ8" i="25"/>
  <c r="U8" i="25"/>
  <c r="W8" i="25"/>
  <c r="Z8" i="25"/>
  <c r="J8" i="25"/>
  <c r="L8" i="25"/>
  <c r="O8" i="25"/>
  <c r="BT7" i="25"/>
  <c r="BV7" i="25"/>
  <c r="BY7" i="25"/>
  <c r="BX7" i="25"/>
  <c r="BJ7" i="25"/>
  <c r="BL7" i="25"/>
  <c r="BO7" i="25"/>
  <c r="BN7" i="25"/>
  <c r="AZ7" i="25"/>
  <c r="BB7" i="25"/>
  <c r="BE7" i="25"/>
  <c r="BD7" i="25"/>
  <c r="AP7" i="25"/>
  <c r="AR7" i="25"/>
  <c r="AU7" i="25"/>
  <c r="AT7" i="25"/>
  <c r="AF7" i="25"/>
  <c r="AH7" i="25"/>
  <c r="AK7" i="25"/>
  <c r="AJ7" i="25"/>
  <c r="U7" i="25"/>
  <c r="W7" i="25"/>
  <c r="Z7" i="25"/>
  <c r="J7" i="25"/>
  <c r="L7" i="25"/>
  <c r="O7" i="25"/>
  <c r="BT6" i="25"/>
  <c r="BV6" i="25"/>
  <c r="BY6" i="25"/>
  <c r="BX6" i="25"/>
  <c r="BJ6" i="25"/>
  <c r="BL6" i="25"/>
  <c r="BO6" i="25"/>
  <c r="BN6" i="25"/>
  <c r="AZ6" i="25"/>
  <c r="BB6" i="25"/>
  <c r="BE6" i="25"/>
  <c r="BD6" i="25"/>
  <c r="AP6" i="25"/>
  <c r="AR6" i="25"/>
  <c r="AU6" i="25"/>
  <c r="AT6" i="25"/>
  <c r="AF6" i="25"/>
  <c r="AH6" i="25"/>
  <c r="AK6" i="25"/>
  <c r="AJ6" i="25"/>
  <c r="U6" i="25"/>
  <c r="W6" i="25"/>
  <c r="Z6" i="25"/>
  <c r="J6" i="25"/>
  <c r="L6" i="25"/>
  <c r="O6" i="25"/>
  <c r="BT5" i="25"/>
  <c r="BV5" i="25"/>
  <c r="BY5" i="25"/>
  <c r="BX5" i="25"/>
  <c r="BJ5" i="25"/>
  <c r="BL5" i="25"/>
  <c r="BO5" i="25"/>
  <c r="BN5" i="25"/>
  <c r="AZ5" i="25"/>
  <c r="BB5" i="25"/>
  <c r="BE5" i="25"/>
  <c r="BD5" i="25"/>
  <c r="AP5" i="25"/>
  <c r="AR5" i="25"/>
  <c r="AU5" i="25"/>
  <c r="AT5" i="25"/>
  <c r="AF5" i="25"/>
  <c r="AH5" i="25"/>
  <c r="AK5" i="25"/>
  <c r="AJ5" i="25"/>
  <c r="U5" i="25"/>
  <c r="W5" i="25"/>
  <c r="Z5" i="25"/>
  <c r="J5" i="25"/>
  <c r="L5" i="25"/>
  <c r="O5" i="25"/>
  <c r="BT4" i="25"/>
  <c r="BV4" i="25"/>
  <c r="BY4" i="25"/>
  <c r="BX4" i="25"/>
  <c r="BJ4" i="25"/>
  <c r="BL4" i="25"/>
  <c r="BO4" i="25"/>
  <c r="BN4" i="25"/>
  <c r="AZ4" i="25"/>
  <c r="BB4" i="25"/>
  <c r="BE4" i="25"/>
  <c r="BD4" i="25"/>
  <c r="AP4" i="25"/>
  <c r="AR4" i="25"/>
  <c r="AU4" i="25"/>
  <c r="AT4" i="25"/>
  <c r="AF4" i="25"/>
  <c r="AH4" i="25"/>
  <c r="AK4" i="25"/>
  <c r="AJ4" i="25"/>
  <c r="U4" i="25"/>
  <c r="W4" i="25"/>
  <c r="Z4" i="25"/>
  <c r="J4" i="25"/>
  <c r="L4" i="25"/>
  <c r="O4" i="25"/>
  <c r="BT3" i="25"/>
  <c r="BV3" i="25"/>
  <c r="BY3" i="25"/>
  <c r="BX3" i="25"/>
  <c r="BJ3" i="25"/>
  <c r="BL3" i="25"/>
  <c r="BO3" i="25"/>
  <c r="BN3" i="25"/>
  <c r="AZ3" i="25"/>
  <c r="BB3" i="25"/>
  <c r="BE3" i="25"/>
  <c r="BD3" i="25"/>
  <c r="AP3" i="25"/>
  <c r="AR3" i="25"/>
  <c r="AU3" i="25"/>
  <c r="AT3" i="25"/>
  <c r="AF3" i="25"/>
  <c r="AH3" i="25"/>
  <c r="AK3" i="25"/>
  <c r="AJ3" i="25"/>
  <c r="U3" i="25"/>
  <c r="W3" i="25"/>
  <c r="Z3" i="25"/>
  <c r="J3" i="25"/>
  <c r="L3" i="25"/>
  <c r="O3" i="25"/>
  <c r="BT2" i="25"/>
  <c r="BV2" i="25"/>
  <c r="BY2" i="25"/>
  <c r="BX2" i="25"/>
  <c r="BJ2" i="25"/>
  <c r="BL2" i="25"/>
  <c r="BO2" i="25"/>
  <c r="BN2" i="25"/>
  <c r="AZ2" i="25"/>
  <c r="BB2" i="25"/>
  <c r="BE2" i="25"/>
  <c r="BD2" i="25"/>
  <c r="AP2" i="25"/>
  <c r="AR2" i="25"/>
  <c r="AU2" i="25"/>
  <c r="AT2" i="25"/>
  <c r="AF2" i="25"/>
  <c r="AH2" i="25"/>
  <c r="AK2" i="25"/>
  <c r="AJ2" i="25"/>
  <c r="U2" i="25"/>
  <c r="W2" i="25"/>
  <c r="Z2" i="25"/>
  <c r="J2" i="25"/>
  <c r="L2" i="25"/>
  <c r="O2" i="25"/>
  <c r="BT86" i="24"/>
  <c r="BV86" i="24"/>
  <c r="BY86" i="24"/>
  <c r="BX86" i="24"/>
  <c r="BJ86" i="24"/>
  <c r="BL86" i="24"/>
  <c r="BO86" i="24"/>
  <c r="BN86" i="24"/>
  <c r="AZ86" i="24"/>
  <c r="BB86" i="24"/>
  <c r="BE86" i="24"/>
  <c r="BD86" i="24"/>
  <c r="AP86" i="24"/>
  <c r="AR86" i="24"/>
  <c r="AU86" i="24"/>
  <c r="AT86" i="24"/>
  <c r="AF86" i="24"/>
  <c r="AH86" i="24"/>
  <c r="AK86" i="24"/>
  <c r="AJ86" i="24"/>
  <c r="U86" i="24"/>
  <c r="W86" i="24"/>
  <c r="Z86" i="24"/>
  <c r="J86" i="24"/>
  <c r="L86" i="24"/>
  <c r="O86" i="24"/>
  <c r="BT85" i="24"/>
  <c r="BV85" i="24"/>
  <c r="BY85" i="24"/>
  <c r="BX85" i="24"/>
  <c r="BJ85" i="24"/>
  <c r="BL85" i="24"/>
  <c r="BO85" i="24"/>
  <c r="BN85" i="24"/>
  <c r="AZ85" i="24"/>
  <c r="BB85" i="24"/>
  <c r="BE85" i="24"/>
  <c r="BD85" i="24"/>
  <c r="AP85" i="24"/>
  <c r="AR85" i="24"/>
  <c r="AU85" i="24"/>
  <c r="AT85" i="24"/>
  <c r="AF85" i="24"/>
  <c r="AH85" i="24"/>
  <c r="AK85" i="24"/>
  <c r="AJ85" i="24"/>
  <c r="U85" i="24"/>
  <c r="W85" i="24"/>
  <c r="Z85" i="24"/>
  <c r="J85" i="24"/>
  <c r="L85" i="24"/>
  <c r="O85" i="24"/>
  <c r="BT84" i="24"/>
  <c r="BV84" i="24"/>
  <c r="BY84" i="24"/>
  <c r="BX84" i="24"/>
  <c r="BJ84" i="24"/>
  <c r="BL84" i="24"/>
  <c r="BO84" i="24"/>
  <c r="BN84" i="24"/>
  <c r="AZ84" i="24"/>
  <c r="BB84" i="24"/>
  <c r="BE84" i="24"/>
  <c r="BD84" i="24"/>
  <c r="AP84" i="24"/>
  <c r="AR84" i="24"/>
  <c r="AU84" i="24"/>
  <c r="AT84" i="24"/>
  <c r="AF84" i="24"/>
  <c r="AH84" i="24"/>
  <c r="AK84" i="24"/>
  <c r="AJ84" i="24"/>
  <c r="U84" i="24"/>
  <c r="W84" i="24"/>
  <c r="Z84" i="24"/>
  <c r="J84" i="24"/>
  <c r="L84" i="24"/>
  <c r="O84" i="24"/>
  <c r="BT83" i="24"/>
  <c r="BV83" i="24"/>
  <c r="BJ83" i="24"/>
  <c r="BL83" i="24"/>
  <c r="AZ83" i="24"/>
  <c r="BB83" i="24"/>
  <c r="AP83" i="24"/>
  <c r="AR83" i="24"/>
  <c r="AF83" i="24"/>
  <c r="AH83" i="24"/>
  <c r="U83" i="24"/>
  <c r="W83" i="24"/>
  <c r="J83" i="24"/>
  <c r="L83" i="24"/>
  <c r="BT82" i="24"/>
  <c r="BV82" i="24"/>
  <c r="BY82" i="24"/>
  <c r="BX82" i="24"/>
  <c r="BJ82" i="24"/>
  <c r="BL82" i="24"/>
  <c r="BO82" i="24"/>
  <c r="AZ82" i="24"/>
  <c r="BB82" i="24"/>
  <c r="BE82" i="24"/>
  <c r="BD82" i="24"/>
  <c r="AP82" i="24"/>
  <c r="AR82" i="24"/>
  <c r="AU82" i="24"/>
  <c r="AT82" i="24"/>
  <c r="AF82" i="24"/>
  <c r="AH82" i="24"/>
  <c r="AK82" i="24"/>
  <c r="AJ82" i="24"/>
  <c r="U82" i="24"/>
  <c r="W82" i="24"/>
  <c r="Z82" i="24"/>
  <c r="J82" i="24"/>
  <c r="L82" i="24"/>
  <c r="O82" i="24"/>
  <c r="BT81" i="24"/>
  <c r="BV81" i="24"/>
  <c r="BY81" i="24"/>
  <c r="BX81" i="24"/>
  <c r="BJ81" i="24"/>
  <c r="BL81" i="24"/>
  <c r="BO81" i="24"/>
  <c r="BN81" i="24"/>
  <c r="AZ81" i="24"/>
  <c r="BB81" i="24"/>
  <c r="BE81" i="24"/>
  <c r="BD81" i="24"/>
  <c r="AP81" i="24"/>
  <c r="AR81" i="24"/>
  <c r="AU81" i="24"/>
  <c r="AT81" i="24"/>
  <c r="AF81" i="24"/>
  <c r="AH81" i="24"/>
  <c r="AK81" i="24"/>
  <c r="AJ81" i="24"/>
  <c r="U81" i="24"/>
  <c r="W81" i="24"/>
  <c r="Z81" i="24"/>
  <c r="J81" i="24"/>
  <c r="L81" i="24"/>
  <c r="O81" i="24"/>
  <c r="BT80" i="24"/>
  <c r="BV80" i="24"/>
  <c r="BY80" i="24"/>
  <c r="BX80" i="24"/>
  <c r="BJ80" i="24"/>
  <c r="BL80" i="24"/>
  <c r="BO80" i="24"/>
  <c r="BN80" i="24"/>
  <c r="AZ80" i="24"/>
  <c r="BB80" i="24"/>
  <c r="BE80" i="24"/>
  <c r="BD80" i="24"/>
  <c r="AP80" i="24"/>
  <c r="AR80" i="24"/>
  <c r="AU80" i="24"/>
  <c r="AT80" i="24"/>
  <c r="AF80" i="24"/>
  <c r="AH80" i="24"/>
  <c r="AK80" i="24"/>
  <c r="AJ80" i="24"/>
  <c r="U80" i="24"/>
  <c r="W80" i="24"/>
  <c r="Z80" i="24"/>
  <c r="J80" i="24"/>
  <c r="L80" i="24"/>
  <c r="O80" i="24"/>
  <c r="BT79" i="24"/>
  <c r="BV79" i="24"/>
  <c r="BJ79" i="24"/>
  <c r="BL79" i="24"/>
  <c r="AZ79" i="24"/>
  <c r="BB79" i="24"/>
  <c r="AP79" i="24"/>
  <c r="AR79" i="24"/>
  <c r="AF79" i="24"/>
  <c r="AH79" i="24"/>
  <c r="U79" i="24"/>
  <c r="W79" i="24"/>
  <c r="J79" i="24"/>
  <c r="L79" i="24"/>
  <c r="BT78" i="24"/>
  <c r="BV78" i="24"/>
  <c r="BY78" i="24"/>
  <c r="BX78" i="24"/>
  <c r="BJ78" i="24"/>
  <c r="BL78" i="24"/>
  <c r="BO78" i="24"/>
  <c r="BN78" i="24"/>
  <c r="AZ78" i="24"/>
  <c r="BB78" i="24"/>
  <c r="BE78" i="24"/>
  <c r="BD78" i="24"/>
  <c r="AP78" i="24"/>
  <c r="AR78" i="24"/>
  <c r="AU78" i="24"/>
  <c r="AT78" i="24"/>
  <c r="AF78" i="24"/>
  <c r="AH78" i="24"/>
  <c r="AK78" i="24"/>
  <c r="AJ78" i="24"/>
  <c r="U78" i="24"/>
  <c r="W78" i="24"/>
  <c r="Z78" i="24"/>
  <c r="J78" i="24"/>
  <c r="L78" i="24"/>
  <c r="O78" i="24"/>
  <c r="BT77" i="24"/>
  <c r="BV77" i="24"/>
  <c r="BY77" i="24"/>
  <c r="BX77" i="24"/>
  <c r="BJ77" i="24"/>
  <c r="BL77" i="24"/>
  <c r="BO77" i="24"/>
  <c r="BN77" i="24"/>
  <c r="AZ77" i="24"/>
  <c r="BB77" i="24"/>
  <c r="BE77" i="24"/>
  <c r="BD77" i="24"/>
  <c r="AP77" i="24"/>
  <c r="AR77" i="24"/>
  <c r="AU77" i="24"/>
  <c r="AT77" i="24"/>
  <c r="AF77" i="24"/>
  <c r="AH77" i="24"/>
  <c r="AK77" i="24"/>
  <c r="AJ77" i="24"/>
  <c r="U77" i="24"/>
  <c r="W77" i="24"/>
  <c r="Z77" i="24"/>
  <c r="J77" i="24"/>
  <c r="L77" i="24"/>
  <c r="O77" i="24"/>
  <c r="BT76" i="24"/>
  <c r="BV76" i="24"/>
  <c r="BY76" i="24"/>
  <c r="BX76" i="24"/>
  <c r="BJ76" i="24"/>
  <c r="BL76" i="24"/>
  <c r="BO76" i="24"/>
  <c r="BN76" i="24"/>
  <c r="AZ76" i="24"/>
  <c r="BB76" i="24"/>
  <c r="BE76" i="24"/>
  <c r="BD76" i="24"/>
  <c r="AP76" i="24"/>
  <c r="AR76" i="24"/>
  <c r="AU76" i="24"/>
  <c r="AT76" i="24"/>
  <c r="AF76" i="24"/>
  <c r="AH76" i="24"/>
  <c r="AK76" i="24"/>
  <c r="AJ76" i="24"/>
  <c r="U76" i="24"/>
  <c r="W76" i="24"/>
  <c r="Z76" i="24"/>
  <c r="J76" i="24"/>
  <c r="L76" i="24"/>
  <c r="O76" i="24"/>
  <c r="BT75" i="24"/>
  <c r="BV75" i="24"/>
  <c r="BY75" i="24"/>
  <c r="BX75" i="24"/>
  <c r="BJ75" i="24"/>
  <c r="BL75" i="24"/>
  <c r="BO75" i="24"/>
  <c r="BN75" i="24"/>
  <c r="AZ75" i="24"/>
  <c r="BB75" i="24"/>
  <c r="BE75" i="24"/>
  <c r="BD75" i="24"/>
  <c r="AP75" i="24"/>
  <c r="AR75" i="24"/>
  <c r="AU75" i="24"/>
  <c r="AT75" i="24"/>
  <c r="AF75" i="24"/>
  <c r="AH75" i="24"/>
  <c r="AK75" i="24"/>
  <c r="AJ75" i="24"/>
  <c r="U75" i="24"/>
  <c r="W75" i="24"/>
  <c r="Z75" i="24"/>
  <c r="J75" i="24"/>
  <c r="L75" i="24"/>
  <c r="O75" i="24"/>
  <c r="BT74" i="24"/>
  <c r="BV74" i="24"/>
  <c r="BY74" i="24"/>
  <c r="BX74" i="24"/>
  <c r="BJ74" i="24"/>
  <c r="BL74" i="24"/>
  <c r="BO74" i="24"/>
  <c r="BN74" i="24"/>
  <c r="AZ74" i="24"/>
  <c r="BB74" i="24"/>
  <c r="BE74" i="24"/>
  <c r="BD74" i="24"/>
  <c r="AP74" i="24"/>
  <c r="AR74" i="24"/>
  <c r="AU74" i="24"/>
  <c r="AT74" i="24"/>
  <c r="AF74" i="24"/>
  <c r="AH74" i="24"/>
  <c r="AK74" i="24"/>
  <c r="AJ74" i="24"/>
  <c r="U74" i="24"/>
  <c r="W74" i="24"/>
  <c r="Z74" i="24"/>
  <c r="J74" i="24"/>
  <c r="L74" i="24"/>
  <c r="O74" i="24"/>
  <c r="BT73" i="24"/>
  <c r="BV73" i="24"/>
  <c r="BY73" i="24"/>
  <c r="BX73" i="24"/>
  <c r="BJ73" i="24"/>
  <c r="BL73" i="24"/>
  <c r="BO73" i="24"/>
  <c r="BN73" i="24"/>
  <c r="AZ73" i="24"/>
  <c r="BB73" i="24"/>
  <c r="BE73" i="24"/>
  <c r="BD73" i="24"/>
  <c r="AP73" i="24"/>
  <c r="AR73" i="24"/>
  <c r="AU73" i="24"/>
  <c r="AT73" i="24"/>
  <c r="AF73" i="24"/>
  <c r="AH73" i="24"/>
  <c r="AK73" i="24"/>
  <c r="AJ73" i="24"/>
  <c r="U73" i="24"/>
  <c r="W73" i="24"/>
  <c r="Z73" i="24"/>
  <c r="J73" i="24"/>
  <c r="L73" i="24"/>
  <c r="O73" i="24"/>
  <c r="BT72" i="24"/>
  <c r="BV72" i="24"/>
  <c r="BY72" i="24"/>
  <c r="BX72" i="24"/>
  <c r="BJ72" i="24"/>
  <c r="BL72" i="24"/>
  <c r="BO72" i="24"/>
  <c r="BN72" i="24"/>
  <c r="AZ72" i="24"/>
  <c r="BB72" i="24"/>
  <c r="BE72" i="24"/>
  <c r="BD72" i="24"/>
  <c r="AP72" i="24"/>
  <c r="AR72" i="24"/>
  <c r="AU72" i="24"/>
  <c r="AT72" i="24"/>
  <c r="AF72" i="24"/>
  <c r="AH72" i="24"/>
  <c r="AK72" i="24"/>
  <c r="AJ72" i="24"/>
  <c r="U72" i="24"/>
  <c r="W72" i="24"/>
  <c r="Z72" i="24"/>
  <c r="J72" i="24"/>
  <c r="L72" i="24"/>
  <c r="O72" i="24"/>
  <c r="BT71" i="24"/>
  <c r="BV71" i="24"/>
  <c r="BY71" i="24"/>
  <c r="BX71" i="24"/>
  <c r="BJ71" i="24"/>
  <c r="BL71" i="24"/>
  <c r="BO71" i="24"/>
  <c r="BN71" i="24"/>
  <c r="AZ71" i="24"/>
  <c r="BB71" i="24"/>
  <c r="BE71" i="24"/>
  <c r="BD71" i="24"/>
  <c r="AP71" i="24"/>
  <c r="AR71" i="24"/>
  <c r="AU71" i="24"/>
  <c r="AT71" i="24"/>
  <c r="AF71" i="24"/>
  <c r="AH71" i="24"/>
  <c r="AK71" i="24"/>
  <c r="AJ71" i="24"/>
  <c r="U71" i="24"/>
  <c r="W71" i="24"/>
  <c r="Z71" i="24"/>
  <c r="J71" i="24"/>
  <c r="L71" i="24"/>
  <c r="O71" i="24"/>
  <c r="BT70" i="24"/>
  <c r="BV70" i="24"/>
  <c r="BY70" i="24"/>
  <c r="BX70" i="24"/>
  <c r="BJ70" i="24"/>
  <c r="BL70" i="24"/>
  <c r="BO70" i="24"/>
  <c r="BN70" i="24"/>
  <c r="AZ70" i="24"/>
  <c r="BB70" i="24"/>
  <c r="BE70" i="24"/>
  <c r="BD70" i="24"/>
  <c r="AP70" i="24"/>
  <c r="AR70" i="24"/>
  <c r="AU70" i="24"/>
  <c r="AT70" i="24"/>
  <c r="AF70" i="24"/>
  <c r="AH70" i="24"/>
  <c r="AK70" i="24"/>
  <c r="AJ70" i="24"/>
  <c r="U70" i="24"/>
  <c r="W70" i="24"/>
  <c r="Z70" i="24"/>
  <c r="J70" i="24"/>
  <c r="L70" i="24"/>
  <c r="O70" i="24"/>
  <c r="BT69" i="24"/>
  <c r="BV69" i="24"/>
  <c r="BY69" i="24"/>
  <c r="BX69" i="24"/>
  <c r="BJ69" i="24"/>
  <c r="BL69" i="24"/>
  <c r="BO69" i="24"/>
  <c r="BN69" i="24"/>
  <c r="AZ69" i="24"/>
  <c r="BB69" i="24"/>
  <c r="BE69" i="24"/>
  <c r="BD69" i="24"/>
  <c r="AP69" i="24"/>
  <c r="AR69" i="24"/>
  <c r="AU69" i="24"/>
  <c r="AT69" i="24"/>
  <c r="AF69" i="24"/>
  <c r="AH69" i="24"/>
  <c r="AK69" i="24"/>
  <c r="AJ69" i="24"/>
  <c r="U69" i="24"/>
  <c r="W69" i="24"/>
  <c r="Z69" i="24"/>
  <c r="J69" i="24"/>
  <c r="L69" i="24"/>
  <c r="O69" i="24"/>
  <c r="BT68" i="24"/>
  <c r="BV68" i="24"/>
  <c r="BY68" i="24"/>
  <c r="BX68" i="24"/>
  <c r="BJ68" i="24"/>
  <c r="BL68" i="24"/>
  <c r="BO68" i="24"/>
  <c r="BN68" i="24"/>
  <c r="AZ68" i="24"/>
  <c r="BB68" i="24"/>
  <c r="BE68" i="24"/>
  <c r="BD68" i="24"/>
  <c r="AP68" i="24"/>
  <c r="AR68" i="24"/>
  <c r="AU68" i="24"/>
  <c r="AT68" i="24"/>
  <c r="AF68" i="24"/>
  <c r="AH68" i="24"/>
  <c r="AK68" i="24"/>
  <c r="AJ68" i="24"/>
  <c r="U68" i="24"/>
  <c r="W68" i="24"/>
  <c r="Z68" i="24"/>
  <c r="J68" i="24"/>
  <c r="L68" i="24"/>
  <c r="O68" i="24"/>
  <c r="BT67" i="24"/>
  <c r="BV67" i="24"/>
  <c r="BY67" i="24"/>
  <c r="BX67" i="24"/>
  <c r="BJ67" i="24"/>
  <c r="BL67" i="24"/>
  <c r="BO67" i="24"/>
  <c r="BN67" i="24"/>
  <c r="AZ67" i="24"/>
  <c r="BB67" i="24"/>
  <c r="BE67" i="24"/>
  <c r="BD67" i="24"/>
  <c r="AP67" i="24"/>
  <c r="AR67" i="24"/>
  <c r="AU67" i="24"/>
  <c r="AT67" i="24"/>
  <c r="AF67" i="24"/>
  <c r="AH67" i="24"/>
  <c r="AK67" i="24"/>
  <c r="AJ67" i="24"/>
  <c r="U67" i="24"/>
  <c r="W67" i="24"/>
  <c r="Z67" i="24"/>
  <c r="J67" i="24"/>
  <c r="L67" i="24"/>
  <c r="O67" i="24"/>
  <c r="BT66" i="24"/>
  <c r="BV66" i="24"/>
  <c r="BY66" i="24"/>
  <c r="BX66" i="24"/>
  <c r="BJ66" i="24"/>
  <c r="BL66" i="24"/>
  <c r="BO66" i="24"/>
  <c r="BN66" i="24"/>
  <c r="AZ66" i="24"/>
  <c r="BB66" i="24"/>
  <c r="BE66" i="24"/>
  <c r="BD66" i="24"/>
  <c r="AP66" i="24"/>
  <c r="AR66" i="24"/>
  <c r="AU66" i="24"/>
  <c r="AT66" i="24"/>
  <c r="AF66" i="24"/>
  <c r="AH66" i="24"/>
  <c r="AK66" i="24"/>
  <c r="AJ66" i="24"/>
  <c r="U66" i="24"/>
  <c r="W66" i="24"/>
  <c r="Z66" i="24"/>
  <c r="J66" i="24"/>
  <c r="L66" i="24"/>
  <c r="O66" i="24"/>
  <c r="BT65" i="24"/>
  <c r="BV65" i="24"/>
  <c r="BY65" i="24"/>
  <c r="BX65" i="24"/>
  <c r="BJ65" i="24"/>
  <c r="BL65" i="24"/>
  <c r="BO65" i="24"/>
  <c r="BN65" i="24"/>
  <c r="AZ65" i="24"/>
  <c r="BB65" i="24"/>
  <c r="BE65" i="24"/>
  <c r="BD65" i="24"/>
  <c r="AP65" i="24"/>
  <c r="AR65" i="24"/>
  <c r="AU65" i="24"/>
  <c r="AT65" i="24"/>
  <c r="AF65" i="24"/>
  <c r="AH65" i="24"/>
  <c r="AK65" i="24"/>
  <c r="AJ65" i="24"/>
  <c r="U65" i="24"/>
  <c r="W65" i="24"/>
  <c r="Z65" i="24"/>
  <c r="J65" i="24"/>
  <c r="L65" i="24"/>
  <c r="O65" i="24"/>
  <c r="BT64" i="24"/>
  <c r="BV64" i="24"/>
  <c r="BY64" i="24"/>
  <c r="BX64" i="24"/>
  <c r="BJ64" i="24"/>
  <c r="BK64" i="24"/>
  <c r="BL64" i="24"/>
  <c r="BO64" i="24"/>
  <c r="BN64" i="24"/>
  <c r="AZ64" i="24"/>
  <c r="BB64" i="24"/>
  <c r="BE64" i="24"/>
  <c r="BD64" i="24"/>
  <c r="AP64" i="24"/>
  <c r="AR64" i="24"/>
  <c r="AU64" i="24"/>
  <c r="AT64" i="24"/>
  <c r="AF64" i="24"/>
  <c r="AH64" i="24"/>
  <c r="AK64" i="24"/>
  <c r="AJ64" i="24"/>
  <c r="U64" i="24"/>
  <c r="W64" i="24"/>
  <c r="Z64" i="24"/>
  <c r="J64" i="24"/>
  <c r="L64" i="24"/>
  <c r="O64" i="24"/>
  <c r="BT63" i="24"/>
  <c r="BV63" i="24"/>
  <c r="BY63" i="24"/>
  <c r="BX63" i="24"/>
  <c r="BJ63" i="24"/>
  <c r="BL63" i="24"/>
  <c r="BO63" i="24"/>
  <c r="BN63" i="24"/>
  <c r="AZ63" i="24"/>
  <c r="BB63" i="24"/>
  <c r="BE63" i="24"/>
  <c r="BD63" i="24"/>
  <c r="AP63" i="24"/>
  <c r="AR63" i="24"/>
  <c r="AU63" i="24"/>
  <c r="AT63" i="24"/>
  <c r="AF63" i="24"/>
  <c r="AH63" i="24"/>
  <c r="AK63" i="24"/>
  <c r="AJ63" i="24"/>
  <c r="U63" i="24"/>
  <c r="W63" i="24"/>
  <c r="Z63" i="24"/>
  <c r="J63" i="24"/>
  <c r="L63" i="24"/>
  <c r="O63" i="24"/>
  <c r="BT62" i="24"/>
  <c r="BV62" i="24"/>
  <c r="BY62" i="24"/>
  <c r="BX62" i="24"/>
  <c r="BJ62" i="24"/>
  <c r="BL62" i="24"/>
  <c r="BO62" i="24"/>
  <c r="BN62" i="24"/>
  <c r="AZ62" i="24"/>
  <c r="BB62" i="24"/>
  <c r="BE62" i="24"/>
  <c r="BD62" i="24"/>
  <c r="AP62" i="24"/>
  <c r="AR62" i="24"/>
  <c r="AU62" i="24"/>
  <c r="AT62" i="24"/>
  <c r="AF62" i="24"/>
  <c r="AH62" i="24"/>
  <c r="AK62" i="24"/>
  <c r="AJ62" i="24"/>
  <c r="U62" i="24"/>
  <c r="W62" i="24"/>
  <c r="Z62" i="24"/>
  <c r="J62" i="24"/>
  <c r="L62" i="24"/>
  <c r="O62" i="24"/>
  <c r="BT61" i="24"/>
  <c r="BV61" i="24"/>
  <c r="BY61" i="24"/>
  <c r="BX61" i="24"/>
  <c r="BJ61" i="24"/>
  <c r="BL61" i="24"/>
  <c r="BO61" i="24"/>
  <c r="BN61" i="24"/>
  <c r="AZ61" i="24"/>
  <c r="BB61" i="24"/>
  <c r="BE61" i="24"/>
  <c r="BD61" i="24"/>
  <c r="AP61" i="24"/>
  <c r="AR61" i="24"/>
  <c r="AU61" i="24"/>
  <c r="AT61" i="24"/>
  <c r="AF61" i="24"/>
  <c r="AH61" i="24"/>
  <c r="AK61" i="24"/>
  <c r="AJ61" i="24"/>
  <c r="U61" i="24"/>
  <c r="W61" i="24"/>
  <c r="Z61" i="24"/>
  <c r="J61" i="24"/>
  <c r="L61" i="24"/>
  <c r="O61" i="24"/>
  <c r="BT60" i="24"/>
  <c r="BV60" i="24"/>
  <c r="BY60" i="24"/>
  <c r="BX60" i="24"/>
  <c r="BJ60" i="24"/>
  <c r="BL60" i="24"/>
  <c r="BO60" i="24"/>
  <c r="BN60" i="24"/>
  <c r="AZ60" i="24"/>
  <c r="BB60" i="24"/>
  <c r="BE60" i="24"/>
  <c r="BD60" i="24"/>
  <c r="AP60" i="24"/>
  <c r="AR60" i="24"/>
  <c r="AU60" i="24"/>
  <c r="AT60" i="24"/>
  <c r="AF60" i="24"/>
  <c r="AH60" i="24"/>
  <c r="AK60" i="24"/>
  <c r="AJ60" i="24"/>
  <c r="U60" i="24"/>
  <c r="W60" i="24"/>
  <c r="Z60" i="24"/>
  <c r="J60" i="24"/>
  <c r="L60" i="24"/>
  <c r="O60" i="24"/>
  <c r="BT59" i="24"/>
  <c r="BV59" i="24"/>
  <c r="BY59" i="24"/>
  <c r="BX59" i="24"/>
  <c r="BJ59" i="24"/>
  <c r="BL59" i="24"/>
  <c r="BO59" i="24"/>
  <c r="BN59" i="24"/>
  <c r="AZ59" i="24"/>
  <c r="BB59" i="24"/>
  <c r="BE59" i="24"/>
  <c r="BD59" i="24"/>
  <c r="AP59" i="24"/>
  <c r="AR59" i="24"/>
  <c r="AU59" i="24"/>
  <c r="AT59" i="24"/>
  <c r="AF59" i="24"/>
  <c r="AH59" i="24"/>
  <c r="AK59" i="24"/>
  <c r="AJ59" i="24"/>
  <c r="U59" i="24"/>
  <c r="W59" i="24"/>
  <c r="Z59" i="24"/>
  <c r="J59" i="24"/>
  <c r="L59" i="24"/>
  <c r="O59" i="24"/>
  <c r="BT58" i="24"/>
  <c r="BV58" i="24"/>
  <c r="BY58" i="24"/>
  <c r="BX58" i="24"/>
  <c r="BJ58" i="24"/>
  <c r="BL58" i="24"/>
  <c r="BO58" i="24"/>
  <c r="BN58" i="24"/>
  <c r="AZ58" i="24"/>
  <c r="BB58" i="24"/>
  <c r="BE58" i="24"/>
  <c r="BD58" i="24"/>
  <c r="AP58" i="24"/>
  <c r="AR58" i="24"/>
  <c r="AU58" i="24"/>
  <c r="AT58" i="24"/>
  <c r="AF58" i="24"/>
  <c r="AH58" i="24"/>
  <c r="AK58" i="24"/>
  <c r="AJ58" i="24"/>
  <c r="U58" i="24"/>
  <c r="W58" i="24"/>
  <c r="Z58" i="24"/>
  <c r="J58" i="24"/>
  <c r="L58" i="24"/>
  <c r="O58" i="24"/>
  <c r="BT57" i="24"/>
  <c r="BV57" i="24"/>
  <c r="BY57" i="24"/>
  <c r="BX57" i="24"/>
  <c r="BJ57" i="24"/>
  <c r="BL57" i="24"/>
  <c r="BO57" i="24"/>
  <c r="BN57" i="24"/>
  <c r="AZ57" i="24"/>
  <c r="BB57" i="24"/>
  <c r="BE57" i="24"/>
  <c r="BD57" i="24"/>
  <c r="AP57" i="24"/>
  <c r="AR57" i="24"/>
  <c r="AU57" i="24"/>
  <c r="AT57" i="24"/>
  <c r="AF57" i="24"/>
  <c r="AH57" i="24"/>
  <c r="AK57" i="24"/>
  <c r="AJ57" i="24"/>
  <c r="U57" i="24"/>
  <c r="W57" i="24"/>
  <c r="Z57" i="24"/>
  <c r="J57" i="24"/>
  <c r="L57" i="24"/>
  <c r="O57" i="24"/>
  <c r="BT56" i="24"/>
  <c r="BV56" i="24"/>
  <c r="BY56" i="24"/>
  <c r="BX56" i="24"/>
  <c r="BJ56" i="24"/>
  <c r="BL56" i="24"/>
  <c r="BO56" i="24"/>
  <c r="BN56" i="24"/>
  <c r="AZ56" i="24"/>
  <c r="BB56" i="24"/>
  <c r="BE56" i="24"/>
  <c r="BD56" i="24"/>
  <c r="AP56" i="24"/>
  <c r="AR56" i="24"/>
  <c r="AU56" i="24"/>
  <c r="AT56" i="24"/>
  <c r="AF56" i="24"/>
  <c r="AH56" i="24"/>
  <c r="AK56" i="24"/>
  <c r="AJ56" i="24"/>
  <c r="U56" i="24"/>
  <c r="W56" i="24"/>
  <c r="Z56" i="24"/>
  <c r="J56" i="24"/>
  <c r="L56" i="24"/>
  <c r="O56" i="24"/>
  <c r="BT55" i="24"/>
  <c r="BV55" i="24"/>
  <c r="BY55" i="24"/>
  <c r="BX55" i="24"/>
  <c r="BJ55" i="24"/>
  <c r="BL55" i="24"/>
  <c r="BO55" i="24"/>
  <c r="BN55" i="24"/>
  <c r="AZ55" i="24"/>
  <c r="BB55" i="24"/>
  <c r="BE55" i="24"/>
  <c r="BD55" i="24"/>
  <c r="AP55" i="24"/>
  <c r="AR55" i="24"/>
  <c r="AU55" i="24"/>
  <c r="AT55" i="24"/>
  <c r="AF55" i="24"/>
  <c r="AH55" i="24"/>
  <c r="AK55" i="24"/>
  <c r="AJ55" i="24"/>
  <c r="U55" i="24"/>
  <c r="W55" i="24"/>
  <c r="Z55" i="24"/>
  <c r="J55" i="24"/>
  <c r="L55" i="24"/>
  <c r="O55" i="24"/>
  <c r="BT54" i="24"/>
  <c r="BV54" i="24"/>
  <c r="BY54" i="24"/>
  <c r="BX54" i="24"/>
  <c r="BJ54" i="24"/>
  <c r="BL54" i="24"/>
  <c r="BO54" i="24"/>
  <c r="BN54" i="24"/>
  <c r="AZ54" i="24"/>
  <c r="BB54" i="24"/>
  <c r="BE54" i="24"/>
  <c r="BD54" i="24"/>
  <c r="AP54" i="24"/>
  <c r="AR54" i="24"/>
  <c r="AU54" i="24"/>
  <c r="AT54" i="24"/>
  <c r="AF54" i="24"/>
  <c r="AH54" i="24"/>
  <c r="AK54" i="24"/>
  <c r="AJ54" i="24"/>
  <c r="U54" i="24"/>
  <c r="W54" i="24"/>
  <c r="Z54" i="24"/>
  <c r="J54" i="24"/>
  <c r="L54" i="24"/>
  <c r="O54" i="24"/>
  <c r="BT53" i="24"/>
  <c r="BV53" i="24"/>
  <c r="BY53" i="24"/>
  <c r="BX53" i="24"/>
  <c r="BJ53" i="24"/>
  <c r="BL53" i="24"/>
  <c r="BO53" i="24"/>
  <c r="BN53" i="24"/>
  <c r="AZ53" i="24"/>
  <c r="BB53" i="24"/>
  <c r="BE53" i="24"/>
  <c r="BD53" i="24"/>
  <c r="AP53" i="24"/>
  <c r="AR53" i="24"/>
  <c r="AU53" i="24"/>
  <c r="AT53" i="24"/>
  <c r="AF53" i="24"/>
  <c r="AH53" i="24"/>
  <c r="AK53" i="24"/>
  <c r="AJ53" i="24"/>
  <c r="U53" i="24"/>
  <c r="W53" i="24"/>
  <c r="Z53" i="24"/>
  <c r="J53" i="24"/>
  <c r="L53" i="24"/>
  <c r="O53" i="24"/>
  <c r="BT52" i="24"/>
  <c r="BV52" i="24"/>
  <c r="BY52" i="24"/>
  <c r="BX52" i="24"/>
  <c r="BJ52" i="24"/>
  <c r="BL52" i="24"/>
  <c r="BO52" i="24"/>
  <c r="BN52" i="24"/>
  <c r="AZ52" i="24"/>
  <c r="BB52" i="24"/>
  <c r="BE52" i="24"/>
  <c r="BD52" i="24"/>
  <c r="AP52" i="24"/>
  <c r="AR52" i="24"/>
  <c r="AU52" i="24"/>
  <c r="AT52" i="24"/>
  <c r="AF52" i="24"/>
  <c r="AH52" i="24"/>
  <c r="AK52" i="24"/>
  <c r="AJ52" i="24"/>
  <c r="U52" i="24"/>
  <c r="W52" i="24"/>
  <c r="Z52" i="24"/>
  <c r="J52" i="24"/>
  <c r="L52" i="24"/>
  <c r="O52" i="24"/>
  <c r="BT51" i="24"/>
  <c r="BV51" i="24"/>
  <c r="BY51" i="24"/>
  <c r="BX51" i="24"/>
  <c r="BJ51" i="24"/>
  <c r="BL51" i="24"/>
  <c r="BO51" i="24"/>
  <c r="BN51" i="24"/>
  <c r="AZ51" i="24"/>
  <c r="BB51" i="24"/>
  <c r="BE51" i="24"/>
  <c r="BD51" i="24"/>
  <c r="AP51" i="24"/>
  <c r="AR51" i="24"/>
  <c r="AU51" i="24"/>
  <c r="AT51" i="24"/>
  <c r="AF51" i="24"/>
  <c r="AH51" i="24"/>
  <c r="AK51" i="24"/>
  <c r="AJ51" i="24"/>
  <c r="U51" i="24"/>
  <c r="W51" i="24"/>
  <c r="Z51" i="24"/>
  <c r="J51" i="24"/>
  <c r="L51" i="24"/>
  <c r="O51" i="24"/>
  <c r="BT50" i="24"/>
  <c r="BV50" i="24"/>
  <c r="BY50" i="24"/>
  <c r="BX50" i="24"/>
  <c r="BJ50" i="24"/>
  <c r="BL50" i="24"/>
  <c r="BO50" i="24"/>
  <c r="BN50" i="24"/>
  <c r="AZ50" i="24"/>
  <c r="BB50" i="24"/>
  <c r="BE50" i="24"/>
  <c r="BD50" i="24"/>
  <c r="AP50" i="24"/>
  <c r="AR50" i="24"/>
  <c r="AU50" i="24"/>
  <c r="AT50" i="24"/>
  <c r="AF50" i="24"/>
  <c r="AH50" i="24"/>
  <c r="AK50" i="24"/>
  <c r="AJ50" i="24"/>
  <c r="U50" i="24"/>
  <c r="W50" i="24"/>
  <c r="Z50" i="24"/>
  <c r="J50" i="24"/>
  <c r="L50" i="24"/>
  <c r="O50" i="24"/>
  <c r="BT49" i="24"/>
  <c r="BV49" i="24"/>
  <c r="BY49" i="24"/>
  <c r="BX49" i="24"/>
  <c r="BJ49" i="24"/>
  <c r="BL49" i="24"/>
  <c r="BO49" i="24"/>
  <c r="BN49" i="24"/>
  <c r="AZ49" i="24"/>
  <c r="BB49" i="24"/>
  <c r="BE49" i="24"/>
  <c r="BD49" i="24"/>
  <c r="AP49" i="24"/>
  <c r="AR49" i="24"/>
  <c r="AU49" i="24"/>
  <c r="AT49" i="24"/>
  <c r="AF49" i="24"/>
  <c r="AH49" i="24"/>
  <c r="AK49" i="24"/>
  <c r="AJ49" i="24"/>
  <c r="U49" i="24"/>
  <c r="W49" i="24"/>
  <c r="Z49" i="24"/>
  <c r="J49" i="24"/>
  <c r="L49" i="24"/>
  <c r="O49" i="24"/>
  <c r="BT48" i="24"/>
  <c r="BV48" i="24"/>
  <c r="BY48" i="24"/>
  <c r="BX48" i="24"/>
  <c r="BJ48" i="24"/>
  <c r="BL48" i="24"/>
  <c r="BO48" i="24"/>
  <c r="BN48" i="24"/>
  <c r="AZ48" i="24"/>
  <c r="BB48" i="24"/>
  <c r="BE48" i="24"/>
  <c r="BD48" i="24"/>
  <c r="AP48" i="24"/>
  <c r="AR48" i="24"/>
  <c r="AU48" i="24"/>
  <c r="AT48" i="24"/>
  <c r="AF48" i="24"/>
  <c r="AH48" i="24"/>
  <c r="AK48" i="24"/>
  <c r="AJ48" i="24"/>
  <c r="U48" i="24"/>
  <c r="W48" i="24"/>
  <c r="Z48" i="24"/>
  <c r="J48" i="24"/>
  <c r="L48" i="24"/>
  <c r="O48" i="24"/>
  <c r="BT47" i="24"/>
  <c r="BV47" i="24"/>
  <c r="BY47" i="24"/>
  <c r="BX47" i="24"/>
  <c r="BJ47" i="24"/>
  <c r="BL47" i="24"/>
  <c r="BO47" i="24"/>
  <c r="BN47" i="24"/>
  <c r="AZ47" i="24"/>
  <c r="BB47" i="24"/>
  <c r="BE47" i="24"/>
  <c r="BD47" i="24"/>
  <c r="AP47" i="24"/>
  <c r="AR47" i="24"/>
  <c r="AU47" i="24"/>
  <c r="AT47" i="24"/>
  <c r="AF47" i="24"/>
  <c r="AH47" i="24"/>
  <c r="AK47" i="24"/>
  <c r="AJ47" i="24"/>
  <c r="U47" i="24"/>
  <c r="W47" i="24"/>
  <c r="Z47" i="24"/>
  <c r="J47" i="24"/>
  <c r="L47" i="24"/>
  <c r="O47" i="24"/>
  <c r="BT46" i="24"/>
  <c r="BV46" i="24"/>
  <c r="BY46" i="24"/>
  <c r="BX46" i="24"/>
  <c r="BJ46" i="24"/>
  <c r="BL46" i="24"/>
  <c r="BO46" i="24"/>
  <c r="BN46" i="24"/>
  <c r="AZ46" i="24"/>
  <c r="BB46" i="24"/>
  <c r="BE46" i="24"/>
  <c r="BD46" i="24"/>
  <c r="AP46" i="24"/>
  <c r="AR46" i="24"/>
  <c r="AU46" i="24"/>
  <c r="AT46" i="24"/>
  <c r="AF46" i="24"/>
  <c r="AH46" i="24"/>
  <c r="AK46" i="24"/>
  <c r="AJ46" i="24"/>
  <c r="U46" i="24"/>
  <c r="W46" i="24"/>
  <c r="Z46" i="24"/>
  <c r="J46" i="24"/>
  <c r="L46" i="24"/>
  <c r="O46" i="24"/>
  <c r="BT45" i="24"/>
  <c r="BV45" i="24"/>
  <c r="BY45" i="24"/>
  <c r="BX45" i="24"/>
  <c r="BJ45" i="24"/>
  <c r="BL45" i="24"/>
  <c r="BO45" i="24"/>
  <c r="BN45" i="24"/>
  <c r="AZ45" i="24"/>
  <c r="BB45" i="24"/>
  <c r="BE45" i="24"/>
  <c r="BD45" i="24"/>
  <c r="AP45" i="24"/>
  <c r="AR45" i="24"/>
  <c r="AU45" i="24"/>
  <c r="AT45" i="24"/>
  <c r="AF45" i="24"/>
  <c r="AH45" i="24"/>
  <c r="AK45" i="24"/>
  <c r="AJ45" i="24"/>
  <c r="U45" i="24"/>
  <c r="W45" i="24"/>
  <c r="Z45" i="24"/>
  <c r="J45" i="24"/>
  <c r="L45" i="24"/>
  <c r="O45" i="24"/>
  <c r="BT44" i="24"/>
  <c r="BV44" i="24"/>
  <c r="BY44" i="24"/>
  <c r="BX44" i="24"/>
  <c r="BJ44" i="24"/>
  <c r="BL44" i="24"/>
  <c r="BO44" i="24"/>
  <c r="BN44" i="24"/>
  <c r="AZ44" i="24"/>
  <c r="BB44" i="24"/>
  <c r="BE44" i="24"/>
  <c r="BD44" i="24"/>
  <c r="AP44" i="24"/>
  <c r="AR44" i="24"/>
  <c r="AU44" i="24"/>
  <c r="AT44" i="24"/>
  <c r="AF44" i="24"/>
  <c r="AH44" i="24"/>
  <c r="AK44" i="24"/>
  <c r="AJ44" i="24"/>
  <c r="U44" i="24"/>
  <c r="W44" i="24"/>
  <c r="Z44" i="24"/>
  <c r="J44" i="24"/>
  <c r="L44" i="24"/>
  <c r="O44" i="24"/>
  <c r="BT43" i="24"/>
  <c r="BV43" i="24"/>
  <c r="BY43" i="24"/>
  <c r="BX43" i="24"/>
  <c r="BJ43" i="24"/>
  <c r="BL43" i="24"/>
  <c r="BO43" i="24"/>
  <c r="BN43" i="24"/>
  <c r="AZ43" i="24"/>
  <c r="BB43" i="24"/>
  <c r="BE43" i="24"/>
  <c r="BD43" i="24"/>
  <c r="AP43" i="24"/>
  <c r="AR43" i="24"/>
  <c r="AU43" i="24"/>
  <c r="AT43" i="24"/>
  <c r="AF43" i="24"/>
  <c r="AH43" i="24"/>
  <c r="AK43" i="24"/>
  <c r="AJ43" i="24"/>
  <c r="U43" i="24"/>
  <c r="W43" i="24"/>
  <c r="Z43" i="24"/>
  <c r="J43" i="24"/>
  <c r="L43" i="24"/>
  <c r="O43" i="24"/>
  <c r="BT42" i="24"/>
  <c r="BV42" i="24"/>
  <c r="BY42" i="24"/>
  <c r="BX42" i="24"/>
  <c r="BJ42" i="24"/>
  <c r="BL42" i="24"/>
  <c r="BO42" i="24"/>
  <c r="BN42" i="24"/>
  <c r="AZ42" i="24"/>
  <c r="BB42" i="24"/>
  <c r="BE42" i="24"/>
  <c r="BD42" i="24"/>
  <c r="AP42" i="24"/>
  <c r="AR42" i="24"/>
  <c r="AU42" i="24"/>
  <c r="AT42" i="24"/>
  <c r="AF42" i="24"/>
  <c r="AG42" i="24"/>
  <c r="AH42" i="24"/>
  <c r="AK42" i="24"/>
  <c r="AJ42" i="24"/>
  <c r="U42" i="24"/>
  <c r="W42" i="24"/>
  <c r="Z42" i="24"/>
  <c r="J42" i="24"/>
  <c r="L42" i="24"/>
  <c r="O42" i="24"/>
  <c r="BT41" i="24"/>
  <c r="BV41" i="24"/>
  <c r="BY41" i="24"/>
  <c r="BX41" i="24"/>
  <c r="BJ41" i="24"/>
  <c r="BL41" i="24"/>
  <c r="BO41" i="24"/>
  <c r="BN41" i="24"/>
  <c r="AZ41" i="24"/>
  <c r="BB41" i="24"/>
  <c r="BE41" i="24"/>
  <c r="BD41" i="24"/>
  <c r="AP41" i="24"/>
  <c r="AR41" i="24"/>
  <c r="AU41" i="24"/>
  <c r="AT41" i="24"/>
  <c r="AF41" i="24"/>
  <c r="AH41" i="24"/>
  <c r="AK41" i="24"/>
  <c r="AJ41" i="24"/>
  <c r="U41" i="24"/>
  <c r="W41" i="24"/>
  <c r="Z41" i="24"/>
  <c r="J41" i="24"/>
  <c r="L41" i="24"/>
  <c r="O41" i="24"/>
  <c r="BT40" i="24"/>
  <c r="BV40" i="24"/>
  <c r="BY40" i="24"/>
  <c r="BX40" i="24"/>
  <c r="BJ40" i="24"/>
  <c r="BL40" i="24"/>
  <c r="BO40" i="24"/>
  <c r="BN40" i="24"/>
  <c r="AZ40" i="24"/>
  <c r="BA40" i="24"/>
  <c r="BB40" i="24"/>
  <c r="BE40" i="24"/>
  <c r="BD40" i="24"/>
  <c r="AP40" i="24"/>
  <c r="AR40" i="24"/>
  <c r="AU40" i="24"/>
  <c r="AT40" i="24"/>
  <c r="AF40" i="24"/>
  <c r="AH40" i="24"/>
  <c r="AK40" i="24"/>
  <c r="AJ40" i="24"/>
  <c r="U40" i="24"/>
  <c r="W40" i="24"/>
  <c r="Z40" i="24"/>
  <c r="J40" i="24"/>
  <c r="L40" i="24"/>
  <c r="O40" i="24"/>
  <c r="BT39" i="24"/>
  <c r="BV39" i="24"/>
  <c r="BY39" i="24"/>
  <c r="BX39" i="24"/>
  <c r="BJ39" i="24"/>
  <c r="BL39" i="24"/>
  <c r="BO39" i="24"/>
  <c r="BN39" i="24"/>
  <c r="AZ39" i="24"/>
  <c r="BB39" i="24"/>
  <c r="BE39" i="24"/>
  <c r="BD39" i="24"/>
  <c r="AP39" i="24"/>
  <c r="AR39" i="24"/>
  <c r="AU39" i="24"/>
  <c r="AT39" i="24"/>
  <c r="AF39" i="24"/>
  <c r="AH39" i="24"/>
  <c r="AK39" i="24"/>
  <c r="AJ39" i="24"/>
  <c r="U39" i="24"/>
  <c r="W39" i="24"/>
  <c r="Z39" i="24"/>
  <c r="J39" i="24"/>
  <c r="L39" i="24"/>
  <c r="O39" i="24"/>
  <c r="BT38" i="24"/>
  <c r="BV38" i="24"/>
  <c r="BY38" i="24"/>
  <c r="BX38" i="24"/>
  <c r="BJ38" i="24"/>
  <c r="BL38" i="24"/>
  <c r="BO38" i="24"/>
  <c r="BN38" i="24"/>
  <c r="AZ38" i="24"/>
  <c r="BB38" i="24"/>
  <c r="BE38" i="24"/>
  <c r="BD38" i="24"/>
  <c r="AP38" i="24"/>
  <c r="AR38" i="24"/>
  <c r="AU38" i="24"/>
  <c r="AT38" i="24"/>
  <c r="AF38" i="24"/>
  <c r="AH38" i="24"/>
  <c r="AK38" i="24"/>
  <c r="AJ38" i="24"/>
  <c r="U38" i="24"/>
  <c r="W38" i="24"/>
  <c r="Z38" i="24"/>
  <c r="J38" i="24"/>
  <c r="L38" i="24"/>
  <c r="O38" i="24"/>
  <c r="BT37" i="24"/>
  <c r="BV37" i="24"/>
  <c r="BY37" i="24"/>
  <c r="BX37" i="24"/>
  <c r="BJ37" i="24"/>
  <c r="BL37" i="24"/>
  <c r="BO37" i="24"/>
  <c r="BN37" i="24"/>
  <c r="AZ37" i="24"/>
  <c r="BB37" i="24"/>
  <c r="BE37" i="24"/>
  <c r="BD37" i="24"/>
  <c r="AP37" i="24"/>
  <c r="AR37" i="24"/>
  <c r="AU37" i="24"/>
  <c r="AT37" i="24"/>
  <c r="AF37" i="24"/>
  <c r="AH37" i="24"/>
  <c r="AK37" i="24"/>
  <c r="AJ37" i="24"/>
  <c r="U37" i="24"/>
  <c r="W37" i="24"/>
  <c r="Z37" i="24"/>
  <c r="J37" i="24"/>
  <c r="L37" i="24"/>
  <c r="O37" i="24"/>
  <c r="BT36" i="24"/>
  <c r="BV36" i="24"/>
  <c r="BY36" i="24"/>
  <c r="BX36" i="24"/>
  <c r="BJ36" i="24"/>
  <c r="BL36" i="24"/>
  <c r="BO36" i="24"/>
  <c r="BN36" i="24"/>
  <c r="AZ36" i="24"/>
  <c r="BB36" i="24"/>
  <c r="BE36" i="24"/>
  <c r="BD36" i="24"/>
  <c r="AP36" i="24"/>
  <c r="AR36" i="24"/>
  <c r="AU36" i="24"/>
  <c r="AT36" i="24"/>
  <c r="AF36" i="24"/>
  <c r="AH36" i="24"/>
  <c r="AK36" i="24"/>
  <c r="AJ36" i="24"/>
  <c r="U36" i="24"/>
  <c r="W36" i="24"/>
  <c r="Z36" i="24"/>
  <c r="J36" i="24"/>
  <c r="L36" i="24"/>
  <c r="O36" i="24"/>
  <c r="BT35" i="24"/>
  <c r="BV35" i="24"/>
  <c r="BY35" i="24"/>
  <c r="BX35" i="24"/>
  <c r="BJ35" i="24"/>
  <c r="BL35" i="24"/>
  <c r="BO35" i="24"/>
  <c r="BN35" i="24"/>
  <c r="AZ35" i="24"/>
  <c r="BB35" i="24"/>
  <c r="BE35" i="24"/>
  <c r="BD35" i="24"/>
  <c r="AP35" i="24"/>
  <c r="AR35" i="24"/>
  <c r="AU35" i="24"/>
  <c r="AT35" i="24"/>
  <c r="AF35" i="24"/>
  <c r="AH35" i="24"/>
  <c r="AK35" i="24"/>
  <c r="AJ35" i="24"/>
  <c r="U35" i="24"/>
  <c r="W35" i="24"/>
  <c r="Z35" i="24"/>
  <c r="J35" i="24"/>
  <c r="L35" i="24"/>
  <c r="O35" i="24"/>
  <c r="BT34" i="24"/>
  <c r="BV34" i="24"/>
  <c r="BY34" i="24"/>
  <c r="BX34" i="24"/>
  <c r="BJ34" i="24"/>
  <c r="BL34" i="24"/>
  <c r="BO34" i="24"/>
  <c r="BN34" i="24"/>
  <c r="AZ34" i="24"/>
  <c r="BB34" i="24"/>
  <c r="BE34" i="24"/>
  <c r="BD34" i="24"/>
  <c r="AP34" i="24"/>
  <c r="AR34" i="24"/>
  <c r="AU34" i="24"/>
  <c r="AT34" i="24"/>
  <c r="AF34" i="24"/>
  <c r="AH34" i="24"/>
  <c r="AK34" i="24"/>
  <c r="AJ34" i="24"/>
  <c r="U34" i="24"/>
  <c r="W34" i="24"/>
  <c r="Z34" i="24"/>
  <c r="J34" i="24"/>
  <c r="L34" i="24"/>
  <c r="O34" i="24"/>
  <c r="BT33" i="24"/>
  <c r="BV33" i="24"/>
  <c r="BY33" i="24"/>
  <c r="BX33" i="24"/>
  <c r="BJ33" i="24"/>
  <c r="BL33" i="24"/>
  <c r="BO33" i="24"/>
  <c r="BN33" i="24"/>
  <c r="AZ33" i="24"/>
  <c r="BB33" i="24"/>
  <c r="BE33" i="24"/>
  <c r="BD33" i="24"/>
  <c r="AP33" i="24"/>
  <c r="AR33" i="24"/>
  <c r="AU33" i="24"/>
  <c r="AT33" i="24"/>
  <c r="AF33" i="24"/>
  <c r="AH33" i="24"/>
  <c r="AK33" i="24"/>
  <c r="AJ33" i="24"/>
  <c r="U33" i="24"/>
  <c r="W33" i="24"/>
  <c r="Z33" i="24"/>
  <c r="J33" i="24"/>
  <c r="L33" i="24"/>
  <c r="O33" i="24"/>
  <c r="BT32" i="24"/>
  <c r="BV32" i="24"/>
  <c r="BY32" i="24"/>
  <c r="BX32" i="24"/>
  <c r="BJ32" i="24"/>
  <c r="BL32" i="24"/>
  <c r="BO32" i="24"/>
  <c r="BN32" i="24"/>
  <c r="AZ32" i="24"/>
  <c r="BB32" i="24"/>
  <c r="BE32" i="24"/>
  <c r="BD32" i="24"/>
  <c r="AP32" i="24"/>
  <c r="AR32" i="24"/>
  <c r="AU32" i="24"/>
  <c r="AT32" i="24"/>
  <c r="AF32" i="24"/>
  <c r="AH32" i="24"/>
  <c r="AK32" i="24"/>
  <c r="AJ32" i="24"/>
  <c r="U32" i="24"/>
  <c r="W32" i="24"/>
  <c r="Z32" i="24"/>
  <c r="J32" i="24"/>
  <c r="L32" i="24"/>
  <c r="O32" i="24"/>
  <c r="BT31" i="24"/>
  <c r="BV31" i="24"/>
  <c r="BY31" i="24"/>
  <c r="BX31" i="24"/>
  <c r="BJ31" i="24"/>
  <c r="BL31" i="24"/>
  <c r="BO31" i="24"/>
  <c r="BN31" i="24"/>
  <c r="AZ31" i="24"/>
  <c r="BB31" i="24"/>
  <c r="BE31" i="24"/>
  <c r="BD31" i="24"/>
  <c r="AP31" i="24"/>
  <c r="AR31" i="24"/>
  <c r="AU31" i="24"/>
  <c r="AT31" i="24"/>
  <c r="AF31" i="24"/>
  <c r="AH31" i="24"/>
  <c r="AK31" i="24"/>
  <c r="AJ31" i="24"/>
  <c r="U31" i="24"/>
  <c r="W31" i="24"/>
  <c r="Z31" i="24"/>
  <c r="J31" i="24"/>
  <c r="L31" i="24"/>
  <c r="O31" i="24"/>
  <c r="BT30" i="24"/>
  <c r="BV30" i="24"/>
  <c r="BY30" i="24"/>
  <c r="BX30" i="24"/>
  <c r="BJ30" i="24"/>
  <c r="BL30" i="24"/>
  <c r="BO30" i="24"/>
  <c r="BN30" i="24"/>
  <c r="AZ30" i="24"/>
  <c r="BB30" i="24"/>
  <c r="BE30" i="24"/>
  <c r="BD30" i="24"/>
  <c r="AP30" i="24"/>
  <c r="AR30" i="24"/>
  <c r="AU30" i="24"/>
  <c r="AT30" i="24"/>
  <c r="AF30" i="24"/>
  <c r="AH30" i="24"/>
  <c r="AK30" i="24"/>
  <c r="AJ30" i="24"/>
  <c r="U30" i="24"/>
  <c r="W30" i="24"/>
  <c r="Z30" i="24"/>
  <c r="J30" i="24"/>
  <c r="L30" i="24"/>
  <c r="O30" i="24"/>
  <c r="BT29" i="24"/>
  <c r="BV29" i="24"/>
  <c r="BY29" i="24"/>
  <c r="BX29" i="24"/>
  <c r="BJ29" i="24"/>
  <c r="BL29" i="24"/>
  <c r="BO29" i="24"/>
  <c r="BN29" i="24"/>
  <c r="AZ29" i="24"/>
  <c r="BB29" i="24"/>
  <c r="BE29" i="24"/>
  <c r="BD29" i="24"/>
  <c r="AP29" i="24"/>
  <c r="AR29" i="24"/>
  <c r="AU29" i="24"/>
  <c r="AT29" i="24"/>
  <c r="AF29" i="24"/>
  <c r="AH29" i="24"/>
  <c r="AK29" i="24"/>
  <c r="AJ29" i="24"/>
  <c r="U29" i="24"/>
  <c r="W29" i="24"/>
  <c r="Z29" i="24"/>
  <c r="J29" i="24"/>
  <c r="L29" i="24"/>
  <c r="O29" i="24"/>
  <c r="BT28" i="24"/>
  <c r="BV28" i="24"/>
  <c r="BY28" i="24"/>
  <c r="BX28" i="24"/>
  <c r="BJ28" i="24"/>
  <c r="BL28" i="24"/>
  <c r="BO28" i="24"/>
  <c r="BN28" i="24"/>
  <c r="AZ28" i="24"/>
  <c r="BB28" i="24"/>
  <c r="BE28" i="24"/>
  <c r="BD28" i="24"/>
  <c r="AP28" i="24"/>
  <c r="AR28" i="24"/>
  <c r="AU28" i="24"/>
  <c r="AT28" i="24"/>
  <c r="AF28" i="24"/>
  <c r="AH28" i="24"/>
  <c r="AK28" i="24"/>
  <c r="AJ28" i="24"/>
  <c r="U28" i="24"/>
  <c r="W28" i="24"/>
  <c r="Z28" i="24"/>
  <c r="J28" i="24"/>
  <c r="L28" i="24"/>
  <c r="O28" i="24"/>
  <c r="BT27" i="24"/>
  <c r="BV27" i="24"/>
  <c r="BY27" i="24"/>
  <c r="BX27" i="24"/>
  <c r="BJ27" i="24"/>
  <c r="BL27" i="24"/>
  <c r="BO27" i="24"/>
  <c r="BN27" i="24"/>
  <c r="AZ27" i="24"/>
  <c r="BB27" i="24"/>
  <c r="BE27" i="24"/>
  <c r="BD27" i="24"/>
  <c r="AP27" i="24"/>
  <c r="AR27" i="24"/>
  <c r="AU27" i="24"/>
  <c r="AT27" i="24"/>
  <c r="AF27" i="24"/>
  <c r="AH27" i="24"/>
  <c r="AK27" i="24"/>
  <c r="AJ27" i="24"/>
  <c r="U27" i="24"/>
  <c r="W27" i="24"/>
  <c r="Z27" i="24"/>
  <c r="J27" i="24"/>
  <c r="L27" i="24"/>
  <c r="O27" i="24"/>
  <c r="BT26" i="24"/>
  <c r="BV26" i="24"/>
  <c r="BY26" i="24"/>
  <c r="BX26" i="24"/>
  <c r="BJ26" i="24"/>
  <c r="BL26" i="24"/>
  <c r="BO26" i="24"/>
  <c r="BN26" i="24"/>
  <c r="AZ26" i="24"/>
  <c r="BB26" i="24"/>
  <c r="BE26" i="24"/>
  <c r="BD26" i="24"/>
  <c r="AP26" i="24"/>
  <c r="AR26" i="24"/>
  <c r="AU26" i="24"/>
  <c r="AT26" i="24"/>
  <c r="AF26" i="24"/>
  <c r="AH26" i="24"/>
  <c r="AK26" i="24"/>
  <c r="AJ26" i="24"/>
  <c r="U26" i="24"/>
  <c r="W26" i="24"/>
  <c r="Z26" i="24"/>
  <c r="J26" i="24"/>
  <c r="L26" i="24"/>
  <c r="O26" i="24"/>
  <c r="BT25" i="24"/>
  <c r="BV25" i="24"/>
  <c r="BY25" i="24"/>
  <c r="BX25" i="24"/>
  <c r="BJ25" i="24"/>
  <c r="BL25" i="24"/>
  <c r="BO25" i="24"/>
  <c r="BN25" i="24"/>
  <c r="AZ25" i="24"/>
  <c r="BB25" i="24"/>
  <c r="BE25" i="24"/>
  <c r="BD25" i="24"/>
  <c r="AP25" i="24"/>
  <c r="AR25" i="24"/>
  <c r="AU25" i="24"/>
  <c r="AT25" i="24"/>
  <c r="AF25" i="24"/>
  <c r="AH25" i="24"/>
  <c r="AK25" i="24"/>
  <c r="AJ25" i="24"/>
  <c r="U25" i="24"/>
  <c r="W25" i="24"/>
  <c r="Z25" i="24"/>
  <c r="J25" i="24"/>
  <c r="L25" i="24"/>
  <c r="O25" i="24"/>
  <c r="BT24" i="24"/>
  <c r="BV24" i="24"/>
  <c r="BY24" i="24"/>
  <c r="BX24" i="24"/>
  <c r="BJ24" i="24"/>
  <c r="BL24" i="24"/>
  <c r="BO24" i="24"/>
  <c r="BN24" i="24"/>
  <c r="AZ24" i="24"/>
  <c r="BB24" i="24"/>
  <c r="BE24" i="24"/>
  <c r="BD24" i="24"/>
  <c r="AP24" i="24"/>
  <c r="AR24" i="24"/>
  <c r="AU24" i="24"/>
  <c r="AT24" i="24"/>
  <c r="AF24" i="24"/>
  <c r="AH24" i="24"/>
  <c r="AK24" i="24"/>
  <c r="AJ24" i="24"/>
  <c r="U24" i="24"/>
  <c r="W24" i="24"/>
  <c r="Z24" i="24"/>
  <c r="J24" i="24"/>
  <c r="L24" i="24"/>
  <c r="O24" i="24"/>
  <c r="BT23" i="24"/>
  <c r="BV23" i="24"/>
  <c r="BY23" i="24"/>
  <c r="BX23" i="24"/>
  <c r="BJ23" i="24"/>
  <c r="BL23" i="24"/>
  <c r="BO23" i="24"/>
  <c r="BN23" i="24"/>
  <c r="AZ23" i="24"/>
  <c r="BB23" i="24"/>
  <c r="BE23" i="24"/>
  <c r="BD23" i="24"/>
  <c r="AP23" i="24"/>
  <c r="AR23" i="24"/>
  <c r="AU23" i="24"/>
  <c r="AT23" i="24"/>
  <c r="AF23" i="24"/>
  <c r="AH23" i="24"/>
  <c r="AK23" i="24"/>
  <c r="AJ23" i="24"/>
  <c r="U23" i="24"/>
  <c r="W23" i="24"/>
  <c r="Z23" i="24"/>
  <c r="J23" i="24"/>
  <c r="L23" i="24"/>
  <c r="O23" i="24"/>
  <c r="BT22" i="24"/>
  <c r="BV22" i="24"/>
  <c r="BY22" i="24"/>
  <c r="BX22" i="24"/>
  <c r="BJ22" i="24"/>
  <c r="BL22" i="24"/>
  <c r="BO22" i="24"/>
  <c r="BN22" i="24"/>
  <c r="AZ22" i="24"/>
  <c r="BB22" i="24"/>
  <c r="BE22" i="24"/>
  <c r="BD22" i="24"/>
  <c r="AP22" i="24"/>
  <c r="AQ22" i="24"/>
  <c r="AR22" i="24"/>
  <c r="AU22" i="24"/>
  <c r="AT22" i="24"/>
  <c r="AF22" i="24"/>
  <c r="AH22" i="24"/>
  <c r="AK22" i="24"/>
  <c r="AJ22" i="24"/>
  <c r="U22" i="24"/>
  <c r="W22" i="24"/>
  <c r="Z22" i="24"/>
  <c r="J22" i="24"/>
  <c r="L22" i="24"/>
  <c r="O22" i="24"/>
  <c r="BT21" i="24"/>
  <c r="BV21" i="24"/>
  <c r="BY21" i="24"/>
  <c r="BX21" i="24"/>
  <c r="BJ21" i="24"/>
  <c r="BL21" i="24"/>
  <c r="BO21" i="24"/>
  <c r="BN21" i="24"/>
  <c r="AZ21" i="24"/>
  <c r="BB21" i="24"/>
  <c r="BE21" i="24"/>
  <c r="BD21" i="24"/>
  <c r="AP21" i="24"/>
  <c r="AR21" i="24"/>
  <c r="AU21" i="24"/>
  <c r="AT21" i="24"/>
  <c r="AF21" i="24"/>
  <c r="AH21" i="24"/>
  <c r="AK21" i="24"/>
  <c r="AJ21" i="24"/>
  <c r="U21" i="24"/>
  <c r="W21" i="24"/>
  <c r="Z21" i="24"/>
  <c r="J21" i="24"/>
  <c r="L21" i="24"/>
  <c r="O21" i="24"/>
  <c r="BT20" i="24"/>
  <c r="BV20" i="24"/>
  <c r="BY20" i="24"/>
  <c r="BX20" i="24"/>
  <c r="BJ20" i="24"/>
  <c r="BL20" i="24"/>
  <c r="BO20" i="24"/>
  <c r="BN20" i="24"/>
  <c r="AZ20" i="24"/>
  <c r="BB20" i="24"/>
  <c r="BE20" i="24"/>
  <c r="BD20" i="24"/>
  <c r="AP20" i="24"/>
  <c r="AR20" i="24"/>
  <c r="AU20" i="24"/>
  <c r="AT20" i="24"/>
  <c r="AF20" i="24"/>
  <c r="AH20" i="24"/>
  <c r="AK20" i="24"/>
  <c r="AJ20" i="24"/>
  <c r="U20" i="24"/>
  <c r="W20" i="24"/>
  <c r="Z20" i="24"/>
  <c r="J20" i="24"/>
  <c r="L20" i="24"/>
  <c r="O20" i="24"/>
  <c r="BT19" i="24"/>
  <c r="BV19" i="24"/>
  <c r="BY19" i="24"/>
  <c r="BX19" i="24"/>
  <c r="BJ19" i="24"/>
  <c r="BL19" i="24"/>
  <c r="BO19" i="24"/>
  <c r="BN19" i="24"/>
  <c r="AZ19" i="24"/>
  <c r="BB19" i="24"/>
  <c r="BE19" i="24"/>
  <c r="BD19" i="24"/>
  <c r="AP19" i="24"/>
  <c r="AR19" i="24"/>
  <c r="AU19" i="24"/>
  <c r="AT19" i="24"/>
  <c r="AF19" i="24"/>
  <c r="AH19" i="24"/>
  <c r="AK19" i="24"/>
  <c r="AJ19" i="24"/>
  <c r="U19" i="24"/>
  <c r="W19" i="24"/>
  <c r="Z19" i="24"/>
  <c r="J19" i="24"/>
  <c r="L19" i="24"/>
  <c r="O19" i="24"/>
  <c r="BT18" i="24"/>
  <c r="BV18" i="24"/>
  <c r="BY18" i="24"/>
  <c r="BX18" i="24"/>
  <c r="BJ18" i="24"/>
  <c r="BL18" i="24"/>
  <c r="BO18" i="24"/>
  <c r="BN18" i="24"/>
  <c r="AZ18" i="24"/>
  <c r="BB18" i="24"/>
  <c r="BE18" i="24"/>
  <c r="BD18" i="24"/>
  <c r="AP18" i="24"/>
  <c r="AR18" i="24"/>
  <c r="AU18" i="24"/>
  <c r="AT18" i="24"/>
  <c r="AF18" i="24"/>
  <c r="AH18" i="24"/>
  <c r="AK18" i="24"/>
  <c r="AJ18" i="24"/>
  <c r="U18" i="24"/>
  <c r="W18" i="24"/>
  <c r="Z18" i="24"/>
  <c r="J18" i="24"/>
  <c r="L18" i="24"/>
  <c r="O18" i="24"/>
  <c r="BT17" i="24"/>
  <c r="BV17" i="24"/>
  <c r="BY17" i="24"/>
  <c r="BX17" i="24"/>
  <c r="BJ17" i="24"/>
  <c r="BL17" i="24"/>
  <c r="BO17" i="24"/>
  <c r="BN17" i="24"/>
  <c r="AZ17" i="24"/>
  <c r="BB17" i="24"/>
  <c r="BE17" i="24"/>
  <c r="BD17" i="24"/>
  <c r="AP17" i="24"/>
  <c r="AR17" i="24"/>
  <c r="AU17" i="24"/>
  <c r="AT17" i="24"/>
  <c r="AF17" i="24"/>
  <c r="AH17" i="24"/>
  <c r="AK17" i="24"/>
  <c r="AJ17" i="24"/>
  <c r="U17" i="24"/>
  <c r="W17" i="24"/>
  <c r="Z17" i="24"/>
  <c r="J17" i="24"/>
  <c r="L17" i="24"/>
  <c r="O17" i="24"/>
  <c r="BT16" i="24"/>
  <c r="BV16" i="24"/>
  <c r="BY16" i="24"/>
  <c r="BX16" i="24"/>
  <c r="BJ16" i="24"/>
  <c r="BL16" i="24"/>
  <c r="BO16" i="24"/>
  <c r="BN16" i="24"/>
  <c r="AZ16" i="24"/>
  <c r="BB16" i="24"/>
  <c r="BE16" i="24"/>
  <c r="BD16" i="24"/>
  <c r="AP16" i="24"/>
  <c r="AR16" i="24"/>
  <c r="AU16" i="24"/>
  <c r="AT16" i="24"/>
  <c r="AF16" i="24"/>
  <c r="AH16" i="24"/>
  <c r="AK16" i="24"/>
  <c r="AJ16" i="24"/>
  <c r="U16" i="24"/>
  <c r="W16" i="24"/>
  <c r="Z16" i="24"/>
  <c r="J16" i="24"/>
  <c r="L16" i="24"/>
  <c r="O16" i="24"/>
  <c r="BT15" i="24"/>
  <c r="BV15" i="24"/>
  <c r="BY15" i="24"/>
  <c r="BX15" i="24"/>
  <c r="BJ15" i="24"/>
  <c r="BL15" i="24"/>
  <c r="BO15" i="24"/>
  <c r="BN15" i="24"/>
  <c r="AZ15" i="24"/>
  <c r="BB15" i="24"/>
  <c r="BE15" i="24"/>
  <c r="BD15" i="24"/>
  <c r="AP15" i="24"/>
  <c r="AR15" i="24"/>
  <c r="AU15" i="24"/>
  <c r="AT15" i="24"/>
  <c r="AF15" i="24"/>
  <c r="AH15" i="24"/>
  <c r="AK15" i="24"/>
  <c r="AJ15" i="24"/>
  <c r="U15" i="24"/>
  <c r="W15" i="24"/>
  <c r="Z15" i="24"/>
  <c r="J15" i="24"/>
  <c r="L15" i="24"/>
  <c r="O15" i="24"/>
  <c r="BT14" i="24"/>
  <c r="BV14" i="24"/>
  <c r="BY14" i="24"/>
  <c r="BX14" i="24"/>
  <c r="BJ14" i="24"/>
  <c r="BL14" i="24"/>
  <c r="BO14" i="24"/>
  <c r="BN14" i="24"/>
  <c r="AZ14" i="24"/>
  <c r="BB14" i="24"/>
  <c r="BE14" i="24"/>
  <c r="BD14" i="24"/>
  <c r="AP14" i="24"/>
  <c r="AR14" i="24"/>
  <c r="AU14" i="24"/>
  <c r="AT14" i="24"/>
  <c r="AF14" i="24"/>
  <c r="AH14" i="24"/>
  <c r="AK14" i="24"/>
  <c r="AJ14" i="24"/>
  <c r="U14" i="24"/>
  <c r="W14" i="24"/>
  <c r="Z14" i="24"/>
  <c r="J14" i="24"/>
  <c r="L14" i="24"/>
  <c r="O14" i="24"/>
  <c r="BT13" i="24"/>
  <c r="BV13" i="24"/>
  <c r="BY13" i="24"/>
  <c r="BX13" i="24"/>
  <c r="BJ13" i="24"/>
  <c r="BL13" i="24"/>
  <c r="BO13" i="24"/>
  <c r="BN13" i="24"/>
  <c r="AZ13" i="24"/>
  <c r="BB13" i="24"/>
  <c r="BE13" i="24"/>
  <c r="BD13" i="24"/>
  <c r="AP13" i="24"/>
  <c r="AR13" i="24"/>
  <c r="AU13" i="24"/>
  <c r="AT13" i="24"/>
  <c r="AF13" i="24"/>
  <c r="AH13" i="24"/>
  <c r="AK13" i="24"/>
  <c r="AJ13" i="24"/>
  <c r="U13" i="24"/>
  <c r="W13" i="24"/>
  <c r="Z13" i="24"/>
  <c r="J13" i="24"/>
  <c r="L13" i="24"/>
  <c r="O13" i="24"/>
  <c r="BT12" i="24"/>
  <c r="BV12" i="24"/>
  <c r="BY12" i="24"/>
  <c r="BX12" i="24"/>
  <c r="BJ12" i="24"/>
  <c r="BL12" i="24"/>
  <c r="BO12" i="24"/>
  <c r="BN12" i="24"/>
  <c r="AZ12" i="24"/>
  <c r="BB12" i="24"/>
  <c r="BE12" i="24"/>
  <c r="BD12" i="24"/>
  <c r="AP12" i="24"/>
  <c r="AR12" i="24"/>
  <c r="AU12" i="24"/>
  <c r="AT12" i="24"/>
  <c r="AF12" i="24"/>
  <c r="AH12" i="24"/>
  <c r="AK12" i="24"/>
  <c r="AJ12" i="24"/>
  <c r="U12" i="24"/>
  <c r="W12" i="24"/>
  <c r="Z12" i="24"/>
  <c r="J12" i="24"/>
  <c r="L12" i="24"/>
  <c r="O12" i="24"/>
  <c r="BT11" i="24"/>
  <c r="BV11" i="24"/>
  <c r="BY11" i="24"/>
  <c r="BX11" i="24"/>
  <c r="BJ11" i="24"/>
  <c r="BL11" i="24"/>
  <c r="BO11" i="24"/>
  <c r="BN11" i="24"/>
  <c r="AZ11" i="24"/>
  <c r="BB11" i="24"/>
  <c r="BE11" i="24"/>
  <c r="BD11" i="24"/>
  <c r="AP11" i="24"/>
  <c r="AR11" i="24"/>
  <c r="AU11" i="24"/>
  <c r="AT11" i="24"/>
  <c r="AF11" i="24"/>
  <c r="AH11" i="24"/>
  <c r="AK11" i="24"/>
  <c r="AJ11" i="24"/>
  <c r="U11" i="24"/>
  <c r="W11" i="24"/>
  <c r="Z11" i="24"/>
  <c r="J11" i="24"/>
  <c r="L11" i="24"/>
  <c r="O11" i="24"/>
  <c r="BT10" i="24"/>
  <c r="BV10" i="24"/>
  <c r="BY10" i="24"/>
  <c r="BX10" i="24"/>
  <c r="BJ10" i="24"/>
  <c r="BL10" i="24"/>
  <c r="BO10" i="24"/>
  <c r="BN10" i="24"/>
  <c r="AZ10" i="24"/>
  <c r="BB10" i="24"/>
  <c r="BE10" i="24"/>
  <c r="BD10" i="24"/>
  <c r="AP10" i="24"/>
  <c r="AR10" i="24"/>
  <c r="AU10" i="24"/>
  <c r="AT10" i="24"/>
  <c r="AF10" i="24"/>
  <c r="AH10" i="24"/>
  <c r="AK10" i="24"/>
  <c r="AJ10" i="24"/>
  <c r="U10" i="24"/>
  <c r="W10" i="24"/>
  <c r="Z10" i="24"/>
  <c r="J10" i="24"/>
  <c r="L10" i="24"/>
  <c r="BT9" i="24"/>
  <c r="BV9" i="24"/>
  <c r="BY9" i="24"/>
  <c r="BX9" i="24"/>
  <c r="BJ9" i="24"/>
  <c r="BL9" i="24"/>
  <c r="BO9" i="24"/>
  <c r="BN9" i="24"/>
  <c r="AZ9" i="24"/>
  <c r="BB9" i="24"/>
  <c r="BE9" i="24"/>
  <c r="BD9" i="24"/>
  <c r="AP9" i="24"/>
  <c r="AR9" i="24"/>
  <c r="AU9" i="24"/>
  <c r="AT9" i="24"/>
  <c r="AF9" i="24"/>
  <c r="AH9" i="24"/>
  <c r="AK9" i="24"/>
  <c r="AJ9" i="24"/>
  <c r="U9" i="24"/>
  <c r="W9" i="24"/>
  <c r="Z9" i="24"/>
  <c r="J9" i="24"/>
  <c r="L9" i="24"/>
  <c r="O9" i="24"/>
  <c r="BT8" i="24"/>
  <c r="BV8" i="24"/>
  <c r="BY8" i="24"/>
  <c r="BX8" i="24"/>
  <c r="BJ8" i="24"/>
  <c r="BL8" i="24"/>
  <c r="BO8" i="24"/>
  <c r="BN8" i="24"/>
  <c r="AZ8" i="24"/>
  <c r="BB8" i="24"/>
  <c r="BE8" i="24"/>
  <c r="BD8" i="24"/>
  <c r="AP8" i="24"/>
  <c r="AR8" i="24"/>
  <c r="AU8" i="24"/>
  <c r="AT8" i="24"/>
  <c r="AF8" i="24"/>
  <c r="AH8" i="24"/>
  <c r="AK8" i="24"/>
  <c r="AJ8" i="24"/>
  <c r="U8" i="24"/>
  <c r="W8" i="24"/>
  <c r="Z8" i="24"/>
  <c r="J8" i="24"/>
  <c r="L8" i="24"/>
  <c r="O8" i="24"/>
  <c r="BT7" i="24"/>
  <c r="BV7" i="24"/>
  <c r="BY7" i="24"/>
  <c r="BX7" i="24"/>
  <c r="BJ7" i="24"/>
  <c r="BL7" i="24"/>
  <c r="BO7" i="24"/>
  <c r="BN7" i="24"/>
  <c r="AZ7" i="24"/>
  <c r="BB7" i="24"/>
  <c r="BE7" i="24"/>
  <c r="BD7" i="24"/>
  <c r="AP7" i="24"/>
  <c r="AR7" i="24"/>
  <c r="AU7" i="24"/>
  <c r="AT7" i="24"/>
  <c r="AF7" i="24"/>
  <c r="AH7" i="24"/>
  <c r="AK7" i="24"/>
  <c r="AJ7" i="24"/>
  <c r="U7" i="24"/>
  <c r="W7" i="24"/>
  <c r="Z7" i="24"/>
  <c r="J7" i="24"/>
  <c r="L7" i="24"/>
  <c r="O7" i="24"/>
  <c r="BT6" i="24"/>
  <c r="BV6" i="24"/>
  <c r="BY6" i="24"/>
  <c r="BX6" i="24"/>
  <c r="BJ6" i="24"/>
  <c r="BL6" i="24"/>
  <c r="BO6" i="24"/>
  <c r="BN6" i="24"/>
  <c r="AZ6" i="24"/>
  <c r="BB6" i="24"/>
  <c r="BE6" i="24"/>
  <c r="BD6" i="24"/>
  <c r="AP6" i="24"/>
  <c r="AR6" i="24"/>
  <c r="AU6" i="24"/>
  <c r="AT6" i="24"/>
  <c r="AF6" i="24"/>
  <c r="AH6" i="24"/>
  <c r="AK6" i="24"/>
  <c r="AJ6" i="24"/>
  <c r="U6" i="24"/>
  <c r="W6" i="24"/>
  <c r="Z6" i="24"/>
  <c r="J6" i="24"/>
  <c r="L6" i="24"/>
  <c r="O6" i="24"/>
  <c r="BT5" i="24"/>
  <c r="BV5" i="24"/>
  <c r="BY5" i="24"/>
  <c r="BX5" i="24"/>
  <c r="BJ5" i="24"/>
  <c r="BL5" i="24"/>
  <c r="BO5" i="24"/>
  <c r="BN5" i="24"/>
  <c r="AZ5" i="24"/>
  <c r="BB5" i="24"/>
  <c r="BE5" i="24"/>
  <c r="BD5" i="24"/>
  <c r="AP5" i="24"/>
  <c r="AR5" i="24"/>
  <c r="AU5" i="24"/>
  <c r="AT5" i="24"/>
  <c r="AF5" i="24"/>
  <c r="AH5" i="24"/>
  <c r="AK5" i="24"/>
  <c r="AJ5" i="24"/>
  <c r="U5" i="24"/>
  <c r="W5" i="24"/>
  <c r="Z5" i="24"/>
  <c r="J5" i="24"/>
  <c r="L5" i="24"/>
  <c r="O5" i="24"/>
  <c r="BT4" i="24"/>
  <c r="BV4" i="24"/>
  <c r="BJ4" i="24"/>
  <c r="BL4" i="24"/>
  <c r="AZ4" i="24"/>
  <c r="BB4" i="24"/>
  <c r="AP4" i="24"/>
  <c r="AR4" i="24"/>
  <c r="AF4" i="24"/>
  <c r="AH4" i="24"/>
  <c r="U4" i="24"/>
  <c r="W4" i="24"/>
  <c r="J4" i="24"/>
  <c r="L4" i="24"/>
  <c r="BT3" i="24"/>
  <c r="BV3" i="24"/>
  <c r="BY3" i="24"/>
  <c r="BX3" i="24"/>
  <c r="BJ3" i="24"/>
  <c r="BL3" i="24"/>
  <c r="BO3" i="24"/>
  <c r="BN3" i="24"/>
  <c r="AZ3" i="24"/>
  <c r="BB3" i="24"/>
  <c r="BE3" i="24"/>
  <c r="BD3" i="24"/>
  <c r="AP3" i="24"/>
  <c r="AR3" i="24"/>
  <c r="AU3" i="24"/>
  <c r="AT3" i="24"/>
  <c r="AF3" i="24"/>
  <c r="AH3" i="24"/>
  <c r="AK3" i="24"/>
  <c r="AJ3" i="24"/>
  <c r="U3" i="24"/>
  <c r="W3" i="24"/>
  <c r="Z3" i="24"/>
  <c r="J3" i="24"/>
  <c r="L3" i="24"/>
  <c r="O3" i="24"/>
  <c r="BT2" i="24"/>
  <c r="BV2" i="24"/>
  <c r="BY2" i="24"/>
  <c r="BX2" i="24"/>
  <c r="BJ2" i="24"/>
  <c r="BL2" i="24"/>
  <c r="BO2" i="24"/>
  <c r="BN2" i="24"/>
  <c r="AZ2" i="24"/>
  <c r="BB2" i="24"/>
  <c r="BE2" i="24"/>
  <c r="BD2" i="24"/>
  <c r="AP2" i="24"/>
  <c r="AR2" i="24"/>
  <c r="AU2" i="24"/>
  <c r="AT2" i="24"/>
  <c r="AF2" i="24"/>
  <c r="AH2" i="24"/>
  <c r="AK2" i="24"/>
  <c r="AJ2" i="24"/>
  <c r="U2" i="24"/>
  <c r="W2" i="24"/>
  <c r="Z2" i="24"/>
  <c r="J2" i="24"/>
  <c r="L2" i="24"/>
  <c r="O2" i="24"/>
  <c r="BT86" i="23"/>
  <c r="BV86" i="23"/>
  <c r="BY86" i="23"/>
  <c r="BX86" i="23"/>
  <c r="BJ86" i="23"/>
  <c r="BL86" i="23"/>
  <c r="BO86" i="23"/>
  <c r="BN86" i="23"/>
  <c r="AZ86" i="23"/>
  <c r="BB86" i="23"/>
  <c r="BE86" i="23"/>
  <c r="BD86" i="23"/>
  <c r="AP86" i="23"/>
  <c r="AR86" i="23"/>
  <c r="AU86" i="23"/>
  <c r="AT86" i="23"/>
  <c r="AF86" i="23"/>
  <c r="AH86" i="23"/>
  <c r="AK86" i="23"/>
  <c r="AJ86" i="23"/>
  <c r="U86" i="23"/>
  <c r="W86" i="23"/>
  <c r="Z86" i="23"/>
  <c r="J86" i="23"/>
  <c r="L86" i="23"/>
  <c r="O86" i="23"/>
  <c r="BT85" i="23"/>
  <c r="BV85" i="23"/>
  <c r="BY85" i="23"/>
  <c r="BX85" i="23"/>
  <c r="BJ85" i="23"/>
  <c r="BL85" i="23"/>
  <c r="BO85" i="23"/>
  <c r="BN85" i="23"/>
  <c r="AZ85" i="23"/>
  <c r="BB85" i="23"/>
  <c r="BE85" i="23"/>
  <c r="BD85" i="23"/>
  <c r="AP85" i="23"/>
  <c r="AR85" i="23"/>
  <c r="AU85" i="23"/>
  <c r="AT85" i="23"/>
  <c r="AF85" i="23"/>
  <c r="AH85" i="23"/>
  <c r="AK85" i="23"/>
  <c r="AJ85" i="23"/>
  <c r="U85" i="23"/>
  <c r="W85" i="23"/>
  <c r="Z85" i="23"/>
  <c r="J85" i="23"/>
  <c r="L85" i="23"/>
  <c r="O85" i="23"/>
  <c r="BT84" i="23"/>
  <c r="BV84" i="23"/>
  <c r="BY84" i="23"/>
  <c r="BX84" i="23"/>
  <c r="BJ84" i="23"/>
  <c r="BL84" i="23"/>
  <c r="BO84" i="23"/>
  <c r="BN84" i="23"/>
  <c r="AZ84" i="23"/>
  <c r="BB84" i="23"/>
  <c r="BE84" i="23"/>
  <c r="BD84" i="23"/>
  <c r="AP84" i="23"/>
  <c r="AR84" i="23"/>
  <c r="AU84" i="23"/>
  <c r="AT84" i="23"/>
  <c r="AF84" i="23"/>
  <c r="AH84" i="23"/>
  <c r="AK84" i="23"/>
  <c r="AJ84" i="23"/>
  <c r="U84" i="23"/>
  <c r="W84" i="23"/>
  <c r="Z84" i="23"/>
  <c r="J84" i="23"/>
  <c r="L84" i="23"/>
  <c r="O84" i="23"/>
  <c r="BT83" i="23"/>
  <c r="BV83" i="23"/>
  <c r="BJ83" i="23"/>
  <c r="BL83" i="23"/>
  <c r="AZ83" i="23"/>
  <c r="BB83" i="23"/>
  <c r="AP83" i="23"/>
  <c r="AR83" i="23"/>
  <c r="AF83" i="23"/>
  <c r="AH83" i="23"/>
  <c r="U83" i="23"/>
  <c r="W83" i="23"/>
  <c r="J83" i="23"/>
  <c r="L83" i="23"/>
  <c r="BT82" i="23"/>
  <c r="BV82" i="23"/>
  <c r="BY82" i="23"/>
  <c r="BX82" i="23"/>
  <c r="BJ82" i="23"/>
  <c r="BL82" i="23"/>
  <c r="BO82" i="23"/>
  <c r="AZ82" i="23"/>
  <c r="BB82" i="23"/>
  <c r="BE82" i="23"/>
  <c r="BD82" i="23"/>
  <c r="AP82" i="23"/>
  <c r="AR82" i="23"/>
  <c r="AU82" i="23"/>
  <c r="AT82" i="23"/>
  <c r="AF82" i="23"/>
  <c r="AH82" i="23"/>
  <c r="AK82" i="23"/>
  <c r="AJ82" i="23"/>
  <c r="U82" i="23"/>
  <c r="W82" i="23"/>
  <c r="Z82" i="23"/>
  <c r="J82" i="23"/>
  <c r="L82" i="23"/>
  <c r="O82" i="23"/>
  <c r="BT81" i="23"/>
  <c r="BV81" i="23"/>
  <c r="BY81" i="23"/>
  <c r="BX81" i="23"/>
  <c r="BJ81" i="23"/>
  <c r="BL81" i="23"/>
  <c r="BO81" i="23"/>
  <c r="BN81" i="23"/>
  <c r="AZ81" i="23"/>
  <c r="BB81" i="23"/>
  <c r="BE81" i="23"/>
  <c r="BD81" i="23"/>
  <c r="AP81" i="23"/>
  <c r="AR81" i="23"/>
  <c r="AU81" i="23"/>
  <c r="AT81" i="23"/>
  <c r="AF81" i="23"/>
  <c r="AH81" i="23"/>
  <c r="AK81" i="23"/>
  <c r="AJ81" i="23"/>
  <c r="U81" i="23"/>
  <c r="W81" i="23"/>
  <c r="Z81" i="23"/>
  <c r="J81" i="23"/>
  <c r="L81" i="23"/>
  <c r="O81" i="23"/>
  <c r="BT80" i="23"/>
  <c r="BV80" i="23"/>
  <c r="BY80" i="23"/>
  <c r="BX80" i="23"/>
  <c r="BJ80" i="23"/>
  <c r="BL80" i="23"/>
  <c r="BO80" i="23"/>
  <c r="BN80" i="23"/>
  <c r="AZ80" i="23"/>
  <c r="BB80" i="23"/>
  <c r="BE80" i="23"/>
  <c r="BD80" i="23"/>
  <c r="AP80" i="23"/>
  <c r="AR80" i="23"/>
  <c r="AU80" i="23"/>
  <c r="AT80" i="23"/>
  <c r="AF80" i="23"/>
  <c r="AH80" i="23"/>
  <c r="AK80" i="23"/>
  <c r="AJ80" i="23"/>
  <c r="U80" i="23"/>
  <c r="W80" i="23"/>
  <c r="Z80" i="23"/>
  <c r="J80" i="23"/>
  <c r="L80" i="23"/>
  <c r="O80" i="23"/>
  <c r="BT79" i="23"/>
  <c r="BV79" i="23"/>
  <c r="BJ79" i="23"/>
  <c r="BL79" i="23"/>
  <c r="AZ79" i="23"/>
  <c r="BB79" i="23"/>
  <c r="AP79" i="23"/>
  <c r="AR79" i="23"/>
  <c r="AF79" i="23"/>
  <c r="AH79" i="23"/>
  <c r="U79" i="23"/>
  <c r="W79" i="23"/>
  <c r="J79" i="23"/>
  <c r="L79" i="23"/>
  <c r="BT78" i="23"/>
  <c r="BV78" i="23"/>
  <c r="BY78" i="23"/>
  <c r="BX78" i="23"/>
  <c r="BJ78" i="23"/>
  <c r="BL78" i="23"/>
  <c r="BO78" i="23"/>
  <c r="BN78" i="23"/>
  <c r="AZ78" i="23"/>
  <c r="BB78" i="23"/>
  <c r="BE78" i="23"/>
  <c r="BD78" i="23"/>
  <c r="AP78" i="23"/>
  <c r="AR78" i="23"/>
  <c r="AU78" i="23"/>
  <c r="AT78" i="23"/>
  <c r="AF78" i="23"/>
  <c r="AH78" i="23"/>
  <c r="AK78" i="23"/>
  <c r="AJ78" i="23"/>
  <c r="U78" i="23"/>
  <c r="W78" i="23"/>
  <c r="Z78" i="23"/>
  <c r="J78" i="23"/>
  <c r="L78" i="23"/>
  <c r="O78" i="23"/>
  <c r="BT77" i="23"/>
  <c r="BV77" i="23"/>
  <c r="BY77" i="23"/>
  <c r="BX77" i="23"/>
  <c r="BJ77" i="23"/>
  <c r="BL77" i="23"/>
  <c r="BO77" i="23"/>
  <c r="BN77" i="23"/>
  <c r="AZ77" i="23"/>
  <c r="BB77" i="23"/>
  <c r="BE77" i="23"/>
  <c r="BD77" i="23"/>
  <c r="AP77" i="23"/>
  <c r="AR77" i="23"/>
  <c r="AU77" i="23"/>
  <c r="AT77" i="23"/>
  <c r="AF77" i="23"/>
  <c r="AH77" i="23"/>
  <c r="AK77" i="23"/>
  <c r="AJ77" i="23"/>
  <c r="U77" i="23"/>
  <c r="W77" i="23"/>
  <c r="Z77" i="23"/>
  <c r="J77" i="23"/>
  <c r="L77" i="23"/>
  <c r="O77" i="23"/>
  <c r="BT76" i="23"/>
  <c r="BV76" i="23"/>
  <c r="BY76" i="23"/>
  <c r="BX76" i="23"/>
  <c r="BJ76" i="23"/>
  <c r="BL76" i="23"/>
  <c r="BO76" i="23"/>
  <c r="BN76" i="23"/>
  <c r="AZ76" i="23"/>
  <c r="BB76" i="23"/>
  <c r="BE76" i="23"/>
  <c r="BD76" i="23"/>
  <c r="AP76" i="23"/>
  <c r="AR76" i="23"/>
  <c r="AU76" i="23"/>
  <c r="AT76" i="23"/>
  <c r="AF76" i="23"/>
  <c r="AH76" i="23"/>
  <c r="AK76" i="23"/>
  <c r="AJ76" i="23"/>
  <c r="U76" i="23"/>
  <c r="W76" i="23"/>
  <c r="Z76" i="23"/>
  <c r="J76" i="23"/>
  <c r="L76" i="23"/>
  <c r="O76" i="23"/>
  <c r="BT75" i="23"/>
  <c r="BV75" i="23"/>
  <c r="BY75" i="23"/>
  <c r="BX75" i="23"/>
  <c r="BJ75" i="23"/>
  <c r="BL75" i="23"/>
  <c r="BO75" i="23"/>
  <c r="BN75" i="23"/>
  <c r="AZ75" i="23"/>
  <c r="BB75" i="23"/>
  <c r="BE75" i="23"/>
  <c r="BD75" i="23"/>
  <c r="AP75" i="23"/>
  <c r="AR75" i="23"/>
  <c r="AU75" i="23"/>
  <c r="AT75" i="23"/>
  <c r="AF75" i="23"/>
  <c r="AH75" i="23"/>
  <c r="AK75" i="23"/>
  <c r="AJ75" i="23"/>
  <c r="U75" i="23"/>
  <c r="W75" i="23"/>
  <c r="Z75" i="23"/>
  <c r="J75" i="23"/>
  <c r="L75" i="23"/>
  <c r="O75" i="23"/>
  <c r="BT74" i="23"/>
  <c r="BV74" i="23"/>
  <c r="BY74" i="23"/>
  <c r="BX74" i="23"/>
  <c r="BJ74" i="23"/>
  <c r="BL74" i="23"/>
  <c r="BO74" i="23"/>
  <c r="BN74" i="23"/>
  <c r="AZ74" i="23"/>
  <c r="BB74" i="23"/>
  <c r="BE74" i="23"/>
  <c r="BD74" i="23"/>
  <c r="AP74" i="23"/>
  <c r="AR74" i="23"/>
  <c r="AU74" i="23"/>
  <c r="AT74" i="23"/>
  <c r="AF74" i="23"/>
  <c r="AH74" i="23"/>
  <c r="AK74" i="23"/>
  <c r="AJ74" i="23"/>
  <c r="U74" i="23"/>
  <c r="W74" i="23"/>
  <c r="Z74" i="23"/>
  <c r="J74" i="23"/>
  <c r="L74" i="23"/>
  <c r="O74" i="23"/>
  <c r="BT73" i="23"/>
  <c r="BV73" i="23"/>
  <c r="BY73" i="23"/>
  <c r="BX73" i="23"/>
  <c r="BJ73" i="23"/>
  <c r="BL73" i="23"/>
  <c r="BO73" i="23"/>
  <c r="BN73" i="23"/>
  <c r="AZ73" i="23"/>
  <c r="BB73" i="23"/>
  <c r="BE73" i="23"/>
  <c r="BD73" i="23"/>
  <c r="AP73" i="23"/>
  <c r="AR73" i="23"/>
  <c r="AU73" i="23"/>
  <c r="AT73" i="23"/>
  <c r="AF73" i="23"/>
  <c r="AH73" i="23"/>
  <c r="AK73" i="23"/>
  <c r="AJ73" i="23"/>
  <c r="U73" i="23"/>
  <c r="W73" i="23"/>
  <c r="Z73" i="23"/>
  <c r="J73" i="23"/>
  <c r="L73" i="23"/>
  <c r="O73" i="23"/>
  <c r="BT72" i="23"/>
  <c r="BV72" i="23"/>
  <c r="BY72" i="23"/>
  <c r="BX72" i="23"/>
  <c r="BJ72" i="23"/>
  <c r="BL72" i="23"/>
  <c r="BO72" i="23"/>
  <c r="BN72" i="23"/>
  <c r="AZ72" i="23"/>
  <c r="BB72" i="23"/>
  <c r="BE72" i="23"/>
  <c r="BD72" i="23"/>
  <c r="AP72" i="23"/>
  <c r="AR72" i="23"/>
  <c r="AU72" i="23"/>
  <c r="AT72" i="23"/>
  <c r="AF72" i="23"/>
  <c r="AH72" i="23"/>
  <c r="AK72" i="23"/>
  <c r="AJ72" i="23"/>
  <c r="U72" i="23"/>
  <c r="W72" i="23"/>
  <c r="Z72" i="23"/>
  <c r="J72" i="23"/>
  <c r="L72" i="23"/>
  <c r="O72" i="23"/>
  <c r="BT71" i="23"/>
  <c r="BV71" i="23"/>
  <c r="BY71" i="23"/>
  <c r="BX71" i="23"/>
  <c r="BJ71" i="23"/>
  <c r="BL71" i="23"/>
  <c r="BO71" i="23"/>
  <c r="BN71" i="23"/>
  <c r="AZ71" i="23"/>
  <c r="BB71" i="23"/>
  <c r="BE71" i="23"/>
  <c r="BD71" i="23"/>
  <c r="AP71" i="23"/>
  <c r="AR71" i="23"/>
  <c r="AU71" i="23"/>
  <c r="AT71" i="23"/>
  <c r="AF71" i="23"/>
  <c r="AH71" i="23"/>
  <c r="AK71" i="23"/>
  <c r="AJ71" i="23"/>
  <c r="U71" i="23"/>
  <c r="W71" i="23"/>
  <c r="Z71" i="23"/>
  <c r="J71" i="23"/>
  <c r="L71" i="23"/>
  <c r="O71" i="23"/>
  <c r="BT70" i="23"/>
  <c r="BV70" i="23"/>
  <c r="BY70" i="23"/>
  <c r="BX70" i="23"/>
  <c r="BJ70" i="23"/>
  <c r="BL70" i="23"/>
  <c r="BO70" i="23"/>
  <c r="BN70" i="23"/>
  <c r="AZ70" i="23"/>
  <c r="BB70" i="23"/>
  <c r="BE70" i="23"/>
  <c r="BD70" i="23"/>
  <c r="AP70" i="23"/>
  <c r="AR70" i="23"/>
  <c r="AU70" i="23"/>
  <c r="AT70" i="23"/>
  <c r="AF70" i="23"/>
  <c r="AH70" i="23"/>
  <c r="AK70" i="23"/>
  <c r="AJ70" i="23"/>
  <c r="U70" i="23"/>
  <c r="W70" i="23"/>
  <c r="Z70" i="23"/>
  <c r="J70" i="23"/>
  <c r="L70" i="23"/>
  <c r="O70" i="23"/>
  <c r="BT69" i="23"/>
  <c r="BV69" i="23"/>
  <c r="BY69" i="23"/>
  <c r="BX69" i="23"/>
  <c r="BJ69" i="23"/>
  <c r="BL69" i="23"/>
  <c r="BO69" i="23"/>
  <c r="BN69" i="23"/>
  <c r="AZ69" i="23"/>
  <c r="BB69" i="23"/>
  <c r="BE69" i="23"/>
  <c r="BD69" i="23"/>
  <c r="AP69" i="23"/>
  <c r="AR69" i="23"/>
  <c r="AU69" i="23"/>
  <c r="AT69" i="23"/>
  <c r="AF69" i="23"/>
  <c r="AH69" i="23"/>
  <c r="AK69" i="23"/>
  <c r="AJ69" i="23"/>
  <c r="U69" i="23"/>
  <c r="W69" i="23"/>
  <c r="Z69" i="23"/>
  <c r="J69" i="23"/>
  <c r="L69" i="23"/>
  <c r="O69" i="23"/>
  <c r="BT68" i="23"/>
  <c r="BV68" i="23"/>
  <c r="BY68" i="23"/>
  <c r="BX68" i="23"/>
  <c r="BJ68" i="23"/>
  <c r="BL68" i="23"/>
  <c r="BO68" i="23"/>
  <c r="BN68" i="23"/>
  <c r="AZ68" i="23"/>
  <c r="BB68" i="23"/>
  <c r="BE68" i="23"/>
  <c r="BD68" i="23"/>
  <c r="AP68" i="23"/>
  <c r="AR68" i="23"/>
  <c r="AU68" i="23"/>
  <c r="AT68" i="23"/>
  <c r="AF68" i="23"/>
  <c r="AH68" i="23"/>
  <c r="AK68" i="23"/>
  <c r="AJ68" i="23"/>
  <c r="U68" i="23"/>
  <c r="W68" i="23"/>
  <c r="Z68" i="23"/>
  <c r="J68" i="23"/>
  <c r="L68" i="23"/>
  <c r="O68" i="23"/>
  <c r="BT67" i="23"/>
  <c r="BV67" i="23"/>
  <c r="BY67" i="23"/>
  <c r="BX67" i="23"/>
  <c r="BJ67" i="23"/>
  <c r="BL67" i="23"/>
  <c r="BO67" i="23"/>
  <c r="BN67" i="23"/>
  <c r="AZ67" i="23"/>
  <c r="BB67" i="23"/>
  <c r="BE67" i="23"/>
  <c r="BD67" i="23"/>
  <c r="AP67" i="23"/>
  <c r="AR67" i="23"/>
  <c r="AU67" i="23"/>
  <c r="AT67" i="23"/>
  <c r="AF67" i="23"/>
  <c r="AH67" i="23"/>
  <c r="AK67" i="23"/>
  <c r="AJ67" i="23"/>
  <c r="U67" i="23"/>
  <c r="W67" i="23"/>
  <c r="Z67" i="23"/>
  <c r="J67" i="23"/>
  <c r="L67" i="23"/>
  <c r="O67" i="23"/>
  <c r="BT66" i="23"/>
  <c r="BV66" i="23"/>
  <c r="BY66" i="23"/>
  <c r="BX66" i="23"/>
  <c r="BJ66" i="23"/>
  <c r="BL66" i="23"/>
  <c r="BO66" i="23"/>
  <c r="BN66" i="23"/>
  <c r="AZ66" i="23"/>
  <c r="BB66" i="23"/>
  <c r="BE66" i="23"/>
  <c r="BD66" i="23"/>
  <c r="AP66" i="23"/>
  <c r="AR66" i="23"/>
  <c r="AU66" i="23"/>
  <c r="AT66" i="23"/>
  <c r="AF66" i="23"/>
  <c r="AH66" i="23"/>
  <c r="AK66" i="23"/>
  <c r="AJ66" i="23"/>
  <c r="U66" i="23"/>
  <c r="W66" i="23"/>
  <c r="Z66" i="23"/>
  <c r="J66" i="23"/>
  <c r="L66" i="23"/>
  <c r="O66" i="23"/>
  <c r="BT65" i="23"/>
  <c r="BV65" i="23"/>
  <c r="BY65" i="23"/>
  <c r="BX65" i="23"/>
  <c r="BJ65" i="23"/>
  <c r="BL65" i="23"/>
  <c r="BO65" i="23"/>
  <c r="BN65" i="23"/>
  <c r="AZ65" i="23"/>
  <c r="BB65" i="23"/>
  <c r="BE65" i="23"/>
  <c r="BD65" i="23"/>
  <c r="AP65" i="23"/>
  <c r="AR65" i="23"/>
  <c r="AU65" i="23"/>
  <c r="AT65" i="23"/>
  <c r="AF65" i="23"/>
  <c r="AH65" i="23"/>
  <c r="AK65" i="23"/>
  <c r="AJ65" i="23"/>
  <c r="U65" i="23"/>
  <c r="W65" i="23"/>
  <c r="Z65" i="23"/>
  <c r="J65" i="23"/>
  <c r="L65" i="23"/>
  <c r="O65" i="23"/>
  <c r="BT64" i="23"/>
  <c r="BV64" i="23"/>
  <c r="BY64" i="23"/>
  <c r="BX64" i="23"/>
  <c r="BJ64" i="23"/>
  <c r="BL64" i="23"/>
  <c r="BO64" i="23"/>
  <c r="BN64" i="23"/>
  <c r="AZ64" i="23"/>
  <c r="BB64" i="23"/>
  <c r="BE64" i="23"/>
  <c r="BD64" i="23"/>
  <c r="AP64" i="23"/>
  <c r="AR64" i="23"/>
  <c r="AU64" i="23"/>
  <c r="AT64" i="23"/>
  <c r="AF64" i="23"/>
  <c r="AH64" i="23"/>
  <c r="AK64" i="23"/>
  <c r="AJ64" i="23"/>
  <c r="U64" i="23"/>
  <c r="W64" i="23"/>
  <c r="Z64" i="23"/>
  <c r="J64" i="23"/>
  <c r="L64" i="23"/>
  <c r="O64" i="23"/>
  <c r="BT63" i="23"/>
  <c r="BV63" i="23"/>
  <c r="BY63" i="23"/>
  <c r="BX63" i="23"/>
  <c r="BJ63" i="23"/>
  <c r="BL63" i="23"/>
  <c r="BO63" i="23"/>
  <c r="BN63" i="23"/>
  <c r="AZ63" i="23"/>
  <c r="BB63" i="23"/>
  <c r="BE63" i="23"/>
  <c r="BD63" i="23"/>
  <c r="AP63" i="23"/>
  <c r="AR63" i="23"/>
  <c r="AU63" i="23"/>
  <c r="AT63" i="23"/>
  <c r="AF63" i="23"/>
  <c r="AH63" i="23"/>
  <c r="AK63" i="23"/>
  <c r="AJ63" i="23"/>
  <c r="U63" i="23"/>
  <c r="W63" i="23"/>
  <c r="Z63" i="23"/>
  <c r="J63" i="23"/>
  <c r="L63" i="23"/>
  <c r="O63" i="23"/>
  <c r="BT62" i="23"/>
  <c r="BV62" i="23"/>
  <c r="BY62" i="23"/>
  <c r="BX62" i="23"/>
  <c r="BJ62" i="23"/>
  <c r="BL62" i="23"/>
  <c r="BO62" i="23"/>
  <c r="BN62" i="23"/>
  <c r="AZ62" i="23"/>
  <c r="BB62" i="23"/>
  <c r="BE62" i="23"/>
  <c r="BD62" i="23"/>
  <c r="AP62" i="23"/>
  <c r="AR62" i="23"/>
  <c r="AU62" i="23"/>
  <c r="AT62" i="23"/>
  <c r="AF62" i="23"/>
  <c r="AH62" i="23"/>
  <c r="AK62" i="23"/>
  <c r="AJ62" i="23"/>
  <c r="U62" i="23"/>
  <c r="W62" i="23"/>
  <c r="Z62" i="23"/>
  <c r="J62" i="23"/>
  <c r="L62" i="23"/>
  <c r="O62" i="23"/>
  <c r="BT61" i="23"/>
  <c r="BV61" i="23"/>
  <c r="BY61" i="23"/>
  <c r="BX61" i="23"/>
  <c r="BJ61" i="23"/>
  <c r="BL61" i="23"/>
  <c r="BO61" i="23"/>
  <c r="BN61" i="23"/>
  <c r="AZ61" i="23"/>
  <c r="BB61" i="23"/>
  <c r="BE61" i="23"/>
  <c r="BD61" i="23"/>
  <c r="AP61" i="23"/>
  <c r="AR61" i="23"/>
  <c r="AU61" i="23"/>
  <c r="AT61" i="23"/>
  <c r="AF61" i="23"/>
  <c r="AH61" i="23"/>
  <c r="AK61" i="23"/>
  <c r="AJ61" i="23"/>
  <c r="U61" i="23"/>
  <c r="W61" i="23"/>
  <c r="Z61" i="23"/>
  <c r="J61" i="23"/>
  <c r="L61" i="23"/>
  <c r="O61" i="23"/>
  <c r="BT60" i="23"/>
  <c r="BV60" i="23"/>
  <c r="BY60" i="23"/>
  <c r="BX60" i="23"/>
  <c r="BJ60" i="23"/>
  <c r="BL60" i="23"/>
  <c r="BO60" i="23"/>
  <c r="BN60" i="23"/>
  <c r="AZ60" i="23"/>
  <c r="BB60" i="23"/>
  <c r="BE60" i="23"/>
  <c r="BD60" i="23"/>
  <c r="AP60" i="23"/>
  <c r="AR60" i="23"/>
  <c r="AU60" i="23"/>
  <c r="AT60" i="23"/>
  <c r="AF60" i="23"/>
  <c r="AH60" i="23"/>
  <c r="AK60" i="23"/>
  <c r="AJ60" i="23"/>
  <c r="U60" i="23"/>
  <c r="W60" i="23"/>
  <c r="Z60" i="23"/>
  <c r="J60" i="23"/>
  <c r="L60" i="23"/>
  <c r="O60" i="23"/>
  <c r="BT59" i="23"/>
  <c r="BV59" i="23"/>
  <c r="BY59" i="23"/>
  <c r="BX59" i="23"/>
  <c r="BJ59" i="23"/>
  <c r="BL59" i="23"/>
  <c r="BO59" i="23"/>
  <c r="BN59" i="23"/>
  <c r="AZ59" i="23"/>
  <c r="BB59" i="23"/>
  <c r="BE59" i="23"/>
  <c r="BD59" i="23"/>
  <c r="AP59" i="23"/>
  <c r="AR59" i="23"/>
  <c r="AU59" i="23"/>
  <c r="AT59" i="23"/>
  <c r="AF59" i="23"/>
  <c r="AH59" i="23"/>
  <c r="AK59" i="23"/>
  <c r="AJ59" i="23"/>
  <c r="U59" i="23"/>
  <c r="W59" i="23"/>
  <c r="Z59" i="23"/>
  <c r="J59" i="23"/>
  <c r="L59" i="23"/>
  <c r="O59" i="23"/>
  <c r="BT58" i="23"/>
  <c r="BV58" i="23"/>
  <c r="BY58" i="23"/>
  <c r="BX58" i="23"/>
  <c r="BJ58" i="23"/>
  <c r="BL58" i="23"/>
  <c r="BO58" i="23"/>
  <c r="BN58" i="23"/>
  <c r="AZ58" i="23"/>
  <c r="BB58" i="23"/>
  <c r="BE58" i="23"/>
  <c r="BD58" i="23"/>
  <c r="AP58" i="23"/>
  <c r="AR58" i="23"/>
  <c r="AU58" i="23"/>
  <c r="AT58" i="23"/>
  <c r="AF58" i="23"/>
  <c r="AH58" i="23"/>
  <c r="AK58" i="23"/>
  <c r="AJ58" i="23"/>
  <c r="U58" i="23"/>
  <c r="W58" i="23"/>
  <c r="Z58" i="23"/>
  <c r="J58" i="23"/>
  <c r="L58" i="23"/>
  <c r="O58" i="23"/>
  <c r="BT57" i="23"/>
  <c r="BV57" i="23"/>
  <c r="BY57" i="23"/>
  <c r="BX57" i="23"/>
  <c r="BJ57" i="23"/>
  <c r="BL57" i="23"/>
  <c r="BO57" i="23"/>
  <c r="BN57" i="23"/>
  <c r="AZ57" i="23"/>
  <c r="BB57" i="23"/>
  <c r="BE57" i="23"/>
  <c r="BD57" i="23"/>
  <c r="AP57" i="23"/>
  <c r="AR57" i="23"/>
  <c r="AU57" i="23"/>
  <c r="AT57" i="23"/>
  <c r="AF57" i="23"/>
  <c r="AH57" i="23"/>
  <c r="AK57" i="23"/>
  <c r="AJ57" i="23"/>
  <c r="U57" i="23"/>
  <c r="W57" i="23"/>
  <c r="Z57" i="23"/>
  <c r="J57" i="23"/>
  <c r="L57" i="23"/>
  <c r="O57" i="23"/>
  <c r="BT56" i="23"/>
  <c r="BV56" i="23"/>
  <c r="BY56" i="23"/>
  <c r="BX56" i="23"/>
  <c r="BJ56" i="23"/>
  <c r="BL56" i="23"/>
  <c r="BO56" i="23"/>
  <c r="BN56" i="23"/>
  <c r="AZ56" i="23"/>
  <c r="BB56" i="23"/>
  <c r="BE56" i="23"/>
  <c r="BD56" i="23"/>
  <c r="AP56" i="23"/>
  <c r="AR56" i="23"/>
  <c r="AU56" i="23"/>
  <c r="AT56" i="23"/>
  <c r="AF56" i="23"/>
  <c r="AH56" i="23"/>
  <c r="AK56" i="23"/>
  <c r="AJ56" i="23"/>
  <c r="U56" i="23"/>
  <c r="W56" i="23"/>
  <c r="Z56" i="23"/>
  <c r="J56" i="23"/>
  <c r="L56" i="23"/>
  <c r="O56" i="23"/>
  <c r="BT55" i="23"/>
  <c r="BV55" i="23"/>
  <c r="BY55" i="23"/>
  <c r="BX55" i="23"/>
  <c r="BJ55" i="23"/>
  <c r="BL55" i="23"/>
  <c r="BO55" i="23"/>
  <c r="BN55" i="23"/>
  <c r="AZ55" i="23"/>
  <c r="BB55" i="23"/>
  <c r="BE55" i="23"/>
  <c r="BD55" i="23"/>
  <c r="AP55" i="23"/>
  <c r="AR55" i="23"/>
  <c r="AU55" i="23"/>
  <c r="AT55" i="23"/>
  <c r="AF55" i="23"/>
  <c r="AH55" i="23"/>
  <c r="AK55" i="23"/>
  <c r="AJ55" i="23"/>
  <c r="U55" i="23"/>
  <c r="W55" i="23"/>
  <c r="Z55" i="23"/>
  <c r="J55" i="23"/>
  <c r="L55" i="23"/>
  <c r="O55" i="23"/>
  <c r="BT54" i="23"/>
  <c r="BV54" i="23"/>
  <c r="BY54" i="23"/>
  <c r="BX54" i="23"/>
  <c r="BJ54" i="23"/>
  <c r="BL54" i="23"/>
  <c r="BO54" i="23"/>
  <c r="BN54" i="23"/>
  <c r="AZ54" i="23"/>
  <c r="BB54" i="23"/>
  <c r="BE54" i="23"/>
  <c r="BD54" i="23"/>
  <c r="AP54" i="23"/>
  <c r="AR54" i="23"/>
  <c r="AU54" i="23"/>
  <c r="AT54" i="23"/>
  <c r="AF54" i="23"/>
  <c r="AH54" i="23"/>
  <c r="AK54" i="23"/>
  <c r="AJ54" i="23"/>
  <c r="U54" i="23"/>
  <c r="W54" i="23"/>
  <c r="Z54" i="23"/>
  <c r="J54" i="23"/>
  <c r="L54" i="23"/>
  <c r="O54" i="23"/>
  <c r="BT53" i="23"/>
  <c r="BV53" i="23"/>
  <c r="BY53" i="23"/>
  <c r="BX53" i="23"/>
  <c r="BJ53" i="23"/>
  <c r="BL53" i="23"/>
  <c r="BO53" i="23"/>
  <c r="BN53" i="23"/>
  <c r="AZ53" i="23"/>
  <c r="BB53" i="23"/>
  <c r="BE53" i="23"/>
  <c r="BD53" i="23"/>
  <c r="AP53" i="23"/>
  <c r="AR53" i="23"/>
  <c r="AU53" i="23"/>
  <c r="AT53" i="23"/>
  <c r="AF53" i="23"/>
  <c r="AH53" i="23"/>
  <c r="AK53" i="23"/>
  <c r="AJ53" i="23"/>
  <c r="U53" i="23"/>
  <c r="W53" i="23"/>
  <c r="Z53" i="23"/>
  <c r="J53" i="23"/>
  <c r="L53" i="23"/>
  <c r="O53" i="23"/>
  <c r="BT52" i="23"/>
  <c r="BV52" i="23"/>
  <c r="BY52" i="23"/>
  <c r="BX52" i="23"/>
  <c r="BJ52" i="23"/>
  <c r="BL52" i="23"/>
  <c r="BO52" i="23"/>
  <c r="BN52" i="23"/>
  <c r="AZ52" i="23"/>
  <c r="BB52" i="23"/>
  <c r="BE52" i="23"/>
  <c r="BD52" i="23"/>
  <c r="AP52" i="23"/>
  <c r="AR52" i="23"/>
  <c r="AU52" i="23"/>
  <c r="AT52" i="23"/>
  <c r="AF52" i="23"/>
  <c r="AH52" i="23"/>
  <c r="AK52" i="23"/>
  <c r="AJ52" i="23"/>
  <c r="U52" i="23"/>
  <c r="W52" i="23"/>
  <c r="Z52" i="23"/>
  <c r="J52" i="23"/>
  <c r="L52" i="23"/>
  <c r="O52" i="23"/>
  <c r="BT51" i="23"/>
  <c r="BV51" i="23"/>
  <c r="BY51" i="23"/>
  <c r="BX51" i="23"/>
  <c r="BJ51" i="23"/>
  <c r="BL51" i="23"/>
  <c r="BO51" i="23"/>
  <c r="BN51" i="23"/>
  <c r="AZ51" i="23"/>
  <c r="BB51" i="23"/>
  <c r="BE51" i="23"/>
  <c r="BD51" i="23"/>
  <c r="AP51" i="23"/>
  <c r="AR51" i="23"/>
  <c r="AU51" i="23"/>
  <c r="AT51" i="23"/>
  <c r="AF51" i="23"/>
  <c r="AH51" i="23"/>
  <c r="AK51" i="23"/>
  <c r="AJ51" i="23"/>
  <c r="U51" i="23"/>
  <c r="W51" i="23"/>
  <c r="Z51" i="23"/>
  <c r="J51" i="23"/>
  <c r="L51" i="23"/>
  <c r="O51" i="23"/>
  <c r="BT50" i="23"/>
  <c r="BV50" i="23"/>
  <c r="BY50" i="23"/>
  <c r="BX50" i="23"/>
  <c r="BJ50" i="23"/>
  <c r="BL50" i="23"/>
  <c r="BO50" i="23"/>
  <c r="BN50" i="23"/>
  <c r="AZ50" i="23"/>
  <c r="BB50" i="23"/>
  <c r="BE50" i="23"/>
  <c r="BD50" i="23"/>
  <c r="AP50" i="23"/>
  <c r="AR50" i="23"/>
  <c r="AU50" i="23"/>
  <c r="AT50" i="23"/>
  <c r="AF50" i="23"/>
  <c r="AH50" i="23"/>
  <c r="AK50" i="23"/>
  <c r="AJ50" i="23"/>
  <c r="U50" i="23"/>
  <c r="W50" i="23"/>
  <c r="Z50" i="23"/>
  <c r="J50" i="23"/>
  <c r="L50" i="23"/>
  <c r="O50" i="23"/>
  <c r="BT49" i="23"/>
  <c r="BV49" i="23"/>
  <c r="BY49" i="23"/>
  <c r="BX49" i="23"/>
  <c r="BJ49" i="23"/>
  <c r="BL49" i="23"/>
  <c r="BO49" i="23"/>
  <c r="BN49" i="23"/>
  <c r="AZ49" i="23"/>
  <c r="BB49" i="23"/>
  <c r="BE49" i="23"/>
  <c r="BD49" i="23"/>
  <c r="AP49" i="23"/>
  <c r="AR49" i="23"/>
  <c r="AU49" i="23"/>
  <c r="AT49" i="23"/>
  <c r="AF49" i="23"/>
  <c r="AH49" i="23"/>
  <c r="AK49" i="23"/>
  <c r="AJ49" i="23"/>
  <c r="U49" i="23"/>
  <c r="W49" i="23"/>
  <c r="Z49" i="23"/>
  <c r="J49" i="23"/>
  <c r="L49" i="23"/>
  <c r="O49" i="23"/>
  <c r="BT48" i="23"/>
  <c r="BV48" i="23"/>
  <c r="BY48" i="23"/>
  <c r="BX48" i="23"/>
  <c r="BJ48" i="23"/>
  <c r="BL48" i="23"/>
  <c r="BO48" i="23"/>
  <c r="BN48" i="23"/>
  <c r="AZ48" i="23"/>
  <c r="BB48" i="23"/>
  <c r="BE48" i="23"/>
  <c r="BD48" i="23"/>
  <c r="AP48" i="23"/>
  <c r="AR48" i="23"/>
  <c r="AU48" i="23"/>
  <c r="AT48" i="23"/>
  <c r="AF48" i="23"/>
  <c r="AG48" i="23"/>
  <c r="AH48" i="23"/>
  <c r="AK48" i="23"/>
  <c r="AJ48" i="23"/>
  <c r="U48" i="23"/>
  <c r="W48" i="23"/>
  <c r="Z48" i="23"/>
  <c r="J48" i="23"/>
  <c r="L48" i="23"/>
  <c r="O48" i="23"/>
  <c r="BT47" i="23"/>
  <c r="BV47" i="23"/>
  <c r="BY47" i="23"/>
  <c r="BX47" i="23"/>
  <c r="BJ47" i="23"/>
  <c r="BL47" i="23"/>
  <c r="BO47" i="23"/>
  <c r="BN47" i="23"/>
  <c r="AZ47" i="23"/>
  <c r="BB47" i="23"/>
  <c r="BE47" i="23"/>
  <c r="BD47" i="23"/>
  <c r="AP47" i="23"/>
  <c r="AR47" i="23"/>
  <c r="AU47" i="23"/>
  <c r="AT47" i="23"/>
  <c r="AF47" i="23"/>
  <c r="AH47" i="23"/>
  <c r="AK47" i="23"/>
  <c r="AJ47" i="23"/>
  <c r="U47" i="23"/>
  <c r="W47" i="23"/>
  <c r="Z47" i="23"/>
  <c r="J47" i="23"/>
  <c r="L47" i="23"/>
  <c r="O47" i="23"/>
  <c r="BT46" i="23"/>
  <c r="BV46" i="23"/>
  <c r="BY46" i="23"/>
  <c r="BX46" i="23"/>
  <c r="BJ46" i="23"/>
  <c r="BL46" i="23"/>
  <c r="BO46" i="23"/>
  <c r="BN46" i="23"/>
  <c r="AZ46" i="23"/>
  <c r="BB46" i="23"/>
  <c r="BE46" i="23"/>
  <c r="BD46" i="23"/>
  <c r="AP46" i="23"/>
  <c r="AR46" i="23"/>
  <c r="AU46" i="23"/>
  <c r="AT46" i="23"/>
  <c r="AF46" i="23"/>
  <c r="AH46" i="23"/>
  <c r="AK46" i="23"/>
  <c r="AJ46" i="23"/>
  <c r="U46" i="23"/>
  <c r="W46" i="23"/>
  <c r="Z46" i="23"/>
  <c r="J46" i="23"/>
  <c r="L46" i="23"/>
  <c r="O46" i="23"/>
  <c r="BT45" i="23"/>
  <c r="BV45" i="23"/>
  <c r="BY45" i="23"/>
  <c r="BX45" i="23"/>
  <c r="BJ45" i="23"/>
  <c r="BL45" i="23"/>
  <c r="BO45" i="23"/>
  <c r="BN45" i="23"/>
  <c r="AZ45" i="23"/>
  <c r="BB45" i="23"/>
  <c r="BE45" i="23"/>
  <c r="BD45" i="23"/>
  <c r="AP45" i="23"/>
  <c r="AR45" i="23"/>
  <c r="AU45" i="23"/>
  <c r="AT45" i="23"/>
  <c r="AF45" i="23"/>
  <c r="AH45" i="23"/>
  <c r="AK45" i="23"/>
  <c r="AJ45" i="23"/>
  <c r="U45" i="23"/>
  <c r="W45" i="23"/>
  <c r="Z45" i="23"/>
  <c r="J45" i="23"/>
  <c r="L45" i="23"/>
  <c r="O45" i="23"/>
  <c r="BT44" i="23"/>
  <c r="BV44" i="23"/>
  <c r="BY44" i="23"/>
  <c r="BX44" i="23"/>
  <c r="BJ44" i="23"/>
  <c r="BL44" i="23"/>
  <c r="BO44" i="23"/>
  <c r="BN44" i="23"/>
  <c r="AZ44" i="23"/>
  <c r="BB44" i="23"/>
  <c r="BE44" i="23"/>
  <c r="BD44" i="23"/>
  <c r="AP44" i="23"/>
  <c r="AR44" i="23"/>
  <c r="AU44" i="23"/>
  <c r="AT44" i="23"/>
  <c r="AF44" i="23"/>
  <c r="AH44" i="23"/>
  <c r="AK44" i="23"/>
  <c r="AJ44" i="23"/>
  <c r="U44" i="23"/>
  <c r="W44" i="23"/>
  <c r="Z44" i="23"/>
  <c r="J44" i="23"/>
  <c r="L44" i="23"/>
  <c r="O44" i="23"/>
  <c r="BT43" i="23"/>
  <c r="BV43" i="23"/>
  <c r="BY43" i="23"/>
  <c r="BX43" i="23"/>
  <c r="BJ43" i="23"/>
  <c r="BL43" i="23"/>
  <c r="BO43" i="23"/>
  <c r="BN43" i="23"/>
  <c r="AZ43" i="23"/>
  <c r="BB43" i="23"/>
  <c r="BE43" i="23"/>
  <c r="BD43" i="23"/>
  <c r="AP43" i="23"/>
  <c r="AR43" i="23"/>
  <c r="AU43" i="23"/>
  <c r="AT43" i="23"/>
  <c r="AF43" i="23"/>
  <c r="AH43" i="23"/>
  <c r="AK43" i="23"/>
  <c r="AJ43" i="23"/>
  <c r="U43" i="23"/>
  <c r="W43" i="23"/>
  <c r="Z43" i="23"/>
  <c r="J43" i="23"/>
  <c r="L43" i="23"/>
  <c r="O43" i="23"/>
  <c r="BT42" i="23"/>
  <c r="BV42" i="23"/>
  <c r="BY42" i="23"/>
  <c r="BX42" i="23"/>
  <c r="BJ42" i="23"/>
  <c r="BL42" i="23"/>
  <c r="BO42" i="23"/>
  <c r="BN42" i="23"/>
  <c r="AZ42" i="23"/>
  <c r="BB42" i="23"/>
  <c r="BE42" i="23"/>
  <c r="BD42" i="23"/>
  <c r="AP42" i="23"/>
  <c r="AR42" i="23"/>
  <c r="AU42" i="23"/>
  <c r="AT42" i="23"/>
  <c r="AF42" i="23"/>
  <c r="AH42" i="23"/>
  <c r="AK42" i="23"/>
  <c r="AJ42" i="23"/>
  <c r="U42" i="23"/>
  <c r="W42" i="23"/>
  <c r="Z42" i="23"/>
  <c r="J42" i="23"/>
  <c r="L42" i="23"/>
  <c r="O42" i="23"/>
  <c r="BT41" i="23"/>
  <c r="BV41" i="23"/>
  <c r="BY41" i="23"/>
  <c r="BX41" i="23"/>
  <c r="BJ41" i="23"/>
  <c r="BL41" i="23"/>
  <c r="BO41" i="23"/>
  <c r="BN41" i="23"/>
  <c r="AZ41" i="23"/>
  <c r="BB41" i="23"/>
  <c r="BE41" i="23"/>
  <c r="BD41" i="23"/>
  <c r="AP41" i="23"/>
  <c r="AR41" i="23"/>
  <c r="AU41" i="23"/>
  <c r="AT41" i="23"/>
  <c r="AF41" i="23"/>
  <c r="AH41" i="23"/>
  <c r="AK41" i="23"/>
  <c r="AJ41" i="23"/>
  <c r="U41" i="23"/>
  <c r="W41" i="23"/>
  <c r="Z41" i="23"/>
  <c r="J41" i="23"/>
  <c r="L41" i="23"/>
  <c r="O41" i="23"/>
  <c r="BT40" i="23"/>
  <c r="BV40" i="23"/>
  <c r="BY40" i="23"/>
  <c r="BX40" i="23"/>
  <c r="BJ40" i="23"/>
  <c r="BL40" i="23"/>
  <c r="BO40" i="23"/>
  <c r="BN40" i="23"/>
  <c r="AZ40" i="23"/>
  <c r="BB40" i="23"/>
  <c r="BE40" i="23"/>
  <c r="BD40" i="23"/>
  <c r="AP40" i="23"/>
  <c r="AR40" i="23"/>
  <c r="AU40" i="23"/>
  <c r="AT40" i="23"/>
  <c r="AF40" i="23"/>
  <c r="AH40" i="23"/>
  <c r="AK40" i="23"/>
  <c r="AJ40" i="23"/>
  <c r="U40" i="23"/>
  <c r="W40" i="23"/>
  <c r="Z40" i="23"/>
  <c r="J40" i="23"/>
  <c r="L40" i="23"/>
  <c r="O40" i="23"/>
  <c r="BT39" i="23"/>
  <c r="BV39" i="23"/>
  <c r="BY39" i="23"/>
  <c r="BX39" i="23"/>
  <c r="BJ39" i="23"/>
  <c r="BL39" i="23"/>
  <c r="BO39" i="23"/>
  <c r="BN39" i="23"/>
  <c r="AZ39" i="23"/>
  <c r="BB39" i="23"/>
  <c r="BE39" i="23"/>
  <c r="BD39" i="23"/>
  <c r="AP39" i="23"/>
  <c r="AR39" i="23"/>
  <c r="AU39" i="23"/>
  <c r="AT39" i="23"/>
  <c r="AF39" i="23"/>
  <c r="AH39" i="23"/>
  <c r="AK39" i="23"/>
  <c r="AJ39" i="23"/>
  <c r="U39" i="23"/>
  <c r="W39" i="23"/>
  <c r="Z39" i="23"/>
  <c r="J39" i="23"/>
  <c r="L39" i="23"/>
  <c r="O39" i="23"/>
  <c r="BT38" i="23"/>
  <c r="BV38" i="23"/>
  <c r="BY38" i="23"/>
  <c r="BX38" i="23"/>
  <c r="BJ38" i="23"/>
  <c r="BL38" i="23"/>
  <c r="BO38" i="23"/>
  <c r="BN38" i="23"/>
  <c r="AZ38" i="23"/>
  <c r="BB38" i="23"/>
  <c r="BE38" i="23"/>
  <c r="BD38" i="23"/>
  <c r="AP38" i="23"/>
  <c r="AR38" i="23"/>
  <c r="AU38" i="23"/>
  <c r="AT38" i="23"/>
  <c r="AF38" i="23"/>
  <c r="AH38" i="23"/>
  <c r="AK38" i="23"/>
  <c r="AJ38" i="23"/>
  <c r="U38" i="23"/>
  <c r="W38" i="23"/>
  <c r="Z38" i="23"/>
  <c r="J38" i="23"/>
  <c r="L38" i="23"/>
  <c r="O38" i="23"/>
  <c r="BT37" i="23"/>
  <c r="BV37" i="23"/>
  <c r="BY37" i="23"/>
  <c r="BX37" i="23"/>
  <c r="BJ37" i="23"/>
  <c r="BL37" i="23"/>
  <c r="BO37" i="23"/>
  <c r="BN37" i="23"/>
  <c r="AZ37" i="23"/>
  <c r="BB37" i="23"/>
  <c r="BE37" i="23"/>
  <c r="BD37" i="23"/>
  <c r="AP37" i="23"/>
  <c r="AR37" i="23"/>
  <c r="AU37" i="23"/>
  <c r="AT37" i="23"/>
  <c r="AF37" i="23"/>
  <c r="AH37" i="23"/>
  <c r="AK37" i="23"/>
  <c r="AJ37" i="23"/>
  <c r="U37" i="23"/>
  <c r="W37" i="23"/>
  <c r="Z37" i="23"/>
  <c r="J37" i="23"/>
  <c r="L37" i="23"/>
  <c r="O37" i="23"/>
  <c r="BT36" i="23"/>
  <c r="BV36" i="23"/>
  <c r="BY36" i="23"/>
  <c r="BX36" i="23"/>
  <c r="BJ36" i="23"/>
  <c r="BL36" i="23"/>
  <c r="BO36" i="23"/>
  <c r="BN36" i="23"/>
  <c r="AZ36" i="23"/>
  <c r="BB36" i="23"/>
  <c r="BE36" i="23"/>
  <c r="BD36" i="23"/>
  <c r="AP36" i="23"/>
  <c r="AR36" i="23"/>
  <c r="AU36" i="23"/>
  <c r="AT36" i="23"/>
  <c r="AF36" i="23"/>
  <c r="AH36" i="23"/>
  <c r="AK36" i="23"/>
  <c r="AJ36" i="23"/>
  <c r="U36" i="23"/>
  <c r="W36" i="23"/>
  <c r="Z36" i="23"/>
  <c r="J36" i="23"/>
  <c r="L36" i="23"/>
  <c r="O36" i="23"/>
  <c r="BT35" i="23"/>
  <c r="BV35" i="23"/>
  <c r="BY35" i="23"/>
  <c r="BX35" i="23"/>
  <c r="BJ35" i="23"/>
  <c r="BL35" i="23"/>
  <c r="BO35" i="23"/>
  <c r="BN35" i="23"/>
  <c r="AZ35" i="23"/>
  <c r="BB35" i="23"/>
  <c r="BE35" i="23"/>
  <c r="BD35" i="23"/>
  <c r="AP35" i="23"/>
  <c r="AR35" i="23"/>
  <c r="AU35" i="23"/>
  <c r="AT35" i="23"/>
  <c r="AF35" i="23"/>
  <c r="AH35" i="23"/>
  <c r="AK35" i="23"/>
  <c r="AJ35" i="23"/>
  <c r="U35" i="23"/>
  <c r="W35" i="23"/>
  <c r="Z35" i="23"/>
  <c r="J35" i="23"/>
  <c r="L35" i="23"/>
  <c r="O35" i="23"/>
  <c r="BT34" i="23"/>
  <c r="BV34" i="23"/>
  <c r="BY34" i="23"/>
  <c r="BX34" i="23"/>
  <c r="BJ34" i="23"/>
  <c r="BL34" i="23"/>
  <c r="BO34" i="23"/>
  <c r="BN34" i="23"/>
  <c r="AZ34" i="23"/>
  <c r="BB34" i="23"/>
  <c r="BE34" i="23"/>
  <c r="BD34" i="23"/>
  <c r="AP34" i="23"/>
  <c r="AR34" i="23"/>
  <c r="AU34" i="23"/>
  <c r="AT34" i="23"/>
  <c r="AF34" i="23"/>
  <c r="AH34" i="23"/>
  <c r="AK34" i="23"/>
  <c r="AJ34" i="23"/>
  <c r="U34" i="23"/>
  <c r="W34" i="23"/>
  <c r="Z34" i="23"/>
  <c r="J34" i="23"/>
  <c r="L34" i="23"/>
  <c r="O34" i="23"/>
  <c r="BT33" i="23"/>
  <c r="BV33" i="23"/>
  <c r="BY33" i="23"/>
  <c r="BX33" i="23"/>
  <c r="BJ33" i="23"/>
  <c r="BL33" i="23"/>
  <c r="BO33" i="23"/>
  <c r="BN33" i="23"/>
  <c r="AZ33" i="23"/>
  <c r="BB33" i="23"/>
  <c r="BE33" i="23"/>
  <c r="BD33" i="23"/>
  <c r="AP33" i="23"/>
  <c r="AR33" i="23"/>
  <c r="AU33" i="23"/>
  <c r="AT33" i="23"/>
  <c r="AF33" i="23"/>
  <c r="AG33" i="23"/>
  <c r="AH33" i="23"/>
  <c r="AK33" i="23"/>
  <c r="AJ33" i="23"/>
  <c r="U33" i="23"/>
  <c r="W33" i="23"/>
  <c r="Z33" i="23"/>
  <c r="J33" i="23"/>
  <c r="L33" i="23"/>
  <c r="O33" i="23"/>
  <c r="BT32" i="23"/>
  <c r="BV32" i="23"/>
  <c r="BY32" i="23"/>
  <c r="BX32" i="23"/>
  <c r="BJ32" i="23"/>
  <c r="BL32" i="23"/>
  <c r="BO32" i="23"/>
  <c r="BN32" i="23"/>
  <c r="AZ32" i="23"/>
  <c r="BB32" i="23"/>
  <c r="BE32" i="23"/>
  <c r="BD32" i="23"/>
  <c r="AP32" i="23"/>
  <c r="AR32" i="23"/>
  <c r="AU32" i="23"/>
  <c r="AT32" i="23"/>
  <c r="AF32" i="23"/>
  <c r="AH32" i="23"/>
  <c r="AK32" i="23"/>
  <c r="AJ32" i="23"/>
  <c r="U32" i="23"/>
  <c r="W32" i="23"/>
  <c r="Z32" i="23"/>
  <c r="J32" i="23"/>
  <c r="L32" i="23"/>
  <c r="O32" i="23"/>
  <c r="BT31" i="23"/>
  <c r="BV31" i="23"/>
  <c r="BY31" i="23"/>
  <c r="BX31" i="23"/>
  <c r="BJ31" i="23"/>
  <c r="BL31" i="23"/>
  <c r="BO31" i="23"/>
  <c r="BN31" i="23"/>
  <c r="AZ31" i="23"/>
  <c r="BB31" i="23"/>
  <c r="BE31" i="23"/>
  <c r="BD31" i="23"/>
  <c r="AP31" i="23"/>
  <c r="AR31" i="23"/>
  <c r="AU31" i="23"/>
  <c r="AT31" i="23"/>
  <c r="AF31" i="23"/>
  <c r="AH31" i="23"/>
  <c r="AK31" i="23"/>
  <c r="AJ31" i="23"/>
  <c r="U31" i="23"/>
  <c r="W31" i="23"/>
  <c r="Z31" i="23"/>
  <c r="J31" i="23"/>
  <c r="L31" i="23"/>
  <c r="O31" i="23"/>
  <c r="BT30" i="23"/>
  <c r="BV30" i="23"/>
  <c r="BY30" i="23"/>
  <c r="BX30" i="23"/>
  <c r="BJ30" i="23"/>
  <c r="BL30" i="23"/>
  <c r="BO30" i="23"/>
  <c r="BN30" i="23"/>
  <c r="AZ30" i="23"/>
  <c r="BB30" i="23"/>
  <c r="BE30" i="23"/>
  <c r="BD30" i="23"/>
  <c r="AP30" i="23"/>
  <c r="AR30" i="23"/>
  <c r="AU30" i="23"/>
  <c r="AT30" i="23"/>
  <c r="AF30" i="23"/>
  <c r="AH30" i="23"/>
  <c r="AK30" i="23"/>
  <c r="AJ30" i="23"/>
  <c r="U30" i="23"/>
  <c r="W30" i="23"/>
  <c r="Z30" i="23"/>
  <c r="J30" i="23"/>
  <c r="L30" i="23"/>
  <c r="O30" i="23"/>
  <c r="BT29" i="23"/>
  <c r="BV29" i="23"/>
  <c r="BY29" i="23"/>
  <c r="BX29" i="23"/>
  <c r="BJ29" i="23"/>
  <c r="BL29" i="23"/>
  <c r="BO29" i="23"/>
  <c r="BN29" i="23"/>
  <c r="AZ29" i="23"/>
  <c r="BB29" i="23"/>
  <c r="BE29" i="23"/>
  <c r="BD29" i="23"/>
  <c r="AP29" i="23"/>
  <c r="AR29" i="23"/>
  <c r="AU29" i="23"/>
  <c r="AT29" i="23"/>
  <c r="AF29" i="23"/>
  <c r="AH29" i="23"/>
  <c r="AK29" i="23"/>
  <c r="AJ29" i="23"/>
  <c r="U29" i="23"/>
  <c r="W29" i="23"/>
  <c r="Z29" i="23"/>
  <c r="J29" i="23"/>
  <c r="L29" i="23"/>
  <c r="O29" i="23"/>
  <c r="BT28" i="23"/>
  <c r="BV28" i="23"/>
  <c r="BY28" i="23"/>
  <c r="BX28" i="23"/>
  <c r="BJ28" i="23"/>
  <c r="BL28" i="23"/>
  <c r="BO28" i="23"/>
  <c r="BN28" i="23"/>
  <c r="AZ28" i="23"/>
  <c r="BB28" i="23"/>
  <c r="BE28" i="23"/>
  <c r="BD28" i="23"/>
  <c r="AP28" i="23"/>
  <c r="AR28" i="23"/>
  <c r="AU28" i="23"/>
  <c r="AT28" i="23"/>
  <c r="AF28" i="23"/>
  <c r="AH28" i="23"/>
  <c r="AK28" i="23"/>
  <c r="AJ28" i="23"/>
  <c r="U28" i="23"/>
  <c r="W28" i="23"/>
  <c r="Z28" i="23"/>
  <c r="J28" i="23"/>
  <c r="L28" i="23"/>
  <c r="O28" i="23"/>
  <c r="BT27" i="23"/>
  <c r="BV27" i="23"/>
  <c r="BY27" i="23"/>
  <c r="BX27" i="23"/>
  <c r="BJ27" i="23"/>
  <c r="BL27" i="23"/>
  <c r="BO27" i="23"/>
  <c r="BN27" i="23"/>
  <c r="AZ27" i="23"/>
  <c r="BB27" i="23"/>
  <c r="BE27" i="23"/>
  <c r="BD27" i="23"/>
  <c r="AP27" i="23"/>
  <c r="AR27" i="23"/>
  <c r="AU27" i="23"/>
  <c r="AT27" i="23"/>
  <c r="AF27" i="23"/>
  <c r="AH27" i="23"/>
  <c r="AK27" i="23"/>
  <c r="AJ27" i="23"/>
  <c r="U27" i="23"/>
  <c r="W27" i="23"/>
  <c r="Z27" i="23"/>
  <c r="J27" i="23"/>
  <c r="L27" i="23"/>
  <c r="O27" i="23"/>
  <c r="BT26" i="23"/>
  <c r="BV26" i="23"/>
  <c r="BY26" i="23"/>
  <c r="BX26" i="23"/>
  <c r="BJ26" i="23"/>
  <c r="BL26" i="23"/>
  <c r="BO26" i="23"/>
  <c r="BN26" i="23"/>
  <c r="AZ26" i="23"/>
  <c r="BB26" i="23"/>
  <c r="BE26" i="23"/>
  <c r="BD26" i="23"/>
  <c r="AP26" i="23"/>
  <c r="AR26" i="23"/>
  <c r="AU26" i="23"/>
  <c r="AT26" i="23"/>
  <c r="AF26" i="23"/>
  <c r="AH26" i="23"/>
  <c r="AK26" i="23"/>
  <c r="AJ26" i="23"/>
  <c r="U26" i="23"/>
  <c r="W26" i="23"/>
  <c r="Z26" i="23"/>
  <c r="J26" i="23"/>
  <c r="L26" i="23"/>
  <c r="O26" i="23"/>
  <c r="BT25" i="23"/>
  <c r="BV25" i="23"/>
  <c r="BY25" i="23"/>
  <c r="BX25" i="23"/>
  <c r="BJ25" i="23"/>
  <c r="BL25" i="23"/>
  <c r="BO25" i="23"/>
  <c r="BN25" i="23"/>
  <c r="AZ25" i="23"/>
  <c r="BB25" i="23"/>
  <c r="BE25" i="23"/>
  <c r="BD25" i="23"/>
  <c r="AP25" i="23"/>
  <c r="AR25" i="23"/>
  <c r="AU25" i="23"/>
  <c r="AT25" i="23"/>
  <c r="AF25" i="23"/>
  <c r="AH25" i="23"/>
  <c r="AK25" i="23"/>
  <c r="AJ25" i="23"/>
  <c r="U25" i="23"/>
  <c r="W25" i="23"/>
  <c r="Z25" i="23"/>
  <c r="J25" i="23"/>
  <c r="L25" i="23"/>
  <c r="O25" i="23"/>
  <c r="BT24" i="23"/>
  <c r="BV24" i="23"/>
  <c r="BY24" i="23"/>
  <c r="BX24" i="23"/>
  <c r="BJ24" i="23"/>
  <c r="BL24" i="23"/>
  <c r="BO24" i="23"/>
  <c r="BN24" i="23"/>
  <c r="AZ24" i="23"/>
  <c r="BB24" i="23"/>
  <c r="BE24" i="23"/>
  <c r="BD24" i="23"/>
  <c r="AP24" i="23"/>
  <c r="AR24" i="23"/>
  <c r="AU24" i="23"/>
  <c r="AT24" i="23"/>
  <c r="AF24" i="23"/>
  <c r="AH24" i="23"/>
  <c r="AK24" i="23"/>
  <c r="AJ24" i="23"/>
  <c r="U24" i="23"/>
  <c r="W24" i="23"/>
  <c r="Z24" i="23"/>
  <c r="J24" i="23"/>
  <c r="L24" i="23"/>
  <c r="O24" i="23"/>
  <c r="BT23" i="23"/>
  <c r="BV23" i="23"/>
  <c r="BY23" i="23"/>
  <c r="BX23" i="23"/>
  <c r="BJ23" i="23"/>
  <c r="BL23" i="23"/>
  <c r="BO23" i="23"/>
  <c r="BN23" i="23"/>
  <c r="AZ23" i="23"/>
  <c r="BB23" i="23"/>
  <c r="BE23" i="23"/>
  <c r="BD23" i="23"/>
  <c r="AP23" i="23"/>
  <c r="AR23" i="23"/>
  <c r="AU23" i="23"/>
  <c r="AT23" i="23"/>
  <c r="AF23" i="23"/>
  <c r="AH23" i="23"/>
  <c r="AK23" i="23"/>
  <c r="AJ23" i="23"/>
  <c r="U23" i="23"/>
  <c r="W23" i="23"/>
  <c r="Z23" i="23"/>
  <c r="J23" i="23"/>
  <c r="L23" i="23"/>
  <c r="O23" i="23"/>
  <c r="BT22" i="23"/>
  <c r="BV22" i="23"/>
  <c r="BY22" i="23"/>
  <c r="BX22" i="23"/>
  <c r="BJ22" i="23"/>
  <c r="BL22" i="23"/>
  <c r="BO22" i="23"/>
  <c r="BN22" i="23"/>
  <c r="AZ22" i="23"/>
  <c r="BB22" i="23"/>
  <c r="BE22" i="23"/>
  <c r="BD22" i="23"/>
  <c r="AP22" i="23"/>
  <c r="AQ22" i="23"/>
  <c r="AR22" i="23"/>
  <c r="AU22" i="23"/>
  <c r="AT22" i="23"/>
  <c r="AF22" i="23"/>
  <c r="AH22" i="23"/>
  <c r="AK22" i="23"/>
  <c r="AJ22" i="23"/>
  <c r="U22" i="23"/>
  <c r="W22" i="23"/>
  <c r="Z22" i="23"/>
  <c r="J22" i="23"/>
  <c r="L22" i="23"/>
  <c r="O22" i="23"/>
  <c r="BT21" i="23"/>
  <c r="BV21" i="23"/>
  <c r="BY21" i="23"/>
  <c r="BX21" i="23"/>
  <c r="BJ21" i="23"/>
  <c r="BL21" i="23"/>
  <c r="BO21" i="23"/>
  <c r="BN21" i="23"/>
  <c r="AZ21" i="23"/>
  <c r="BB21" i="23"/>
  <c r="BE21" i="23"/>
  <c r="BD21" i="23"/>
  <c r="AP21" i="23"/>
  <c r="AR21" i="23"/>
  <c r="AU21" i="23"/>
  <c r="AT21" i="23"/>
  <c r="AF21" i="23"/>
  <c r="AH21" i="23"/>
  <c r="AK21" i="23"/>
  <c r="AJ21" i="23"/>
  <c r="U21" i="23"/>
  <c r="W21" i="23"/>
  <c r="Z21" i="23"/>
  <c r="J21" i="23"/>
  <c r="L21" i="23"/>
  <c r="O21" i="23"/>
  <c r="BT20" i="23"/>
  <c r="BV20" i="23"/>
  <c r="BY20" i="23"/>
  <c r="BX20" i="23"/>
  <c r="BJ20" i="23"/>
  <c r="BL20" i="23"/>
  <c r="BO20" i="23"/>
  <c r="BN20" i="23"/>
  <c r="AZ20" i="23"/>
  <c r="BB20" i="23"/>
  <c r="BE20" i="23"/>
  <c r="BD20" i="23"/>
  <c r="AP20" i="23"/>
  <c r="AR20" i="23"/>
  <c r="AU20" i="23"/>
  <c r="AT20" i="23"/>
  <c r="AF20" i="23"/>
  <c r="AH20" i="23"/>
  <c r="AK20" i="23"/>
  <c r="AJ20" i="23"/>
  <c r="U20" i="23"/>
  <c r="W20" i="23"/>
  <c r="Z20" i="23"/>
  <c r="J20" i="23"/>
  <c r="L20" i="23"/>
  <c r="O20" i="23"/>
  <c r="BT19" i="23"/>
  <c r="BV19" i="23"/>
  <c r="BY19" i="23"/>
  <c r="BX19" i="23"/>
  <c r="BJ19" i="23"/>
  <c r="BL19" i="23"/>
  <c r="BO19" i="23"/>
  <c r="BN19" i="23"/>
  <c r="AZ19" i="23"/>
  <c r="BB19" i="23"/>
  <c r="BE19" i="23"/>
  <c r="BD19" i="23"/>
  <c r="AP19" i="23"/>
  <c r="AR19" i="23"/>
  <c r="AU19" i="23"/>
  <c r="AT19" i="23"/>
  <c r="AF19" i="23"/>
  <c r="AH19" i="23"/>
  <c r="AK19" i="23"/>
  <c r="AJ19" i="23"/>
  <c r="U19" i="23"/>
  <c r="W19" i="23"/>
  <c r="Z19" i="23"/>
  <c r="J19" i="23"/>
  <c r="L19" i="23"/>
  <c r="O19" i="23"/>
  <c r="BT18" i="23"/>
  <c r="BV18" i="23"/>
  <c r="BY18" i="23"/>
  <c r="BX18" i="23"/>
  <c r="BJ18" i="23"/>
  <c r="BL18" i="23"/>
  <c r="BO18" i="23"/>
  <c r="BN18" i="23"/>
  <c r="AZ18" i="23"/>
  <c r="BB18" i="23"/>
  <c r="BE18" i="23"/>
  <c r="BD18" i="23"/>
  <c r="AP18" i="23"/>
  <c r="AR18" i="23"/>
  <c r="AU18" i="23"/>
  <c r="AT18" i="23"/>
  <c r="AF18" i="23"/>
  <c r="AH18" i="23"/>
  <c r="AK18" i="23"/>
  <c r="AJ18" i="23"/>
  <c r="U18" i="23"/>
  <c r="W18" i="23"/>
  <c r="Z18" i="23"/>
  <c r="J18" i="23"/>
  <c r="L18" i="23"/>
  <c r="O18" i="23"/>
  <c r="BT17" i="23"/>
  <c r="BV17" i="23"/>
  <c r="BY17" i="23"/>
  <c r="BX17" i="23"/>
  <c r="BJ17" i="23"/>
  <c r="BL17" i="23"/>
  <c r="BO17" i="23"/>
  <c r="BN17" i="23"/>
  <c r="AZ17" i="23"/>
  <c r="BB17" i="23"/>
  <c r="BE17" i="23"/>
  <c r="BD17" i="23"/>
  <c r="AP17" i="23"/>
  <c r="AR17" i="23"/>
  <c r="AU17" i="23"/>
  <c r="AT17" i="23"/>
  <c r="AF17" i="23"/>
  <c r="AH17" i="23"/>
  <c r="AK17" i="23"/>
  <c r="AJ17" i="23"/>
  <c r="U17" i="23"/>
  <c r="W17" i="23"/>
  <c r="Z17" i="23"/>
  <c r="J17" i="23"/>
  <c r="L17" i="23"/>
  <c r="O17" i="23"/>
  <c r="BT16" i="23"/>
  <c r="BV16" i="23"/>
  <c r="BY16" i="23"/>
  <c r="BX16" i="23"/>
  <c r="BJ16" i="23"/>
  <c r="BL16" i="23"/>
  <c r="BO16" i="23"/>
  <c r="BN16" i="23"/>
  <c r="AZ16" i="23"/>
  <c r="BB16" i="23"/>
  <c r="BE16" i="23"/>
  <c r="BD16" i="23"/>
  <c r="AP16" i="23"/>
  <c r="AR16" i="23"/>
  <c r="AU16" i="23"/>
  <c r="AT16" i="23"/>
  <c r="AF16" i="23"/>
  <c r="AH16" i="23"/>
  <c r="AK16" i="23"/>
  <c r="AJ16" i="23"/>
  <c r="U16" i="23"/>
  <c r="W16" i="23"/>
  <c r="Z16" i="23"/>
  <c r="J16" i="23"/>
  <c r="L16" i="23"/>
  <c r="O16" i="23"/>
  <c r="BT15" i="23"/>
  <c r="BV15" i="23"/>
  <c r="BY15" i="23"/>
  <c r="BX15" i="23"/>
  <c r="BJ15" i="23"/>
  <c r="BL15" i="23"/>
  <c r="BO15" i="23"/>
  <c r="BN15" i="23"/>
  <c r="AZ15" i="23"/>
  <c r="BB15" i="23"/>
  <c r="BE15" i="23"/>
  <c r="BD15" i="23"/>
  <c r="AP15" i="23"/>
  <c r="AR15" i="23"/>
  <c r="AU15" i="23"/>
  <c r="AT15" i="23"/>
  <c r="AF15" i="23"/>
  <c r="AH15" i="23"/>
  <c r="AK15" i="23"/>
  <c r="AJ15" i="23"/>
  <c r="U15" i="23"/>
  <c r="W15" i="23"/>
  <c r="Z15" i="23"/>
  <c r="J15" i="23"/>
  <c r="L15" i="23"/>
  <c r="O15" i="23"/>
  <c r="BT14" i="23"/>
  <c r="BV14" i="23"/>
  <c r="BY14" i="23"/>
  <c r="BX14" i="23"/>
  <c r="BJ14" i="23"/>
  <c r="BL14" i="23"/>
  <c r="BO14" i="23"/>
  <c r="BN14" i="23"/>
  <c r="AZ14" i="23"/>
  <c r="BB14" i="23"/>
  <c r="BE14" i="23"/>
  <c r="BD14" i="23"/>
  <c r="AP14" i="23"/>
  <c r="AR14" i="23"/>
  <c r="AU14" i="23"/>
  <c r="AT14" i="23"/>
  <c r="AF14" i="23"/>
  <c r="AH14" i="23"/>
  <c r="AK14" i="23"/>
  <c r="AJ14" i="23"/>
  <c r="U14" i="23"/>
  <c r="W14" i="23"/>
  <c r="Z14" i="23"/>
  <c r="J14" i="23"/>
  <c r="L14" i="23"/>
  <c r="O14" i="23"/>
  <c r="BT13" i="23"/>
  <c r="BV13" i="23"/>
  <c r="BY13" i="23"/>
  <c r="BX13" i="23"/>
  <c r="BJ13" i="23"/>
  <c r="BL13" i="23"/>
  <c r="BO13" i="23"/>
  <c r="BN13" i="23"/>
  <c r="AZ13" i="23"/>
  <c r="BB13" i="23"/>
  <c r="BE13" i="23"/>
  <c r="BD13" i="23"/>
  <c r="AP13" i="23"/>
  <c r="AR13" i="23"/>
  <c r="AU13" i="23"/>
  <c r="AT13" i="23"/>
  <c r="AF13" i="23"/>
  <c r="AH13" i="23"/>
  <c r="AK13" i="23"/>
  <c r="AJ13" i="23"/>
  <c r="U13" i="23"/>
  <c r="W13" i="23"/>
  <c r="Z13" i="23"/>
  <c r="J13" i="23"/>
  <c r="L13" i="23"/>
  <c r="O13" i="23"/>
  <c r="BT12" i="23"/>
  <c r="BV12" i="23"/>
  <c r="BY12" i="23"/>
  <c r="BX12" i="23"/>
  <c r="BJ12" i="23"/>
  <c r="BL12" i="23"/>
  <c r="BO12" i="23"/>
  <c r="BN12" i="23"/>
  <c r="AZ12" i="23"/>
  <c r="BB12" i="23"/>
  <c r="BE12" i="23"/>
  <c r="BD12" i="23"/>
  <c r="AP12" i="23"/>
  <c r="AR12" i="23"/>
  <c r="AU12" i="23"/>
  <c r="AT12" i="23"/>
  <c r="AF12" i="23"/>
  <c r="AH12" i="23"/>
  <c r="AK12" i="23"/>
  <c r="AJ12" i="23"/>
  <c r="U12" i="23"/>
  <c r="W12" i="23"/>
  <c r="Z12" i="23"/>
  <c r="J12" i="23"/>
  <c r="L12" i="23"/>
  <c r="O12" i="23"/>
  <c r="BT11" i="23"/>
  <c r="BV11" i="23"/>
  <c r="BY11" i="23"/>
  <c r="BX11" i="23"/>
  <c r="BJ11" i="23"/>
  <c r="BL11" i="23"/>
  <c r="BO11" i="23"/>
  <c r="BN11" i="23"/>
  <c r="AZ11" i="23"/>
  <c r="BB11" i="23"/>
  <c r="BE11" i="23"/>
  <c r="BD11" i="23"/>
  <c r="AP11" i="23"/>
  <c r="AR11" i="23"/>
  <c r="AU11" i="23"/>
  <c r="AT11" i="23"/>
  <c r="AF11" i="23"/>
  <c r="AH11" i="23"/>
  <c r="AK11" i="23"/>
  <c r="AJ11" i="23"/>
  <c r="U11" i="23"/>
  <c r="W11" i="23"/>
  <c r="Z11" i="23"/>
  <c r="J11" i="23"/>
  <c r="L11" i="23"/>
  <c r="O11" i="23"/>
  <c r="BT10" i="23"/>
  <c r="BV10" i="23"/>
  <c r="BY10" i="23"/>
  <c r="BX10" i="23"/>
  <c r="BJ10" i="23"/>
  <c r="BL10" i="23"/>
  <c r="BO10" i="23"/>
  <c r="BN10" i="23"/>
  <c r="AZ10" i="23"/>
  <c r="BB10" i="23"/>
  <c r="BE10" i="23"/>
  <c r="BD10" i="23"/>
  <c r="AP10" i="23"/>
  <c r="AR10" i="23"/>
  <c r="AU10" i="23"/>
  <c r="AT10" i="23"/>
  <c r="AF10" i="23"/>
  <c r="AH10" i="23"/>
  <c r="AK10" i="23"/>
  <c r="AJ10" i="23"/>
  <c r="U10" i="23"/>
  <c r="W10" i="23"/>
  <c r="Z10" i="23"/>
  <c r="J10" i="23"/>
  <c r="L10" i="23"/>
  <c r="BT9" i="23"/>
  <c r="BV9" i="23"/>
  <c r="BY9" i="23"/>
  <c r="BX9" i="23"/>
  <c r="BJ9" i="23"/>
  <c r="BL9" i="23"/>
  <c r="BO9" i="23"/>
  <c r="BN9" i="23"/>
  <c r="AZ9" i="23"/>
  <c r="BB9" i="23"/>
  <c r="BE9" i="23"/>
  <c r="BD9" i="23"/>
  <c r="AP9" i="23"/>
  <c r="AR9" i="23"/>
  <c r="AU9" i="23"/>
  <c r="AT9" i="23"/>
  <c r="AF9" i="23"/>
  <c r="AH9" i="23"/>
  <c r="AK9" i="23"/>
  <c r="AJ9" i="23"/>
  <c r="U9" i="23"/>
  <c r="W9" i="23"/>
  <c r="Z9" i="23"/>
  <c r="J9" i="23"/>
  <c r="L9" i="23"/>
  <c r="O9" i="23"/>
  <c r="BT8" i="23"/>
  <c r="BV8" i="23"/>
  <c r="BY8" i="23"/>
  <c r="BX8" i="23"/>
  <c r="BJ8" i="23"/>
  <c r="BL8" i="23"/>
  <c r="BO8" i="23"/>
  <c r="BN8" i="23"/>
  <c r="AZ8" i="23"/>
  <c r="BB8" i="23"/>
  <c r="BE8" i="23"/>
  <c r="BD8" i="23"/>
  <c r="AP8" i="23"/>
  <c r="AR8" i="23"/>
  <c r="AU8" i="23"/>
  <c r="AT8" i="23"/>
  <c r="AF8" i="23"/>
  <c r="AH8" i="23"/>
  <c r="AK8" i="23"/>
  <c r="AJ8" i="23"/>
  <c r="U8" i="23"/>
  <c r="W8" i="23"/>
  <c r="Z8" i="23"/>
  <c r="J8" i="23"/>
  <c r="L8" i="23"/>
  <c r="O8" i="23"/>
  <c r="BT7" i="23"/>
  <c r="BV7" i="23"/>
  <c r="BY7" i="23"/>
  <c r="BX7" i="23"/>
  <c r="BJ7" i="23"/>
  <c r="BL7" i="23"/>
  <c r="BO7" i="23"/>
  <c r="BN7" i="23"/>
  <c r="AZ7" i="23"/>
  <c r="BB7" i="23"/>
  <c r="BE7" i="23"/>
  <c r="BD7" i="23"/>
  <c r="AP7" i="23"/>
  <c r="AR7" i="23"/>
  <c r="AU7" i="23"/>
  <c r="AT7" i="23"/>
  <c r="AF7" i="23"/>
  <c r="AH7" i="23"/>
  <c r="AK7" i="23"/>
  <c r="AJ7" i="23"/>
  <c r="U7" i="23"/>
  <c r="W7" i="23"/>
  <c r="Z7" i="23"/>
  <c r="J7" i="23"/>
  <c r="L7" i="23"/>
  <c r="O7" i="23"/>
  <c r="BT6" i="23"/>
  <c r="BV6" i="23"/>
  <c r="BY6" i="23"/>
  <c r="BX6" i="23"/>
  <c r="BJ6" i="23"/>
  <c r="BL6" i="23"/>
  <c r="BO6" i="23"/>
  <c r="BN6" i="23"/>
  <c r="AZ6" i="23"/>
  <c r="BB6" i="23"/>
  <c r="BE6" i="23"/>
  <c r="BD6" i="23"/>
  <c r="AP6" i="23"/>
  <c r="AR6" i="23"/>
  <c r="AU6" i="23"/>
  <c r="AT6" i="23"/>
  <c r="AF6" i="23"/>
  <c r="AH6" i="23"/>
  <c r="AK6" i="23"/>
  <c r="AJ6" i="23"/>
  <c r="U6" i="23"/>
  <c r="W6" i="23"/>
  <c r="Z6" i="23"/>
  <c r="J6" i="23"/>
  <c r="L6" i="23"/>
  <c r="O6" i="23"/>
  <c r="BT5" i="23"/>
  <c r="BV5" i="23"/>
  <c r="BY5" i="23"/>
  <c r="BX5" i="23"/>
  <c r="BJ5" i="23"/>
  <c r="BL5" i="23"/>
  <c r="BO5" i="23"/>
  <c r="BN5" i="23"/>
  <c r="AZ5" i="23"/>
  <c r="BB5" i="23"/>
  <c r="BE5" i="23"/>
  <c r="BD5" i="23"/>
  <c r="AP5" i="23"/>
  <c r="AR5" i="23"/>
  <c r="AU5" i="23"/>
  <c r="AT5" i="23"/>
  <c r="AF5" i="23"/>
  <c r="AH5" i="23"/>
  <c r="AK5" i="23"/>
  <c r="AJ5" i="23"/>
  <c r="U5" i="23"/>
  <c r="W5" i="23"/>
  <c r="Z5" i="23"/>
  <c r="J5" i="23"/>
  <c r="L5" i="23"/>
  <c r="O5" i="23"/>
  <c r="BT4" i="23"/>
  <c r="BV4" i="23"/>
  <c r="BJ4" i="23"/>
  <c r="BL4" i="23"/>
  <c r="AZ4" i="23"/>
  <c r="BB4" i="23"/>
  <c r="AP4" i="23"/>
  <c r="AR4" i="23"/>
  <c r="AF4" i="23"/>
  <c r="AH4" i="23"/>
  <c r="U4" i="23"/>
  <c r="W4" i="23"/>
  <c r="J4" i="23"/>
  <c r="L4" i="23"/>
  <c r="BT3" i="23"/>
  <c r="BV3" i="23"/>
  <c r="BY3" i="23"/>
  <c r="BX3" i="23"/>
  <c r="BJ3" i="23"/>
  <c r="BL3" i="23"/>
  <c r="BO3" i="23"/>
  <c r="BN3" i="23"/>
  <c r="AZ3" i="23"/>
  <c r="BB3" i="23"/>
  <c r="BE3" i="23"/>
  <c r="BD3" i="23"/>
  <c r="AP3" i="23"/>
  <c r="AR3" i="23"/>
  <c r="AU3" i="23"/>
  <c r="AT3" i="23"/>
  <c r="AF3" i="23"/>
  <c r="AH3" i="23"/>
  <c r="AK3" i="23"/>
  <c r="AJ3" i="23"/>
  <c r="U3" i="23"/>
  <c r="W3" i="23"/>
  <c r="Z3" i="23"/>
  <c r="J3" i="23"/>
  <c r="L3" i="23"/>
  <c r="O3" i="23"/>
  <c r="BT2" i="23"/>
  <c r="BV2" i="23"/>
  <c r="BY2" i="23"/>
  <c r="BX2" i="23"/>
  <c r="BJ2" i="23"/>
  <c r="BL2" i="23"/>
  <c r="BO2" i="23"/>
  <c r="BN2" i="23"/>
  <c r="AZ2" i="23"/>
  <c r="BB2" i="23"/>
  <c r="BE2" i="23"/>
  <c r="BD2" i="23"/>
  <c r="AP2" i="23"/>
  <c r="AR2" i="23"/>
  <c r="AU2" i="23"/>
  <c r="AT2" i="23"/>
  <c r="AF2" i="23"/>
  <c r="AH2" i="23"/>
  <c r="AK2" i="23"/>
  <c r="AJ2" i="23"/>
  <c r="U2" i="23"/>
  <c r="W2" i="23"/>
  <c r="Z2" i="23"/>
  <c r="J2" i="23"/>
  <c r="L2" i="23"/>
  <c r="O2" i="23"/>
  <c r="BT86" i="22"/>
  <c r="BV86" i="22"/>
  <c r="BY86" i="22"/>
  <c r="BX86" i="22"/>
  <c r="BJ86" i="22"/>
  <c r="BL86" i="22"/>
  <c r="BO86" i="22"/>
  <c r="BN86" i="22"/>
  <c r="AZ86" i="22"/>
  <c r="BB86" i="22"/>
  <c r="BE86" i="22"/>
  <c r="BD86" i="22"/>
  <c r="AP86" i="22"/>
  <c r="AR86" i="22"/>
  <c r="AU86" i="22"/>
  <c r="AT86" i="22"/>
  <c r="AF86" i="22"/>
  <c r="AH86" i="22"/>
  <c r="AK86" i="22"/>
  <c r="AJ86" i="22"/>
  <c r="U86" i="22"/>
  <c r="W86" i="22"/>
  <c r="Z86" i="22"/>
  <c r="J86" i="22"/>
  <c r="L86" i="22"/>
  <c r="O86" i="22"/>
  <c r="BT85" i="22"/>
  <c r="BV85" i="22"/>
  <c r="BY85" i="22"/>
  <c r="BX85" i="22"/>
  <c r="BJ85" i="22"/>
  <c r="BL85" i="22"/>
  <c r="BO85" i="22"/>
  <c r="BN85" i="22"/>
  <c r="AZ85" i="22"/>
  <c r="BB85" i="22"/>
  <c r="BE85" i="22"/>
  <c r="BD85" i="22"/>
  <c r="AP85" i="22"/>
  <c r="AR85" i="22"/>
  <c r="AU85" i="22"/>
  <c r="AT85" i="22"/>
  <c r="AF85" i="22"/>
  <c r="AH85" i="22"/>
  <c r="AK85" i="22"/>
  <c r="AJ85" i="22"/>
  <c r="U85" i="22"/>
  <c r="W85" i="22"/>
  <c r="Z85" i="22"/>
  <c r="J85" i="22"/>
  <c r="L85" i="22"/>
  <c r="O85" i="22"/>
  <c r="BT84" i="22"/>
  <c r="BV84" i="22"/>
  <c r="BY84" i="22"/>
  <c r="BX84" i="22"/>
  <c r="BJ84" i="22"/>
  <c r="BL84" i="22"/>
  <c r="BO84" i="22"/>
  <c r="BN84" i="22"/>
  <c r="AZ84" i="22"/>
  <c r="BB84" i="22"/>
  <c r="BE84" i="22"/>
  <c r="BD84" i="22"/>
  <c r="AP84" i="22"/>
  <c r="AR84" i="22"/>
  <c r="AU84" i="22"/>
  <c r="AT84" i="22"/>
  <c r="AF84" i="22"/>
  <c r="AH84" i="22"/>
  <c r="AK84" i="22"/>
  <c r="AJ84" i="22"/>
  <c r="U84" i="22"/>
  <c r="W84" i="22"/>
  <c r="Z84" i="22"/>
  <c r="J84" i="22"/>
  <c r="L84" i="22"/>
  <c r="O84" i="22"/>
  <c r="BT83" i="22"/>
  <c r="BV83" i="22"/>
  <c r="BJ83" i="22"/>
  <c r="BL83" i="22"/>
  <c r="AZ83" i="22"/>
  <c r="BB83" i="22"/>
  <c r="AP83" i="22"/>
  <c r="AR83" i="22"/>
  <c r="AF83" i="22"/>
  <c r="AH83" i="22"/>
  <c r="U83" i="22"/>
  <c r="W83" i="22"/>
  <c r="J83" i="22"/>
  <c r="L83" i="22"/>
  <c r="BT82" i="22"/>
  <c r="BV82" i="22"/>
  <c r="BY82" i="22"/>
  <c r="BX82" i="22"/>
  <c r="BJ82" i="22"/>
  <c r="BL82" i="22"/>
  <c r="BO82" i="22"/>
  <c r="AZ82" i="22"/>
  <c r="BB82" i="22"/>
  <c r="BE82" i="22"/>
  <c r="BD82" i="22"/>
  <c r="AP82" i="22"/>
  <c r="AR82" i="22"/>
  <c r="AU82" i="22"/>
  <c r="AT82" i="22"/>
  <c r="AF82" i="22"/>
  <c r="AH82" i="22"/>
  <c r="AK82" i="22"/>
  <c r="AJ82" i="22"/>
  <c r="U82" i="22"/>
  <c r="W82" i="22"/>
  <c r="Z82" i="22"/>
  <c r="J82" i="22"/>
  <c r="L82" i="22"/>
  <c r="O82" i="22"/>
  <c r="BT81" i="22"/>
  <c r="BV81" i="22"/>
  <c r="BY81" i="22"/>
  <c r="BX81" i="22"/>
  <c r="BJ81" i="22"/>
  <c r="BL81" i="22"/>
  <c r="BO81" i="22"/>
  <c r="BN81" i="22"/>
  <c r="AZ81" i="22"/>
  <c r="BB81" i="22"/>
  <c r="BE81" i="22"/>
  <c r="BD81" i="22"/>
  <c r="AP81" i="22"/>
  <c r="AR81" i="22"/>
  <c r="AU81" i="22"/>
  <c r="AT81" i="22"/>
  <c r="AF81" i="22"/>
  <c r="AH81" i="22"/>
  <c r="AK81" i="22"/>
  <c r="AJ81" i="22"/>
  <c r="U81" i="22"/>
  <c r="W81" i="22"/>
  <c r="Z81" i="22"/>
  <c r="J81" i="22"/>
  <c r="L81" i="22"/>
  <c r="O81" i="22"/>
  <c r="BT80" i="22"/>
  <c r="BV80" i="22"/>
  <c r="BY80" i="22"/>
  <c r="BX80" i="22"/>
  <c r="BJ80" i="22"/>
  <c r="BL80" i="22"/>
  <c r="BO80" i="22"/>
  <c r="BN80" i="22"/>
  <c r="AZ80" i="22"/>
  <c r="BB80" i="22"/>
  <c r="BE80" i="22"/>
  <c r="BD80" i="22"/>
  <c r="AP80" i="22"/>
  <c r="AR80" i="22"/>
  <c r="AU80" i="22"/>
  <c r="AT80" i="22"/>
  <c r="AF80" i="22"/>
  <c r="AH80" i="22"/>
  <c r="AK80" i="22"/>
  <c r="AJ80" i="22"/>
  <c r="U80" i="22"/>
  <c r="W80" i="22"/>
  <c r="Z80" i="22"/>
  <c r="J80" i="22"/>
  <c r="L80" i="22"/>
  <c r="O80" i="22"/>
  <c r="BT79" i="22"/>
  <c r="BV79" i="22"/>
  <c r="BJ79" i="22"/>
  <c r="BL79" i="22"/>
  <c r="AZ79" i="22"/>
  <c r="BB79" i="22"/>
  <c r="AP79" i="22"/>
  <c r="AR79" i="22"/>
  <c r="AF79" i="22"/>
  <c r="AH79" i="22"/>
  <c r="U79" i="22"/>
  <c r="W79" i="22"/>
  <c r="J79" i="22"/>
  <c r="L79" i="22"/>
  <c r="BT78" i="22"/>
  <c r="BV78" i="22"/>
  <c r="BY78" i="22"/>
  <c r="BX78" i="22"/>
  <c r="BJ78" i="22"/>
  <c r="BL78" i="22"/>
  <c r="BO78" i="22"/>
  <c r="BN78" i="22"/>
  <c r="AZ78" i="22"/>
  <c r="BB78" i="22"/>
  <c r="BE78" i="22"/>
  <c r="BD78" i="22"/>
  <c r="AP78" i="22"/>
  <c r="AR78" i="22"/>
  <c r="AU78" i="22"/>
  <c r="AT78" i="22"/>
  <c r="AF78" i="22"/>
  <c r="AH78" i="22"/>
  <c r="AK78" i="22"/>
  <c r="AJ78" i="22"/>
  <c r="U78" i="22"/>
  <c r="W78" i="22"/>
  <c r="Z78" i="22"/>
  <c r="J78" i="22"/>
  <c r="L78" i="22"/>
  <c r="O78" i="22"/>
  <c r="BT77" i="22"/>
  <c r="BV77" i="22"/>
  <c r="BY77" i="22"/>
  <c r="BX77" i="22"/>
  <c r="BJ77" i="22"/>
  <c r="BL77" i="22"/>
  <c r="BO77" i="22"/>
  <c r="BN77" i="22"/>
  <c r="AZ77" i="22"/>
  <c r="BB77" i="22"/>
  <c r="BE77" i="22"/>
  <c r="BD77" i="22"/>
  <c r="AP77" i="22"/>
  <c r="AR77" i="22"/>
  <c r="AU77" i="22"/>
  <c r="AT77" i="22"/>
  <c r="AF77" i="22"/>
  <c r="AH77" i="22"/>
  <c r="AK77" i="22"/>
  <c r="AJ77" i="22"/>
  <c r="U77" i="22"/>
  <c r="W77" i="22"/>
  <c r="Z77" i="22"/>
  <c r="J77" i="22"/>
  <c r="L77" i="22"/>
  <c r="O77" i="22"/>
  <c r="BT76" i="22"/>
  <c r="BV76" i="22"/>
  <c r="BY76" i="22"/>
  <c r="BX76" i="22"/>
  <c r="BJ76" i="22"/>
  <c r="BL76" i="22"/>
  <c r="BO76" i="22"/>
  <c r="BN76" i="22"/>
  <c r="AZ76" i="22"/>
  <c r="BB76" i="22"/>
  <c r="BE76" i="22"/>
  <c r="BD76" i="22"/>
  <c r="AP76" i="22"/>
  <c r="AR76" i="22"/>
  <c r="AU76" i="22"/>
  <c r="AT76" i="22"/>
  <c r="AF76" i="22"/>
  <c r="AH76" i="22"/>
  <c r="AK76" i="22"/>
  <c r="AJ76" i="22"/>
  <c r="U76" i="22"/>
  <c r="W76" i="22"/>
  <c r="Z76" i="22"/>
  <c r="J76" i="22"/>
  <c r="L76" i="22"/>
  <c r="O76" i="22"/>
  <c r="BT75" i="22"/>
  <c r="BV75" i="22"/>
  <c r="BY75" i="22"/>
  <c r="BX75" i="22"/>
  <c r="BJ75" i="22"/>
  <c r="BL75" i="22"/>
  <c r="BO75" i="22"/>
  <c r="BN75" i="22"/>
  <c r="AZ75" i="22"/>
  <c r="BB75" i="22"/>
  <c r="BE75" i="22"/>
  <c r="BD75" i="22"/>
  <c r="AP75" i="22"/>
  <c r="AR75" i="22"/>
  <c r="AU75" i="22"/>
  <c r="AT75" i="22"/>
  <c r="AF75" i="22"/>
  <c r="AH75" i="22"/>
  <c r="AK75" i="22"/>
  <c r="AJ75" i="22"/>
  <c r="U75" i="22"/>
  <c r="W75" i="22"/>
  <c r="Z75" i="22"/>
  <c r="J75" i="22"/>
  <c r="L75" i="22"/>
  <c r="O75" i="22"/>
  <c r="BT74" i="22"/>
  <c r="BV74" i="22"/>
  <c r="BY74" i="22"/>
  <c r="BX74" i="22"/>
  <c r="BJ74" i="22"/>
  <c r="BL74" i="22"/>
  <c r="BO74" i="22"/>
  <c r="BN74" i="22"/>
  <c r="AZ74" i="22"/>
  <c r="BB74" i="22"/>
  <c r="BE74" i="22"/>
  <c r="BD74" i="22"/>
  <c r="AP74" i="22"/>
  <c r="AR74" i="22"/>
  <c r="AU74" i="22"/>
  <c r="AT74" i="22"/>
  <c r="AF74" i="22"/>
  <c r="AH74" i="22"/>
  <c r="AK74" i="22"/>
  <c r="AJ74" i="22"/>
  <c r="U74" i="22"/>
  <c r="W74" i="22"/>
  <c r="Z74" i="22"/>
  <c r="J74" i="22"/>
  <c r="L74" i="22"/>
  <c r="O74" i="22"/>
  <c r="BT73" i="22"/>
  <c r="BV73" i="22"/>
  <c r="BY73" i="22"/>
  <c r="BX73" i="22"/>
  <c r="BJ73" i="22"/>
  <c r="BL73" i="22"/>
  <c r="BO73" i="22"/>
  <c r="BN73" i="22"/>
  <c r="AZ73" i="22"/>
  <c r="BB73" i="22"/>
  <c r="BE73" i="22"/>
  <c r="BD73" i="22"/>
  <c r="AP73" i="22"/>
  <c r="AR73" i="22"/>
  <c r="AU73" i="22"/>
  <c r="AT73" i="22"/>
  <c r="AF73" i="22"/>
  <c r="AH73" i="22"/>
  <c r="AK73" i="22"/>
  <c r="AJ73" i="22"/>
  <c r="U73" i="22"/>
  <c r="W73" i="22"/>
  <c r="Z73" i="22"/>
  <c r="J73" i="22"/>
  <c r="L73" i="22"/>
  <c r="O73" i="22"/>
  <c r="BT72" i="22"/>
  <c r="BV72" i="22"/>
  <c r="BY72" i="22"/>
  <c r="BX72" i="22"/>
  <c r="BJ72" i="22"/>
  <c r="BL72" i="22"/>
  <c r="BO72" i="22"/>
  <c r="BN72" i="22"/>
  <c r="AZ72" i="22"/>
  <c r="BB72" i="22"/>
  <c r="BE72" i="22"/>
  <c r="BD72" i="22"/>
  <c r="AP72" i="22"/>
  <c r="AR72" i="22"/>
  <c r="AU72" i="22"/>
  <c r="AT72" i="22"/>
  <c r="AF72" i="22"/>
  <c r="AH72" i="22"/>
  <c r="AK72" i="22"/>
  <c r="AJ72" i="22"/>
  <c r="U72" i="22"/>
  <c r="W72" i="22"/>
  <c r="Z72" i="22"/>
  <c r="J72" i="22"/>
  <c r="L72" i="22"/>
  <c r="O72" i="22"/>
  <c r="BT71" i="22"/>
  <c r="BV71" i="22"/>
  <c r="BY71" i="22"/>
  <c r="BX71" i="22"/>
  <c r="BJ71" i="22"/>
  <c r="BL71" i="22"/>
  <c r="BO71" i="22"/>
  <c r="BN71" i="22"/>
  <c r="AZ71" i="22"/>
  <c r="BB71" i="22"/>
  <c r="BE71" i="22"/>
  <c r="BD71" i="22"/>
  <c r="AP71" i="22"/>
  <c r="AR71" i="22"/>
  <c r="AU71" i="22"/>
  <c r="AT71" i="22"/>
  <c r="AF71" i="22"/>
  <c r="AH71" i="22"/>
  <c r="AK71" i="22"/>
  <c r="AJ71" i="22"/>
  <c r="U71" i="22"/>
  <c r="W71" i="22"/>
  <c r="Z71" i="22"/>
  <c r="J71" i="22"/>
  <c r="L71" i="22"/>
  <c r="O71" i="22"/>
  <c r="BT70" i="22"/>
  <c r="BV70" i="22"/>
  <c r="BY70" i="22"/>
  <c r="BX70" i="22"/>
  <c r="BJ70" i="22"/>
  <c r="BL70" i="22"/>
  <c r="BO70" i="22"/>
  <c r="BN70" i="22"/>
  <c r="AZ70" i="22"/>
  <c r="BB70" i="22"/>
  <c r="BE70" i="22"/>
  <c r="BD70" i="22"/>
  <c r="AP70" i="22"/>
  <c r="AR70" i="22"/>
  <c r="AU70" i="22"/>
  <c r="AT70" i="22"/>
  <c r="AF70" i="22"/>
  <c r="AH70" i="22"/>
  <c r="AK70" i="22"/>
  <c r="AJ70" i="22"/>
  <c r="U70" i="22"/>
  <c r="W70" i="22"/>
  <c r="Z70" i="22"/>
  <c r="J70" i="22"/>
  <c r="L70" i="22"/>
  <c r="O70" i="22"/>
  <c r="BT69" i="22"/>
  <c r="BV69" i="22"/>
  <c r="BY69" i="22"/>
  <c r="BX69" i="22"/>
  <c r="BJ69" i="22"/>
  <c r="BL69" i="22"/>
  <c r="BO69" i="22"/>
  <c r="BN69" i="22"/>
  <c r="AZ69" i="22"/>
  <c r="BB69" i="22"/>
  <c r="BE69" i="22"/>
  <c r="BD69" i="22"/>
  <c r="AP69" i="22"/>
  <c r="AR69" i="22"/>
  <c r="AU69" i="22"/>
  <c r="AT69" i="22"/>
  <c r="AF69" i="22"/>
  <c r="AH69" i="22"/>
  <c r="AK69" i="22"/>
  <c r="AJ69" i="22"/>
  <c r="U69" i="22"/>
  <c r="W69" i="22"/>
  <c r="Z69" i="22"/>
  <c r="J69" i="22"/>
  <c r="L69" i="22"/>
  <c r="O69" i="22"/>
  <c r="BT68" i="22"/>
  <c r="BV68" i="22"/>
  <c r="BY68" i="22"/>
  <c r="BX68" i="22"/>
  <c r="BJ68" i="22"/>
  <c r="BL68" i="22"/>
  <c r="BO68" i="22"/>
  <c r="BN68" i="22"/>
  <c r="AZ68" i="22"/>
  <c r="BB68" i="22"/>
  <c r="BE68" i="22"/>
  <c r="BD68" i="22"/>
  <c r="AP68" i="22"/>
  <c r="AR68" i="22"/>
  <c r="AU68" i="22"/>
  <c r="AT68" i="22"/>
  <c r="AF68" i="22"/>
  <c r="AH68" i="22"/>
  <c r="AK68" i="22"/>
  <c r="AJ68" i="22"/>
  <c r="U68" i="22"/>
  <c r="W68" i="22"/>
  <c r="Z68" i="22"/>
  <c r="J68" i="22"/>
  <c r="L68" i="22"/>
  <c r="O68" i="22"/>
  <c r="BT67" i="22"/>
  <c r="BV67" i="22"/>
  <c r="BY67" i="22"/>
  <c r="BX67" i="22"/>
  <c r="BJ67" i="22"/>
  <c r="BL67" i="22"/>
  <c r="BO67" i="22"/>
  <c r="BN67" i="22"/>
  <c r="AZ67" i="22"/>
  <c r="BB67" i="22"/>
  <c r="BE67" i="22"/>
  <c r="BD67" i="22"/>
  <c r="AP67" i="22"/>
  <c r="AR67" i="22"/>
  <c r="AU67" i="22"/>
  <c r="AT67" i="22"/>
  <c r="AF67" i="22"/>
  <c r="AH67" i="22"/>
  <c r="AK67" i="22"/>
  <c r="AJ67" i="22"/>
  <c r="U67" i="22"/>
  <c r="W67" i="22"/>
  <c r="Z67" i="22"/>
  <c r="J67" i="22"/>
  <c r="L67" i="22"/>
  <c r="O67" i="22"/>
  <c r="BT66" i="22"/>
  <c r="BV66" i="22"/>
  <c r="BY66" i="22"/>
  <c r="BX66" i="22"/>
  <c r="BJ66" i="22"/>
  <c r="BL66" i="22"/>
  <c r="BO66" i="22"/>
  <c r="BN66" i="22"/>
  <c r="AZ66" i="22"/>
  <c r="BB66" i="22"/>
  <c r="BE66" i="22"/>
  <c r="BD66" i="22"/>
  <c r="AP66" i="22"/>
  <c r="AR66" i="22"/>
  <c r="AU66" i="22"/>
  <c r="AT66" i="22"/>
  <c r="AF66" i="22"/>
  <c r="AH66" i="22"/>
  <c r="AK66" i="22"/>
  <c r="AJ66" i="22"/>
  <c r="U66" i="22"/>
  <c r="W66" i="22"/>
  <c r="Z66" i="22"/>
  <c r="J66" i="22"/>
  <c r="L66" i="22"/>
  <c r="O66" i="22"/>
  <c r="BT65" i="22"/>
  <c r="BV65" i="22"/>
  <c r="BY65" i="22"/>
  <c r="BX65" i="22"/>
  <c r="BJ65" i="22"/>
  <c r="BL65" i="22"/>
  <c r="BO65" i="22"/>
  <c r="BN65" i="22"/>
  <c r="AZ65" i="22"/>
  <c r="BB65" i="22"/>
  <c r="BE65" i="22"/>
  <c r="BD65" i="22"/>
  <c r="AP65" i="22"/>
  <c r="AR65" i="22"/>
  <c r="AU65" i="22"/>
  <c r="AT65" i="22"/>
  <c r="AF65" i="22"/>
  <c r="AH65" i="22"/>
  <c r="AK65" i="22"/>
  <c r="AJ65" i="22"/>
  <c r="U65" i="22"/>
  <c r="W65" i="22"/>
  <c r="Z65" i="22"/>
  <c r="J65" i="22"/>
  <c r="L65" i="22"/>
  <c r="O65" i="22"/>
  <c r="BT64" i="22"/>
  <c r="BV64" i="22"/>
  <c r="BY64" i="22"/>
  <c r="BX64" i="22"/>
  <c r="BJ64" i="22"/>
  <c r="BL64" i="22"/>
  <c r="BO64" i="22"/>
  <c r="BN64" i="22"/>
  <c r="AZ64" i="22"/>
  <c r="BB64" i="22"/>
  <c r="BE64" i="22"/>
  <c r="BD64" i="22"/>
  <c r="AP64" i="22"/>
  <c r="AR64" i="22"/>
  <c r="AU64" i="22"/>
  <c r="AT64" i="22"/>
  <c r="AF64" i="22"/>
  <c r="AH64" i="22"/>
  <c r="AK64" i="22"/>
  <c r="AJ64" i="22"/>
  <c r="U64" i="22"/>
  <c r="W64" i="22"/>
  <c r="Z64" i="22"/>
  <c r="J64" i="22"/>
  <c r="L64" i="22"/>
  <c r="O64" i="22"/>
  <c r="BT63" i="22"/>
  <c r="BV63" i="22"/>
  <c r="BY63" i="22"/>
  <c r="BX63" i="22"/>
  <c r="BJ63" i="22"/>
  <c r="BL63" i="22"/>
  <c r="BO63" i="22"/>
  <c r="BN63" i="22"/>
  <c r="AZ63" i="22"/>
  <c r="BB63" i="22"/>
  <c r="BE63" i="22"/>
  <c r="BD63" i="22"/>
  <c r="AP63" i="22"/>
  <c r="AR63" i="22"/>
  <c r="AU63" i="22"/>
  <c r="AT63" i="22"/>
  <c r="AF63" i="22"/>
  <c r="AH63" i="22"/>
  <c r="AK63" i="22"/>
  <c r="AJ63" i="22"/>
  <c r="U63" i="22"/>
  <c r="W63" i="22"/>
  <c r="Z63" i="22"/>
  <c r="J63" i="22"/>
  <c r="L63" i="22"/>
  <c r="O63" i="22"/>
  <c r="BT62" i="22"/>
  <c r="BV62" i="22"/>
  <c r="BY62" i="22"/>
  <c r="BX62" i="22"/>
  <c r="BJ62" i="22"/>
  <c r="BL62" i="22"/>
  <c r="BO62" i="22"/>
  <c r="BN62" i="22"/>
  <c r="AZ62" i="22"/>
  <c r="BB62" i="22"/>
  <c r="BE62" i="22"/>
  <c r="BD62" i="22"/>
  <c r="AP62" i="22"/>
  <c r="AR62" i="22"/>
  <c r="AU62" i="22"/>
  <c r="AT62" i="22"/>
  <c r="AF62" i="22"/>
  <c r="AH62" i="22"/>
  <c r="AK62" i="22"/>
  <c r="AJ62" i="22"/>
  <c r="U62" i="22"/>
  <c r="W62" i="22"/>
  <c r="Z62" i="22"/>
  <c r="J62" i="22"/>
  <c r="L62" i="22"/>
  <c r="O62" i="22"/>
  <c r="BT61" i="22"/>
  <c r="BV61" i="22"/>
  <c r="BY61" i="22"/>
  <c r="BX61" i="22"/>
  <c r="BJ61" i="22"/>
  <c r="BL61" i="22"/>
  <c r="BO61" i="22"/>
  <c r="BN61" i="22"/>
  <c r="AZ61" i="22"/>
  <c r="BB61" i="22"/>
  <c r="BE61" i="22"/>
  <c r="BD61" i="22"/>
  <c r="AP61" i="22"/>
  <c r="AR61" i="22"/>
  <c r="AU61" i="22"/>
  <c r="AT61" i="22"/>
  <c r="AF61" i="22"/>
  <c r="AH61" i="22"/>
  <c r="AK61" i="22"/>
  <c r="AJ61" i="22"/>
  <c r="U61" i="22"/>
  <c r="W61" i="22"/>
  <c r="Z61" i="22"/>
  <c r="J61" i="22"/>
  <c r="L61" i="22"/>
  <c r="O61" i="22"/>
  <c r="BT60" i="22"/>
  <c r="BV60" i="22"/>
  <c r="BY60" i="22"/>
  <c r="BX60" i="22"/>
  <c r="BJ60" i="22"/>
  <c r="BL60" i="22"/>
  <c r="BO60" i="22"/>
  <c r="BN60" i="22"/>
  <c r="AZ60" i="22"/>
  <c r="BB60" i="22"/>
  <c r="BE60" i="22"/>
  <c r="BD60" i="22"/>
  <c r="AP60" i="22"/>
  <c r="AR60" i="22"/>
  <c r="AU60" i="22"/>
  <c r="AT60" i="22"/>
  <c r="AF60" i="22"/>
  <c r="AH60" i="22"/>
  <c r="AK60" i="22"/>
  <c r="AJ60" i="22"/>
  <c r="U60" i="22"/>
  <c r="W60" i="22"/>
  <c r="Z60" i="22"/>
  <c r="J60" i="22"/>
  <c r="L60" i="22"/>
  <c r="O60" i="22"/>
  <c r="BT59" i="22"/>
  <c r="BV59" i="22"/>
  <c r="BY59" i="22"/>
  <c r="BX59" i="22"/>
  <c r="BJ59" i="22"/>
  <c r="BL59" i="22"/>
  <c r="BO59" i="22"/>
  <c r="BN59" i="22"/>
  <c r="AZ59" i="22"/>
  <c r="BB59" i="22"/>
  <c r="BE59" i="22"/>
  <c r="BD59" i="22"/>
  <c r="AP59" i="22"/>
  <c r="AR59" i="22"/>
  <c r="AU59" i="22"/>
  <c r="AT59" i="22"/>
  <c r="AF59" i="22"/>
  <c r="AH59" i="22"/>
  <c r="AK59" i="22"/>
  <c r="AJ59" i="22"/>
  <c r="U59" i="22"/>
  <c r="W59" i="22"/>
  <c r="Z59" i="22"/>
  <c r="J59" i="22"/>
  <c r="L59" i="22"/>
  <c r="O59" i="22"/>
  <c r="BT58" i="22"/>
  <c r="BV58" i="22"/>
  <c r="BY58" i="22"/>
  <c r="BX58" i="22"/>
  <c r="BJ58" i="22"/>
  <c r="BL58" i="22"/>
  <c r="BO58" i="22"/>
  <c r="BN58" i="22"/>
  <c r="AZ58" i="22"/>
  <c r="BB58" i="22"/>
  <c r="BE58" i="22"/>
  <c r="BD58" i="22"/>
  <c r="AP58" i="22"/>
  <c r="AR58" i="22"/>
  <c r="AU58" i="22"/>
  <c r="AT58" i="22"/>
  <c r="AF58" i="22"/>
  <c r="AH58" i="22"/>
  <c r="AK58" i="22"/>
  <c r="AJ58" i="22"/>
  <c r="U58" i="22"/>
  <c r="W58" i="22"/>
  <c r="Z58" i="22"/>
  <c r="J58" i="22"/>
  <c r="L58" i="22"/>
  <c r="O58" i="22"/>
  <c r="BT57" i="22"/>
  <c r="BV57" i="22"/>
  <c r="BY57" i="22"/>
  <c r="BX57" i="22"/>
  <c r="BJ57" i="22"/>
  <c r="BL57" i="22"/>
  <c r="BO57" i="22"/>
  <c r="BN57" i="22"/>
  <c r="AZ57" i="22"/>
  <c r="BB57" i="22"/>
  <c r="BE57" i="22"/>
  <c r="BD57" i="22"/>
  <c r="AP57" i="22"/>
  <c r="AR57" i="22"/>
  <c r="AU57" i="22"/>
  <c r="AT57" i="22"/>
  <c r="AF57" i="22"/>
  <c r="AH57" i="22"/>
  <c r="AK57" i="22"/>
  <c r="AJ57" i="22"/>
  <c r="U57" i="22"/>
  <c r="W57" i="22"/>
  <c r="Z57" i="22"/>
  <c r="J57" i="22"/>
  <c r="L57" i="22"/>
  <c r="O57" i="22"/>
  <c r="BT56" i="22"/>
  <c r="BV56" i="22"/>
  <c r="BY56" i="22"/>
  <c r="BX56" i="22"/>
  <c r="BJ56" i="22"/>
  <c r="BL56" i="22"/>
  <c r="BO56" i="22"/>
  <c r="BN56" i="22"/>
  <c r="AZ56" i="22"/>
  <c r="BB56" i="22"/>
  <c r="BE56" i="22"/>
  <c r="BD56" i="22"/>
  <c r="AP56" i="22"/>
  <c r="AR56" i="22"/>
  <c r="AU56" i="22"/>
  <c r="AT56" i="22"/>
  <c r="AF56" i="22"/>
  <c r="AH56" i="22"/>
  <c r="AK56" i="22"/>
  <c r="AJ56" i="22"/>
  <c r="U56" i="22"/>
  <c r="W56" i="22"/>
  <c r="Z56" i="22"/>
  <c r="J56" i="22"/>
  <c r="L56" i="22"/>
  <c r="O56" i="22"/>
  <c r="BT55" i="22"/>
  <c r="BV55" i="22"/>
  <c r="BY55" i="22"/>
  <c r="BX55" i="22"/>
  <c r="BJ55" i="22"/>
  <c r="BL55" i="22"/>
  <c r="BO55" i="22"/>
  <c r="BN55" i="22"/>
  <c r="AZ55" i="22"/>
  <c r="BB55" i="22"/>
  <c r="BE55" i="22"/>
  <c r="BD55" i="22"/>
  <c r="AP55" i="22"/>
  <c r="AR55" i="22"/>
  <c r="AU55" i="22"/>
  <c r="AT55" i="22"/>
  <c r="AF55" i="22"/>
  <c r="AH55" i="22"/>
  <c r="AK55" i="22"/>
  <c r="AJ55" i="22"/>
  <c r="U55" i="22"/>
  <c r="W55" i="22"/>
  <c r="Z55" i="22"/>
  <c r="J55" i="22"/>
  <c r="L55" i="22"/>
  <c r="O55" i="22"/>
  <c r="BT54" i="22"/>
  <c r="BV54" i="22"/>
  <c r="BY54" i="22"/>
  <c r="BX54" i="22"/>
  <c r="BJ54" i="22"/>
  <c r="BL54" i="22"/>
  <c r="BO54" i="22"/>
  <c r="BN54" i="22"/>
  <c r="AZ54" i="22"/>
  <c r="BB54" i="22"/>
  <c r="BE54" i="22"/>
  <c r="BD54" i="22"/>
  <c r="AP54" i="22"/>
  <c r="AR54" i="22"/>
  <c r="AU54" i="22"/>
  <c r="AT54" i="22"/>
  <c r="AF54" i="22"/>
  <c r="AH54" i="22"/>
  <c r="AK54" i="22"/>
  <c r="AJ54" i="22"/>
  <c r="U54" i="22"/>
  <c r="W54" i="22"/>
  <c r="Z54" i="22"/>
  <c r="J54" i="22"/>
  <c r="L54" i="22"/>
  <c r="O54" i="22"/>
  <c r="BT53" i="22"/>
  <c r="BV53" i="22"/>
  <c r="BY53" i="22"/>
  <c r="BX53" i="22"/>
  <c r="BJ53" i="22"/>
  <c r="BL53" i="22"/>
  <c r="BO53" i="22"/>
  <c r="BN53" i="22"/>
  <c r="AZ53" i="22"/>
  <c r="BB53" i="22"/>
  <c r="BE53" i="22"/>
  <c r="BD53" i="22"/>
  <c r="AP53" i="22"/>
  <c r="AR53" i="22"/>
  <c r="AU53" i="22"/>
  <c r="AT53" i="22"/>
  <c r="AF53" i="22"/>
  <c r="AH53" i="22"/>
  <c r="AK53" i="22"/>
  <c r="AJ53" i="22"/>
  <c r="U53" i="22"/>
  <c r="W53" i="22"/>
  <c r="Z53" i="22"/>
  <c r="J53" i="22"/>
  <c r="L53" i="22"/>
  <c r="O53" i="22"/>
  <c r="BT52" i="22"/>
  <c r="BV52" i="22"/>
  <c r="BY52" i="22"/>
  <c r="BX52" i="22"/>
  <c r="BJ52" i="22"/>
  <c r="BL52" i="22"/>
  <c r="BO52" i="22"/>
  <c r="BN52" i="22"/>
  <c r="AZ52" i="22"/>
  <c r="BB52" i="22"/>
  <c r="BE52" i="22"/>
  <c r="BD52" i="22"/>
  <c r="AP52" i="22"/>
  <c r="AR52" i="22"/>
  <c r="AU52" i="22"/>
  <c r="AT52" i="22"/>
  <c r="AF52" i="22"/>
  <c r="AH52" i="22"/>
  <c r="AK52" i="22"/>
  <c r="AJ52" i="22"/>
  <c r="U52" i="22"/>
  <c r="W52" i="22"/>
  <c r="Z52" i="22"/>
  <c r="J52" i="22"/>
  <c r="L52" i="22"/>
  <c r="O52" i="22"/>
  <c r="BT51" i="22"/>
  <c r="BV51" i="22"/>
  <c r="BY51" i="22"/>
  <c r="BX51" i="22"/>
  <c r="BJ51" i="22"/>
  <c r="BL51" i="22"/>
  <c r="BO51" i="22"/>
  <c r="BN51" i="22"/>
  <c r="AZ51" i="22"/>
  <c r="BB51" i="22"/>
  <c r="BE51" i="22"/>
  <c r="BD51" i="22"/>
  <c r="AP51" i="22"/>
  <c r="AR51" i="22"/>
  <c r="AU51" i="22"/>
  <c r="AT51" i="22"/>
  <c r="AF51" i="22"/>
  <c r="AH51" i="22"/>
  <c r="AK51" i="22"/>
  <c r="AJ51" i="22"/>
  <c r="U51" i="22"/>
  <c r="W51" i="22"/>
  <c r="Z51" i="22"/>
  <c r="J51" i="22"/>
  <c r="L51" i="22"/>
  <c r="O51" i="22"/>
  <c r="BT50" i="22"/>
  <c r="BV50" i="22"/>
  <c r="BY50" i="22"/>
  <c r="BX50" i="22"/>
  <c r="BJ50" i="22"/>
  <c r="BL50" i="22"/>
  <c r="BO50" i="22"/>
  <c r="BN50" i="22"/>
  <c r="AZ50" i="22"/>
  <c r="BB50" i="22"/>
  <c r="BE50" i="22"/>
  <c r="BD50" i="22"/>
  <c r="AP50" i="22"/>
  <c r="AR50" i="22"/>
  <c r="AU50" i="22"/>
  <c r="AT50" i="22"/>
  <c r="AF50" i="22"/>
  <c r="AH50" i="22"/>
  <c r="AK50" i="22"/>
  <c r="AJ50" i="22"/>
  <c r="U50" i="22"/>
  <c r="W50" i="22"/>
  <c r="Z50" i="22"/>
  <c r="J50" i="22"/>
  <c r="L50" i="22"/>
  <c r="O50" i="22"/>
  <c r="BT49" i="22"/>
  <c r="BV49" i="22"/>
  <c r="BY49" i="22"/>
  <c r="BX49" i="22"/>
  <c r="BJ49" i="22"/>
  <c r="BL49" i="22"/>
  <c r="BO49" i="22"/>
  <c r="BN49" i="22"/>
  <c r="AZ49" i="22"/>
  <c r="BB49" i="22"/>
  <c r="BE49" i="22"/>
  <c r="BD49" i="22"/>
  <c r="AP49" i="22"/>
  <c r="AR49" i="22"/>
  <c r="AU49" i="22"/>
  <c r="AT49" i="22"/>
  <c r="AF49" i="22"/>
  <c r="AH49" i="22"/>
  <c r="AK49" i="22"/>
  <c r="AJ49" i="22"/>
  <c r="U49" i="22"/>
  <c r="W49" i="22"/>
  <c r="Z49" i="22"/>
  <c r="J49" i="22"/>
  <c r="L49" i="22"/>
  <c r="O49" i="22"/>
  <c r="BT48" i="22"/>
  <c r="BV48" i="22"/>
  <c r="BY48" i="22"/>
  <c r="BX48" i="22"/>
  <c r="BJ48" i="22"/>
  <c r="BL48" i="22"/>
  <c r="BO48" i="22"/>
  <c r="BN48" i="22"/>
  <c r="AZ48" i="22"/>
  <c r="BB48" i="22"/>
  <c r="BE48" i="22"/>
  <c r="BD48" i="22"/>
  <c r="AP48" i="22"/>
  <c r="AR48" i="22"/>
  <c r="AU48" i="22"/>
  <c r="AT48" i="22"/>
  <c r="AF48" i="22"/>
  <c r="AH48" i="22"/>
  <c r="AK48" i="22"/>
  <c r="AJ48" i="22"/>
  <c r="U48" i="22"/>
  <c r="W48" i="22"/>
  <c r="Z48" i="22"/>
  <c r="J48" i="22"/>
  <c r="L48" i="22"/>
  <c r="O48" i="22"/>
  <c r="BT47" i="22"/>
  <c r="BV47" i="22"/>
  <c r="BY47" i="22"/>
  <c r="BX47" i="22"/>
  <c r="BJ47" i="22"/>
  <c r="BL47" i="22"/>
  <c r="BO47" i="22"/>
  <c r="BN47" i="22"/>
  <c r="AZ47" i="22"/>
  <c r="BB47" i="22"/>
  <c r="BE47" i="22"/>
  <c r="BD47" i="22"/>
  <c r="AP47" i="22"/>
  <c r="AR47" i="22"/>
  <c r="AU47" i="22"/>
  <c r="AT47" i="22"/>
  <c r="AF47" i="22"/>
  <c r="AH47" i="22"/>
  <c r="AK47" i="22"/>
  <c r="AJ47" i="22"/>
  <c r="U47" i="22"/>
  <c r="W47" i="22"/>
  <c r="Z47" i="22"/>
  <c r="J47" i="22"/>
  <c r="L47" i="22"/>
  <c r="O47" i="22"/>
  <c r="BT46" i="22"/>
  <c r="BV46" i="22"/>
  <c r="BY46" i="22"/>
  <c r="BX46" i="22"/>
  <c r="BJ46" i="22"/>
  <c r="BL46" i="22"/>
  <c r="BO46" i="22"/>
  <c r="BN46" i="22"/>
  <c r="AZ46" i="22"/>
  <c r="BB46" i="22"/>
  <c r="BE46" i="22"/>
  <c r="BD46" i="22"/>
  <c r="AP46" i="22"/>
  <c r="AR46" i="22"/>
  <c r="AU46" i="22"/>
  <c r="AT46" i="22"/>
  <c r="AF46" i="22"/>
  <c r="AH46" i="22"/>
  <c r="AK46" i="22"/>
  <c r="AJ46" i="22"/>
  <c r="U46" i="22"/>
  <c r="W46" i="22"/>
  <c r="Z46" i="22"/>
  <c r="J46" i="22"/>
  <c r="L46" i="22"/>
  <c r="O46" i="22"/>
  <c r="BT45" i="22"/>
  <c r="BV45" i="22"/>
  <c r="BY45" i="22"/>
  <c r="BX45" i="22"/>
  <c r="BJ45" i="22"/>
  <c r="BL45" i="22"/>
  <c r="BO45" i="22"/>
  <c r="BN45" i="22"/>
  <c r="AZ45" i="22"/>
  <c r="BB45" i="22"/>
  <c r="BE45" i="22"/>
  <c r="BD45" i="22"/>
  <c r="AP45" i="22"/>
  <c r="AR45" i="22"/>
  <c r="AU45" i="22"/>
  <c r="AT45" i="22"/>
  <c r="AF45" i="22"/>
  <c r="AH45" i="22"/>
  <c r="AK45" i="22"/>
  <c r="AJ45" i="22"/>
  <c r="U45" i="22"/>
  <c r="W45" i="22"/>
  <c r="Z45" i="22"/>
  <c r="J45" i="22"/>
  <c r="L45" i="22"/>
  <c r="O45" i="22"/>
  <c r="BT44" i="22"/>
  <c r="BV44" i="22"/>
  <c r="BY44" i="22"/>
  <c r="BX44" i="22"/>
  <c r="BJ44" i="22"/>
  <c r="BL44" i="22"/>
  <c r="BO44" i="22"/>
  <c r="BN44" i="22"/>
  <c r="AZ44" i="22"/>
  <c r="BB44" i="22"/>
  <c r="BE44" i="22"/>
  <c r="BD44" i="22"/>
  <c r="AP44" i="22"/>
  <c r="AR44" i="22"/>
  <c r="AU44" i="22"/>
  <c r="AT44" i="22"/>
  <c r="AF44" i="22"/>
  <c r="AH44" i="22"/>
  <c r="AK44" i="22"/>
  <c r="AJ44" i="22"/>
  <c r="U44" i="22"/>
  <c r="W44" i="22"/>
  <c r="Z44" i="22"/>
  <c r="J44" i="22"/>
  <c r="L44" i="22"/>
  <c r="O44" i="22"/>
  <c r="BT43" i="22"/>
  <c r="BV43" i="22"/>
  <c r="BY43" i="22"/>
  <c r="BX43" i="22"/>
  <c r="BJ43" i="22"/>
  <c r="BL43" i="22"/>
  <c r="BO43" i="22"/>
  <c r="BN43" i="22"/>
  <c r="AZ43" i="22"/>
  <c r="BB43" i="22"/>
  <c r="BE43" i="22"/>
  <c r="BD43" i="22"/>
  <c r="AP43" i="22"/>
  <c r="AR43" i="22"/>
  <c r="AU43" i="22"/>
  <c r="AT43" i="22"/>
  <c r="AF43" i="22"/>
  <c r="AH43" i="22"/>
  <c r="AK43" i="22"/>
  <c r="AJ43" i="22"/>
  <c r="U43" i="22"/>
  <c r="W43" i="22"/>
  <c r="Z43" i="22"/>
  <c r="J43" i="22"/>
  <c r="L43" i="22"/>
  <c r="O43" i="22"/>
  <c r="BT42" i="22"/>
  <c r="BV42" i="22"/>
  <c r="BY42" i="22"/>
  <c r="BX42" i="22"/>
  <c r="BJ42" i="22"/>
  <c r="BL42" i="22"/>
  <c r="BO42" i="22"/>
  <c r="BN42" i="22"/>
  <c r="AZ42" i="22"/>
  <c r="BB42" i="22"/>
  <c r="BE42" i="22"/>
  <c r="BD42" i="22"/>
  <c r="AP42" i="22"/>
  <c r="AR42" i="22"/>
  <c r="AU42" i="22"/>
  <c r="AT42" i="22"/>
  <c r="AF42" i="22"/>
  <c r="AH42" i="22"/>
  <c r="AK42" i="22"/>
  <c r="AJ42" i="22"/>
  <c r="U42" i="22"/>
  <c r="W42" i="22"/>
  <c r="Z42" i="22"/>
  <c r="J42" i="22"/>
  <c r="L42" i="22"/>
  <c r="O42" i="22"/>
  <c r="BT41" i="22"/>
  <c r="BV41" i="22"/>
  <c r="BY41" i="22"/>
  <c r="BX41" i="22"/>
  <c r="BJ41" i="22"/>
  <c r="BL41" i="22"/>
  <c r="BO41" i="22"/>
  <c r="BN41" i="22"/>
  <c r="AZ41" i="22"/>
  <c r="BB41" i="22"/>
  <c r="BE41" i="22"/>
  <c r="BD41" i="22"/>
  <c r="AP41" i="22"/>
  <c r="AR41" i="22"/>
  <c r="AU41" i="22"/>
  <c r="AT41" i="22"/>
  <c r="AF41" i="22"/>
  <c r="AH41" i="22"/>
  <c r="AK41" i="22"/>
  <c r="AJ41" i="22"/>
  <c r="U41" i="22"/>
  <c r="W41" i="22"/>
  <c r="Z41" i="22"/>
  <c r="J41" i="22"/>
  <c r="L41" i="22"/>
  <c r="O41" i="22"/>
  <c r="BT40" i="22"/>
  <c r="BV40" i="22"/>
  <c r="BY40" i="22"/>
  <c r="BX40" i="22"/>
  <c r="BJ40" i="22"/>
  <c r="BL40" i="22"/>
  <c r="BO40" i="22"/>
  <c r="BN40" i="22"/>
  <c r="AZ40" i="22"/>
  <c r="BB40" i="22"/>
  <c r="BE40" i="22"/>
  <c r="BD40" i="22"/>
  <c r="AP40" i="22"/>
  <c r="AR40" i="22"/>
  <c r="AU40" i="22"/>
  <c r="AT40" i="22"/>
  <c r="AF40" i="22"/>
  <c r="AH40" i="22"/>
  <c r="AK40" i="22"/>
  <c r="AJ40" i="22"/>
  <c r="U40" i="22"/>
  <c r="W40" i="22"/>
  <c r="Z40" i="22"/>
  <c r="J40" i="22"/>
  <c r="L40" i="22"/>
  <c r="O40" i="22"/>
  <c r="BT39" i="22"/>
  <c r="BV39" i="22"/>
  <c r="BY39" i="22"/>
  <c r="BX39" i="22"/>
  <c r="BJ39" i="22"/>
  <c r="BL39" i="22"/>
  <c r="BO39" i="22"/>
  <c r="BN39" i="22"/>
  <c r="AZ39" i="22"/>
  <c r="BB39" i="22"/>
  <c r="BE39" i="22"/>
  <c r="BD39" i="22"/>
  <c r="AP39" i="22"/>
  <c r="AR39" i="22"/>
  <c r="AU39" i="22"/>
  <c r="AT39" i="22"/>
  <c r="AF39" i="22"/>
  <c r="AH39" i="22"/>
  <c r="AK39" i="22"/>
  <c r="AJ39" i="22"/>
  <c r="U39" i="22"/>
  <c r="W39" i="22"/>
  <c r="Z39" i="22"/>
  <c r="J39" i="22"/>
  <c r="L39" i="22"/>
  <c r="O39" i="22"/>
  <c r="BT38" i="22"/>
  <c r="BV38" i="22"/>
  <c r="BY38" i="22"/>
  <c r="BX38" i="22"/>
  <c r="BJ38" i="22"/>
  <c r="BL38" i="22"/>
  <c r="BO38" i="22"/>
  <c r="BN38" i="22"/>
  <c r="AZ38" i="22"/>
  <c r="BB38" i="22"/>
  <c r="BE38" i="22"/>
  <c r="BD38" i="22"/>
  <c r="AP38" i="22"/>
  <c r="AR38" i="22"/>
  <c r="AU38" i="22"/>
  <c r="AT38" i="22"/>
  <c r="AF38" i="22"/>
  <c r="AH38" i="22"/>
  <c r="AK38" i="22"/>
  <c r="AJ38" i="22"/>
  <c r="U38" i="22"/>
  <c r="W38" i="22"/>
  <c r="Z38" i="22"/>
  <c r="J38" i="22"/>
  <c r="L38" i="22"/>
  <c r="O38" i="22"/>
  <c r="BT37" i="22"/>
  <c r="BV37" i="22"/>
  <c r="BY37" i="22"/>
  <c r="BX37" i="22"/>
  <c r="BJ37" i="22"/>
  <c r="BL37" i="22"/>
  <c r="BO37" i="22"/>
  <c r="BN37" i="22"/>
  <c r="AZ37" i="22"/>
  <c r="BB37" i="22"/>
  <c r="BE37" i="22"/>
  <c r="BD37" i="22"/>
  <c r="AP37" i="22"/>
  <c r="AR37" i="22"/>
  <c r="AU37" i="22"/>
  <c r="AT37" i="22"/>
  <c r="AF37" i="22"/>
  <c r="AH37" i="22"/>
  <c r="AK37" i="22"/>
  <c r="AJ37" i="22"/>
  <c r="U37" i="22"/>
  <c r="W37" i="22"/>
  <c r="Z37" i="22"/>
  <c r="J37" i="22"/>
  <c r="L37" i="22"/>
  <c r="O37" i="22"/>
  <c r="BT36" i="22"/>
  <c r="BV36" i="22"/>
  <c r="BY36" i="22"/>
  <c r="BX36" i="22"/>
  <c r="BJ36" i="22"/>
  <c r="BL36" i="22"/>
  <c r="BO36" i="22"/>
  <c r="BN36" i="22"/>
  <c r="AZ36" i="22"/>
  <c r="BB36" i="22"/>
  <c r="BE36" i="22"/>
  <c r="BD36" i="22"/>
  <c r="AP36" i="22"/>
  <c r="AR36" i="22"/>
  <c r="AU36" i="22"/>
  <c r="AT36" i="22"/>
  <c r="AF36" i="22"/>
  <c r="AH36" i="22"/>
  <c r="AK36" i="22"/>
  <c r="AJ36" i="22"/>
  <c r="U36" i="22"/>
  <c r="W36" i="22"/>
  <c r="Z36" i="22"/>
  <c r="J36" i="22"/>
  <c r="L36" i="22"/>
  <c r="O36" i="22"/>
  <c r="BT35" i="22"/>
  <c r="BV35" i="22"/>
  <c r="BY35" i="22"/>
  <c r="BX35" i="22"/>
  <c r="BJ35" i="22"/>
  <c r="BL35" i="22"/>
  <c r="BO35" i="22"/>
  <c r="BN35" i="22"/>
  <c r="AZ35" i="22"/>
  <c r="BB35" i="22"/>
  <c r="BE35" i="22"/>
  <c r="BD35" i="22"/>
  <c r="AP35" i="22"/>
  <c r="AR35" i="22"/>
  <c r="AU35" i="22"/>
  <c r="AT35" i="22"/>
  <c r="AF35" i="22"/>
  <c r="AH35" i="22"/>
  <c r="AK35" i="22"/>
  <c r="AJ35" i="22"/>
  <c r="U35" i="22"/>
  <c r="W35" i="22"/>
  <c r="Z35" i="22"/>
  <c r="J35" i="22"/>
  <c r="L35" i="22"/>
  <c r="O35" i="22"/>
  <c r="BT34" i="22"/>
  <c r="BV34" i="22"/>
  <c r="BY34" i="22"/>
  <c r="BX34" i="22"/>
  <c r="BJ34" i="22"/>
  <c r="BL34" i="22"/>
  <c r="BO34" i="22"/>
  <c r="BN34" i="22"/>
  <c r="AZ34" i="22"/>
  <c r="BB34" i="22"/>
  <c r="BE34" i="22"/>
  <c r="BD34" i="22"/>
  <c r="AP34" i="22"/>
  <c r="AR34" i="22"/>
  <c r="AU34" i="22"/>
  <c r="AT34" i="22"/>
  <c r="AF34" i="22"/>
  <c r="AH34" i="22"/>
  <c r="AK34" i="22"/>
  <c r="AJ34" i="22"/>
  <c r="U34" i="22"/>
  <c r="W34" i="22"/>
  <c r="Z34" i="22"/>
  <c r="J34" i="22"/>
  <c r="L34" i="22"/>
  <c r="O34" i="22"/>
  <c r="BT33" i="22"/>
  <c r="BV33" i="22"/>
  <c r="BY33" i="22"/>
  <c r="BX33" i="22"/>
  <c r="BJ33" i="22"/>
  <c r="BL33" i="22"/>
  <c r="BO33" i="22"/>
  <c r="BN33" i="22"/>
  <c r="AZ33" i="22"/>
  <c r="BB33" i="22"/>
  <c r="BE33" i="22"/>
  <c r="BD33" i="22"/>
  <c r="AP33" i="22"/>
  <c r="AR33" i="22"/>
  <c r="AU33" i="22"/>
  <c r="AT33" i="22"/>
  <c r="AF33" i="22"/>
  <c r="AG33" i="22"/>
  <c r="AH33" i="22"/>
  <c r="AK33" i="22"/>
  <c r="AJ33" i="22"/>
  <c r="U33" i="22"/>
  <c r="W33" i="22"/>
  <c r="Z33" i="22"/>
  <c r="J33" i="22"/>
  <c r="L33" i="22"/>
  <c r="O33" i="22"/>
  <c r="BT32" i="22"/>
  <c r="BV32" i="22"/>
  <c r="BY32" i="22"/>
  <c r="BX32" i="22"/>
  <c r="BJ32" i="22"/>
  <c r="BL32" i="22"/>
  <c r="BO32" i="22"/>
  <c r="BN32" i="22"/>
  <c r="AZ32" i="22"/>
  <c r="BB32" i="22"/>
  <c r="BE32" i="22"/>
  <c r="BD32" i="22"/>
  <c r="AP32" i="22"/>
  <c r="AR32" i="22"/>
  <c r="AU32" i="22"/>
  <c r="AT32" i="22"/>
  <c r="AF32" i="22"/>
  <c r="AH32" i="22"/>
  <c r="AK32" i="22"/>
  <c r="AJ32" i="22"/>
  <c r="U32" i="22"/>
  <c r="W32" i="22"/>
  <c r="Z32" i="22"/>
  <c r="J32" i="22"/>
  <c r="L32" i="22"/>
  <c r="O32" i="22"/>
  <c r="BT31" i="22"/>
  <c r="BV31" i="22"/>
  <c r="BY31" i="22"/>
  <c r="BX31" i="22"/>
  <c r="BJ31" i="22"/>
  <c r="BL31" i="22"/>
  <c r="BO31" i="22"/>
  <c r="BN31" i="22"/>
  <c r="AZ31" i="22"/>
  <c r="BB31" i="22"/>
  <c r="BE31" i="22"/>
  <c r="BD31" i="22"/>
  <c r="AP31" i="22"/>
  <c r="AR31" i="22"/>
  <c r="AU31" i="22"/>
  <c r="AT31" i="22"/>
  <c r="AF31" i="22"/>
  <c r="AH31" i="22"/>
  <c r="AK31" i="22"/>
  <c r="AJ31" i="22"/>
  <c r="U31" i="22"/>
  <c r="W31" i="22"/>
  <c r="Z31" i="22"/>
  <c r="J31" i="22"/>
  <c r="L31" i="22"/>
  <c r="O31" i="22"/>
  <c r="BT30" i="22"/>
  <c r="BV30" i="22"/>
  <c r="BY30" i="22"/>
  <c r="BX30" i="22"/>
  <c r="BJ30" i="22"/>
  <c r="BL30" i="22"/>
  <c r="BO30" i="22"/>
  <c r="BN30" i="22"/>
  <c r="AZ30" i="22"/>
  <c r="BB30" i="22"/>
  <c r="BE30" i="22"/>
  <c r="BD30" i="22"/>
  <c r="AP30" i="22"/>
  <c r="AR30" i="22"/>
  <c r="AU30" i="22"/>
  <c r="AT30" i="22"/>
  <c r="AF30" i="22"/>
  <c r="AH30" i="22"/>
  <c r="AK30" i="22"/>
  <c r="AJ30" i="22"/>
  <c r="U30" i="22"/>
  <c r="W30" i="22"/>
  <c r="Z30" i="22"/>
  <c r="J30" i="22"/>
  <c r="L30" i="22"/>
  <c r="O30" i="22"/>
  <c r="BT29" i="22"/>
  <c r="BV29" i="22"/>
  <c r="BY29" i="22"/>
  <c r="BX29" i="22"/>
  <c r="BJ29" i="22"/>
  <c r="BL29" i="22"/>
  <c r="BO29" i="22"/>
  <c r="BN29" i="22"/>
  <c r="AZ29" i="22"/>
  <c r="BB29" i="22"/>
  <c r="BE29" i="22"/>
  <c r="BD29" i="22"/>
  <c r="AP29" i="22"/>
  <c r="AR29" i="22"/>
  <c r="AU29" i="22"/>
  <c r="AT29" i="22"/>
  <c r="AF29" i="22"/>
  <c r="AH29" i="22"/>
  <c r="AK29" i="22"/>
  <c r="AJ29" i="22"/>
  <c r="U29" i="22"/>
  <c r="W29" i="22"/>
  <c r="Z29" i="22"/>
  <c r="J29" i="22"/>
  <c r="L29" i="22"/>
  <c r="O29" i="22"/>
  <c r="BT28" i="22"/>
  <c r="BV28" i="22"/>
  <c r="BY28" i="22"/>
  <c r="BX28" i="22"/>
  <c r="BJ28" i="22"/>
  <c r="BL28" i="22"/>
  <c r="BO28" i="22"/>
  <c r="BN28" i="22"/>
  <c r="AZ28" i="22"/>
  <c r="BB28" i="22"/>
  <c r="BE28" i="22"/>
  <c r="BD28" i="22"/>
  <c r="AP28" i="22"/>
  <c r="AR28" i="22"/>
  <c r="AU28" i="22"/>
  <c r="AT28" i="22"/>
  <c r="AF28" i="22"/>
  <c r="AH28" i="22"/>
  <c r="AK28" i="22"/>
  <c r="AJ28" i="22"/>
  <c r="U28" i="22"/>
  <c r="W28" i="22"/>
  <c r="Z28" i="22"/>
  <c r="J28" i="22"/>
  <c r="L28" i="22"/>
  <c r="O28" i="22"/>
  <c r="BT27" i="22"/>
  <c r="BV27" i="22"/>
  <c r="BY27" i="22"/>
  <c r="BX27" i="22"/>
  <c r="BJ27" i="22"/>
  <c r="BL27" i="22"/>
  <c r="BO27" i="22"/>
  <c r="BN27" i="22"/>
  <c r="AZ27" i="22"/>
  <c r="BB27" i="22"/>
  <c r="BE27" i="22"/>
  <c r="BD27" i="22"/>
  <c r="AP27" i="22"/>
  <c r="AR27" i="22"/>
  <c r="AU27" i="22"/>
  <c r="AT27" i="22"/>
  <c r="AF27" i="22"/>
  <c r="AH27" i="22"/>
  <c r="AK27" i="22"/>
  <c r="AJ27" i="22"/>
  <c r="U27" i="22"/>
  <c r="W27" i="22"/>
  <c r="Z27" i="22"/>
  <c r="J27" i="22"/>
  <c r="L27" i="22"/>
  <c r="O27" i="22"/>
  <c r="BT26" i="22"/>
  <c r="BV26" i="22"/>
  <c r="BY26" i="22"/>
  <c r="BX26" i="22"/>
  <c r="BJ26" i="22"/>
  <c r="BL26" i="22"/>
  <c r="BO26" i="22"/>
  <c r="BN26" i="22"/>
  <c r="AZ26" i="22"/>
  <c r="BB26" i="22"/>
  <c r="BE26" i="22"/>
  <c r="BD26" i="22"/>
  <c r="AP26" i="22"/>
  <c r="AR26" i="22"/>
  <c r="AU26" i="22"/>
  <c r="AT26" i="22"/>
  <c r="AF26" i="22"/>
  <c r="AH26" i="22"/>
  <c r="AK26" i="22"/>
  <c r="AJ26" i="22"/>
  <c r="U26" i="22"/>
  <c r="W26" i="22"/>
  <c r="Z26" i="22"/>
  <c r="J26" i="22"/>
  <c r="L26" i="22"/>
  <c r="O26" i="22"/>
  <c r="BT25" i="22"/>
  <c r="BV25" i="22"/>
  <c r="BY25" i="22"/>
  <c r="BX25" i="22"/>
  <c r="BJ25" i="22"/>
  <c r="BL25" i="22"/>
  <c r="BO25" i="22"/>
  <c r="BN25" i="22"/>
  <c r="AZ25" i="22"/>
  <c r="BB25" i="22"/>
  <c r="BE25" i="22"/>
  <c r="BD25" i="22"/>
  <c r="AP25" i="22"/>
  <c r="AR25" i="22"/>
  <c r="AU25" i="22"/>
  <c r="AT25" i="22"/>
  <c r="AF25" i="22"/>
  <c r="AH25" i="22"/>
  <c r="AK25" i="22"/>
  <c r="AJ25" i="22"/>
  <c r="U25" i="22"/>
  <c r="W25" i="22"/>
  <c r="Z25" i="22"/>
  <c r="J25" i="22"/>
  <c r="L25" i="22"/>
  <c r="O25" i="22"/>
  <c r="BT24" i="22"/>
  <c r="BV24" i="22"/>
  <c r="BY24" i="22"/>
  <c r="BX24" i="22"/>
  <c r="BJ24" i="22"/>
  <c r="BL24" i="22"/>
  <c r="BO24" i="22"/>
  <c r="BN24" i="22"/>
  <c r="AZ24" i="22"/>
  <c r="BB24" i="22"/>
  <c r="BE24" i="22"/>
  <c r="BD24" i="22"/>
  <c r="AP24" i="22"/>
  <c r="AR24" i="22"/>
  <c r="AU24" i="22"/>
  <c r="AT24" i="22"/>
  <c r="AF24" i="22"/>
  <c r="AH24" i="22"/>
  <c r="AK24" i="22"/>
  <c r="AJ24" i="22"/>
  <c r="U24" i="22"/>
  <c r="W24" i="22"/>
  <c r="Z24" i="22"/>
  <c r="J24" i="22"/>
  <c r="L24" i="22"/>
  <c r="O24" i="22"/>
  <c r="BT23" i="22"/>
  <c r="BV23" i="22"/>
  <c r="BY23" i="22"/>
  <c r="BX23" i="22"/>
  <c r="BJ23" i="22"/>
  <c r="BL23" i="22"/>
  <c r="BO23" i="22"/>
  <c r="BN23" i="22"/>
  <c r="AZ23" i="22"/>
  <c r="BB23" i="22"/>
  <c r="BE23" i="22"/>
  <c r="BD23" i="22"/>
  <c r="AP23" i="22"/>
  <c r="AR23" i="22"/>
  <c r="AU23" i="22"/>
  <c r="AT23" i="22"/>
  <c r="AF23" i="22"/>
  <c r="AH23" i="22"/>
  <c r="AK23" i="22"/>
  <c r="AJ23" i="22"/>
  <c r="U23" i="22"/>
  <c r="W23" i="22"/>
  <c r="Z23" i="22"/>
  <c r="J23" i="22"/>
  <c r="L23" i="22"/>
  <c r="O23" i="22"/>
  <c r="BT22" i="22"/>
  <c r="BV22" i="22"/>
  <c r="BY22" i="22"/>
  <c r="BX22" i="22"/>
  <c r="BJ22" i="22"/>
  <c r="BL22" i="22"/>
  <c r="BO22" i="22"/>
  <c r="BN22" i="22"/>
  <c r="AZ22" i="22"/>
  <c r="BB22" i="22"/>
  <c r="BE22" i="22"/>
  <c r="BD22" i="22"/>
  <c r="AP22" i="22"/>
  <c r="AQ22" i="22"/>
  <c r="AR22" i="22"/>
  <c r="AU22" i="22"/>
  <c r="AT22" i="22"/>
  <c r="AF22" i="22"/>
  <c r="AH22" i="22"/>
  <c r="AK22" i="22"/>
  <c r="AJ22" i="22"/>
  <c r="U22" i="22"/>
  <c r="W22" i="22"/>
  <c r="Z22" i="22"/>
  <c r="J22" i="22"/>
  <c r="L22" i="22"/>
  <c r="O22" i="22"/>
  <c r="BT21" i="22"/>
  <c r="BV21" i="22"/>
  <c r="BY21" i="22"/>
  <c r="BX21" i="22"/>
  <c r="BJ21" i="22"/>
  <c r="BL21" i="22"/>
  <c r="BO21" i="22"/>
  <c r="BN21" i="22"/>
  <c r="AZ21" i="22"/>
  <c r="BB21" i="22"/>
  <c r="BE21" i="22"/>
  <c r="BD21" i="22"/>
  <c r="AP21" i="22"/>
  <c r="AR21" i="22"/>
  <c r="AU21" i="22"/>
  <c r="AT21" i="22"/>
  <c r="AF21" i="22"/>
  <c r="AH21" i="22"/>
  <c r="AK21" i="22"/>
  <c r="AJ21" i="22"/>
  <c r="U21" i="22"/>
  <c r="W21" i="22"/>
  <c r="Z21" i="22"/>
  <c r="J21" i="22"/>
  <c r="L21" i="22"/>
  <c r="O21" i="22"/>
  <c r="BT20" i="22"/>
  <c r="BV20" i="22"/>
  <c r="BY20" i="22"/>
  <c r="BX20" i="22"/>
  <c r="BJ20" i="22"/>
  <c r="BL20" i="22"/>
  <c r="BO20" i="22"/>
  <c r="BN20" i="22"/>
  <c r="AZ20" i="22"/>
  <c r="BB20" i="22"/>
  <c r="BE20" i="22"/>
  <c r="BD20" i="22"/>
  <c r="AP20" i="22"/>
  <c r="AR20" i="22"/>
  <c r="AU20" i="22"/>
  <c r="AT20" i="22"/>
  <c r="AF20" i="22"/>
  <c r="AH20" i="22"/>
  <c r="AK20" i="22"/>
  <c r="AJ20" i="22"/>
  <c r="U20" i="22"/>
  <c r="W20" i="22"/>
  <c r="Z20" i="22"/>
  <c r="J20" i="22"/>
  <c r="L20" i="22"/>
  <c r="O20" i="22"/>
  <c r="BT19" i="22"/>
  <c r="BV19" i="22"/>
  <c r="BY19" i="22"/>
  <c r="BX19" i="22"/>
  <c r="BJ19" i="22"/>
  <c r="BL19" i="22"/>
  <c r="BO19" i="22"/>
  <c r="BN19" i="22"/>
  <c r="AZ19" i="22"/>
  <c r="BB19" i="22"/>
  <c r="BE19" i="22"/>
  <c r="BD19" i="22"/>
  <c r="AP19" i="22"/>
  <c r="AR19" i="22"/>
  <c r="AU19" i="22"/>
  <c r="AT19" i="22"/>
  <c r="AF19" i="22"/>
  <c r="AH19" i="22"/>
  <c r="AK19" i="22"/>
  <c r="AJ19" i="22"/>
  <c r="U19" i="22"/>
  <c r="W19" i="22"/>
  <c r="Z19" i="22"/>
  <c r="J19" i="22"/>
  <c r="L19" i="22"/>
  <c r="O19" i="22"/>
  <c r="BT18" i="22"/>
  <c r="BV18" i="22"/>
  <c r="BY18" i="22"/>
  <c r="BX18" i="22"/>
  <c r="BJ18" i="22"/>
  <c r="BL18" i="22"/>
  <c r="BO18" i="22"/>
  <c r="BN18" i="22"/>
  <c r="AZ18" i="22"/>
  <c r="BB18" i="22"/>
  <c r="BE18" i="22"/>
  <c r="BD18" i="22"/>
  <c r="AP18" i="22"/>
  <c r="AR18" i="22"/>
  <c r="AU18" i="22"/>
  <c r="AT18" i="22"/>
  <c r="AF18" i="22"/>
  <c r="AH18" i="22"/>
  <c r="AK18" i="22"/>
  <c r="AJ18" i="22"/>
  <c r="U18" i="22"/>
  <c r="W18" i="22"/>
  <c r="Z18" i="22"/>
  <c r="J18" i="22"/>
  <c r="L18" i="22"/>
  <c r="O18" i="22"/>
  <c r="BT17" i="22"/>
  <c r="BV17" i="22"/>
  <c r="BY17" i="22"/>
  <c r="BX17" i="22"/>
  <c r="BJ17" i="22"/>
  <c r="BL17" i="22"/>
  <c r="BO17" i="22"/>
  <c r="BN17" i="22"/>
  <c r="AZ17" i="22"/>
  <c r="BB17" i="22"/>
  <c r="BE17" i="22"/>
  <c r="BD17" i="22"/>
  <c r="AP17" i="22"/>
  <c r="AR17" i="22"/>
  <c r="AU17" i="22"/>
  <c r="AT17" i="22"/>
  <c r="AF17" i="22"/>
  <c r="AH17" i="22"/>
  <c r="AK17" i="22"/>
  <c r="AJ17" i="22"/>
  <c r="U17" i="22"/>
  <c r="W17" i="22"/>
  <c r="Z17" i="22"/>
  <c r="J17" i="22"/>
  <c r="L17" i="22"/>
  <c r="O17" i="22"/>
  <c r="BT16" i="22"/>
  <c r="BV16" i="22"/>
  <c r="BY16" i="22"/>
  <c r="BX16" i="22"/>
  <c r="BJ16" i="22"/>
  <c r="BL16" i="22"/>
  <c r="BO16" i="22"/>
  <c r="BN16" i="22"/>
  <c r="AZ16" i="22"/>
  <c r="BB16" i="22"/>
  <c r="BE16" i="22"/>
  <c r="BD16" i="22"/>
  <c r="AP16" i="22"/>
  <c r="AR16" i="22"/>
  <c r="AU16" i="22"/>
  <c r="AT16" i="22"/>
  <c r="AF16" i="22"/>
  <c r="AH16" i="22"/>
  <c r="AK16" i="22"/>
  <c r="AJ16" i="22"/>
  <c r="U16" i="22"/>
  <c r="W16" i="22"/>
  <c r="Z16" i="22"/>
  <c r="J16" i="22"/>
  <c r="L16" i="22"/>
  <c r="O16" i="22"/>
  <c r="BT15" i="22"/>
  <c r="BV15" i="22"/>
  <c r="BY15" i="22"/>
  <c r="BX15" i="22"/>
  <c r="BJ15" i="22"/>
  <c r="BL15" i="22"/>
  <c r="BO15" i="22"/>
  <c r="BN15" i="22"/>
  <c r="AZ15" i="22"/>
  <c r="BB15" i="22"/>
  <c r="BE15" i="22"/>
  <c r="BD15" i="22"/>
  <c r="AP15" i="22"/>
  <c r="AR15" i="22"/>
  <c r="AU15" i="22"/>
  <c r="AT15" i="22"/>
  <c r="AF15" i="22"/>
  <c r="AH15" i="22"/>
  <c r="AK15" i="22"/>
  <c r="AJ15" i="22"/>
  <c r="U15" i="22"/>
  <c r="W15" i="22"/>
  <c r="Z15" i="22"/>
  <c r="J15" i="22"/>
  <c r="L15" i="22"/>
  <c r="O15" i="22"/>
  <c r="BT14" i="22"/>
  <c r="BV14" i="22"/>
  <c r="BY14" i="22"/>
  <c r="BX14" i="22"/>
  <c r="BJ14" i="22"/>
  <c r="BL14" i="22"/>
  <c r="BO14" i="22"/>
  <c r="BN14" i="22"/>
  <c r="AZ14" i="22"/>
  <c r="BB14" i="22"/>
  <c r="BE14" i="22"/>
  <c r="BD14" i="22"/>
  <c r="AP14" i="22"/>
  <c r="AR14" i="22"/>
  <c r="AU14" i="22"/>
  <c r="AT14" i="22"/>
  <c r="AF14" i="22"/>
  <c r="AH14" i="22"/>
  <c r="AK14" i="22"/>
  <c r="AJ14" i="22"/>
  <c r="U14" i="22"/>
  <c r="W14" i="22"/>
  <c r="Z14" i="22"/>
  <c r="J14" i="22"/>
  <c r="L14" i="22"/>
  <c r="O14" i="22"/>
  <c r="BT13" i="22"/>
  <c r="BV13" i="22"/>
  <c r="BY13" i="22"/>
  <c r="BX13" i="22"/>
  <c r="BJ13" i="22"/>
  <c r="BL13" i="22"/>
  <c r="BO13" i="22"/>
  <c r="BN13" i="22"/>
  <c r="AZ13" i="22"/>
  <c r="BB13" i="22"/>
  <c r="BE13" i="22"/>
  <c r="BD13" i="22"/>
  <c r="AP13" i="22"/>
  <c r="AR13" i="22"/>
  <c r="AU13" i="22"/>
  <c r="AT13" i="22"/>
  <c r="AF13" i="22"/>
  <c r="AH13" i="22"/>
  <c r="AK13" i="22"/>
  <c r="AJ13" i="22"/>
  <c r="U13" i="22"/>
  <c r="W13" i="22"/>
  <c r="Z13" i="22"/>
  <c r="J13" i="22"/>
  <c r="L13" i="22"/>
  <c r="O13" i="22"/>
  <c r="BT12" i="22"/>
  <c r="BV12" i="22"/>
  <c r="BY12" i="22"/>
  <c r="BX12" i="22"/>
  <c r="BJ12" i="22"/>
  <c r="BL12" i="22"/>
  <c r="BO12" i="22"/>
  <c r="BN12" i="22"/>
  <c r="AZ12" i="22"/>
  <c r="BB12" i="22"/>
  <c r="BE12" i="22"/>
  <c r="BD12" i="22"/>
  <c r="AP12" i="22"/>
  <c r="AR12" i="22"/>
  <c r="AU12" i="22"/>
  <c r="AT12" i="22"/>
  <c r="AF12" i="22"/>
  <c r="AH12" i="22"/>
  <c r="AK12" i="22"/>
  <c r="AJ12" i="22"/>
  <c r="U12" i="22"/>
  <c r="W12" i="22"/>
  <c r="Z12" i="22"/>
  <c r="J12" i="22"/>
  <c r="L12" i="22"/>
  <c r="O12" i="22"/>
  <c r="BT11" i="22"/>
  <c r="BV11" i="22"/>
  <c r="BY11" i="22"/>
  <c r="BX11" i="22"/>
  <c r="BJ11" i="22"/>
  <c r="BL11" i="22"/>
  <c r="BO11" i="22"/>
  <c r="BN11" i="22"/>
  <c r="AZ11" i="22"/>
  <c r="BB11" i="22"/>
  <c r="BE11" i="22"/>
  <c r="BD11" i="22"/>
  <c r="AP11" i="22"/>
  <c r="AR11" i="22"/>
  <c r="AU11" i="22"/>
  <c r="AT11" i="22"/>
  <c r="AF11" i="22"/>
  <c r="AH11" i="22"/>
  <c r="AK11" i="22"/>
  <c r="AJ11" i="22"/>
  <c r="U11" i="22"/>
  <c r="W11" i="22"/>
  <c r="Z11" i="22"/>
  <c r="J11" i="22"/>
  <c r="L11" i="22"/>
  <c r="O11" i="22"/>
  <c r="BT10" i="22"/>
  <c r="BV10" i="22"/>
  <c r="BY10" i="22"/>
  <c r="BX10" i="22"/>
  <c r="BJ10" i="22"/>
  <c r="BL10" i="22"/>
  <c r="BO10" i="22"/>
  <c r="BN10" i="22"/>
  <c r="AZ10" i="22"/>
  <c r="BB10" i="22"/>
  <c r="BE10" i="22"/>
  <c r="BD10" i="22"/>
  <c r="AP10" i="22"/>
  <c r="AR10" i="22"/>
  <c r="AU10" i="22"/>
  <c r="AT10" i="22"/>
  <c r="AF10" i="22"/>
  <c r="AH10" i="22"/>
  <c r="AK10" i="22"/>
  <c r="AJ10" i="22"/>
  <c r="U10" i="22"/>
  <c r="W10" i="22"/>
  <c r="Z10" i="22"/>
  <c r="J10" i="22"/>
  <c r="L10" i="22"/>
  <c r="BT9" i="22"/>
  <c r="BV9" i="22"/>
  <c r="BY9" i="22"/>
  <c r="BX9" i="22"/>
  <c r="BJ9" i="22"/>
  <c r="BL9" i="22"/>
  <c r="BO9" i="22"/>
  <c r="BN9" i="22"/>
  <c r="AZ9" i="22"/>
  <c r="BB9" i="22"/>
  <c r="BE9" i="22"/>
  <c r="BD9" i="22"/>
  <c r="AP9" i="22"/>
  <c r="AR9" i="22"/>
  <c r="AU9" i="22"/>
  <c r="AT9" i="22"/>
  <c r="AF9" i="22"/>
  <c r="AH9" i="22"/>
  <c r="AK9" i="22"/>
  <c r="AJ9" i="22"/>
  <c r="U9" i="22"/>
  <c r="W9" i="22"/>
  <c r="Z9" i="22"/>
  <c r="J9" i="22"/>
  <c r="L9" i="22"/>
  <c r="O9" i="22"/>
  <c r="BT8" i="22"/>
  <c r="BV8" i="22"/>
  <c r="BY8" i="22"/>
  <c r="BX8" i="22"/>
  <c r="BJ8" i="22"/>
  <c r="BL8" i="22"/>
  <c r="BO8" i="22"/>
  <c r="BN8" i="22"/>
  <c r="AZ8" i="22"/>
  <c r="BB8" i="22"/>
  <c r="BE8" i="22"/>
  <c r="BD8" i="22"/>
  <c r="AP8" i="22"/>
  <c r="AR8" i="22"/>
  <c r="AU8" i="22"/>
  <c r="AT8" i="22"/>
  <c r="AF8" i="22"/>
  <c r="AH8" i="22"/>
  <c r="AK8" i="22"/>
  <c r="AJ8" i="22"/>
  <c r="U8" i="22"/>
  <c r="W8" i="22"/>
  <c r="Z8" i="22"/>
  <c r="J8" i="22"/>
  <c r="L8" i="22"/>
  <c r="O8" i="22"/>
  <c r="BT7" i="22"/>
  <c r="BV7" i="22"/>
  <c r="BY7" i="22"/>
  <c r="BX7" i="22"/>
  <c r="BJ7" i="22"/>
  <c r="BL7" i="22"/>
  <c r="BO7" i="22"/>
  <c r="BN7" i="22"/>
  <c r="AZ7" i="22"/>
  <c r="BB7" i="22"/>
  <c r="BE7" i="22"/>
  <c r="BD7" i="22"/>
  <c r="AP7" i="22"/>
  <c r="AR7" i="22"/>
  <c r="AU7" i="22"/>
  <c r="AT7" i="22"/>
  <c r="AF7" i="22"/>
  <c r="AH7" i="22"/>
  <c r="AK7" i="22"/>
  <c r="AJ7" i="22"/>
  <c r="U7" i="22"/>
  <c r="W7" i="22"/>
  <c r="Z7" i="22"/>
  <c r="J7" i="22"/>
  <c r="L7" i="22"/>
  <c r="O7" i="22"/>
  <c r="BT6" i="22"/>
  <c r="BV6" i="22"/>
  <c r="BY6" i="22"/>
  <c r="BX6" i="22"/>
  <c r="BJ6" i="22"/>
  <c r="BL6" i="22"/>
  <c r="BO6" i="22"/>
  <c r="BN6" i="22"/>
  <c r="AZ6" i="22"/>
  <c r="BB6" i="22"/>
  <c r="BE6" i="22"/>
  <c r="BD6" i="22"/>
  <c r="AP6" i="22"/>
  <c r="AR6" i="22"/>
  <c r="AU6" i="22"/>
  <c r="AT6" i="22"/>
  <c r="AF6" i="22"/>
  <c r="AH6" i="22"/>
  <c r="AK6" i="22"/>
  <c r="AJ6" i="22"/>
  <c r="U6" i="22"/>
  <c r="W6" i="22"/>
  <c r="Z6" i="22"/>
  <c r="J6" i="22"/>
  <c r="L6" i="22"/>
  <c r="O6" i="22"/>
  <c r="BT5" i="22"/>
  <c r="BV5" i="22"/>
  <c r="BY5" i="22"/>
  <c r="BX5" i="22"/>
  <c r="BJ5" i="22"/>
  <c r="BL5" i="22"/>
  <c r="BO5" i="22"/>
  <c r="BN5" i="22"/>
  <c r="AZ5" i="22"/>
  <c r="BB5" i="22"/>
  <c r="BE5" i="22"/>
  <c r="BD5" i="22"/>
  <c r="AP5" i="22"/>
  <c r="AR5" i="22"/>
  <c r="AU5" i="22"/>
  <c r="AT5" i="22"/>
  <c r="AF5" i="22"/>
  <c r="AH5" i="22"/>
  <c r="AK5" i="22"/>
  <c r="AJ5" i="22"/>
  <c r="U5" i="22"/>
  <c r="W5" i="22"/>
  <c r="Z5" i="22"/>
  <c r="J5" i="22"/>
  <c r="L5" i="22"/>
  <c r="O5" i="22"/>
  <c r="BT4" i="22"/>
  <c r="BV4" i="22"/>
  <c r="BJ4" i="22"/>
  <c r="BL4" i="22"/>
  <c r="AZ4" i="22"/>
  <c r="BB4" i="22"/>
  <c r="AP4" i="22"/>
  <c r="AR4" i="22"/>
  <c r="AF4" i="22"/>
  <c r="AH4" i="22"/>
  <c r="U4" i="22"/>
  <c r="W4" i="22"/>
  <c r="J4" i="22"/>
  <c r="L4" i="22"/>
  <c r="BT3" i="22"/>
  <c r="BV3" i="22"/>
  <c r="BY3" i="22"/>
  <c r="BX3" i="22"/>
  <c r="BJ3" i="22"/>
  <c r="BL3" i="22"/>
  <c r="BO3" i="22"/>
  <c r="BN3" i="22"/>
  <c r="AZ3" i="22"/>
  <c r="BB3" i="22"/>
  <c r="BE3" i="22"/>
  <c r="BD3" i="22"/>
  <c r="AP3" i="22"/>
  <c r="AR3" i="22"/>
  <c r="AU3" i="22"/>
  <c r="AT3" i="22"/>
  <c r="AF3" i="22"/>
  <c r="AH3" i="22"/>
  <c r="AK3" i="22"/>
  <c r="AJ3" i="22"/>
  <c r="U3" i="22"/>
  <c r="W3" i="22"/>
  <c r="Z3" i="22"/>
  <c r="J3" i="22"/>
  <c r="L3" i="22"/>
  <c r="O3" i="22"/>
  <c r="BT2" i="22"/>
  <c r="BV2" i="22"/>
  <c r="BY2" i="22"/>
  <c r="BX2" i="22"/>
  <c r="BJ2" i="22"/>
  <c r="BL2" i="22"/>
  <c r="BO2" i="22"/>
  <c r="BN2" i="22"/>
  <c r="AZ2" i="22"/>
  <c r="BB2" i="22"/>
  <c r="BE2" i="22"/>
  <c r="BD2" i="22"/>
  <c r="AP2" i="22"/>
  <c r="AR2" i="22"/>
  <c r="AU2" i="22"/>
  <c r="AT2" i="22"/>
  <c r="AF2" i="22"/>
  <c r="AH2" i="22"/>
  <c r="AK2" i="22"/>
  <c r="AJ2" i="22"/>
  <c r="U2" i="22"/>
  <c r="W2" i="22"/>
  <c r="Z2" i="22"/>
  <c r="J2" i="22"/>
  <c r="L2" i="22"/>
  <c r="O2" i="22"/>
  <c r="BT86" i="21"/>
  <c r="BV86" i="21"/>
  <c r="BY86" i="21"/>
  <c r="BX86" i="21"/>
  <c r="BJ86" i="21"/>
  <c r="BL86" i="21"/>
  <c r="BO86" i="21"/>
  <c r="BN86" i="21"/>
  <c r="AZ86" i="21"/>
  <c r="BB86" i="21"/>
  <c r="BE86" i="21"/>
  <c r="BD86" i="21"/>
  <c r="AP86" i="21"/>
  <c r="AR86" i="21"/>
  <c r="AU86" i="21"/>
  <c r="AT86" i="21"/>
  <c r="AF86" i="21"/>
  <c r="AH86" i="21"/>
  <c r="AK86" i="21"/>
  <c r="AJ86" i="21"/>
  <c r="U86" i="21"/>
  <c r="W86" i="21"/>
  <c r="Z86" i="21"/>
  <c r="J86" i="21"/>
  <c r="L86" i="21"/>
  <c r="O86" i="21"/>
  <c r="BT85" i="21"/>
  <c r="BV85" i="21"/>
  <c r="BY85" i="21"/>
  <c r="BX85" i="21"/>
  <c r="BJ85" i="21"/>
  <c r="BL85" i="21"/>
  <c r="BO85" i="21"/>
  <c r="BN85" i="21"/>
  <c r="AZ85" i="21"/>
  <c r="BB85" i="21"/>
  <c r="BE85" i="21"/>
  <c r="BD85" i="21"/>
  <c r="AP85" i="21"/>
  <c r="AR85" i="21"/>
  <c r="AU85" i="21"/>
  <c r="AT85" i="21"/>
  <c r="AF85" i="21"/>
  <c r="AH85" i="21"/>
  <c r="AK85" i="21"/>
  <c r="AJ85" i="21"/>
  <c r="U85" i="21"/>
  <c r="W85" i="21"/>
  <c r="Z85" i="21"/>
  <c r="J85" i="21"/>
  <c r="L85" i="21"/>
  <c r="O85" i="21"/>
  <c r="BT84" i="21"/>
  <c r="BV84" i="21"/>
  <c r="BY84" i="21"/>
  <c r="BX84" i="21"/>
  <c r="BJ84" i="21"/>
  <c r="BL84" i="21"/>
  <c r="BO84" i="21"/>
  <c r="BN84" i="21"/>
  <c r="AZ84" i="21"/>
  <c r="BB84" i="21"/>
  <c r="BE84" i="21"/>
  <c r="BD84" i="21"/>
  <c r="AP84" i="21"/>
  <c r="AR84" i="21"/>
  <c r="AU84" i="21"/>
  <c r="AT84" i="21"/>
  <c r="AF84" i="21"/>
  <c r="AH84" i="21"/>
  <c r="AK84" i="21"/>
  <c r="AJ84" i="21"/>
  <c r="U84" i="21"/>
  <c r="W84" i="21"/>
  <c r="Z84" i="21"/>
  <c r="J84" i="21"/>
  <c r="L84" i="21"/>
  <c r="O84" i="21"/>
  <c r="BT83" i="21"/>
  <c r="BV83" i="21"/>
  <c r="BJ83" i="21"/>
  <c r="BL83" i="21"/>
  <c r="AZ83" i="21"/>
  <c r="BB83" i="21"/>
  <c r="AP83" i="21"/>
  <c r="AR83" i="21"/>
  <c r="AF83" i="21"/>
  <c r="AH83" i="21"/>
  <c r="U83" i="21"/>
  <c r="W83" i="21"/>
  <c r="J83" i="21"/>
  <c r="L83" i="21"/>
  <c r="BT82" i="21"/>
  <c r="BV82" i="21"/>
  <c r="BY82" i="21"/>
  <c r="BX82" i="21"/>
  <c r="BJ82" i="21"/>
  <c r="BL82" i="21"/>
  <c r="BO82" i="21"/>
  <c r="AZ82" i="21"/>
  <c r="BB82" i="21"/>
  <c r="BE82" i="21"/>
  <c r="BD82" i="21"/>
  <c r="AP82" i="21"/>
  <c r="AR82" i="21"/>
  <c r="AU82" i="21"/>
  <c r="AT82" i="21"/>
  <c r="AF82" i="21"/>
  <c r="AH82" i="21"/>
  <c r="AK82" i="21"/>
  <c r="AJ82" i="21"/>
  <c r="U82" i="21"/>
  <c r="W82" i="21"/>
  <c r="Z82" i="21"/>
  <c r="J82" i="21"/>
  <c r="L82" i="21"/>
  <c r="O82" i="21"/>
  <c r="BT81" i="21"/>
  <c r="BV81" i="21"/>
  <c r="BY81" i="21"/>
  <c r="BX81" i="21"/>
  <c r="BJ81" i="21"/>
  <c r="BL81" i="21"/>
  <c r="BO81" i="21"/>
  <c r="BN81" i="21"/>
  <c r="AZ81" i="21"/>
  <c r="BB81" i="21"/>
  <c r="BE81" i="21"/>
  <c r="BD81" i="21"/>
  <c r="AP81" i="21"/>
  <c r="AR81" i="21"/>
  <c r="AU81" i="21"/>
  <c r="AT81" i="21"/>
  <c r="AF81" i="21"/>
  <c r="AH81" i="21"/>
  <c r="AK81" i="21"/>
  <c r="AJ81" i="21"/>
  <c r="U81" i="21"/>
  <c r="W81" i="21"/>
  <c r="Z81" i="21"/>
  <c r="J81" i="21"/>
  <c r="L81" i="21"/>
  <c r="O81" i="21"/>
  <c r="BT80" i="21"/>
  <c r="BV80" i="21"/>
  <c r="BY80" i="21"/>
  <c r="BX80" i="21"/>
  <c r="BJ80" i="21"/>
  <c r="BL80" i="21"/>
  <c r="BO80" i="21"/>
  <c r="BN80" i="21"/>
  <c r="AZ80" i="21"/>
  <c r="BB80" i="21"/>
  <c r="BE80" i="21"/>
  <c r="BD80" i="21"/>
  <c r="AP80" i="21"/>
  <c r="AR80" i="21"/>
  <c r="AU80" i="21"/>
  <c r="AT80" i="21"/>
  <c r="AF80" i="21"/>
  <c r="AH80" i="21"/>
  <c r="AK80" i="21"/>
  <c r="AJ80" i="21"/>
  <c r="U80" i="21"/>
  <c r="W80" i="21"/>
  <c r="Z80" i="21"/>
  <c r="J80" i="21"/>
  <c r="L80" i="21"/>
  <c r="O80" i="21"/>
  <c r="BT79" i="21"/>
  <c r="BV79" i="21"/>
  <c r="BJ79" i="21"/>
  <c r="BL79" i="21"/>
  <c r="AZ79" i="21"/>
  <c r="BB79" i="21"/>
  <c r="AP79" i="21"/>
  <c r="AR79" i="21"/>
  <c r="AF79" i="21"/>
  <c r="AH79" i="21"/>
  <c r="U79" i="21"/>
  <c r="W79" i="21"/>
  <c r="J79" i="21"/>
  <c r="L79" i="21"/>
  <c r="BT78" i="21"/>
  <c r="BV78" i="21"/>
  <c r="BY78" i="21"/>
  <c r="BX78" i="21"/>
  <c r="BJ78" i="21"/>
  <c r="BL78" i="21"/>
  <c r="BO78" i="21"/>
  <c r="BN78" i="21"/>
  <c r="AZ78" i="21"/>
  <c r="BB78" i="21"/>
  <c r="BE78" i="21"/>
  <c r="BD78" i="21"/>
  <c r="AP78" i="21"/>
  <c r="AR78" i="21"/>
  <c r="AU78" i="21"/>
  <c r="AT78" i="21"/>
  <c r="AF78" i="21"/>
  <c r="AG78" i="21"/>
  <c r="AH78" i="21"/>
  <c r="AK78" i="21"/>
  <c r="AJ78" i="21"/>
  <c r="U78" i="21"/>
  <c r="W78" i="21"/>
  <c r="Z78" i="21"/>
  <c r="J78" i="21"/>
  <c r="L78" i="21"/>
  <c r="O78" i="21"/>
  <c r="BT77" i="21"/>
  <c r="BV77" i="21"/>
  <c r="BY77" i="21"/>
  <c r="BX77" i="21"/>
  <c r="BJ77" i="21"/>
  <c r="BL77" i="21"/>
  <c r="BO77" i="21"/>
  <c r="BN77" i="21"/>
  <c r="AZ77" i="21"/>
  <c r="BB77" i="21"/>
  <c r="BE77" i="21"/>
  <c r="BD77" i="21"/>
  <c r="AP77" i="21"/>
  <c r="AR77" i="21"/>
  <c r="AU77" i="21"/>
  <c r="AT77" i="21"/>
  <c r="AF77" i="21"/>
  <c r="AH77" i="21"/>
  <c r="AK77" i="21"/>
  <c r="AJ77" i="21"/>
  <c r="U77" i="21"/>
  <c r="W77" i="21"/>
  <c r="Z77" i="21"/>
  <c r="J77" i="21"/>
  <c r="L77" i="21"/>
  <c r="O77" i="21"/>
  <c r="BT76" i="21"/>
  <c r="BV76" i="21"/>
  <c r="BY76" i="21"/>
  <c r="BX76" i="21"/>
  <c r="BJ76" i="21"/>
  <c r="BL76" i="21"/>
  <c r="BO76" i="21"/>
  <c r="BN76" i="21"/>
  <c r="AZ76" i="21"/>
  <c r="BB76" i="21"/>
  <c r="BE76" i="21"/>
  <c r="BD76" i="21"/>
  <c r="AP76" i="21"/>
  <c r="AR76" i="21"/>
  <c r="AU76" i="21"/>
  <c r="AT76" i="21"/>
  <c r="AF76" i="21"/>
  <c r="AH76" i="21"/>
  <c r="AK76" i="21"/>
  <c r="AJ76" i="21"/>
  <c r="U76" i="21"/>
  <c r="W76" i="21"/>
  <c r="Z76" i="21"/>
  <c r="J76" i="21"/>
  <c r="L76" i="21"/>
  <c r="O76" i="21"/>
  <c r="BT75" i="21"/>
  <c r="BV75" i="21"/>
  <c r="BY75" i="21"/>
  <c r="BX75" i="21"/>
  <c r="BJ75" i="21"/>
  <c r="BL75" i="21"/>
  <c r="BO75" i="21"/>
  <c r="BN75" i="21"/>
  <c r="AZ75" i="21"/>
  <c r="BB75" i="21"/>
  <c r="BE75" i="21"/>
  <c r="BD75" i="21"/>
  <c r="AP75" i="21"/>
  <c r="AR75" i="21"/>
  <c r="AU75" i="21"/>
  <c r="AT75" i="21"/>
  <c r="AF75" i="21"/>
  <c r="AH75" i="21"/>
  <c r="AK75" i="21"/>
  <c r="AJ75" i="21"/>
  <c r="U75" i="21"/>
  <c r="W75" i="21"/>
  <c r="Z75" i="21"/>
  <c r="J75" i="21"/>
  <c r="L75" i="21"/>
  <c r="O75" i="21"/>
  <c r="BT74" i="21"/>
  <c r="BV74" i="21"/>
  <c r="BY74" i="21"/>
  <c r="BX74" i="21"/>
  <c r="BJ74" i="21"/>
  <c r="BL74" i="21"/>
  <c r="BO74" i="21"/>
  <c r="BN74" i="21"/>
  <c r="AZ74" i="21"/>
  <c r="BB74" i="21"/>
  <c r="BE74" i="21"/>
  <c r="BD74" i="21"/>
  <c r="AP74" i="21"/>
  <c r="AR74" i="21"/>
  <c r="AU74" i="21"/>
  <c r="AT74" i="21"/>
  <c r="AF74" i="21"/>
  <c r="AH74" i="21"/>
  <c r="AK74" i="21"/>
  <c r="AJ74" i="21"/>
  <c r="U74" i="21"/>
  <c r="W74" i="21"/>
  <c r="Z74" i="21"/>
  <c r="J74" i="21"/>
  <c r="L74" i="21"/>
  <c r="O74" i="21"/>
  <c r="BT73" i="21"/>
  <c r="BV73" i="21"/>
  <c r="BY73" i="21"/>
  <c r="BX73" i="21"/>
  <c r="BJ73" i="21"/>
  <c r="BL73" i="21"/>
  <c r="BO73" i="21"/>
  <c r="BN73" i="21"/>
  <c r="AZ73" i="21"/>
  <c r="BB73" i="21"/>
  <c r="BE73" i="21"/>
  <c r="BD73" i="21"/>
  <c r="AP73" i="21"/>
  <c r="AR73" i="21"/>
  <c r="AU73" i="21"/>
  <c r="AT73" i="21"/>
  <c r="AF73" i="21"/>
  <c r="AH73" i="21"/>
  <c r="AK73" i="21"/>
  <c r="AJ73" i="21"/>
  <c r="U73" i="21"/>
  <c r="W73" i="21"/>
  <c r="Z73" i="21"/>
  <c r="J73" i="21"/>
  <c r="L73" i="21"/>
  <c r="O73" i="21"/>
  <c r="BT72" i="21"/>
  <c r="BV72" i="21"/>
  <c r="BY72" i="21"/>
  <c r="BX72" i="21"/>
  <c r="BJ72" i="21"/>
  <c r="BL72" i="21"/>
  <c r="BO72" i="21"/>
  <c r="BN72" i="21"/>
  <c r="AZ72" i="21"/>
  <c r="BB72" i="21"/>
  <c r="BE72" i="21"/>
  <c r="BD72" i="21"/>
  <c r="AP72" i="21"/>
  <c r="AR72" i="21"/>
  <c r="AU72" i="21"/>
  <c r="AT72" i="21"/>
  <c r="AF72" i="21"/>
  <c r="AH72" i="21"/>
  <c r="AK72" i="21"/>
  <c r="AJ72" i="21"/>
  <c r="U72" i="21"/>
  <c r="W72" i="21"/>
  <c r="Z72" i="21"/>
  <c r="J72" i="21"/>
  <c r="L72" i="21"/>
  <c r="O72" i="21"/>
  <c r="BT71" i="21"/>
  <c r="BV71" i="21"/>
  <c r="BY71" i="21"/>
  <c r="BX71" i="21"/>
  <c r="BJ71" i="21"/>
  <c r="BL71" i="21"/>
  <c r="BO71" i="21"/>
  <c r="BN71" i="21"/>
  <c r="AZ71" i="21"/>
  <c r="BB71" i="21"/>
  <c r="BE71" i="21"/>
  <c r="BD71" i="21"/>
  <c r="AP71" i="21"/>
  <c r="AR71" i="21"/>
  <c r="AU71" i="21"/>
  <c r="AT71" i="21"/>
  <c r="AF71" i="21"/>
  <c r="AH71" i="21"/>
  <c r="AK71" i="21"/>
  <c r="AJ71" i="21"/>
  <c r="U71" i="21"/>
  <c r="W71" i="21"/>
  <c r="Z71" i="21"/>
  <c r="J71" i="21"/>
  <c r="L71" i="21"/>
  <c r="O71" i="21"/>
  <c r="BT70" i="21"/>
  <c r="BV70" i="21"/>
  <c r="BY70" i="21"/>
  <c r="BX70" i="21"/>
  <c r="BJ70" i="21"/>
  <c r="BL70" i="21"/>
  <c r="BO70" i="21"/>
  <c r="BN70" i="21"/>
  <c r="AZ70" i="21"/>
  <c r="BB70" i="21"/>
  <c r="BE70" i="21"/>
  <c r="BD70" i="21"/>
  <c r="AP70" i="21"/>
  <c r="AR70" i="21"/>
  <c r="AU70" i="21"/>
  <c r="AT70" i="21"/>
  <c r="AF70" i="21"/>
  <c r="AH70" i="21"/>
  <c r="AK70" i="21"/>
  <c r="AJ70" i="21"/>
  <c r="U70" i="21"/>
  <c r="W70" i="21"/>
  <c r="Z70" i="21"/>
  <c r="J70" i="21"/>
  <c r="L70" i="21"/>
  <c r="O70" i="21"/>
  <c r="BT69" i="21"/>
  <c r="BV69" i="21"/>
  <c r="BY69" i="21"/>
  <c r="BX69" i="21"/>
  <c r="BJ69" i="21"/>
  <c r="BL69" i="21"/>
  <c r="BO69" i="21"/>
  <c r="BN69" i="21"/>
  <c r="AZ69" i="21"/>
  <c r="BB69" i="21"/>
  <c r="BE69" i="21"/>
  <c r="BD69" i="21"/>
  <c r="AP69" i="21"/>
  <c r="AR69" i="21"/>
  <c r="AU69" i="21"/>
  <c r="AT69" i="21"/>
  <c r="AF69" i="21"/>
  <c r="AH69" i="21"/>
  <c r="AK69" i="21"/>
  <c r="AJ69" i="21"/>
  <c r="U69" i="21"/>
  <c r="W69" i="21"/>
  <c r="Z69" i="21"/>
  <c r="J69" i="21"/>
  <c r="L69" i="21"/>
  <c r="O69" i="21"/>
  <c r="BT68" i="21"/>
  <c r="BV68" i="21"/>
  <c r="BY68" i="21"/>
  <c r="BX68" i="21"/>
  <c r="BJ68" i="21"/>
  <c r="BL68" i="21"/>
  <c r="BO68" i="21"/>
  <c r="BN68" i="21"/>
  <c r="AZ68" i="21"/>
  <c r="BB68" i="21"/>
  <c r="BE68" i="21"/>
  <c r="BD68" i="21"/>
  <c r="AP68" i="21"/>
  <c r="AR68" i="21"/>
  <c r="AU68" i="21"/>
  <c r="AT68" i="21"/>
  <c r="AF68" i="21"/>
  <c r="AH68" i="21"/>
  <c r="AK68" i="21"/>
  <c r="AJ68" i="21"/>
  <c r="U68" i="21"/>
  <c r="W68" i="21"/>
  <c r="Z68" i="21"/>
  <c r="J68" i="21"/>
  <c r="L68" i="21"/>
  <c r="O68" i="21"/>
  <c r="BT67" i="21"/>
  <c r="BV67" i="21"/>
  <c r="BY67" i="21"/>
  <c r="BX67" i="21"/>
  <c r="BJ67" i="21"/>
  <c r="BL67" i="21"/>
  <c r="BO67" i="21"/>
  <c r="BN67" i="21"/>
  <c r="AZ67" i="21"/>
  <c r="BB67" i="21"/>
  <c r="BE67" i="21"/>
  <c r="BD67" i="21"/>
  <c r="AP67" i="21"/>
  <c r="AR67" i="21"/>
  <c r="AU67" i="21"/>
  <c r="AT67" i="21"/>
  <c r="AF67" i="21"/>
  <c r="AH67" i="21"/>
  <c r="AK67" i="21"/>
  <c r="AJ67" i="21"/>
  <c r="U67" i="21"/>
  <c r="W67" i="21"/>
  <c r="Z67" i="21"/>
  <c r="J67" i="21"/>
  <c r="L67" i="21"/>
  <c r="O67" i="21"/>
  <c r="BT66" i="21"/>
  <c r="BV66" i="21"/>
  <c r="BY66" i="21"/>
  <c r="BX66" i="21"/>
  <c r="BJ66" i="21"/>
  <c r="BL66" i="21"/>
  <c r="BO66" i="21"/>
  <c r="BN66" i="21"/>
  <c r="AZ66" i="21"/>
  <c r="BB66" i="21"/>
  <c r="BE66" i="21"/>
  <c r="BD66" i="21"/>
  <c r="AP66" i="21"/>
  <c r="AR66" i="21"/>
  <c r="AU66" i="21"/>
  <c r="AT66" i="21"/>
  <c r="AF66" i="21"/>
  <c r="AH66" i="21"/>
  <c r="AK66" i="21"/>
  <c r="AJ66" i="21"/>
  <c r="U66" i="21"/>
  <c r="W66" i="21"/>
  <c r="Z66" i="21"/>
  <c r="J66" i="21"/>
  <c r="L66" i="21"/>
  <c r="O66" i="21"/>
  <c r="BT65" i="21"/>
  <c r="BV65" i="21"/>
  <c r="BY65" i="21"/>
  <c r="BX65" i="21"/>
  <c r="BJ65" i="21"/>
  <c r="BL65" i="21"/>
  <c r="BO65" i="21"/>
  <c r="BN65" i="21"/>
  <c r="AZ65" i="21"/>
  <c r="BB65" i="21"/>
  <c r="BE65" i="21"/>
  <c r="BD65" i="21"/>
  <c r="AP65" i="21"/>
  <c r="AR65" i="21"/>
  <c r="AU65" i="21"/>
  <c r="AT65" i="21"/>
  <c r="AF65" i="21"/>
  <c r="AH65" i="21"/>
  <c r="AK65" i="21"/>
  <c r="AJ65" i="21"/>
  <c r="U65" i="21"/>
  <c r="W65" i="21"/>
  <c r="Z65" i="21"/>
  <c r="J65" i="21"/>
  <c r="L65" i="21"/>
  <c r="O65" i="21"/>
  <c r="BT64" i="21"/>
  <c r="BV64" i="21"/>
  <c r="BY64" i="21"/>
  <c r="BX64" i="21"/>
  <c r="BJ64" i="21"/>
  <c r="BL64" i="21"/>
  <c r="BO64" i="21"/>
  <c r="BN64" i="21"/>
  <c r="AZ64" i="21"/>
  <c r="BB64" i="21"/>
  <c r="BE64" i="21"/>
  <c r="BD64" i="21"/>
  <c r="AP64" i="21"/>
  <c r="AR64" i="21"/>
  <c r="AU64" i="21"/>
  <c r="AT64" i="21"/>
  <c r="AF64" i="21"/>
  <c r="AH64" i="21"/>
  <c r="AK64" i="21"/>
  <c r="AJ64" i="21"/>
  <c r="U64" i="21"/>
  <c r="W64" i="21"/>
  <c r="Z64" i="21"/>
  <c r="J64" i="21"/>
  <c r="L64" i="21"/>
  <c r="O64" i="21"/>
  <c r="BT63" i="21"/>
  <c r="BV63" i="21"/>
  <c r="BY63" i="21"/>
  <c r="BX63" i="21"/>
  <c r="BJ63" i="21"/>
  <c r="BL63" i="21"/>
  <c r="BO63" i="21"/>
  <c r="BN63" i="21"/>
  <c r="AZ63" i="21"/>
  <c r="BB63" i="21"/>
  <c r="BE63" i="21"/>
  <c r="BD63" i="21"/>
  <c r="AP63" i="21"/>
  <c r="AR63" i="21"/>
  <c r="AU63" i="21"/>
  <c r="AT63" i="21"/>
  <c r="AF63" i="21"/>
  <c r="AH63" i="21"/>
  <c r="AK63" i="21"/>
  <c r="AJ63" i="21"/>
  <c r="U63" i="21"/>
  <c r="W63" i="21"/>
  <c r="Z63" i="21"/>
  <c r="J63" i="21"/>
  <c r="L63" i="21"/>
  <c r="O63" i="21"/>
  <c r="BT62" i="21"/>
  <c r="BV62" i="21"/>
  <c r="BY62" i="21"/>
  <c r="BX62" i="21"/>
  <c r="BJ62" i="21"/>
  <c r="BL62" i="21"/>
  <c r="BO62" i="21"/>
  <c r="BN62" i="21"/>
  <c r="AZ62" i="21"/>
  <c r="BB62" i="21"/>
  <c r="BE62" i="21"/>
  <c r="BD62" i="21"/>
  <c r="AP62" i="21"/>
  <c r="AR62" i="21"/>
  <c r="AU62" i="21"/>
  <c r="AT62" i="21"/>
  <c r="AF62" i="21"/>
  <c r="AH62" i="21"/>
  <c r="AK62" i="21"/>
  <c r="AJ62" i="21"/>
  <c r="U62" i="21"/>
  <c r="W62" i="21"/>
  <c r="Z62" i="21"/>
  <c r="J62" i="21"/>
  <c r="L62" i="21"/>
  <c r="O62" i="21"/>
  <c r="BT61" i="21"/>
  <c r="BV61" i="21"/>
  <c r="BY61" i="21"/>
  <c r="BX61" i="21"/>
  <c r="BJ61" i="21"/>
  <c r="BL61" i="21"/>
  <c r="BO61" i="21"/>
  <c r="BN61" i="21"/>
  <c r="AZ61" i="21"/>
  <c r="BB61" i="21"/>
  <c r="BE61" i="21"/>
  <c r="BD61" i="21"/>
  <c r="AP61" i="21"/>
  <c r="AR61" i="21"/>
  <c r="AU61" i="21"/>
  <c r="AT61" i="21"/>
  <c r="AF61" i="21"/>
  <c r="AH61" i="21"/>
  <c r="AK61" i="21"/>
  <c r="AJ61" i="21"/>
  <c r="U61" i="21"/>
  <c r="W61" i="21"/>
  <c r="Z61" i="21"/>
  <c r="J61" i="21"/>
  <c r="L61" i="21"/>
  <c r="O61" i="21"/>
  <c r="BT60" i="21"/>
  <c r="BV60" i="21"/>
  <c r="BY60" i="21"/>
  <c r="BX60" i="21"/>
  <c r="BJ60" i="21"/>
  <c r="BL60" i="21"/>
  <c r="BO60" i="21"/>
  <c r="BN60" i="21"/>
  <c r="AZ60" i="21"/>
  <c r="BB60" i="21"/>
  <c r="BE60" i="21"/>
  <c r="BD60" i="21"/>
  <c r="AP60" i="21"/>
  <c r="AR60" i="21"/>
  <c r="AU60" i="21"/>
  <c r="AT60" i="21"/>
  <c r="AF60" i="21"/>
  <c r="AH60" i="21"/>
  <c r="AK60" i="21"/>
  <c r="AJ60" i="21"/>
  <c r="U60" i="21"/>
  <c r="W60" i="21"/>
  <c r="Z60" i="21"/>
  <c r="J60" i="21"/>
  <c r="L60" i="21"/>
  <c r="O60" i="21"/>
  <c r="BT59" i="21"/>
  <c r="BV59" i="21"/>
  <c r="BY59" i="21"/>
  <c r="BX59" i="21"/>
  <c r="BJ59" i="21"/>
  <c r="BL59" i="21"/>
  <c r="BO59" i="21"/>
  <c r="BN59" i="21"/>
  <c r="AZ59" i="21"/>
  <c r="BB59" i="21"/>
  <c r="BE59" i="21"/>
  <c r="BD59" i="21"/>
  <c r="AP59" i="21"/>
  <c r="AR59" i="21"/>
  <c r="AU59" i="21"/>
  <c r="AT59" i="21"/>
  <c r="AF59" i="21"/>
  <c r="AH59" i="21"/>
  <c r="AK59" i="21"/>
  <c r="AJ59" i="21"/>
  <c r="U59" i="21"/>
  <c r="W59" i="21"/>
  <c r="Z59" i="21"/>
  <c r="J59" i="21"/>
  <c r="L59" i="21"/>
  <c r="O59" i="21"/>
  <c r="BT58" i="21"/>
  <c r="BV58" i="21"/>
  <c r="BY58" i="21"/>
  <c r="BX58" i="21"/>
  <c r="BJ58" i="21"/>
  <c r="BL58" i="21"/>
  <c r="BO58" i="21"/>
  <c r="BN58" i="21"/>
  <c r="AZ58" i="21"/>
  <c r="BB58" i="21"/>
  <c r="BE58" i="21"/>
  <c r="BD58" i="21"/>
  <c r="AP58" i="21"/>
  <c r="AR58" i="21"/>
  <c r="AU58" i="21"/>
  <c r="AT58" i="21"/>
  <c r="AF58" i="21"/>
  <c r="AH58" i="21"/>
  <c r="AK58" i="21"/>
  <c r="AJ58" i="21"/>
  <c r="U58" i="21"/>
  <c r="W58" i="21"/>
  <c r="Z58" i="21"/>
  <c r="J58" i="21"/>
  <c r="L58" i="21"/>
  <c r="O58" i="21"/>
  <c r="BT57" i="21"/>
  <c r="BV57" i="21"/>
  <c r="BY57" i="21"/>
  <c r="BX57" i="21"/>
  <c r="BJ57" i="21"/>
  <c r="BL57" i="21"/>
  <c r="BO57" i="21"/>
  <c r="BN57" i="21"/>
  <c r="AZ57" i="21"/>
  <c r="BB57" i="21"/>
  <c r="BE57" i="21"/>
  <c r="BD57" i="21"/>
  <c r="AP57" i="21"/>
  <c r="AR57" i="21"/>
  <c r="AU57" i="21"/>
  <c r="AT57" i="21"/>
  <c r="AF57" i="21"/>
  <c r="AH57" i="21"/>
  <c r="AK57" i="21"/>
  <c r="AJ57" i="21"/>
  <c r="U57" i="21"/>
  <c r="W57" i="21"/>
  <c r="Z57" i="21"/>
  <c r="J57" i="21"/>
  <c r="L57" i="21"/>
  <c r="O57" i="21"/>
  <c r="BT56" i="21"/>
  <c r="BV56" i="21"/>
  <c r="BY56" i="21"/>
  <c r="BX56" i="21"/>
  <c r="BJ56" i="21"/>
  <c r="BL56" i="21"/>
  <c r="BO56" i="21"/>
  <c r="BN56" i="21"/>
  <c r="AZ56" i="21"/>
  <c r="BB56" i="21"/>
  <c r="BE56" i="21"/>
  <c r="BD56" i="21"/>
  <c r="AP56" i="21"/>
  <c r="AR56" i="21"/>
  <c r="AU56" i="21"/>
  <c r="AT56" i="21"/>
  <c r="AF56" i="21"/>
  <c r="AG56" i="21"/>
  <c r="AH56" i="21"/>
  <c r="AK56" i="21"/>
  <c r="AJ56" i="21"/>
  <c r="U56" i="21"/>
  <c r="W56" i="21"/>
  <c r="Z56" i="21"/>
  <c r="J56" i="21"/>
  <c r="L56" i="21"/>
  <c r="O56" i="21"/>
  <c r="BT55" i="21"/>
  <c r="BV55" i="21"/>
  <c r="BY55" i="21"/>
  <c r="BX55" i="21"/>
  <c r="BJ55" i="21"/>
  <c r="BL55" i="21"/>
  <c r="BO55" i="21"/>
  <c r="BN55" i="21"/>
  <c r="AZ55" i="21"/>
  <c r="BB55" i="21"/>
  <c r="BE55" i="21"/>
  <c r="BD55" i="21"/>
  <c r="AP55" i="21"/>
  <c r="AR55" i="21"/>
  <c r="AU55" i="21"/>
  <c r="AT55" i="21"/>
  <c r="AF55" i="21"/>
  <c r="AH55" i="21"/>
  <c r="AK55" i="21"/>
  <c r="AJ55" i="21"/>
  <c r="U55" i="21"/>
  <c r="W55" i="21"/>
  <c r="Z55" i="21"/>
  <c r="J55" i="21"/>
  <c r="L55" i="21"/>
  <c r="O55" i="21"/>
  <c r="BT54" i="21"/>
  <c r="BV54" i="21"/>
  <c r="BY54" i="21"/>
  <c r="BX54" i="21"/>
  <c r="BJ54" i="21"/>
  <c r="BL54" i="21"/>
  <c r="BO54" i="21"/>
  <c r="BN54" i="21"/>
  <c r="AZ54" i="21"/>
  <c r="BB54" i="21"/>
  <c r="BE54" i="21"/>
  <c r="BD54" i="21"/>
  <c r="AP54" i="21"/>
  <c r="AR54" i="21"/>
  <c r="AU54" i="21"/>
  <c r="AT54" i="21"/>
  <c r="AF54" i="21"/>
  <c r="AH54" i="21"/>
  <c r="AK54" i="21"/>
  <c r="AJ54" i="21"/>
  <c r="U54" i="21"/>
  <c r="W54" i="21"/>
  <c r="Z54" i="21"/>
  <c r="J54" i="21"/>
  <c r="L54" i="21"/>
  <c r="O54" i="21"/>
  <c r="BT53" i="21"/>
  <c r="BV53" i="21"/>
  <c r="BY53" i="21"/>
  <c r="BX53" i="21"/>
  <c r="BJ53" i="21"/>
  <c r="BL53" i="21"/>
  <c r="BO53" i="21"/>
  <c r="BN53" i="21"/>
  <c r="AZ53" i="21"/>
  <c r="BB53" i="21"/>
  <c r="BE53" i="21"/>
  <c r="BD53" i="21"/>
  <c r="AP53" i="21"/>
  <c r="AR53" i="21"/>
  <c r="AU53" i="21"/>
  <c r="AT53" i="21"/>
  <c r="AF53" i="21"/>
  <c r="AH53" i="21"/>
  <c r="AK53" i="21"/>
  <c r="AJ53" i="21"/>
  <c r="U53" i="21"/>
  <c r="W53" i="21"/>
  <c r="Z53" i="21"/>
  <c r="J53" i="21"/>
  <c r="L53" i="21"/>
  <c r="O53" i="21"/>
  <c r="BT52" i="21"/>
  <c r="BV52" i="21"/>
  <c r="BY52" i="21"/>
  <c r="BX52" i="21"/>
  <c r="BJ52" i="21"/>
  <c r="BL52" i="21"/>
  <c r="BO52" i="21"/>
  <c r="BN52" i="21"/>
  <c r="AZ52" i="21"/>
  <c r="BB52" i="21"/>
  <c r="BE52" i="21"/>
  <c r="BD52" i="21"/>
  <c r="AP52" i="21"/>
  <c r="AR52" i="21"/>
  <c r="AU52" i="21"/>
  <c r="AT52" i="21"/>
  <c r="AF52" i="21"/>
  <c r="AH52" i="21"/>
  <c r="AK52" i="21"/>
  <c r="AJ52" i="21"/>
  <c r="U52" i="21"/>
  <c r="W52" i="21"/>
  <c r="Z52" i="21"/>
  <c r="J52" i="21"/>
  <c r="L52" i="21"/>
  <c r="O52" i="21"/>
  <c r="BT51" i="21"/>
  <c r="BV51" i="21"/>
  <c r="BY51" i="21"/>
  <c r="BX51" i="21"/>
  <c r="BJ51" i="21"/>
  <c r="BL51" i="21"/>
  <c r="BO51" i="21"/>
  <c r="BN51" i="21"/>
  <c r="AZ51" i="21"/>
  <c r="BB51" i="21"/>
  <c r="BE51" i="21"/>
  <c r="BD51" i="21"/>
  <c r="AP51" i="21"/>
  <c r="AR51" i="21"/>
  <c r="AU51" i="21"/>
  <c r="AT51" i="21"/>
  <c r="AF51" i="21"/>
  <c r="AH51" i="21"/>
  <c r="AK51" i="21"/>
  <c r="AJ51" i="21"/>
  <c r="U51" i="21"/>
  <c r="W51" i="21"/>
  <c r="Z51" i="21"/>
  <c r="J51" i="21"/>
  <c r="L51" i="21"/>
  <c r="O51" i="21"/>
  <c r="BT50" i="21"/>
  <c r="BV50" i="21"/>
  <c r="BY50" i="21"/>
  <c r="BX50" i="21"/>
  <c r="BJ50" i="21"/>
  <c r="BL50" i="21"/>
  <c r="BO50" i="21"/>
  <c r="BN50" i="21"/>
  <c r="AZ50" i="21"/>
  <c r="BB50" i="21"/>
  <c r="BE50" i="21"/>
  <c r="BD50" i="21"/>
  <c r="AP50" i="21"/>
  <c r="AR50" i="21"/>
  <c r="AU50" i="21"/>
  <c r="AT50" i="21"/>
  <c r="AF50" i="21"/>
  <c r="AH50" i="21"/>
  <c r="AK50" i="21"/>
  <c r="AJ50" i="21"/>
  <c r="U50" i="21"/>
  <c r="W50" i="21"/>
  <c r="Z50" i="21"/>
  <c r="J50" i="21"/>
  <c r="L50" i="21"/>
  <c r="O50" i="21"/>
  <c r="BT49" i="21"/>
  <c r="BV49" i="21"/>
  <c r="BY49" i="21"/>
  <c r="BX49" i="21"/>
  <c r="BJ49" i="21"/>
  <c r="BL49" i="21"/>
  <c r="BO49" i="21"/>
  <c r="BN49" i="21"/>
  <c r="AZ49" i="21"/>
  <c r="BB49" i="21"/>
  <c r="BE49" i="21"/>
  <c r="BD49" i="21"/>
  <c r="AP49" i="21"/>
  <c r="AR49" i="21"/>
  <c r="AU49" i="21"/>
  <c r="AT49" i="21"/>
  <c r="AF49" i="21"/>
  <c r="AH49" i="21"/>
  <c r="AK49" i="21"/>
  <c r="AJ49" i="21"/>
  <c r="U49" i="21"/>
  <c r="W49" i="21"/>
  <c r="Z49" i="21"/>
  <c r="J49" i="21"/>
  <c r="L49" i="21"/>
  <c r="O49" i="21"/>
  <c r="BT48" i="21"/>
  <c r="BV48" i="21"/>
  <c r="BY48" i="21"/>
  <c r="BX48" i="21"/>
  <c r="BJ48" i="21"/>
  <c r="BL48" i="21"/>
  <c r="BO48" i="21"/>
  <c r="BN48" i="21"/>
  <c r="AZ48" i="21"/>
  <c r="BB48" i="21"/>
  <c r="BE48" i="21"/>
  <c r="BD48" i="21"/>
  <c r="AP48" i="21"/>
  <c r="AR48" i="21"/>
  <c r="AU48" i="21"/>
  <c r="AT48" i="21"/>
  <c r="AF48" i="21"/>
  <c r="AH48" i="21"/>
  <c r="AK48" i="21"/>
  <c r="AJ48" i="21"/>
  <c r="U48" i="21"/>
  <c r="W48" i="21"/>
  <c r="Z48" i="21"/>
  <c r="J48" i="21"/>
  <c r="L48" i="21"/>
  <c r="O48" i="21"/>
  <c r="BT47" i="21"/>
  <c r="BV47" i="21"/>
  <c r="BY47" i="21"/>
  <c r="BX47" i="21"/>
  <c r="BJ47" i="21"/>
  <c r="BL47" i="21"/>
  <c r="BO47" i="21"/>
  <c r="BN47" i="21"/>
  <c r="AZ47" i="21"/>
  <c r="BB47" i="21"/>
  <c r="BE47" i="21"/>
  <c r="BD47" i="21"/>
  <c r="AP47" i="21"/>
  <c r="AR47" i="21"/>
  <c r="AU47" i="21"/>
  <c r="AT47" i="21"/>
  <c r="AF47" i="21"/>
  <c r="AH47" i="21"/>
  <c r="AK47" i="21"/>
  <c r="AJ47" i="21"/>
  <c r="U47" i="21"/>
  <c r="W47" i="21"/>
  <c r="Z47" i="21"/>
  <c r="J47" i="21"/>
  <c r="L47" i="21"/>
  <c r="O47" i="21"/>
  <c r="BT46" i="21"/>
  <c r="BV46" i="21"/>
  <c r="BY46" i="21"/>
  <c r="BX46" i="21"/>
  <c r="BJ46" i="21"/>
  <c r="BL46" i="21"/>
  <c r="BO46" i="21"/>
  <c r="BN46" i="21"/>
  <c r="AZ46" i="21"/>
  <c r="BB46" i="21"/>
  <c r="BE46" i="21"/>
  <c r="BD46" i="21"/>
  <c r="AP46" i="21"/>
  <c r="AR46" i="21"/>
  <c r="AU46" i="21"/>
  <c r="AT46" i="21"/>
  <c r="AF46" i="21"/>
  <c r="AH46" i="21"/>
  <c r="AK46" i="21"/>
  <c r="AJ46" i="21"/>
  <c r="U46" i="21"/>
  <c r="W46" i="21"/>
  <c r="Z46" i="21"/>
  <c r="J46" i="21"/>
  <c r="L46" i="21"/>
  <c r="O46" i="21"/>
  <c r="BT45" i="21"/>
  <c r="BV45" i="21"/>
  <c r="BY45" i="21"/>
  <c r="BX45" i="21"/>
  <c r="BJ45" i="21"/>
  <c r="BL45" i="21"/>
  <c r="BO45" i="21"/>
  <c r="BN45" i="21"/>
  <c r="AZ45" i="21"/>
  <c r="BB45" i="21"/>
  <c r="BE45" i="21"/>
  <c r="BD45" i="21"/>
  <c r="AP45" i="21"/>
  <c r="AR45" i="21"/>
  <c r="AU45" i="21"/>
  <c r="AT45" i="21"/>
  <c r="AF45" i="21"/>
  <c r="AH45" i="21"/>
  <c r="AK45" i="21"/>
  <c r="AJ45" i="21"/>
  <c r="U45" i="21"/>
  <c r="W45" i="21"/>
  <c r="Z45" i="21"/>
  <c r="J45" i="21"/>
  <c r="L45" i="21"/>
  <c r="O45" i="21"/>
  <c r="BT44" i="21"/>
  <c r="BV44" i="21"/>
  <c r="BY44" i="21"/>
  <c r="BX44" i="21"/>
  <c r="BJ44" i="21"/>
  <c r="BL44" i="21"/>
  <c r="BO44" i="21"/>
  <c r="BN44" i="21"/>
  <c r="AZ44" i="21"/>
  <c r="BB44" i="21"/>
  <c r="BE44" i="21"/>
  <c r="BD44" i="21"/>
  <c r="AP44" i="21"/>
  <c r="AR44" i="21"/>
  <c r="AU44" i="21"/>
  <c r="AT44" i="21"/>
  <c r="AF44" i="21"/>
  <c r="AH44" i="21"/>
  <c r="AK44" i="21"/>
  <c r="AJ44" i="21"/>
  <c r="U44" i="21"/>
  <c r="W44" i="21"/>
  <c r="Z44" i="21"/>
  <c r="J44" i="21"/>
  <c r="L44" i="21"/>
  <c r="O44" i="21"/>
  <c r="BT43" i="21"/>
  <c r="BV43" i="21"/>
  <c r="BY43" i="21"/>
  <c r="BX43" i="21"/>
  <c r="BJ43" i="21"/>
  <c r="BL43" i="21"/>
  <c r="BO43" i="21"/>
  <c r="BN43" i="21"/>
  <c r="AZ43" i="21"/>
  <c r="BB43" i="21"/>
  <c r="BE43" i="21"/>
  <c r="BD43" i="21"/>
  <c r="AP43" i="21"/>
  <c r="AR43" i="21"/>
  <c r="AU43" i="21"/>
  <c r="AT43" i="21"/>
  <c r="AF43" i="21"/>
  <c r="AH43" i="21"/>
  <c r="AK43" i="21"/>
  <c r="AJ43" i="21"/>
  <c r="U43" i="21"/>
  <c r="W43" i="21"/>
  <c r="Z43" i="21"/>
  <c r="J43" i="21"/>
  <c r="L43" i="21"/>
  <c r="O43" i="21"/>
  <c r="BT42" i="21"/>
  <c r="BV42" i="21"/>
  <c r="BY42" i="21"/>
  <c r="BX42" i="21"/>
  <c r="BJ42" i="21"/>
  <c r="BL42" i="21"/>
  <c r="BO42" i="21"/>
  <c r="BN42" i="21"/>
  <c r="AZ42" i="21"/>
  <c r="BB42" i="21"/>
  <c r="BE42" i="21"/>
  <c r="BD42" i="21"/>
  <c r="AP42" i="21"/>
  <c r="AR42" i="21"/>
  <c r="AU42" i="21"/>
  <c r="AT42" i="21"/>
  <c r="AF42" i="21"/>
  <c r="AH42" i="21"/>
  <c r="AK42" i="21"/>
  <c r="AJ42" i="21"/>
  <c r="U42" i="21"/>
  <c r="W42" i="21"/>
  <c r="Z42" i="21"/>
  <c r="J42" i="21"/>
  <c r="L42" i="21"/>
  <c r="O42" i="21"/>
  <c r="BT41" i="21"/>
  <c r="BV41" i="21"/>
  <c r="BY41" i="21"/>
  <c r="BX41" i="21"/>
  <c r="BJ41" i="21"/>
  <c r="BL41" i="21"/>
  <c r="BO41" i="21"/>
  <c r="BN41" i="21"/>
  <c r="AZ41" i="21"/>
  <c r="BB41" i="21"/>
  <c r="BE41" i="21"/>
  <c r="BD41" i="21"/>
  <c r="AP41" i="21"/>
  <c r="AR41" i="21"/>
  <c r="AU41" i="21"/>
  <c r="AT41" i="21"/>
  <c r="AF41" i="21"/>
  <c r="AH41" i="21"/>
  <c r="AK41" i="21"/>
  <c r="AJ41" i="21"/>
  <c r="U41" i="21"/>
  <c r="W41" i="21"/>
  <c r="Z41" i="21"/>
  <c r="J41" i="21"/>
  <c r="L41" i="21"/>
  <c r="O41" i="21"/>
  <c r="BT40" i="21"/>
  <c r="BV40" i="21"/>
  <c r="BY40" i="21"/>
  <c r="BX40" i="21"/>
  <c r="BJ40" i="21"/>
  <c r="BL40" i="21"/>
  <c r="BO40" i="21"/>
  <c r="BN40" i="21"/>
  <c r="AZ40" i="21"/>
  <c r="BB40" i="21"/>
  <c r="BE40" i="21"/>
  <c r="BD40" i="21"/>
  <c r="AP40" i="21"/>
  <c r="AR40" i="21"/>
  <c r="AU40" i="21"/>
  <c r="AT40" i="21"/>
  <c r="AF40" i="21"/>
  <c r="AG40" i="21"/>
  <c r="AH40" i="21"/>
  <c r="AK40" i="21"/>
  <c r="AJ40" i="21"/>
  <c r="U40" i="21"/>
  <c r="W40" i="21"/>
  <c r="Z40" i="21"/>
  <c r="J40" i="21"/>
  <c r="L40" i="21"/>
  <c r="O40" i="21"/>
  <c r="BT39" i="21"/>
  <c r="BV39" i="21"/>
  <c r="BY39" i="21"/>
  <c r="BX39" i="21"/>
  <c r="BJ39" i="21"/>
  <c r="BL39" i="21"/>
  <c r="BO39" i="21"/>
  <c r="BN39" i="21"/>
  <c r="AZ39" i="21"/>
  <c r="BB39" i="21"/>
  <c r="BE39" i="21"/>
  <c r="BD39" i="21"/>
  <c r="AP39" i="21"/>
  <c r="AR39" i="21"/>
  <c r="AU39" i="21"/>
  <c r="AT39" i="21"/>
  <c r="AF39" i="21"/>
  <c r="AH39" i="21"/>
  <c r="AK39" i="21"/>
  <c r="AJ39" i="21"/>
  <c r="U39" i="21"/>
  <c r="W39" i="21"/>
  <c r="Z39" i="21"/>
  <c r="J39" i="21"/>
  <c r="L39" i="21"/>
  <c r="O39" i="21"/>
  <c r="BT38" i="21"/>
  <c r="BV38" i="21"/>
  <c r="BY38" i="21"/>
  <c r="BX38" i="21"/>
  <c r="BJ38" i="21"/>
  <c r="BL38" i="21"/>
  <c r="BO38" i="21"/>
  <c r="BN38" i="21"/>
  <c r="AZ38" i="21"/>
  <c r="BB38" i="21"/>
  <c r="BE38" i="21"/>
  <c r="BD38" i="21"/>
  <c r="AP38" i="21"/>
  <c r="AR38" i="21"/>
  <c r="AU38" i="21"/>
  <c r="AT38" i="21"/>
  <c r="AF38" i="21"/>
  <c r="AG38" i="21"/>
  <c r="AH38" i="21"/>
  <c r="AK38" i="21"/>
  <c r="AJ38" i="21"/>
  <c r="U38" i="21"/>
  <c r="W38" i="21"/>
  <c r="Z38" i="21"/>
  <c r="J38" i="21"/>
  <c r="L38" i="21"/>
  <c r="O38" i="21"/>
  <c r="BT37" i="21"/>
  <c r="BV37" i="21"/>
  <c r="BY37" i="21"/>
  <c r="BX37" i="21"/>
  <c r="BJ37" i="21"/>
  <c r="BL37" i="21"/>
  <c r="BO37" i="21"/>
  <c r="BN37" i="21"/>
  <c r="AZ37" i="21"/>
  <c r="BB37" i="21"/>
  <c r="BE37" i="21"/>
  <c r="BD37" i="21"/>
  <c r="AP37" i="21"/>
  <c r="AR37" i="21"/>
  <c r="AU37" i="21"/>
  <c r="AT37" i="21"/>
  <c r="AF37" i="21"/>
  <c r="AH37" i="21"/>
  <c r="AK37" i="21"/>
  <c r="AJ37" i="21"/>
  <c r="U37" i="21"/>
  <c r="W37" i="21"/>
  <c r="Z37" i="21"/>
  <c r="J37" i="21"/>
  <c r="L37" i="21"/>
  <c r="O37" i="21"/>
  <c r="BT36" i="21"/>
  <c r="BV36" i="21"/>
  <c r="BY36" i="21"/>
  <c r="BX36" i="21"/>
  <c r="BJ36" i="21"/>
  <c r="BL36" i="21"/>
  <c r="BO36" i="21"/>
  <c r="BN36" i="21"/>
  <c r="AZ36" i="21"/>
  <c r="BB36" i="21"/>
  <c r="BE36" i="21"/>
  <c r="BD36" i="21"/>
  <c r="AP36" i="21"/>
  <c r="AR36" i="21"/>
  <c r="AU36" i="21"/>
  <c r="AT36" i="21"/>
  <c r="AF36" i="21"/>
  <c r="AH36" i="21"/>
  <c r="AK36" i="21"/>
  <c r="AJ36" i="21"/>
  <c r="U36" i="21"/>
  <c r="W36" i="21"/>
  <c r="Z36" i="21"/>
  <c r="J36" i="21"/>
  <c r="L36" i="21"/>
  <c r="O36" i="21"/>
  <c r="BT35" i="21"/>
  <c r="BV35" i="21"/>
  <c r="BY35" i="21"/>
  <c r="BX35" i="21"/>
  <c r="BJ35" i="21"/>
  <c r="BL35" i="21"/>
  <c r="BO35" i="21"/>
  <c r="BN35" i="21"/>
  <c r="AZ35" i="21"/>
  <c r="BB35" i="21"/>
  <c r="BE35" i="21"/>
  <c r="BD35" i="21"/>
  <c r="AP35" i="21"/>
  <c r="AR35" i="21"/>
  <c r="AU35" i="21"/>
  <c r="AT35" i="21"/>
  <c r="AF35" i="21"/>
  <c r="AH35" i="21"/>
  <c r="AK35" i="21"/>
  <c r="AJ35" i="21"/>
  <c r="U35" i="21"/>
  <c r="W35" i="21"/>
  <c r="Z35" i="21"/>
  <c r="J35" i="21"/>
  <c r="L35" i="21"/>
  <c r="O35" i="21"/>
  <c r="BT34" i="21"/>
  <c r="BV34" i="21"/>
  <c r="BY34" i="21"/>
  <c r="BX34" i="21"/>
  <c r="BJ34" i="21"/>
  <c r="BL34" i="21"/>
  <c r="BO34" i="21"/>
  <c r="BN34" i="21"/>
  <c r="AZ34" i="21"/>
  <c r="BB34" i="21"/>
  <c r="BE34" i="21"/>
  <c r="BD34" i="21"/>
  <c r="AP34" i="21"/>
  <c r="AR34" i="21"/>
  <c r="AU34" i="21"/>
  <c r="AT34" i="21"/>
  <c r="AF34" i="21"/>
  <c r="AH34" i="21"/>
  <c r="AK34" i="21"/>
  <c r="AJ34" i="21"/>
  <c r="U34" i="21"/>
  <c r="W34" i="21"/>
  <c r="Z34" i="21"/>
  <c r="J34" i="21"/>
  <c r="L34" i="21"/>
  <c r="O34" i="21"/>
  <c r="BT33" i="21"/>
  <c r="BV33" i="21"/>
  <c r="BY33" i="21"/>
  <c r="BX33" i="21"/>
  <c r="BJ33" i="21"/>
  <c r="BL33" i="21"/>
  <c r="BO33" i="21"/>
  <c r="BN33" i="21"/>
  <c r="AZ33" i="21"/>
  <c r="BB33" i="21"/>
  <c r="BE33" i="21"/>
  <c r="BD33" i="21"/>
  <c r="AP33" i="21"/>
  <c r="AR33" i="21"/>
  <c r="AU33" i="21"/>
  <c r="AT33" i="21"/>
  <c r="AF33" i="21"/>
  <c r="AG33" i="21"/>
  <c r="AH33" i="21"/>
  <c r="AK33" i="21"/>
  <c r="AJ33" i="21"/>
  <c r="U33" i="21"/>
  <c r="W33" i="21"/>
  <c r="Z33" i="21"/>
  <c r="J33" i="21"/>
  <c r="L33" i="21"/>
  <c r="O33" i="21"/>
  <c r="BT32" i="21"/>
  <c r="BV32" i="21"/>
  <c r="BY32" i="21"/>
  <c r="BX32" i="21"/>
  <c r="BJ32" i="21"/>
  <c r="BL32" i="21"/>
  <c r="BO32" i="21"/>
  <c r="BN32" i="21"/>
  <c r="AZ32" i="21"/>
  <c r="BB32" i="21"/>
  <c r="BE32" i="21"/>
  <c r="BD32" i="21"/>
  <c r="AP32" i="21"/>
  <c r="AR32" i="21"/>
  <c r="AU32" i="21"/>
  <c r="AT32" i="21"/>
  <c r="AF32" i="21"/>
  <c r="AH32" i="21"/>
  <c r="AK32" i="21"/>
  <c r="AJ32" i="21"/>
  <c r="U32" i="21"/>
  <c r="W32" i="21"/>
  <c r="Z32" i="21"/>
  <c r="J32" i="21"/>
  <c r="L32" i="21"/>
  <c r="O32" i="21"/>
  <c r="BT31" i="21"/>
  <c r="BV31" i="21"/>
  <c r="BY31" i="21"/>
  <c r="BX31" i="21"/>
  <c r="BJ31" i="21"/>
  <c r="BL31" i="21"/>
  <c r="BO31" i="21"/>
  <c r="BN31" i="21"/>
  <c r="AZ31" i="21"/>
  <c r="BB31" i="21"/>
  <c r="BE31" i="21"/>
  <c r="BD31" i="21"/>
  <c r="AP31" i="21"/>
  <c r="AR31" i="21"/>
  <c r="AU31" i="21"/>
  <c r="AT31" i="21"/>
  <c r="AF31" i="21"/>
  <c r="AH31" i="21"/>
  <c r="AK31" i="21"/>
  <c r="AJ31" i="21"/>
  <c r="U31" i="21"/>
  <c r="W31" i="21"/>
  <c r="Z31" i="21"/>
  <c r="J31" i="21"/>
  <c r="L31" i="21"/>
  <c r="O31" i="21"/>
  <c r="BT30" i="21"/>
  <c r="BV30" i="21"/>
  <c r="BY30" i="21"/>
  <c r="BX30" i="21"/>
  <c r="BJ30" i="21"/>
  <c r="BL30" i="21"/>
  <c r="BO30" i="21"/>
  <c r="BN30" i="21"/>
  <c r="AZ30" i="21"/>
  <c r="BB30" i="21"/>
  <c r="BE30" i="21"/>
  <c r="BD30" i="21"/>
  <c r="AP30" i="21"/>
  <c r="AR30" i="21"/>
  <c r="AU30" i="21"/>
  <c r="AT30" i="21"/>
  <c r="AF30" i="21"/>
  <c r="AH30" i="21"/>
  <c r="AK30" i="21"/>
  <c r="AJ30" i="21"/>
  <c r="U30" i="21"/>
  <c r="W30" i="21"/>
  <c r="Z30" i="21"/>
  <c r="J30" i="21"/>
  <c r="L30" i="21"/>
  <c r="O30" i="21"/>
  <c r="BT29" i="21"/>
  <c r="BV29" i="21"/>
  <c r="BY29" i="21"/>
  <c r="BX29" i="21"/>
  <c r="BJ29" i="21"/>
  <c r="BL29" i="21"/>
  <c r="BO29" i="21"/>
  <c r="BN29" i="21"/>
  <c r="AZ29" i="21"/>
  <c r="BB29" i="21"/>
  <c r="BE29" i="21"/>
  <c r="BD29" i="21"/>
  <c r="AP29" i="21"/>
  <c r="AR29" i="21"/>
  <c r="AU29" i="21"/>
  <c r="AT29" i="21"/>
  <c r="AF29" i="21"/>
  <c r="AH29" i="21"/>
  <c r="AK29" i="21"/>
  <c r="AJ29" i="21"/>
  <c r="U29" i="21"/>
  <c r="W29" i="21"/>
  <c r="Z29" i="21"/>
  <c r="J29" i="21"/>
  <c r="L29" i="21"/>
  <c r="O29" i="21"/>
  <c r="BT28" i="21"/>
  <c r="BV28" i="21"/>
  <c r="BY28" i="21"/>
  <c r="BX28" i="21"/>
  <c r="BJ28" i="21"/>
  <c r="BL28" i="21"/>
  <c r="BO28" i="21"/>
  <c r="BN28" i="21"/>
  <c r="AZ28" i="21"/>
  <c r="BB28" i="21"/>
  <c r="BE28" i="21"/>
  <c r="BD28" i="21"/>
  <c r="AP28" i="21"/>
  <c r="AR28" i="21"/>
  <c r="AU28" i="21"/>
  <c r="AT28" i="21"/>
  <c r="AF28" i="21"/>
  <c r="AH28" i="21"/>
  <c r="AK28" i="21"/>
  <c r="AJ28" i="21"/>
  <c r="U28" i="21"/>
  <c r="W28" i="21"/>
  <c r="Z28" i="21"/>
  <c r="J28" i="21"/>
  <c r="L28" i="21"/>
  <c r="O28" i="21"/>
  <c r="BT27" i="21"/>
  <c r="BV27" i="21"/>
  <c r="BY27" i="21"/>
  <c r="BX27" i="21"/>
  <c r="BJ27" i="21"/>
  <c r="BL27" i="21"/>
  <c r="BO27" i="21"/>
  <c r="BN27" i="21"/>
  <c r="AZ27" i="21"/>
  <c r="BB27" i="21"/>
  <c r="BE27" i="21"/>
  <c r="BD27" i="21"/>
  <c r="AP27" i="21"/>
  <c r="AR27" i="21"/>
  <c r="AU27" i="21"/>
  <c r="AT27" i="21"/>
  <c r="AF27" i="21"/>
  <c r="AH27" i="21"/>
  <c r="AK27" i="21"/>
  <c r="AJ27" i="21"/>
  <c r="U27" i="21"/>
  <c r="W27" i="21"/>
  <c r="Z27" i="21"/>
  <c r="J27" i="21"/>
  <c r="L27" i="21"/>
  <c r="O27" i="21"/>
  <c r="BT26" i="21"/>
  <c r="BV26" i="21"/>
  <c r="BY26" i="21"/>
  <c r="BX26" i="21"/>
  <c r="BJ26" i="21"/>
  <c r="BL26" i="21"/>
  <c r="BO26" i="21"/>
  <c r="BN26" i="21"/>
  <c r="AZ26" i="21"/>
  <c r="BB26" i="21"/>
  <c r="BE26" i="21"/>
  <c r="BD26" i="21"/>
  <c r="AP26" i="21"/>
  <c r="AR26" i="21"/>
  <c r="AU26" i="21"/>
  <c r="AT26" i="21"/>
  <c r="AF26" i="21"/>
  <c r="AH26" i="21"/>
  <c r="AK26" i="21"/>
  <c r="AJ26" i="21"/>
  <c r="U26" i="21"/>
  <c r="W26" i="21"/>
  <c r="Z26" i="21"/>
  <c r="J26" i="21"/>
  <c r="L26" i="21"/>
  <c r="O26" i="21"/>
  <c r="BT25" i="21"/>
  <c r="BV25" i="21"/>
  <c r="BY25" i="21"/>
  <c r="BX25" i="21"/>
  <c r="BJ25" i="21"/>
  <c r="BL25" i="21"/>
  <c r="BO25" i="21"/>
  <c r="BN25" i="21"/>
  <c r="AZ25" i="21"/>
  <c r="BB25" i="21"/>
  <c r="BE25" i="21"/>
  <c r="BD25" i="21"/>
  <c r="AP25" i="21"/>
  <c r="AR25" i="21"/>
  <c r="AU25" i="21"/>
  <c r="AT25" i="21"/>
  <c r="AF25" i="21"/>
  <c r="AH25" i="21"/>
  <c r="AK25" i="21"/>
  <c r="AJ25" i="21"/>
  <c r="U25" i="21"/>
  <c r="W25" i="21"/>
  <c r="Z25" i="21"/>
  <c r="J25" i="21"/>
  <c r="L25" i="21"/>
  <c r="O25" i="21"/>
  <c r="BT24" i="21"/>
  <c r="BV24" i="21"/>
  <c r="BY24" i="21"/>
  <c r="BX24" i="21"/>
  <c r="BJ24" i="21"/>
  <c r="BL24" i="21"/>
  <c r="BO24" i="21"/>
  <c r="BN24" i="21"/>
  <c r="AZ24" i="21"/>
  <c r="BB24" i="21"/>
  <c r="BE24" i="21"/>
  <c r="BD24" i="21"/>
  <c r="AP24" i="21"/>
  <c r="AR24" i="21"/>
  <c r="AU24" i="21"/>
  <c r="AT24" i="21"/>
  <c r="AF24" i="21"/>
  <c r="AH24" i="21"/>
  <c r="AK24" i="21"/>
  <c r="AJ24" i="21"/>
  <c r="U24" i="21"/>
  <c r="W24" i="21"/>
  <c r="Z24" i="21"/>
  <c r="J24" i="21"/>
  <c r="L24" i="21"/>
  <c r="O24" i="21"/>
  <c r="BT23" i="21"/>
  <c r="BV23" i="21"/>
  <c r="BY23" i="21"/>
  <c r="BX23" i="21"/>
  <c r="BJ23" i="21"/>
  <c r="BL23" i="21"/>
  <c r="BO23" i="21"/>
  <c r="BN23" i="21"/>
  <c r="AZ23" i="21"/>
  <c r="BB23" i="21"/>
  <c r="BE23" i="21"/>
  <c r="BD23" i="21"/>
  <c r="AP23" i="21"/>
  <c r="AR23" i="21"/>
  <c r="AU23" i="21"/>
  <c r="AT23" i="21"/>
  <c r="AF23" i="21"/>
  <c r="AH23" i="21"/>
  <c r="AK23" i="21"/>
  <c r="AJ23" i="21"/>
  <c r="U23" i="21"/>
  <c r="W23" i="21"/>
  <c r="Z23" i="21"/>
  <c r="J23" i="21"/>
  <c r="L23" i="21"/>
  <c r="O23" i="21"/>
  <c r="BT22" i="21"/>
  <c r="BV22" i="21"/>
  <c r="BY22" i="21"/>
  <c r="BX22" i="21"/>
  <c r="BJ22" i="21"/>
  <c r="BL22" i="21"/>
  <c r="BO22" i="21"/>
  <c r="BN22" i="21"/>
  <c r="AZ22" i="21"/>
  <c r="BB22" i="21"/>
  <c r="BE22" i="21"/>
  <c r="BD22" i="21"/>
  <c r="AP22" i="21"/>
  <c r="AQ22" i="21"/>
  <c r="AR22" i="21"/>
  <c r="AU22" i="21"/>
  <c r="AT22" i="21"/>
  <c r="AF22" i="21"/>
  <c r="AH22" i="21"/>
  <c r="AK22" i="21"/>
  <c r="AJ22" i="21"/>
  <c r="U22" i="21"/>
  <c r="W22" i="21"/>
  <c r="Z22" i="21"/>
  <c r="J22" i="21"/>
  <c r="L22" i="21"/>
  <c r="O22" i="21"/>
  <c r="BT21" i="21"/>
  <c r="BV21" i="21"/>
  <c r="BY21" i="21"/>
  <c r="BX21" i="21"/>
  <c r="BJ21" i="21"/>
  <c r="BL21" i="21"/>
  <c r="BO21" i="21"/>
  <c r="BN21" i="21"/>
  <c r="AZ21" i="21"/>
  <c r="BB21" i="21"/>
  <c r="BE21" i="21"/>
  <c r="BD21" i="21"/>
  <c r="AP21" i="21"/>
  <c r="AR21" i="21"/>
  <c r="AU21" i="21"/>
  <c r="AT21" i="21"/>
  <c r="AF21" i="21"/>
  <c r="AH21" i="21"/>
  <c r="AK21" i="21"/>
  <c r="AJ21" i="21"/>
  <c r="U21" i="21"/>
  <c r="W21" i="21"/>
  <c r="Z21" i="21"/>
  <c r="J21" i="21"/>
  <c r="L21" i="21"/>
  <c r="O21" i="21"/>
  <c r="BT20" i="21"/>
  <c r="BV20" i="21"/>
  <c r="BY20" i="21"/>
  <c r="BX20" i="21"/>
  <c r="BJ20" i="21"/>
  <c r="BL20" i="21"/>
  <c r="BO20" i="21"/>
  <c r="BN20" i="21"/>
  <c r="AZ20" i="21"/>
  <c r="BB20" i="21"/>
  <c r="BE20" i="21"/>
  <c r="BD20" i="21"/>
  <c r="AP20" i="21"/>
  <c r="AR20" i="21"/>
  <c r="AU20" i="21"/>
  <c r="AT20" i="21"/>
  <c r="AF20" i="21"/>
  <c r="AH20" i="21"/>
  <c r="AK20" i="21"/>
  <c r="AJ20" i="21"/>
  <c r="U20" i="21"/>
  <c r="W20" i="21"/>
  <c r="Z20" i="21"/>
  <c r="J20" i="21"/>
  <c r="L20" i="21"/>
  <c r="O20" i="21"/>
  <c r="BT19" i="21"/>
  <c r="BV19" i="21"/>
  <c r="BY19" i="21"/>
  <c r="BX19" i="21"/>
  <c r="BJ19" i="21"/>
  <c r="BL19" i="21"/>
  <c r="BO19" i="21"/>
  <c r="BN19" i="21"/>
  <c r="AZ19" i="21"/>
  <c r="BB19" i="21"/>
  <c r="BE19" i="21"/>
  <c r="BD19" i="21"/>
  <c r="AP19" i="21"/>
  <c r="AR19" i="21"/>
  <c r="AU19" i="21"/>
  <c r="AT19" i="21"/>
  <c r="AF19" i="21"/>
  <c r="AH19" i="21"/>
  <c r="AK19" i="21"/>
  <c r="AJ19" i="21"/>
  <c r="U19" i="21"/>
  <c r="W19" i="21"/>
  <c r="Z19" i="21"/>
  <c r="J19" i="21"/>
  <c r="L19" i="21"/>
  <c r="O19" i="21"/>
  <c r="BT18" i="21"/>
  <c r="BV18" i="21"/>
  <c r="BY18" i="21"/>
  <c r="BX18" i="21"/>
  <c r="BJ18" i="21"/>
  <c r="BL18" i="21"/>
  <c r="BO18" i="21"/>
  <c r="BN18" i="21"/>
  <c r="AZ18" i="21"/>
  <c r="BB18" i="21"/>
  <c r="BE18" i="21"/>
  <c r="BD18" i="21"/>
  <c r="AP18" i="21"/>
  <c r="AR18" i="21"/>
  <c r="AU18" i="21"/>
  <c r="AT18" i="21"/>
  <c r="AF18" i="21"/>
  <c r="AH18" i="21"/>
  <c r="AK18" i="21"/>
  <c r="AJ18" i="21"/>
  <c r="U18" i="21"/>
  <c r="W18" i="21"/>
  <c r="Z18" i="21"/>
  <c r="J18" i="21"/>
  <c r="L18" i="21"/>
  <c r="O18" i="21"/>
  <c r="BT17" i="21"/>
  <c r="BV17" i="21"/>
  <c r="BY17" i="21"/>
  <c r="BX17" i="21"/>
  <c r="BJ17" i="21"/>
  <c r="BL17" i="21"/>
  <c r="BO17" i="21"/>
  <c r="BN17" i="21"/>
  <c r="AZ17" i="21"/>
  <c r="BB17" i="21"/>
  <c r="BE17" i="21"/>
  <c r="BD17" i="21"/>
  <c r="AP17" i="21"/>
  <c r="AR17" i="21"/>
  <c r="AU17" i="21"/>
  <c r="AT17" i="21"/>
  <c r="AF17" i="21"/>
  <c r="AH17" i="21"/>
  <c r="AK17" i="21"/>
  <c r="AJ17" i="21"/>
  <c r="U17" i="21"/>
  <c r="W17" i="21"/>
  <c r="Z17" i="21"/>
  <c r="J17" i="21"/>
  <c r="L17" i="21"/>
  <c r="O17" i="21"/>
  <c r="BT16" i="21"/>
  <c r="BV16" i="21"/>
  <c r="BY16" i="21"/>
  <c r="BX16" i="21"/>
  <c r="BJ16" i="21"/>
  <c r="BL16" i="21"/>
  <c r="BO16" i="21"/>
  <c r="BN16" i="21"/>
  <c r="AZ16" i="21"/>
  <c r="BB16" i="21"/>
  <c r="BE16" i="21"/>
  <c r="BD16" i="21"/>
  <c r="AP16" i="21"/>
  <c r="AR16" i="21"/>
  <c r="AU16" i="21"/>
  <c r="AT16" i="21"/>
  <c r="AF16" i="21"/>
  <c r="AH16" i="21"/>
  <c r="AK16" i="21"/>
  <c r="AJ16" i="21"/>
  <c r="U16" i="21"/>
  <c r="W16" i="21"/>
  <c r="Z16" i="21"/>
  <c r="J16" i="21"/>
  <c r="L16" i="21"/>
  <c r="O16" i="21"/>
  <c r="BT15" i="21"/>
  <c r="BV15" i="21"/>
  <c r="BY15" i="21"/>
  <c r="BX15" i="21"/>
  <c r="BJ15" i="21"/>
  <c r="BL15" i="21"/>
  <c r="BO15" i="21"/>
  <c r="BN15" i="21"/>
  <c r="AZ15" i="21"/>
  <c r="BB15" i="21"/>
  <c r="BE15" i="21"/>
  <c r="BD15" i="21"/>
  <c r="AP15" i="21"/>
  <c r="AR15" i="21"/>
  <c r="AU15" i="21"/>
  <c r="AT15" i="21"/>
  <c r="AF15" i="21"/>
  <c r="AH15" i="21"/>
  <c r="AK15" i="21"/>
  <c r="AJ15" i="21"/>
  <c r="U15" i="21"/>
  <c r="W15" i="21"/>
  <c r="Z15" i="21"/>
  <c r="J15" i="21"/>
  <c r="L15" i="21"/>
  <c r="O15" i="21"/>
  <c r="BT14" i="21"/>
  <c r="BV14" i="21"/>
  <c r="BY14" i="21"/>
  <c r="BX14" i="21"/>
  <c r="BJ14" i="21"/>
  <c r="BL14" i="21"/>
  <c r="BO14" i="21"/>
  <c r="BN14" i="21"/>
  <c r="AZ14" i="21"/>
  <c r="BB14" i="21"/>
  <c r="BE14" i="21"/>
  <c r="BD14" i="21"/>
  <c r="AP14" i="21"/>
  <c r="AR14" i="21"/>
  <c r="AU14" i="21"/>
  <c r="AT14" i="21"/>
  <c r="AF14" i="21"/>
  <c r="AH14" i="21"/>
  <c r="AK14" i="21"/>
  <c r="AJ14" i="21"/>
  <c r="U14" i="21"/>
  <c r="W14" i="21"/>
  <c r="Z14" i="21"/>
  <c r="J14" i="21"/>
  <c r="L14" i="21"/>
  <c r="O14" i="21"/>
  <c r="BT13" i="21"/>
  <c r="BV13" i="21"/>
  <c r="BY13" i="21"/>
  <c r="BX13" i="21"/>
  <c r="BJ13" i="21"/>
  <c r="BL13" i="21"/>
  <c r="BO13" i="21"/>
  <c r="BN13" i="21"/>
  <c r="AZ13" i="21"/>
  <c r="BB13" i="21"/>
  <c r="BE13" i="21"/>
  <c r="BD13" i="21"/>
  <c r="AP13" i="21"/>
  <c r="AR13" i="21"/>
  <c r="AU13" i="21"/>
  <c r="AT13" i="21"/>
  <c r="AF13" i="21"/>
  <c r="AH13" i="21"/>
  <c r="AK13" i="21"/>
  <c r="AJ13" i="21"/>
  <c r="U13" i="21"/>
  <c r="W13" i="21"/>
  <c r="Z13" i="21"/>
  <c r="J13" i="21"/>
  <c r="L13" i="21"/>
  <c r="O13" i="21"/>
  <c r="BT12" i="21"/>
  <c r="BV12" i="21"/>
  <c r="BY12" i="21"/>
  <c r="BX12" i="21"/>
  <c r="BJ12" i="21"/>
  <c r="BL12" i="21"/>
  <c r="BO12" i="21"/>
  <c r="BN12" i="21"/>
  <c r="AZ12" i="21"/>
  <c r="BB12" i="21"/>
  <c r="BE12" i="21"/>
  <c r="BD12" i="21"/>
  <c r="AP12" i="21"/>
  <c r="AR12" i="21"/>
  <c r="AU12" i="21"/>
  <c r="AT12" i="21"/>
  <c r="AF12" i="21"/>
  <c r="AH12" i="21"/>
  <c r="AK12" i="21"/>
  <c r="AJ12" i="21"/>
  <c r="U12" i="21"/>
  <c r="W12" i="21"/>
  <c r="Z12" i="21"/>
  <c r="J12" i="21"/>
  <c r="L12" i="21"/>
  <c r="O12" i="21"/>
  <c r="BT11" i="21"/>
  <c r="BV11" i="21"/>
  <c r="BY11" i="21"/>
  <c r="BX11" i="21"/>
  <c r="BJ11" i="21"/>
  <c r="BL11" i="21"/>
  <c r="BO11" i="21"/>
  <c r="BN11" i="21"/>
  <c r="AZ11" i="21"/>
  <c r="BB11" i="21"/>
  <c r="BE11" i="21"/>
  <c r="BD11" i="21"/>
  <c r="AP11" i="21"/>
  <c r="AR11" i="21"/>
  <c r="AU11" i="21"/>
  <c r="AT11" i="21"/>
  <c r="AF11" i="21"/>
  <c r="AH11" i="21"/>
  <c r="AK11" i="21"/>
  <c r="AJ11" i="21"/>
  <c r="U11" i="21"/>
  <c r="W11" i="21"/>
  <c r="Z11" i="21"/>
  <c r="J11" i="21"/>
  <c r="L11" i="21"/>
  <c r="O11" i="21"/>
  <c r="BT10" i="21"/>
  <c r="BV10" i="21"/>
  <c r="BY10" i="21"/>
  <c r="BX10" i="21"/>
  <c r="BJ10" i="21"/>
  <c r="BL10" i="21"/>
  <c r="BO10" i="21"/>
  <c r="BN10" i="21"/>
  <c r="AZ10" i="21"/>
  <c r="BB10" i="21"/>
  <c r="BE10" i="21"/>
  <c r="BD10" i="21"/>
  <c r="AP10" i="21"/>
  <c r="AR10" i="21"/>
  <c r="AU10" i="21"/>
  <c r="AT10" i="21"/>
  <c r="AF10" i="21"/>
  <c r="AH10" i="21"/>
  <c r="AK10" i="21"/>
  <c r="AJ10" i="21"/>
  <c r="U10" i="21"/>
  <c r="W10" i="21"/>
  <c r="Z10" i="21"/>
  <c r="J10" i="21"/>
  <c r="L10" i="21"/>
  <c r="BT9" i="21"/>
  <c r="BV9" i="21"/>
  <c r="BY9" i="21"/>
  <c r="BX9" i="21"/>
  <c r="BJ9" i="21"/>
  <c r="BL9" i="21"/>
  <c r="BO9" i="21"/>
  <c r="BN9" i="21"/>
  <c r="AZ9" i="21"/>
  <c r="BB9" i="21"/>
  <c r="BE9" i="21"/>
  <c r="BD9" i="21"/>
  <c r="AP9" i="21"/>
  <c r="AR9" i="21"/>
  <c r="AU9" i="21"/>
  <c r="AT9" i="21"/>
  <c r="AF9" i="21"/>
  <c r="AH9" i="21"/>
  <c r="AK9" i="21"/>
  <c r="AJ9" i="21"/>
  <c r="U9" i="21"/>
  <c r="W9" i="21"/>
  <c r="Z9" i="21"/>
  <c r="J9" i="21"/>
  <c r="L9" i="21"/>
  <c r="O9" i="21"/>
  <c r="BT8" i="21"/>
  <c r="BV8" i="21"/>
  <c r="BY8" i="21"/>
  <c r="BX8" i="21"/>
  <c r="BJ8" i="21"/>
  <c r="BL8" i="21"/>
  <c r="BO8" i="21"/>
  <c r="BN8" i="21"/>
  <c r="AZ8" i="21"/>
  <c r="BB8" i="21"/>
  <c r="BE8" i="21"/>
  <c r="BD8" i="21"/>
  <c r="AP8" i="21"/>
  <c r="AR8" i="21"/>
  <c r="AU8" i="21"/>
  <c r="AT8" i="21"/>
  <c r="AF8" i="21"/>
  <c r="AH8" i="21"/>
  <c r="AK8" i="21"/>
  <c r="AJ8" i="21"/>
  <c r="U8" i="21"/>
  <c r="W8" i="21"/>
  <c r="Z8" i="21"/>
  <c r="J8" i="21"/>
  <c r="L8" i="21"/>
  <c r="O8" i="21"/>
  <c r="BT7" i="21"/>
  <c r="BV7" i="21"/>
  <c r="BY7" i="21"/>
  <c r="BX7" i="21"/>
  <c r="BJ7" i="21"/>
  <c r="BL7" i="21"/>
  <c r="BO7" i="21"/>
  <c r="BN7" i="21"/>
  <c r="AZ7" i="21"/>
  <c r="BB7" i="21"/>
  <c r="BE7" i="21"/>
  <c r="BD7" i="21"/>
  <c r="AP7" i="21"/>
  <c r="AR7" i="21"/>
  <c r="AU7" i="21"/>
  <c r="AT7" i="21"/>
  <c r="AF7" i="21"/>
  <c r="AH7" i="21"/>
  <c r="AK7" i="21"/>
  <c r="AJ7" i="21"/>
  <c r="U7" i="21"/>
  <c r="W7" i="21"/>
  <c r="Z7" i="21"/>
  <c r="J7" i="21"/>
  <c r="L7" i="21"/>
  <c r="O7" i="21"/>
  <c r="BT6" i="21"/>
  <c r="BV6" i="21"/>
  <c r="BY6" i="21"/>
  <c r="BX6" i="21"/>
  <c r="BJ6" i="21"/>
  <c r="BL6" i="21"/>
  <c r="BO6" i="21"/>
  <c r="BN6" i="21"/>
  <c r="AZ6" i="21"/>
  <c r="BB6" i="21"/>
  <c r="BE6" i="21"/>
  <c r="BD6" i="21"/>
  <c r="AP6" i="21"/>
  <c r="AR6" i="21"/>
  <c r="AU6" i="21"/>
  <c r="AT6" i="21"/>
  <c r="AF6" i="21"/>
  <c r="AH6" i="21"/>
  <c r="AK6" i="21"/>
  <c r="AJ6" i="21"/>
  <c r="U6" i="21"/>
  <c r="W6" i="21"/>
  <c r="Z6" i="21"/>
  <c r="J6" i="21"/>
  <c r="L6" i="21"/>
  <c r="O6" i="21"/>
  <c r="BT5" i="21"/>
  <c r="BV5" i="21"/>
  <c r="BY5" i="21"/>
  <c r="BX5" i="21"/>
  <c r="BJ5" i="21"/>
  <c r="BL5" i="21"/>
  <c r="BO5" i="21"/>
  <c r="BN5" i="21"/>
  <c r="AZ5" i="21"/>
  <c r="BB5" i="21"/>
  <c r="BE5" i="21"/>
  <c r="BD5" i="21"/>
  <c r="AP5" i="21"/>
  <c r="AR5" i="21"/>
  <c r="AU5" i="21"/>
  <c r="AT5" i="21"/>
  <c r="AF5" i="21"/>
  <c r="AH5" i="21"/>
  <c r="AK5" i="21"/>
  <c r="AJ5" i="21"/>
  <c r="U5" i="21"/>
  <c r="W5" i="21"/>
  <c r="Z5" i="21"/>
  <c r="J5" i="21"/>
  <c r="L5" i="21"/>
  <c r="O5" i="21"/>
  <c r="BT4" i="21"/>
  <c r="BV4" i="21"/>
  <c r="BJ4" i="21"/>
  <c r="BL4" i="21"/>
  <c r="AZ4" i="21"/>
  <c r="BB4" i="21"/>
  <c r="AP4" i="21"/>
  <c r="AR4" i="21"/>
  <c r="AF4" i="21"/>
  <c r="AH4" i="21"/>
  <c r="U4" i="21"/>
  <c r="W4" i="21"/>
  <c r="J4" i="21"/>
  <c r="L4" i="21"/>
  <c r="BT3" i="21"/>
  <c r="BV3" i="21"/>
  <c r="BY3" i="21"/>
  <c r="BX3" i="21"/>
  <c r="BJ3" i="21"/>
  <c r="BL3" i="21"/>
  <c r="BO3" i="21"/>
  <c r="BN3" i="21"/>
  <c r="AZ3" i="21"/>
  <c r="BB3" i="21"/>
  <c r="BE3" i="21"/>
  <c r="BD3" i="21"/>
  <c r="AP3" i="21"/>
  <c r="AR3" i="21"/>
  <c r="AU3" i="21"/>
  <c r="AT3" i="21"/>
  <c r="AF3" i="21"/>
  <c r="AH3" i="21"/>
  <c r="AK3" i="21"/>
  <c r="AJ3" i="21"/>
  <c r="U3" i="21"/>
  <c r="W3" i="21"/>
  <c r="Z3" i="21"/>
  <c r="J3" i="21"/>
  <c r="L3" i="21"/>
  <c r="O3" i="21"/>
  <c r="BT2" i="21"/>
  <c r="BV2" i="21"/>
  <c r="BY2" i="21"/>
  <c r="BX2" i="21"/>
  <c r="BJ2" i="21"/>
  <c r="BL2" i="21"/>
  <c r="BO2" i="21"/>
  <c r="BN2" i="21"/>
  <c r="AZ2" i="21"/>
  <c r="BB2" i="21"/>
  <c r="BE2" i="21"/>
  <c r="BD2" i="21"/>
  <c r="AP2" i="21"/>
  <c r="AR2" i="21"/>
  <c r="AU2" i="21"/>
  <c r="AT2" i="21"/>
  <c r="AF2" i="21"/>
  <c r="AH2" i="21"/>
  <c r="AK2" i="21"/>
  <c r="AJ2" i="21"/>
  <c r="U2" i="21"/>
  <c r="W2" i="21"/>
  <c r="Z2" i="21"/>
  <c r="J2" i="21"/>
  <c r="L2" i="21"/>
  <c r="O2" i="21"/>
  <c r="BT86" i="20"/>
  <c r="BV86" i="20"/>
  <c r="BY86" i="20"/>
  <c r="BX86" i="20"/>
  <c r="BJ86" i="20"/>
  <c r="BL86" i="20"/>
  <c r="BO86" i="20"/>
  <c r="BN86" i="20"/>
  <c r="AZ86" i="20"/>
  <c r="BB86" i="20"/>
  <c r="BE86" i="20"/>
  <c r="BD86" i="20"/>
  <c r="AP86" i="20"/>
  <c r="AR86" i="20"/>
  <c r="AU86" i="20"/>
  <c r="AT86" i="20"/>
  <c r="AF86" i="20"/>
  <c r="AH86" i="20"/>
  <c r="AK86" i="20"/>
  <c r="AJ86" i="20"/>
  <c r="U86" i="20"/>
  <c r="W86" i="20"/>
  <c r="Z86" i="20"/>
  <c r="J86" i="20"/>
  <c r="L86" i="20"/>
  <c r="O86" i="20"/>
  <c r="BT85" i="20"/>
  <c r="BV85" i="20"/>
  <c r="BY85" i="20"/>
  <c r="BX85" i="20"/>
  <c r="BJ85" i="20"/>
  <c r="BL85" i="20"/>
  <c r="BO85" i="20"/>
  <c r="BN85" i="20"/>
  <c r="AZ85" i="20"/>
  <c r="BB85" i="20"/>
  <c r="BE85" i="20"/>
  <c r="BD85" i="20"/>
  <c r="AP85" i="20"/>
  <c r="AR85" i="20"/>
  <c r="AU85" i="20"/>
  <c r="AT85" i="20"/>
  <c r="AF85" i="20"/>
  <c r="AH85" i="20"/>
  <c r="AK85" i="20"/>
  <c r="AJ85" i="20"/>
  <c r="U85" i="20"/>
  <c r="W85" i="20"/>
  <c r="Z85" i="20"/>
  <c r="J85" i="20"/>
  <c r="L85" i="20"/>
  <c r="O85" i="20"/>
  <c r="BT84" i="20"/>
  <c r="BV84" i="20"/>
  <c r="BY84" i="20"/>
  <c r="BX84" i="20"/>
  <c r="BJ84" i="20"/>
  <c r="BL84" i="20"/>
  <c r="BO84" i="20"/>
  <c r="BN84" i="20"/>
  <c r="AZ84" i="20"/>
  <c r="BB84" i="20"/>
  <c r="BE84" i="20"/>
  <c r="BD84" i="20"/>
  <c r="AP84" i="20"/>
  <c r="AR84" i="20"/>
  <c r="AU84" i="20"/>
  <c r="AT84" i="20"/>
  <c r="AF84" i="20"/>
  <c r="AH84" i="20"/>
  <c r="AK84" i="20"/>
  <c r="AJ84" i="20"/>
  <c r="U84" i="20"/>
  <c r="W84" i="20"/>
  <c r="Z84" i="20"/>
  <c r="J84" i="20"/>
  <c r="L84" i="20"/>
  <c r="O84" i="20"/>
  <c r="BT83" i="20"/>
  <c r="BV83" i="20"/>
  <c r="BJ83" i="20"/>
  <c r="BL83" i="20"/>
  <c r="AZ83" i="20"/>
  <c r="BB83" i="20"/>
  <c r="AP83" i="20"/>
  <c r="AR83" i="20"/>
  <c r="AF83" i="20"/>
  <c r="AH83" i="20"/>
  <c r="U83" i="20"/>
  <c r="W83" i="20"/>
  <c r="J83" i="20"/>
  <c r="L83" i="20"/>
  <c r="BT82" i="20"/>
  <c r="BV82" i="20"/>
  <c r="BY82" i="20"/>
  <c r="BX82" i="20"/>
  <c r="BJ82" i="20"/>
  <c r="BL82" i="20"/>
  <c r="BO82" i="20"/>
  <c r="AZ82" i="20"/>
  <c r="BB82" i="20"/>
  <c r="BE82" i="20"/>
  <c r="BD82" i="20"/>
  <c r="AP82" i="20"/>
  <c r="AR82" i="20"/>
  <c r="AU82" i="20"/>
  <c r="AT82" i="20"/>
  <c r="AF82" i="20"/>
  <c r="AH82" i="20"/>
  <c r="AK82" i="20"/>
  <c r="AJ82" i="20"/>
  <c r="U82" i="20"/>
  <c r="W82" i="20"/>
  <c r="Z82" i="20"/>
  <c r="J82" i="20"/>
  <c r="L82" i="20"/>
  <c r="O82" i="20"/>
  <c r="BT81" i="20"/>
  <c r="BV81" i="20"/>
  <c r="BY81" i="20"/>
  <c r="BX81" i="20"/>
  <c r="BJ81" i="20"/>
  <c r="BL81" i="20"/>
  <c r="BO81" i="20"/>
  <c r="BN81" i="20"/>
  <c r="AZ81" i="20"/>
  <c r="BB81" i="20"/>
  <c r="BE81" i="20"/>
  <c r="BD81" i="20"/>
  <c r="AP81" i="20"/>
  <c r="AR81" i="20"/>
  <c r="AU81" i="20"/>
  <c r="AT81" i="20"/>
  <c r="AF81" i="20"/>
  <c r="AH81" i="20"/>
  <c r="AK81" i="20"/>
  <c r="AJ81" i="20"/>
  <c r="U81" i="20"/>
  <c r="W81" i="20"/>
  <c r="Z81" i="20"/>
  <c r="J81" i="20"/>
  <c r="L81" i="20"/>
  <c r="O81" i="20"/>
  <c r="BT80" i="20"/>
  <c r="BV80" i="20"/>
  <c r="BY80" i="20"/>
  <c r="BX80" i="20"/>
  <c r="BJ80" i="20"/>
  <c r="BL80" i="20"/>
  <c r="BO80" i="20"/>
  <c r="BN80" i="20"/>
  <c r="AZ80" i="20"/>
  <c r="BB80" i="20"/>
  <c r="BE80" i="20"/>
  <c r="BD80" i="20"/>
  <c r="AP80" i="20"/>
  <c r="AR80" i="20"/>
  <c r="AU80" i="20"/>
  <c r="AT80" i="20"/>
  <c r="AF80" i="20"/>
  <c r="AH80" i="20"/>
  <c r="AK80" i="20"/>
  <c r="AJ80" i="20"/>
  <c r="U80" i="20"/>
  <c r="W80" i="20"/>
  <c r="Z80" i="20"/>
  <c r="J80" i="20"/>
  <c r="L80" i="20"/>
  <c r="O80" i="20"/>
  <c r="BT79" i="20"/>
  <c r="BV79" i="20"/>
  <c r="BJ79" i="20"/>
  <c r="BL79" i="20"/>
  <c r="AZ79" i="20"/>
  <c r="BB79" i="20"/>
  <c r="AP79" i="20"/>
  <c r="AR79" i="20"/>
  <c r="AF79" i="20"/>
  <c r="AH79" i="20"/>
  <c r="U79" i="20"/>
  <c r="W79" i="20"/>
  <c r="J79" i="20"/>
  <c r="L79" i="20"/>
  <c r="BT78" i="20"/>
  <c r="BV78" i="20"/>
  <c r="BY78" i="20"/>
  <c r="BX78" i="20"/>
  <c r="BJ78" i="20"/>
  <c r="BL78" i="20"/>
  <c r="BO78" i="20"/>
  <c r="BN78" i="20"/>
  <c r="AZ78" i="20"/>
  <c r="BB78" i="20"/>
  <c r="BE78" i="20"/>
  <c r="BD78" i="20"/>
  <c r="AP78" i="20"/>
  <c r="AR78" i="20"/>
  <c r="AU78" i="20"/>
  <c r="AT78" i="20"/>
  <c r="AF78" i="20"/>
  <c r="AH78" i="20"/>
  <c r="AK78" i="20"/>
  <c r="AJ78" i="20"/>
  <c r="U78" i="20"/>
  <c r="W78" i="20"/>
  <c r="Z78" i="20"/>
  <c r="J78" i="20"/>
  <c r="L78" i="20"/>
  <c r="O78" i="20"/>
  <c r="BT77" i="20"/>
  <c r="BV77" i="20"/>
  <c r="BY77" i="20"/>
  <c r="BX77" i="20"/>
  <c r="BJ77" i="20"/>
  <c r="BL77" i="20"/>
  <c r="BO77" i="20"/>
  <c r="BN77" i="20"/>
  <c r="AZ77" i="20"/>
  <c r="BB77" i="20"/>
  <c r="BE77" i="20"/>
  <c r="BD77" i="20"/>
  <c r="AP77" i="20"/>
  <c r="AR77" i="20"/>
  <c r="AU77" i="20"/>
  <c r="AT77" i="20"/>
  <c r="AF77" i="20"/>
  <c r="AH77" i="20"/>
  <c r="AK77" i="20"/>
  <c r="AJ77" i="20"/>
  <c r="U77" i="20"/>
  <c r="W77" i="20"/>
  <c r="Z77" i="20"/>
  <c r="J77" i="20"/>
  <c r="L77" i="20"/>
  <c r="O77" i="20"/>
  <c r="BT76" i="20"/>
  <c r="BV76" i="20"/>
  <c r="BY76" i="20"/>
  <c r="BX76" i="20"/>
  <c r="BJ76" i="20"/>
  <c r="BL76" i="20"/>
  <c r="BO76" i="20"/>
  <c r="BN76" i="20"/>
  <c r="AZ76" i="20"/>
  <c r="BB76" i="20"/>
  <c r="BE76" i="20"/>
  <c r="BD76" i="20"/>
  <c r="AP76" i="20"/>
  <c r="AR76" i="20"/>
  <c r="AU76" i="20"/>
  <c r="AT76" i="20"/>
  <c r="AF76" i="20"/>
  <c r="AH76" i="20"/>
  <c r="AK76" i="20"/>
  <c r="AJ76" i="20"/>
  <c r="U76" i="20"/>
  <c r="W76" i="20"/>
  <c r="Z76" i="20"/>
  <c r="J76" i="20"/>
  <c r="L76" i="20"/>
  <c r="O76" i="20"/>
  <c r="BT75" i="20"/>
  <c r="BV75" i="20"/>
  <c r="BY75" i="20"/>
  <c r="BX75" i="20"/>
  <c r="BJ75" i="20"/>
  <c r="BL75" i="20"/>
  <c r="BO75" i="20"/>
  <c r="BN75" i="20"/>
  <c r="AZ75" i="20"/>
  <c r="BB75" i="20"/>
  <c r="BE75" i="20"/>
  <c r="BD75" i="20"/>
  <c r="AP75" i="20"/>
  <c r="AR75" i="20"/>
  <c r="AU75" i="20"/>
  <c r="AT75" i="20"/>
  <c r="AF75" i="20"/>
  <c r="AH75" i="20"/>
  <c r="AK75" i="20"/>
  <c r="AJ75" i="20"/>
  <c r="U75" i="20"/>
  <c r="W75" i="20"/>
  <c r="Z75" i="20"/>
  <c r="J75" i="20"/>
  <c r="L75" i="20"/>
  <c r="O75" i="20"/>
  <c r="BT74" i="20"/>
  <c r="BV74" i="20"/>
  <c r="BY74" i="20"/>
  <c r="BX74" i="20"/>
  <c r="BJ74" i="20"/>
  <c r="BL74" i="20"/>
  <c r="BO74" i="20"/>
  <c r="BN74" i="20"/>
  <c r="AZ74" i="20"/>
  <c r="BB74" i="20"/>
  <c r="BE74" i="20"/>
  <c r="BD74" i="20"/>
  <c r="AP74" i="20"/>
  <c r="AR74" i="20"/>
  <c r="AU74" i="20"/>
  <c r="AT74" i="20"/>
  <c r="AF74" i="20"/>
  <c r="AH74" i="20"/>
  <c r="AK74" i="20"/>
  <c r="AJ74" i="20"/>
  <c r="U74" i="20"/>
  <c r="W74" i="20"/>
  <c r="Z74" i="20"/>
  <c r="J74" i="20"/>
  <c r="L74" i="20"/>
  <c r="O74" i="20"/>
  <c r="BT73" i="20"/>
  <c r="BV73" i="20"/>
  <c r="BY73" i="20"/>
  <c r="BX73" i="20"/>
  <c r="BJ73" i="20"/>
  <c r="BL73" i="20"/>
  <c r="BO73" i="20"/>
  <c r="BN73" i="20"/>
  <c r="AZ73" i="20"/>
  <c r="BB73" i="20"/>
  <c r="BE73" i="20"/>
  <c r="BD73" i="20"/>
  <c r="AP73" i="20"/>
  <c r="AR73" i="20"/>
  <c r="AU73" i="20"/>
  <c r="AT73" i="20"/>
  <c r="AF73" i="20"/>
  <c r="AH73" i="20"/>
  <c r="AK73" i="20"/>
  <c r="AJ73" i="20"/>
  <c r="U73" i="20"/>
  <c r="W73" i="20"/>
  <c r="Z73" i="20"/>
  <c r="J73" i="20"/>
  <c r="L73" i="20"/>
  <c r="O73" i="20"/>
  <c r="BT72" i="20"/>
  <c r="BV72" i="20"/>
  <c r="BY72" i="20"/>
  <c r="BX72" i="20"/>
  <c r="BJ72" i="20"/>
  <c r="BL72" i="20"/>
  <c r="BO72" i="20"/>
  <c r="BN72" i="20"/>
  <c r="AZ72" i="20"/>
  <c r="BB72" i="20"/>
  <c r="BE72" i="20"/>
  <c r="BD72" i="20"/>
  <c r="AP72" i="20"/>
  <c r="AR72" i="20"/>
  <c r="AU72" i="20"/>
  <c r="AT72" i="20"/>
  <c r="AF72" i="20"/>
  <c r="AH72" i="20"/>
  <c r="AK72" i="20"/>
  <c r="AJ72" i="20"/>
  <c r="U72" i="20"/>
  <c r="W72" i="20"/>
  <c r="Z72" i="20"/>
  <c r="J72" i="20"/>
  <c r="L72" i="20"/>
  <c r="O72" i="20"/>
  <c r="BT71" i="20"/>
  <c r="BV71" i="20"/>
  <c r="BY71" i="20"/>
  <c r="BX71" i="20"/>
  <c r="BJ71" i="20"/>
  <c r="BL71" i="20"/>
  <c r="BO71" i="20"/>
  <c r="BN71" i="20"/>
  <c r="AZ71" i="20"/>
  <c r="BB71" i="20"/>
  <c r="BE71" i="20"/>
  <c r="BD71" i="20"/>
  <c r="AP71" i="20"/>
  <c r="AR71" i="20"/>
  <c r="AU71" i="20"/>
  <c r="AT71" i="20"/>
  <c r="AF71" i="20"/>
  <c r="AH71" i="20"/>
  <c r="AK71" i="20"/>
  <c r="AJ71" i="20"/>
  <c r="U71" i="20"/>
  <c r="W71" i="20"/>
  <c r="Z71" i="20"/>
  <c r="J71" i="20"/>
  <c r="L71" i="20"/>
  <c r="O71" i="20"/>
  <c r="BT70" i="20"/>
  <c r="BV70" i="20"/>
  <c r="BY70" i="20"/>
  <c r="BX70" i="20"/>
  <c r="BJ70" i="20"/>
  <c r="BL70" i="20"/>
  <c r="BO70" i="20"/>
  <c r="BN70" i="20"/>
  <c r="AZ70" i="20"/>
  <c r="BB70" i="20"/>
  <c r="BE70" i="20"/>
  <c r="BD70" i="20"/>
  <c r="AP70" i="20"/>
  <c r="AR70" i="20"/>
  <c r="AU70" i="20"/>
  <c r="AT70" i="20"/>
  <c r="AF70" i="20"/>
  <c r="AH70" i="20"/>
  <c r="AK70" i="20"/>
  <c r="AJ70" i="20"/>
  <c r="U70" i="20"/>
  <c r="W70" i="20"/>
  <c r="Z70" i="20"/>
  <c r="J70" i="20"/>
  <c r="L70" i="20"/>
  <c r="O70" i="20"/>
  <c r="BT69" i="20"/>
  <c r="BV69" i="20"/>
  <c r="BY69" i="20"/>
  <c r="BX69" i="20"/>
  <c r="BJ69" i="20"/>
  <c r="BL69" i="20"/>
  <c r="BO69" i="20"/>
  <c r="BN69" i="20"/>
  <c r="AZ69" i="20"/>
  <c r="BB69" i="20"/>
  <c r="BE69" i="20"/>
  <c r="BD69" i="20"/>
  <c r="AP69" i="20"/>
  <c r="AR69" i="20"/>
  <c r="AU69" i="20"/>
  <c r="AT69" i="20"/>
  <c r="AF69" i="20"/>
  <c r="AH69" i="20"/>
  <c r="AK69" i="20"/>
  <c r="AJ69" i="20"/>
  <c r="U69" i="20"/>
  <c r="W69" i="20"/>
  <c r="Z69" i="20"/>
  <c r="J69" i="20"/>
  <c r="L69" i="20"/>
  <c r="O69" i="20"/>
  <c r="BT68" i="20"/>
  <c r="BV68" i="20"/>
  <c r="BY68" i="20"/>
  <c r="BX68" i="20"/>
  <c r="BJ68" i="20"/>
  <c r="BL68" i="20"/>
  <c r="BO68" i="20"/>
  <c r="BN68" i="20"/>
  <c r="AZ68" i="20"/>
  <c r="BB68" i="20"/>
  <c r="BE68" i="20"/>
  <c r="BD68" i="20"/>
  <c r="AP68" i="20"/>
  <c r="AR68" i="20"/>
  <c r="AU68" i="20"/>
  <c r="AT68" i="20"/>
  <c r="AF68" i="20"/>
  <c r="AH68" i="20"/>
  <c r="AK68" i="20"/>
  <c r="AJ68" i="20"/>
  <c r="U68" i="20"/>
  <c r="W68" i="20"/>
  <c r="Z68" i="20"/>
  <c r="J68" i="20"/>
  <c r="L68" i="20"/>
  <c r="O68" i="20"/>
  <c r="BT67" i="20"/>
  <c r="BV67" i="20"/>
  <c r="BY67" i="20"/>
  <c r="BX67" i="20"/>
  <c r="BJ67" i="20"/>
  <c r="BL67" i="20"/>
  <c r="BO67" i="20"/>
  <c r="BN67" i="20"/>
  <c r="AZ67" i="20"/>
  <c r="BB67" i="20"/>
  <c r="BE67" i="20"/>
  <c r="BD67" i="20"/>
  <c r="AP67" i="20"/>
  <c r="AR67" i="20"/>
  <c r="AU67" i="20"/>
  <c r="AT67" i="20"/>
  <c r="AF67" i="20"/>
  <c r="AH67" i="20"/>
  <c r="AK67" i="20"/>
  <c r="AJ67" i="20"/>
  <c r="U67" i="20"/>
  <c r="W67" i="20"/>
  <c r="Z67" i="20"/>
  <c r="J67" i="20"/>
  <c r="L67" i="20"/>
  <c r="O67" i="20"/>
  <c r="BT66" i="20"/>
  <c r="BV66" i="20"/>
  <c r="BY66" i="20"/>
  <c r="BX66" i="20"/>
  <c r="BJ66" i="20"/>
  <c r="BL66" i="20"/>
  <c r="BO66" i="20"/>
  <c r="BN66" i="20"/>
  <c r="AZ66" i="20"/>
  <c r="BB66" i="20"/>
  <c r="BE66" i="20"/>
  <c r="BD66" i="20"/>
  <c r="AP66" i="20"/>
  <c r="AR66" i="20"/>
  <c r="AU66" i="20"/>
  <c r="AT66" i="20"/>
  <c r="AF66" i="20"/>
  <c r="AH66" i="20"/>
  <c r="AK66" i="20"/>
  <c r="AJ66" i="20"/>
  <c r="U66" i="20"/>
  <c r="W66" i="20"/>
  <c r="Z66" i="20"/>
  <c r="J66" i="20"/>
  <c r="L66" i="20"/>
  <c r="O66" i="20"/>
  <c r="BT65" i="20"/>
  <c r="BV65" i="20"/>
  <c r="BY65" i="20"/>
  <c r="BX65" i="20"/>
  <c r="BJ65" i="20"/>
  <c r="BL65" i="20"/>
  <c r="BO65" i="20"/>
  <c r="BN65" i="20"/>
  <c r="AZ65" i="20"/>
  <c r="BB65" i="20"/>
  <c r="BE65" i="20"/>
  <c r="BD65" i="20"/>
  <c r="AP65" i="20"/>
  <c r="AR65" i="20"/>
  <c r="AU65" i="20"/>
  <c r="AT65" i="20"/>
  <c r="AF65" i="20"/>
  <c r="AH65" i="20"/>
  <c r="AK65" i="20"/>
  <c r="AJ65" i="20"/>
  <c r="U65" i="20"/>
  <c r="W65" i="20"/>
  <c r="Z65" i="20"/>
  <c r="J65" i="20"/>
  <c r="L65" i="20"/>
  <c r="O65" i="20"/>
  <c r="BT64" i="20"/>
  <c r="BV64" i="20"/>
  <c r="BY64" i="20"/>
  <c r="BX64" i="20"/>
  <c r="BJ64" i="20"/>
  <c r="BL64" i="20"/>
  <c r="BO64" i="20"/>
  <c r="BN64" i="20"/>
  <c r="AZ64" i="20"/>
  <c r="BB64" i="20"/>
  <c r="BE64" i="20"/>
  <c r="BD64" i="20"/>
  <c r="AP64" i="20"/>
  <c r="AR64" i="20"/>
  <c r="AU64" i="20"/>
  <c r="AT64" i="20"/>
  <c r="AF64" i="20"/>
  <c r="AH64" i="20"/>
  <c r="AK64" i="20"/>
  <c r="AJ64" i="20"/>
  <c r="U64" i="20"/>
  <c r="W64" i="20"/>
  <c r="Z64" i="20"/>
  <c r="J64" i="20"/>
  <c r="L64" i="20"/>
  <c r="O64" i="20"/>
  <c r="BT63" i="20"/>
  <c r="BV63" i="20"/>
  <c r="BY63" i="20"/>
  <c r="BX63" i="20"/>
  <c r="BJ63" i="20"/>
  <c r="BL63" i="20"/>
  <c r="BO63" i="20"/>
  <c r="BN63" i="20"/>
  <c r="AZ63" i="20"/>
  <c r="BB63" i="20"/>
  <c r="BE63" i="20"/>
  <c r="BD63" i="20"/>
  <c r="AP63" i="20"/>
  <c r="AR63" i="20"/>
  <c r="AU63" i="20"/>
  <c r="AT63" i="20"/>
  <c r="AF63" i="20"/>
  <c r="AH63" i="20"/>
  <c r="AK63" i="20"/>
  <c r="AJ63" i="20"/>
  <c r="U63" i="20"/>
  <c r="W63" i="20"/>
  <c r="Z63" i="20"/>
  <c r="J63" i="20"/>
  <c r="L63" i="20"/>
  <c r="O63" i="20"/>
  <c r="BT62" i="20"/>
  <c r="BV62" i="20"/>
  <c r="BY62" i="20"/>
  <c r="BX62" i="20"/>
  <c r="BJ62" i="20"/>
  <c r="BL62" i="20"/>
  <c r="BO62" i="20"/>
  <c r="BN62" i="20"/>
  <c r="AZ62" i="20"/>
  <c r="BB62" i="20"/>
  <c r="BE62" i="20"/>
  <c r="BD62" i="20"/>
  <c r="AP62" i="20"/>
  <c r="AR62" i="20"/>
  <c r="AU62" i="20"/>
  <c r="AT62" i="20"/>
  <c r="AF62" i="20"/>
  <c r="AH62" i="20"/>
  <c r="AK62" i="20"/>
  <c r="AJ62" i="20"/>
  <c r="U62" i="20"/>
  <c r="W62" i="20"/>
  <c r="Z62" i="20"/>
  <c r="J62" i="20"/>
  <c r="L62" i="20"/>
  <c r="O62" i="20"/>
  <c r="BT61" i="20"/>
  <c r="BV61" i="20"/>
  <c r="BY61" i="20"/>
  <c r="BX61" i="20"/>
  <c r="BJ61" i="20"/>
  <c r="BL61" i="20"/>
  <c r="BO61" i="20"/>
  <c r="BN61" i="20"/>
  <c r="AZ61" i="20"/>
  <c r="BB61" i="20"/>
  <c r="BE61" i="20"/>
  <c r="BD61" i="20"/>
  <c r="AP61" i="20"/>
  <c r="AR61" i="20"/>
  <c r="AU61" i="20"/>
  <c r="AT61" i="20"/>
  <c r="AF61" i="20"/>
  <c r="AH61" i="20"/>
  <c r="AK61" i="20"/>
  <c r="AJ61" i="20"/>
  <c r="U61" i="20"/>
  <c r="W61" i="20"/>
  <c r="Z61" i="20"/>
  <c r="J61" i="20"/>
  <c r="L61" i="20"/>
  <c r="O61" i="20"/>
  <c r="BT60" i="20"/>
  <c r="BV60" i="20"/>
  <c r="BY60" i="20"/>
  <c r="BX60" i="20"/>
  <c r="BJ60" i="20"/>
  <c r="BL60" i="20"/>
  <c r="BO60" i="20"/>
  <c r="BN60" i="20"/>
  <c r="AZ60" i="20"/>
  <c r="BB60" i="20"/>
  <c r="BE60" i="20"/>
  <c r="BD60" i="20"/>
  <c r="AP60" i="20"/>
  <c r="AR60" i="20"/>
  <c r="AU60" i="20"/>
  <c r="AT60" i="20"/>
  <c r="AF60" i="20"/>
  <c r="AH60" i="20"/>
  <c r="AK60" i="20"/>
  <c r="AJ60" i="20"/>
  <c r="U60" i="20"/>
  <c r="W60" i="20"/>
  <c r="Z60" i="20"/>
  <c r="J60" i="20"/>
  <c r="L60" i="20"/>
  <c r="O60" i="20"/>
  <c r="BT59" i="20"/>
  <c r="BV59" i="20"/>
  <c r="BY59" i="20"/>
  <c r="BX59" i="20"/>
  <c r="BJ59" i="20"/>
  <c r="BL59" i="20"/>
  <c r="BO59" i="20"/>
  <c r="BN59" i="20"/>
  <c r="AZ59" i="20"/>
  <c r="BB59" i="20"/>
  <c r="BE59" i="20"/>
  <c r="BD59" i="20"/>
  <c r="AP59" i="20"/>
  <c r="AR59" i="20"/>
  <c r="AU59" i="20"/>
  <c r="AT59" i="20"/>
  <c r="AF59" i="20"/>
  <c r="AH59" i="20"/>
  <c r="AK59" i="20"/>
  <c r="AJ59" i="20"/>
  <c r="U59" i="20"/>
  <c r="W59" i="20"/>
  <c r="Z59" i="20"/>
  <c r="J59" i="20"/>
  <c r="L59" i="20"/>
  <c r="O59" i="20"/>
  <c r="BT58" i="20"/>
  <c r="BV58" i="20"/>
  <c r="BY58" i="20"/>
  <c r="BX58" i="20"/>
  <c r="BJ58" i="20"/>
  <c r="BL58" i="20"/>
  <c r="BO58" i="20"/>
  <c r="BN58" i="20"/>
  <c r="AZ58" i="20"/>
  <c r="BB58" i="20"/>
  <c r="BE58" i="20"/>
  <c r="BD58" i="20"/>
  <c r="AP58" i="20"/>
  <c r="AR58" i="20"/>
  <c r="AU58" i="20"/>
  <c r="AT58" i="20"/>
  <c r="AF58" i="20"/>
  <c r="AH58" i="20"/>
  <c r="AK58" i="20"/>
  <c r="AJ58" i="20"/>
  <c r="U58" i="20"/>
  <c r="W58" i="20"/>
  <c r="Z58" i="20"/>
  <c r="J58" i="20"/>
  <c r="L58" i="20"/>
  <c r="O58" i="20"/>
  <c r="BT57" i="20"/>
  <c r="BV57" i="20"/>
  <c r="BY57" i="20"/>
  <c r="BX57" i="20"/>
  <c r="BJ57" i="20"/>
  <c r="BL57" i="20"/>
  <c r="BO57" i="20"/>
  <c r="BN57" i="20"/>
  <c r="AZ57" i="20"/>
  <c r="BB57" i="20"/>
  <c r="BE57" i="20"/>
  <c r="BD57" i="20"/>
  <c r="AP57" i="20"/>
  <c r="AR57" i="20"/>
  <c r="AU57" i="20"/>
  <c r="AT57" i="20"/>
  <c r="AF57" i="20"/>
  <c r="AH57" i="20"/>
  <c r="AK57" i="20"/>
  <c r="AJ57" i="20"/>
  <c r="U57" i="20"/>
  <c r="W57" i="20"/>
  <c r="Z57" i="20"/>
  <c r="J57" i="20"/>
  <c r="L57" i="20"/>
  <c r="O57" i="20"/>
  <c r="BT56" i="20"/>
  <c r="BU56" i="20"/>
  <c r="BV56" i="20"/>
  <c r="BY56" i="20"/>
  <c r="BX56" i="20"/>
  <c r="BJ56" i="20"/>
  <c r="BL56" i="20"/>
  <c r="BO56" i="20"/>
  <c r="BN56" i="20"/>
  <c r="AZ56" i="20"/>
  <c r="BB56" i="20"/>
  <c r="BE56" i="20"/>
  <c r="BD56" i="20"/>
  <c r="AP56" i="20"/>
  <c r="AR56" i="20"/>
  <c r="AU56" i="20"/>
  <c r="AT56" i="20"/>
  <c r="AF56" i="20"/>
  <c r="AH56" i="20"/>
  <c r="AK56" i="20"/>
  <c r="AJ56" i="20"/>
  <c r="U56" i="20"/>
  <c r="W56" i="20"/>
  <c r="Z56" i="20"/>
  <c r="J56" i="20"/>
  <c r="L56" i="20"/>
  <c r="O56" i="20"/>
  <c r="BT55" i="20"/>
  <c r="BV55" i="20"/>
  <c r="BY55" i="20"/>
  <c r="BX55" i="20"/>
  <c r="BJ55" i="20"/>
  <c r="BL55" i="20"/>
  <c r="BO55" i="20"/>
  <c r="BN55" i="20"/>
  <c r="AZ55" i="20"/>
  <c r="BB55" i="20"/>
  <c r="BE55" i="20"/>
  <c r="BD55" i="20"/>
  <c r="AP55" i="20"/>
  <c r="AR55" i="20"/>
  <c r="AU55" i="20"/>
  <c r="AT55" i="20"/>
  <c r="AF55" i="20"/>
  <c r="AH55" i="20"/>
  <c r="AK55" i="20"/>
  <c r="AJ55" i="20"/>
  <c r="U55" i="20"/>
  <c r="W55" i="20"/>
  <c r="Z55" i="20"/>
  <c r="J55" i="20"/>
  <c r="L55" i="20"/>
  <c r="O55" i="20"/>
  <c r="BT54" i="20"/>
  <c r="BV54" i="20"/>
  <c r="BY54" i="20"/>
  <c r="BX54" i="20"/>
  <c r="BJ54" i="20"/>
  <c r="BL54" i="20"/>
  <c r="BO54" i="20"/>
  <c r="BN54" i="20"/>
  <c r="AZ54" i="20"/>
  <c r="BB54" i="20"/>
  <c r="BE54" i="20"/>
  <c r="BD54" i="20"/>
  <c r="AP54" i="20"/>
  <c r="AR54" i="20"/>
  <c r="AU54" i="20"/>
  <c r="AT54" i="20"/>
  <c r="AF54" i="20"/>
  <c r="AH54" i="20"/>
  <c r="AK54" i="20"/>
  <c r="AJ54" i="20"/>
  <c r="U54" i="20"/>
  <c r="W54" i="20"/>
  <c r="Z54" i="20"/>
  <c r="J54" i="20"/>
  <c r="L54" i="20"/>
  <c r="O54" i="20"/>
  <c r="BT53" i="20"/>
  <c r="BV53" i="20"/>
  <c r="BY53" i="20"/>
  <c r="BX53" i="20"/>
  <c r="BJ53" i="20"/>
  <c r="BL53" i="20"/>
  <c r="BO53" i="20"/>
  <c r="BN53" i="20"/>
  <c r="AZ53" i="20"/>
  <c r="BB53" i="20"/>
  <c r="BE53" i="20"/>
  <c r="BD53" i="20"/>
  <c r="AP53" i="20"/>
  <c r="AR53" i="20"/>
  <c r="AU53" i="20"/>
  <c r="AT53" i="20"/>
  <c r="AF53" i="20"/>
  <c r="AH53" i="20"/>
  <c r="AK53" i="20"/>
  <c r="AJ53" i="20"/>
  <c r="U53" i="20"/>
  <c r="W53" i="20"/>
  <c r="Z53" i="20"/>
  <c r="J53" i="20"/>
  <c r="L53" i="20"/>
  <c r="O53" i="20"/>
  <c r="BT52" i="20"/>
  <c r="BV52" i="20"/>
  <c r="BY52" i="20"/>
  <c r="BX52" i="20"/>
  <c r="BJ52" i="20"/>
  <c r="BL52" i="20"/>
  <c r="BO52" i="20"/>
  <c r="BN52" i="20"/>
  <c r="AZ52" i="20"/>
  <c r="BB52" i="20"/>
  <c r="BE52" i="20"/>
  <c r="BD52" i="20"/>
  <c r="AP52" i="20"/>
  <c r="AR52" i="20"/>
  <c r="AU52" i="20"/>
  <c r="AT52" i="20"/>
  <c r="AF52" i="20"/>
  <c r="AH52" i="20"/>
  <c r="AK52" i="20"/>
  <c r="AJ52" i="20"/>
  <c r="U52" i="20"/>
  <c r="W52" i="20"/>
  <c r="Z52" i="20"/>
  <c r="J52" i="20"/>
  <c r="L52" i="20"/>
  <c r="O52" i="20"/>
  <c r="BT51" i="20"/>
  <c r="BV51" i="20"/>
  <c r="BY51" i="20"/>
  <c r="BX51" i="20"/>
  <c r="BJ51" i="20"/>
  <c r="BL51" i="20"/>
  <c r="BO51" i="20"/>
  <c r="BN51" i="20"/>
  <c r="AZ51" i="20"/>
  <c r="BB51" i="20"/>
  <c r="BE51" i="20"/>
  <c r="BD51" i="20"/>
  <c r="AP51" i="20"/>
  <c r="AR51" i="20"/>
  <c r="AU51" i="20"/>
  <c r="AT51" i="20"/>
  <c r="AF51" i="20"/>
  <c r="AH51" i="20"/>
  <c r="AK51" i="20"/>
  <c r="AJ51" i="20"/>
  <c r="U51" i="20"/>
  <c r="W51" i="20"/>
  <c r="Z51" i="20"/>
  <c r="J51" i="20"/>
  <c r="L51" i="20"/>
  <c r="O51" i="20"/>
  <c r="BT50" i="20"/>
  <c r="BV50" i="20"/>
  <c r="BY50" i="20"/>
  <c r="BX50" i="20"/>
  <c r="BJ50" i="20"/>
  <c r="BL50" i="20"/>
  <c r="BO50" i="20"/>
  <c r="BN50" i="20"/>
  <c r="AZ50" i="20"/>
  <c r="BB50" i="20"/>
  <c r="BE50" i="20"/>
  <c r="BD50" i="20"/>
  <c r="AP50" i="20"/>
  <c r="AR50" i="20"/>
  <c r="AU50" i="20"/>
  <c r="AT50" i="20"/>
  <c r="AF50" i="20"/>
  <c r="AH50" i="20"/>
  <c r="AK50" i="20"/>
  <c r="AJ50" i="20"/>
  <c r="U50" i="20"/>
  <c r="W50" i="20"/>
  <c r="Z50" i="20"/>
  <c r="J50" i="20"/>
  <c r="L50" i="20"/>
  <c r="O50" i="20"/>
  <c r="BT49" i="20"/>
  <c r="BV49" i="20"/>
  <c r="BY49" i="20"/>
  <c r="BX49" i="20"/>
  <c r="BJ49" i="20"/>
  <c r="BL49" i="20"/>
  <c r="BO49" i="20"/>
  <c r="BN49" i="20"/>
  <c r="AZ49" i="20"/>
  <c r="BB49" i="20"/>
  <c r="BE49" i="20"/>
  <c r="BD49" i="20"/>
  <c r="AP49" i="20"/>
  <c r="AR49" i="20"/>
  <c r="AU49" i="20"/>
  <c r="AT49" i="20"/>
  <c r="AF49" i="20"/>
  <c r="AH49" i="20"/>
  <c r="AK49" i="20"/>
  <c r="AJ49" i="20"/>
  <c r="U49" i="20"/>
  <c r="W49" i="20"/>
  <c r="Z49" i="20"/>
  <c r="J49" i="20"/>
  <c r="L49" i="20"/>
  <c r="O49" i="20"/>
  <c r="BT48" i="20"/>
  <c r="BV48" i="20"/>
  <c r="BY48" i="20"/>
  <c r="BX48" i="20"/>
  <c r="BJ48" i="20"/>
  <c r="BL48" i="20"/>
  <c r="BO48" i="20"/>
  <c r="BN48" i="20"/>
  <c r="AZ48" i="20"/>
  <c r="BB48" i="20"/>
  <c r="BE48" i="20"/>
  <c r="BD48" i="20"/>
  <c r="AP48" i="20"/>
  <c r="AR48" i="20"/>
  <c r="AU48" i="20"/>
  <c r="AT48" i="20"/>
  <c r="AF48" i="20"/>
  <c r="AH48" i="20"/>
  <c r="AK48" i="20"/>
  <c r="AJ48" i="20"/>
  <c r="U48" i="20"/>
  <c r="W48" i="20"/>
  <c r="Z48" i="20"/>
  <c r="J48" i="20"/>
  <c r="L48" i="20"/>
  <c r="O48" i="20"/>
  <c r="BT47" i="20"/>
  <c r="BV47" i="20"/>
  <c r="BY47" i="20"/>
  <c r="BX47" i="20"/>
  <c r="BJ47" i="20"/>
  <c r="BL47" i="20"/>
  <c r="BO47" i="20"/>
  <c r="BN47" i="20"/>
  <c r="AZ47" i="20"/>
  <c r="BB47" i="20"/>
  <c r="BE47" i="20"/>
  <c r="BD47" i="20"/>
  <c r="AP47" i="20"/>
  <c r="AR47" i="20"/>
  <c r="AU47" i="20"/>
  <c r="AT47" i="20"/>
  <c r="AF47" i="20"/>
  <c r="AH47" i="20"/>
  <c r="AK47" i="20"/>
  <c r="AJ47" i="20"/>
  <c r="U47" i="20"/>
  <c r="W47" i="20"/>
  <c r="Z47" i="20"/>
  <c r="J47" i="20"/>
  <c r="L47" i="20"/>
  <c r="O47" i="20"/>
  <c r="BT46" i="20"/>
  <c r="BV46" i="20"/>
  <c r="BY46" i="20"/>
  <c r="BX46" i="20"/>
  <c r="BJ46" i="20"/>
  <c r="BL46" i="20"/>
  <c r="BO46" i="20"/>
  <c r="BN46" i="20"/>
  <c r="AZ46" i="20"/>
  <c r="BB46" i="20"/>
  <c r="BE46" i="20"/>
  <c r="BD46" i="20"/>
  <c r="AP46" i="20"/>
  <c r="AR46" i="20"/>
  <c r="AU46" i="20"/>
  <c r="AT46" i="20"/>
  <c r="AF46" i="20"/>
  <c r="AH46" i="20"/>
  <c r="AK46" i="20"/>
  <c r="AJ46" i="20"/>
  <c r="U46" i="20"/>
  <c r="W46" i="20"/>
  <c r="Z46" i="20"/>
  <c r="J46" i="20"/>
  <c r="L46" i="20"/>
  <c r="O46" i="20"/>
  <c r="BT45" i="20"/>
  <c r="BV45" i="20"/>
  <c r="BY45" i="20"/>
  <c r="BX45" i="20"/>
  <c r="BJ45" i="20"/>
  <c r="BL45" i="20"/>
  <c r="BO45" i="20"/>
  <c r="BN45" i="20"/>
  <c r="AZ45" i="20"/>
  <c r="BB45" i="20"/>
  <c r="BE45" i="20"/>
  <c r="BD45" i="20"/>
  <c r="AP45" i="20"/>
  <c r="AR45" i="20"/>
  <c r="AU45" i="20"/>
  <c r="AT45" i="20"/>
  <c r="AF45" i="20"/>
  <c r="AH45" i="20"/>
  <c r="AK45" i="20"/>
  <c r="AJ45" i="20"/>
  <c r="U45" i="20"/>
  <c r="W45" i="20"/>
  <c r="Z45" i="20"/>
  <c r="J45" i="20"/>
  <c r="L45" i="20"/>
  <c r="O45" i="20"/>
  <c r="BT44" i="20"/>
  <c r="BV44" i="20"/>
  <c r="BY44" i="20"/>
  <c r="BX44" i="20"/>
  <c r="BJ44" i="20"/>
  <c r="BL44" i="20"/>
  <c r="BO44" i="20"/>
  <c r="BN44" i="20"/>
  <c r="AZ44" i="20"/>
  <c r="BB44" i="20"/>
  <c r="BE44" i="20"/>
  <c r="BD44" i="20"/>
  <c r="AP44" i="20"/>
  <c r="AR44" i="20"/>
  <c r="AU44" i="20"/>
  <c r="AT44" i="20"/>
  <c r="AF44" i="20"/>
  <c r="AH44" i="20"/>
  <c r="AK44" i="20"/>
  <c r="AJ44" i="20"/>
  <c r="U44" i="20"/>
  <c r="W44" i="20"/>
  <c r="Z44" i="20"/>
  <c r="J44" i="20"/>
  <c r="L44" i="20"/>
  <c r="O44" i="20"/>
  <c r="BT43" i="20"/>
  <c r="BV43" i="20"/>
  <c r="BY43" i="20"/>
  <c r="BX43" i="20"/>
  <c r="BJ43" i="20"/>
  <c r="BL43" i="20"/>
  <c r="BO43" i="20"/>
  <c r="BN43" i="20"/>
  <c r="AZ43" i="20"/>
  <c r="BB43" i="20"/>
  <c r="BE43" i="20"/>
  <c r="BD43" i="20"/>
  <c r="AP43" i="20"/>
  <c r="AR43" i="20"/>
  <c r="AU43" i="20"/>
  <c r="AT43" i="20"/>
  <c r="AF43" i="20"/>
  <c r="AH43" i="20"/>
  <c r="AK43" i="20"/>
  <c r="AJ43" i="20"/>
  <c r="U43" i="20"/>
  <c r="W43" i="20"/>
  <c r="Z43" i="20"/>
  <c r="J43" i="20"/>
  <c r="L43" i="20"/>
  <c r="O43" i="20"/>
  <c r="BT42" i="20"/>
  <c r="BV42" i="20"/>
  <c r="BY42" i="20"/>
  <c r="BX42" i="20"/>
  <c r="BJ42" i="20"/>
  <c r="BL42" i="20"/>
  <c r="BO42" i="20"/>
  <c r="BN42" i="20"/>
  <c r="AZ42" i="20"/>
  <c r="BB42" i="20"/>
  <c r="BE42" i="20"/>
  <c r="BD42" i="20"/>
  <c r="AP42" i="20"/>
  <c r="AR42" i="20"/>
  <c r="AU42" i="20"/>
  <c r="AT42" i="20"/>
  <c r="AF42" i="20"/>
  <c r="AH42" i="20"/>
  <c r="AK42" i="20"/>
  <c r="AJ42" i="20"/>
  <c r="U42" i="20"/>
  <c r="W42" i="20"/>
  <c r="Z42" i="20"/>
  <c r="J42" i="20"/>
  <c r="L42" i="20"/>
  <c r="O42" i="20"/>
  <c r="BT41" i="20"/>
  <c r="BV41" i="20"/>
  <c r="BY41" i="20"/>
  <c r="BX41" i="20"/>
  <c r="BJ41" i="20"/>
  <c r="BL41" i="20"/>
  <c r="BO41" i="20"/>
  <c r="BN41" i="20"/>
  <c r="AZ41" i="20"/>
  <c r="BB41" i="20"/>
  <c r="BE41" i="20"/>
  <c r="BD41" i="20"/>
  <c r="AP41" i="20"/>
  <c r="AR41" i="20"/>
  <c r="AU41" i="20"/>
  <c r="AT41" i="20"/>
  <c r="AF41" i="20"/>
  <c r="AH41" i="20"/>
  <c r="AK41" i="20"/>
  <c r="AJ41" i="20"/>
  <c r="U41" i="20"/>
  <c r="W41" i="20"/>
  <c r="Z41" i="20"/>
  <c r="J41" i="20"/>
  <c r="L41" i="20"/>
  <c r="O41" i="20"/>
  <c r="BT40" i="20"/>
  <c r="BV40" i="20"/>
  <c r="BY40" i="20"/>
  <c r="BX40" i="20"/>
  <c r="BJ40" i="20"/>
  <c r="BL40" i="20"/>
  <c r="BO40" i="20"/>
  <c r="BN40" i="20"/>
  <c r="AZ40" i="20"/>
  <c r="BB40" i="20"/>
  <c r="BE40" i="20"/>
  <c r="BD40" i="20"/>
  <c r="AP40" i="20"/>
  <c r="AR40" i="20"/>
  <c r="AU40" i="20"/>
  <c r="AT40" i="20"/>
  <c r="AF40" i="20"/>
  <c r="AG40" i="20"/>
  <c r="AH40" i="20"/>
  <c r="AK40" i="20"/>
  <c r="AJ40" i="20"/>
  <c r="U40" i="20"/>
  <c r="W40" i="20"/>
  <c r="Z40" i="20"/>
  <c r="J40" i="20"/>
  <c r="L40" i="20"/>
  <c r="O40" i="20"/>
  <c r="BT39" i="20"/>
  <c r="BV39" i="20"/>
  <c r="BY39" i="20"/>
  <c r="BX39" i="20"/>
  <c r="BJ39" i="20"/>
  <c r="BL39" i="20"/>
  <c r="BO39" i="20"/>
  <c r="BN39" i="20"/>
  <c r="AZ39" i="20"/>
  <c r="BB39" i="20"/>
  <c r="BE39" i="20"/>
  <c r="BD39" i="20"/>
  <c r="AP39" i="20"/>
  <c r="AR39" i="20"/>
  <c r="AU39" i="20"/>
  <c r="AT39" i="20"/>
  <c r="AF39" i="20"/>
  <c r="AH39" i="20"/>
  <c r="AK39" i="20"/>
  <c r="AJ39" i="20"/>
  <c r="U39" i="20"/>
  <c r="W39" i="20"/>
  <c r="Z39" i="20"/>
  <c r="J39" i="20"/>
  <c r="L39" i="20"/>
  <c r="O39" i="20"/>
  <c r="BT38" i="20"/>
  <c r="BV38" i="20"/>
  <c r="BY38" i="20"/>
  <c r="BX38" i="20"/>
  <c r="BJ38" i="20"/>
  <c r="BL38" i="20"/>
  <c r="BO38" i="20"/>
  <c r="BN38" i="20"/>
  <c r="AZ38" i="20"/>
  <c r="BB38" i="20"/>
  <c r="BE38" i="20"/>
  <c r="BD38" i="20"/>
  <c r="AP38" i="20"/>
  <c r="AQ38" i="20"/>
  <c r="AR38" i="20"/>
  <c r="AU38" i="20"/>
  <c r="AT38" i="20"/>
  <c r="AF38" i="20"/>
  <c r="AG38" i="20"/>
  <c r="AH38" i="20"/>
  <c r="AK38" i="20"/>
  <c r="AJ38" i="20"/>
  <c r="U38" i="20"/>
  <c r="W38" i="20"/>
  <c r="Z38" i="20"/>
  <c r="J38" i="20"/>
  <c r="L38" i="20"/>
  <c r="O38" i="20"/>
  <c r="BT37" i="20"/>
  <c r="BV37" i="20"/>
  <c r="BY37" i="20"/>
  <c r="BX37" i="20"/>
  <c r="BJ37" i="20"/>
  <c r="BL37" i="20"/>
  <c r="BO37" i="20"/>
  <c r="BN37" i="20"/>
  <c r="AZ37" i="20"/>
  <c r="BB37" i="20"/>
  <c r="BE37" i="20"/>
  <c r="BD37" i="20"/>
  <c r="AP37" i="20"/>
  <c r="AR37" i="20"/>
  <c r="AU37" i="20"/>
  <c r="AT37" i="20"/>
  <c r="AF37" i="20"/>
  <c r="AH37" i="20"/>
  <c r="AK37" i="20"/>
  <c r="AJ37" i="20"/>
  <c r="U37" i="20"/>
  <c r="W37" i="20"/>
  <c r="Z37" i="20"/>
  <c r="J37" i="20"/>
  <c r="L37" i="20"/>
  <c r="O37" i="20"/>
  <c r="BT36" i="20"/>
  <c r="BV36" i="20"/>
  <c r="BY36" i="20"/>
  <c r="BX36" i="20"/>
  <c r="BJ36" i="20"/>
  <c r="BL36" i="20"/>
  <c r="BO36" i="20"/>
  <c r="BN36" i="20"/>
  <c r="AZ36" i="20"/>
  <c r="BB36" i="20"/>
  <c r="BE36" i="20"/>
  <c r="BD36" i="20"/>
  <c r="AP36" i="20"/>
  <c r="AR36" i="20"/>
  <c r="AU36" i="20"/>
  <c r="AT36" i="20"/>
  <c r="AF36" i="20"/>
  <c r="AH36" i="20"/>
  <c r="AK36" i="20"/>
  <c r="AJ36" i="20"/>
  <c r="U36" i="20"/>
  <c r="W36" i="20"/>
  <c r="Z36" i="20"/>
  <c r="J36" i="20"/>
  <c r="L36" i="20"/>
  <c r="O36" i="20"/>
  <c r="BT35" i="20"/>
  <c r="BV35" i="20"/>
  <c r="BY35" i="20"/>
  <c r="BX35" i="20"/>
  <c r="BJ35" i="20"/>
  <c r="BL35" i="20"/>
  <c r="BO35" i="20"/>
  <c r="BN35" i="20"/>
  <c r="AZ35" i="20"/>
  <c r="BB35" i="20"/>
  <c r="BE35" i="20"/>
  <c r="BD35" i="20"/>
  <c r="AP35" i="20"/>
  <c r="AR35" i="20"/>
  <c r="AU35" i="20"/>
  <c r="AT35" i="20"/>
  <c r="AF35" i="20"/>
  <c r="AH35" i="20"/>
  <c r="AK35" i="20"/>
  <c r="AJ35" i="20"/>
  <c r="U35" i="20"/>
  <c r="W35" i="20"/>
  <c r="Z35" i="20"/>
  <c r="J35" i="20"/>
  <c r="L35" i="20"/>
  <c r="O35" i="20"/>
  <c r="BT34" i="20"/>
  <c r="BV34" i="20"/>
  <c r="BY34" i="20"/>
  <c r="BX34" i="20"/>
  <c r="BJ34" i="20"/>
  <c r="BL34" i="20"/>
  <c r="BO34" i="20"/>
  <c r="BN34" i="20"/>
  <c r="AZ34" i="20"/>
  <c r="BB34" i="20"/>
  <c r="BE34" i="20"/>
  <c r="BD34" i="20"/>
  <c r="AP34" i="20"/>
  <c r="AR34" i="20"/>
  <c r="AU34" i="20"/>
  <c r="AT34" i="20"/>
  <c r="AF34" i="20"/>
  <c r="AH34" i="20"/>
  <c r="AK34" i="20"/>
  <c r="AJ34" i="20"/>
  <c r="U34" i="20"/>
  <c r="W34" i="20"/>
  <c r="Z34" i="20"/>
  <c r="J34" i="20"/>
  <c r="L34" i="20"/>
  <c r="O34" i="20"/>
  <c r="BT33" i="20"/>
  <c r="BV33" i="20"/>
  <c r="BY33" i="20"/>
  <c r="BX33" i="20"/>
  <c r="BJ33" i="20"/>
  <c r="BL33" i="20"/>
  <c r="BO33" i="20"/>
  <c r="BN33" i="20"/>
  <c r="AZ33" i="20"/>
  <c r="BB33" i="20"/>
  <c r="BE33" i="20"/>
  <c r="BD33" i="20"/>
  <c r="AP33" i="20"/>
  <c r="AR33" i="20"/>
  <c r="AU33" i="20"/>
  <c r="AT33" i="20"/>
  <c r="AF33" i="20"/>
  <c r="AH33" i="20"/>
  <c r="AK33" i="20"/>
  <c r="AJ33" i="20"/>
  <c r="U33" i="20"/>
  <c r="W33" i="20"/>
  <c r="Z33" i="20"/>
  <c r="J33" i="20"/>
  <c r="L33" i="20"/>
  <c r="O33" i="20"/>
  <c r="BT32" i="20"/>
  <c r="BV32" i="20"/>
  <c r="BY32" i="20"/>
  <c r="BX32" i="20"/>
  <c r="BJ32" i="20"/>
  <c r="BL32" i="20"/>
  <c r="BO32" i="20"/>
  <c r="BN32" i="20"/>
  <c r="AZ32" i="20"/>
  <c r="BB32" i="20"/>
  <c r="BE32" i="20"/>
  <c r="BD32" i="20"/>
  <c r="AP32" i="20"/>
  <c r="AR32" i="20"/>
  <c r="AU32" i="20"/>
  <c r="AT32" i="20"/>
  <c r="AF32" i="20"/>
  <c r="AH32" i="20"/>
  <c r="AK32" i="20"/>
  <c r="AJ32" i="20"/>
  <c r="U32" i="20"/>
  <c r="W32" i="20"/>
  <c r="Z32" i="20"/>
  <c r="J32" i="20"/>
  <c r="L32" i="20"/>
  <c r="O32" i="20"/>
  <c r="BT31" i="20"/>
  <c r="BV31" i="20"/>
  <c r="BY31" i="20"/>
  <c r="BX31" i="20"/>
  <c r="BJ31" i="20"/>
  <c r="BL31" i="20"/>
  <c r="BO31" i="20"/>
  <c r="BN31" i="20"/>
  <c r="AZ31" i="20"/>
  <c r="BB31" i="20"/>
  <c r="BE31" i="20"/>
  <c r="BD31" i="20"/>
  <c r="AP31" i="20"/>
  <c r="AR31" i="20"/>
  <c r="AU31" i="20"/>
  <c r="AT31" i="20"/>
  <c r="AF31" i="20"/>
  <c r="AH31" i="20"/>
  <c r="AK31" i="20"/>
  <c r="AJ31" i="20"/>
  <c r="U31" i="20"/>
  <c r="W31" i="20"/>
  <c r="Z31" i="20"/>
  <c r="J31" i="20"/>
  <c r="L31" i="20"/>
  <c r="O31" i="20"/>
  <c r="BT30" i="20"/>
  <c r="BV30" i="20"/>
  <c r="BY30" i="20"/>
  <c r="BX30" i="20"/>
  <c r="BJ30" i="20"/>
  <c r="BL30" i="20"/>
  <c r="BO30" i="20"/>
  <c r="BN30" i="20"/>
  <c r="AZ30" i="20"/>
  <c r="BB30" i="20"/>
  <c r="BE30" i="20"/>
  <c r="BD30" i="20"/>
  <c r="AP30" i="20"/>
  <c r="AR30" i="20"/>
  <c r="AU30" i="20"/>
  <c r="AT30" i="20"/>
  <c r="AF30" i="20"/>
  <c r="AH30" i="20"/>
  <c r="AK30" i="20"/>
  <c r="AJ30" i="20"/>
  <c r="U30" i="20"/>
  <c r="W30" i="20"/>
  <c r="Z30" i="20"/>
  <c r="J30" i="20"/>
  <c r="L30" i="20"/>
  <c r="O30" i="20"/>
  <c r="BT29" i="20"/>
  <c r="BV29" i="20"/>
  <c r="BY29" i="20"/>
  <c r="BX29" i="20"/>
  <c r="BJ29" i="20"/>
  <c r="BL29" i="20"/>
  <c r="BO29" i="20"/>
  <c r="BN29" i="20"/>
  <c r="AZ29" i="20"/>
  <c r="BB29" i="20"/>
  <c r="BE29" i="20"/>
  <c r="BD29" i="20"/>
  <c r="AP29" i="20"/>
  <c r="AR29" i="20"/>
  <c r="AU29" i="20"/>
  <c r="AT29" i="20"/>
  <c r="AF29" i="20"/>
  <c r="AH29" i="20"/>
  <c r="AK29" i="20"/>
  <c r="AJ29" i="20"/>
  <c r="U29" i="20"/>
  <c r="W29" i="20"/>
  <c r="Z29" i="20"/>
  <c r="J29" i="20"/>
  <c r="L29" i="20"/>
  <c r="O29" i="20"/>
  <c r="BT28" i="20"/>
  <c r="BV28" i="20"/>
  <c r="BY28" i="20"/>
  <c r="BX28" i="20"/>
  <c r="BJ28" i="20"/>
  <c r="BL28" i="20"/>
  <c r="BO28" i="20"/>
  <c r="BN28" i="20"/>
  <c r="AZ28" i="20"/>
  <c r="BB28" i="20"/>
  <c r="BE28" i="20"/>
  <c r="BD28" i="20"/>
  <c r="AP28" i="20"/>
  <c r="AR28" i="20"/>
  <c r="AU28" i="20"/>
  <c r="AT28" i="20"/>
  <c r="AF28" i="20"/>
  <c r="AH28" i="20"/>
  <c r="AK28" i="20"/>
  <c r="AJ28" i="20"/>
  <c r="U28" i="20"/>
  <c r="W28" i="20"/>
  <c r="Z28" i="20"/>
  <c r="J28" i="20"/>
  <c r="L28" i="20"/>
  <c r="O28" i="20"/>
  <c r="BT27" i="20"/>
  <c r="BV27" i="20"/>
  <c r="BY27" i="20"/>
  <c r="BX27" i="20"/>
  <c r="BJ27" i="20"/>
  <c r="BL27" i="20"/>
  <c r="BO27" i="20"/>
  <c r="BN27" i="20"/>
  <c r="AZ27" i="20"/>
  <c r="BB27" i="20"/>
  <c r="BE27" i="20"/>
  <c r="BD27" i="20"/>
  <c r="AP27" i="20"/>
  <c r="AR27" i="20"/>
  <c r="AU27" i="20"/>
  <c r="AT27" i="20"/>
  <c r="AF27" i="20"/>
  <c r="AH27" i="20"/>
  <c r="AK27" i="20"/>
  <c r="AJ27" i="20"/>
  <c r="U27" i="20"/>
  <c r="W27" i="20"/>
  <c r="Z27" i="20"/>
  <c r="J27" i="20"/>
  <c r="L27" i="20"/>
  <c r="O27" i="20"/>
  <c r="BT26" i="20"/>
  <c r="BV26" i="20"/>
  <c r="BY26" i="20"/>
  <c r="BX26" i="20"/>
  <c r="BJ26" i="20"/>
  <c r="BL26" i="20"/>
  <c r="BO26" i="20"/>
  <c r="BN26" i="20"/>
  <c r="AZ26" i="20"/>
  <c r="BB26" i="20"/>
  <c r="BE26" i="20"/>
  <c r="BD26" i="20"/>
  <c r="AP26" i="20"/>
  <c r="AR26" i="20"/>
  <c r="AU26" i="20"/>
  <c r="AT26" i="20"/>
  <c r="AF26" i="20"/>
  <c r="AH26" i="20"/>
  <c r="AK26" i="20"/>
  <c r="AJ26" i="20"/>
  <c r="U26" i="20"/>
  <c r="W26" i="20"/>
  <c r="Z26" i="20"/>
  <c r="J26" i="20"/>
  <c r="L26" i="20"/>
  <c r="O26" i="20"/>
  <c r="BT25" i="20"/>
  <c r="BV25" i="20"/>
  <c r="BY25" i="20"/>
  <c r="BX25" i="20"/>
  <c r="BJ25" i="20"/>
  <c r="BL25" i="20"/>
  <c r="BO25" i="20"/>
  <c r="BN25" i="20"/>
  <c r="AZ25" i="20"/>
  <c r="BB25" i="20"/>
  <c r="BE25" i="20"/>
  <c r="BD25" i="20"/>
  <c r="AP25" i="20"/>
  <c r="AR25" i="20"/>
  <c r="AU25" i="20"/>
  <c r="AT25" i="20"/>
  <c r="AF25" i="20"/>
  <c r="AH25" i="20"/>
  <c r="AK25" i="20"/>
  <c r="AJ25" i="20"/>
  <c r="U25" i="20"/>
  <c r="W25" i="20"/>
  <c r="Z25" i="20"/>
  <c r="J25" i="20"/>
  <c r="L25" i="20"/>
  <c r="O25" i="20"/>
  <c r="BT24" i="20"/>
  <c r="BV24" i="20"/>
  <c r="BY24" i="20"/>
  <c r="BX24" i="20"/>
  <c r="BJ24" i="20"/>
  <c r="BL24" i="20"/>
  <c r="BO24" i="20"/>
  <c r="BN24" i="20"/>
  <c r="AZ24" i="20"/>
  <c r="BB24" i="20"/>
  <c r="BE24" i="20"/>
  <c r="BD24" i="20"/>
  <c r="AP24" i="20"/>
  <c r="AR24" i="20"/>
  <c r="AU24" i="20"/>
  <c r="AT24" i="20"/>
  <c r="AF24" i="20"/>
  <c r="AH24" i="20"/>
  <c r="AK24" i="20"/>
  <c r="AJ24" i="20"/>
  <c r="U24" i="20"/>
  <c r="W24" i="20"/>
  <c r="Z24" i="20"/>
  <c r="J24" i="20"/>
  <c r="L24" i="20"/>
  <c r="O24" i="20"/>
  <c r="BT23" i="20"/>
  <c r="BV23" i="20"/>
  <c r="BY23" i="20"/>
  <c r="BX23" i="20"/>
  <c r="BJ23" i="20"/>
  <c r="BL23" i="20"/>
  <c r="BO23" i="20"/>
  <c r="BN23" i="20"/>
  <c r="AZ23" i="20"/>
  <c r="BB23" i="20"/>
  <c r="BE23" i="20"/>
  <c r="BD23" i="20"/>
  <c r="AP23" i="20"/>
  <c r="AR23" i="20"/>
  <c r="AU23" i="20"/>
  <c r="AT23" i="20"/>
  <c r="AF23" i="20"/>
  <c r="AH23" i="20"/>
  <c r="AK23" i="20"/>
  <c r="AJ23" i="20"/>
  <c r="U23" i="20"/>
  <c r="W23" i="20"/>
  <c r="Z23" i="20"/>
  <c r="J23" i="20"/>
  <c r="L23" i="20"/>
  <c r="O23" i="20"/>
  <c r="BT22" i="20"/>
  <c r="BV22" i="20"/>
  <c r="BY22" i="20"/>
  <c r="BX22" i="20"/>
  <c r="BJ22" i="20"/>
  <c r="BL22" i="20"/>
  <c r="BO22" i="20"/>
  <c r="BN22" i="20"/>
  <c r="AZ22" i="20"/>
  <c r="BB22" i="20"/>
  <c r="BE22" i="20"/>
  <c r="BD22" i="20"/>
  <c r="AP22" i="20"/>
  <c r="AR22" i="20"/>
  <c r="AU22" i="20"/>
  <c r="AT22" i="20"/>
  <c r="AF22" i="20"/>
  <c r="AG22" i="20"/>
  <c r="AH22" i="20"/>
  <c r="AK22" i="20"/>
  <c r="AJ22" i="20"/>
  <c r="U22" i="20"/>
  <c r="W22" i="20"/>
  <c r="Z22" i="20"/>
  <c r="J22" i="20"/>
  <c r="L22" i="20"/>
  <c r="O22" i="20"/>
  <c r="BT21" i="20"/>
  <c r="BV21" i="20"/>
  <c r="BY21" i="20"/>
  <c r="BX21" i="20"/>
  <c r="BJ21" i="20"/>
  <c r="BL21" i="20"/>
  <c r="BO21" i="20"/>
  <c r="BN21" i="20"/>
  <c r="AZ21" i="20"/>
  <c r="BB21" i="20"/>
  <c r="BE21" i="20"/>
  <c r="BD21" i="20"/>
  <c r="AP21" i="20"/>
  <c r="AR21" i="20"/>
  <c r="AU21" i="20"/>
  <c r="AT21" i="20"/>
  <c r="AF21" i="20"/>
  <c r="AH21" i="20"/>
  <c r="AK21" i="20"/>
  <c r="AJ21" i="20"/>
  <c r="U21" i="20"/>
  <c r="W21" i="20"/>
  <c r="Z21" i="20"/>
  <c r="J21" i="20"/>
  <c r="L21" i="20"/>
  <c r="O21" i="20"/>
  <c r="BT20" i="20"/>
  <c r="BV20" i="20"/>
  <c r="BY20" i="20"/>
  <c r="BX20" i="20"/>
  <c r="BJ20" i="20"/>
  <c r="BL20" i="20"/>
  <c r="BO20" i="20"/>
  <c r="BN20" i="20"/>
  <c r="AZ20" i="20"/>
  <c r="BB20" i="20"/>
  <c r="BE20" i="20"/>
  <c r="BD20" i="20"/>
  <c r="AP20" i="20"/>
  <c r="AR20" i="20"/>
  <c r="AU20" i="20"/>
  <c r="AT20" i="20"/>
  <c r="AF20" i="20"/>
  <c r="AH20" i="20"/>
  <c r="AK20" i="20"/>
  <c r="AJ20" i="20"/>
  <c r="U20" i="20"/>
  <c r="W20" i="20"/>
  <c r="Z20" i="20"/>
  <c r="J20" i="20"/>
  <c r="L20" i="20"/>
  <c r="O20" i="20"/>
  <c r="BT19" i="20"/>
  <c r="BV19" i="20"/>
  <c r="BY19" i="20"/>
  <c r="BX19" i="20"/>
  <c r="BJ19" i="20"/>
  <c r="BL19" i="20"/>
  <c r="BO19" i="20"/>
  <c r="BN19" i="20"/>
  <c r="AZ19" i="20"/>
  <c r="BB19" i="20"/>
  <c r="BE19" i="20"/>
  <c r="BD19" i="20"/>
  <c r="AP19" i="20"/>
  <c r="AR19" i="20"/>
  <c r="AU19" i="20"/>
  <c r="AT19" i="20"/>
  <c r="AF19" i="20"/>
  <c r="AH19" i="20"/>
  <c r="AK19" i="20"/>
  <c r="AJ19" i="20"/>
  <c r="U19" i="20"/>
  <c r="W19" i="20"/>
  <c r="Z19" i="20"/>
  <c r="J19" i="20"/>
  <c r="L19" i="20"/>
  <c r="O19" i="20"/>
  <c r="BT18" i="20"/>
  <c r="BV18" i="20"/>
  <c r="BY18" i="20"/>
  <c r="BX18" i="20"/>
  <c r="BJ18" i="20"/>
  <c r="BL18" i="20"/>
  <c r="BO18" i="20"/>
  <c r="BN18" i="20"/>
  <c r="AZ18" i="20"/>
  <c r="BB18" i="20"/>
  <c r="BE18" i="20"/>
  <c r="BD18" i="20"/>
  <c r="AP18" i="20"/>
  <c r="AR18" i="20"/>
  <c r="AU18" i="20"/>
  <c r="AT18" i="20"/>
  <c r="AF18" i="20"/>
  <c r="AH18" i="20"/>
  <c r="AK18" i="20"/>
  <c r="AJ18" i="20"/>
  <c r="U18" i="20"/>
  <c r="W18" i="20"/>
  <c r="Z18" i="20"/>
  <c r="J18" i="20"/>
  <c r="L18" i="20"/>
  <c r="O18" i="20"/>
  <c r="BT17" i="20"/>
  <c r="BV17" i="20"/>
  <c r="BY17" i="20"/>
  <c r="BX17" i="20"/>
  <c r="BJ17" i="20"/>
  <c r="BL17" i="20"/>
  <c r="BO17" i="20"/>
  <c r="BN17" i="20"/>
  <c r="AZ17" i="20"/>
  <c r="BB17" i="20"/>
  <c r="BE17" i="20"/>
  <c r="BD17" i="20"/>
  <c r="AP17" i="20"/>
  <c r="AR17" i="20"/>
  <c r="AU17" i="20"/>
  <c r="AT17" i="20"/>
  <c r="AF17" i="20"/>
  <c r="AH17" i="20"/>
  <c r="AK17" i="20"/>
  <c r="AJ17" i="20"/>
  <c r="U17" i="20"/>
  <c r="W17" i="20"/>
  <c r="Z17" i="20"/>
  <c r="J17" i="20"/>
  <c r="L17" i="20"/>
  <c r="O17" i="20"/>
  <c r="BT16" i="20"/>
  <c r="BV16" i="20"/>
  <c r="BY16" i="20"/>
  <c r="BX16" i="20"/>
  <c r="BJ16" i="20"/>
  <c r="BL16" i="20"/>
  <c r="BO16" i="20"/>
  <c r="BN16" i="20"/>
  <c r="AZ16" i="20"/>
  <c r="BB16" i="20"/>
  <c r="BE16" i="20"/>
  <c r="BD16" i="20"/>
  <c r="AP16" i="20"/>
  <c r="AR16" i="20"/>
  <c r="AU16" i="20"/>
  <c r="AT16" i="20"/>
  <c r="AF16" i="20"/>
  <c r="AH16" i="20"/>
  <c r="AK16" i="20"/>
  <c r="AJ16" i="20"/>
  <c r="U16" i="20"/>
  <c r="W16" i="20"/>
  <c r="Z16" i="20"/>
  <c r="J16" i="20"/>
  <c r="L16" i="20"/>
  <c r="O16" i="20"/>
  <c r="BT15" i="20"/>
  <c r="BV15" i="20"/>
  <c r="BY15" i="20"/>
  <c r="BX15" i="20"/>
  <c r="BJ15" i="20"/>
  <c r="BL15" i="20"/>
  <c r="BO15" i="20"/>
  <c r="BN15" i="20"/>
  <c r="AZ15" i="20"/>
  <c r="BB15" i="20"/>
  <c r="BE15" i="20"/>
  <c r="BD15" i="20"/>
  <c r="AP15" i="20"/>
  <c r="AR15" i="20"/>
  <c r="AU15" i="20"/>
  <c r="AT15" i="20"/>
  <c r="AF15" i="20"/>
  <c r="AH15" i="20"/>
  <c r="AK15" i="20"/>
  <c r="AJ15" i="20"/>
  <c r="U15" i="20"/>
  <c r="W15" i="20"/>
  <c r="Z15" i="20"/>
  <c r="J15" i="20"/>
  <c r="L15" i="20"/>
  <c r="O15" i="20"/>
  <c r="BT14" i="20"/>
  <c r="BV14" i="20"/>
  <c r="BY14" i="20"/>
  <c r="BX14" i="20"/>
  <c r="BJ14" i="20"/>
  <c r="BL14" i="20"/>
  <c r="BO14" i="20"/>
  <c r="BN14" i="20"/>
  <c r="AZ14" i="20"/>
  <c r="BB14" i="20"/>
  <c r="BE14" i="20"/>
  <c r="BD14" i="20"/>
  <c r="AP14" i="20"/>
  <c r="AR14" i="20"/>
  <c r="AU14" i="20"/>
  <c r="AT14" i="20"/>
  <c r="AF14" i="20"/>
  <c r="AH14" i="20"/>
  <c r="AK14" i="20"/>
  <c r="AJ14" i="20"/>
  <c r="U14" i="20"/>
  <c r="W14" i="20"/>
  <c r="Z14" i="20"/>
  <c r="J14" i="20"/>
  <c r="L14" i="20"/>
  <c r="O14" i="20"/>
  <c r="BT13" i="20"/>
  <c r="BV13" i="20"/>
  <c r="BY13" i="20"/>
  <c r="BX13" i="20"/>
  <c r="BJ13" i="20"/>
  <c r="BL13" i="20"/>
  <c r="BO13" i="20"/>
  <c r="BN13" i="20"/>
  <c r="AZ13" i="20"/>
  <c r="BB13" i="20"/>
  <c r="BE13" i="20"/>
  <c r="BD13" i="20"/>
  <c r="AP13" i="20"/>
  <c r="AR13" i="20"/>
  <c r="AU13" i="20"/>
  <c r="AT13" i="20"/>
  <c r="AF13" i="20"/>
  <c r="AH13" i="20"/>
  <c r="AK13" i="20"/>
  <c r="AJ13" i="20"/>
  <c r="U13" i="20"/>
  <c r="W13" i="20"/>
  <c r="Z13" i="20"/>
  <c r="J13" i="20"/>
  <c r="L13" i="20"/>
  <c r="O13" i="20"/>
  <c r="BT12" i="20"/>
  <c r="BV12" i="20"/>
  <c r="BY12" i="20"/>
  <c r="BX12" i="20"/>
  <c r="BJ12" i="20"/>
  <c r="BL12" i="20"/>
  <c r="BO12" i="20"/>
  <c r="BN12" i="20"/>
  <c r="AZ12" i="20"/>
  <c r="BB12" i="20"/>
  <c r="BE12" i="20"/>
  <c r="BD12" i="20"/>
  <c r="AP12" i="20"/>
  <c r="AR12" i="20"/>
  <c r="AU12" i="20"/>
  <c r="AT12" i="20"/>
  <c r="AF12" i="20"/>
  <c r="AH12" i="20"/>
  <c r="AK12" i="20"/>
  <c r="AJ12" i="20"/>
  <c r="U12" i="20"/>
  <c r="W12" i="20"/>
  <c r="Z12" i="20"/>
  <c r="J12" i="20"/>
  <c r="L12" i="20"/>
  <c r="O12" i="20"/>
  <c r="BT11" i="20"/>
  <c r="BV11" i="20"/>
  <c r="BY11" i="20"/>
  <c r="BX11" i="20"/>
  <c r="BJ11" i="20"/>
  <c r="BL11" i="20"/>
  <c r="BO11" i="20"/>
  <c r="BN11" i="20"/>
  <c r="AZ11" i="20"/>
  <c r="BB11" i="20"/>
  <c r="BE11" i="20"/>
  <c r="BD11" i="20"/>
  <c r="AP11" i="20"/>
  <c r="AR11" i="20"/>
  <c r="AU11" i="20"/>
  <c r="AT11" i="20"/>
  <c r="AF11" i="20"/>
  <c r="AH11" i="20"/>
  <c r="AK11" i="20"/>
  <c r="AJ11" i="20"/>
  <c r="U11" i="20"/>
  <c r="W11" i="20"/>
  <c r="Z11" i="20"/>
  <c r="J11" i="20"/>
  <c r="L11" i="20"/>
  <c r="O11" i="20"/>
  <c r="BT10" i="20"/>
  <c r="BV10" i="20"/>
  <c r="BY10" i="20"/>
  <c r="BX10" i="20"/>
  <c r="BJ10" i="20"/>
  <c r="BL10" i="20"/>
  <c r="BO10" i="20"/>
  <c r="BN10" i="20"/>
  <c r="AZ10" i="20"/>
  <c r="BB10" i="20"/>
  <c r="BE10" i="20"/>
  <c r="BD10" i="20"/>
  <c r="AP10" i="20"/>
  <c r="AR10" i="20"/>
  <c r="AU10" i="20"/>
  <c r="AT10" i="20"/>
  <c r="AF10" i="20"/>
  <c r="AH10" i="20"/>
  <c r="AK10" i="20"/>
  <c r="AJ10" i="20"/>
  <c r="U10" i="20"/>
  <c r="W10" i="20"/>
  <c r="Z10" i="20"/>
  <c r="J10" i="20"/>
  <c r="L10" i="20"/>
  <c r="BT9" i="20"/>
  <c r="BV9" i="20"/>
  <c r="BY9" i="20"/>
  <c r="BX9" i="20"/>
  <c r="BJ9" i="20"/>
  <c r="BL9" i="20"/>
  <c r="BO9" i="20"/>
  <c r="BN9" i="20"/>
  <c r="AZ9" i="20"/>
  <c r="BB9" i="20"/>
  <c r="BE9" i="20"/>
  <c r="BD9" i="20"/>
  <c r="AP9" i="20"/>
  <c r="AR9" i="20"/>
  <c r="AU9" i="20"/>
  <c r="AT9" i="20"/>
  <c r="AF9" i="20"/>
  <c r="AH9" i="20"/>
  <c r="AK9" i="20"/>
  <c r="AJ9" i="20"/>
  <c r="U9" i="20"/>
  <c r="W9" i="20"/>
  <c r="Z9" i="20"/>
  <c r="J9" i="20"/>
  <c r="L9" i="20"/>
  <c r="O9" i="20"/>
  <c r="BT8" i="20"/>
  <c r="BV8" i="20"/>
  <c r="BY8" i="20"/>
  <c r="BX8" i="20"/>
  <c r="BJ8" i="20"/>
  <c r="BL8" i="20"/>
  <c r="BO8" i="20"/>
  <c r="BN8" i="20"/>
  <c r="AZ8" i="20"/>
  <c r="BB8" i="20"/>
  <c r="BE8" i="20"/>
  <c r="BD8" i="20"/>
  <c r="AP8" i="20"/>
  <c r="AR8" i="20"/>
  <c r="AU8" i="20"/>
  <c r="AT8" i="20"/>
  <c r="AF8" i="20"/>
  <c r="AH8" i="20"/>
  <c r="AK8" i="20"/>
  <c r="AJ8" i="20"/>
  <c r="U8" i="20"/>
  <c r="W8" i="20"/>
  <c r="Z8" i="20"/>
  <c r="J8" i="20"/>
  <c r="L8" i="20"/>
  <c r="O8" i="20"/>
  <c r="BT7" i="20"/>
  <c r="BV7" i="20"/>
  <c r="BY7" i="20"/>
  <c r="BX7" i="20"/>
  <c r="BJ7" i="20"/>
  <c r="BL7" i="20"/>
  <c r="BO7" i="20"/>
  <c r="BN7" i="20"/>
  <c r="AZ7" i="20"/>
  <c r="BB7" i="20"/>
  <c r="BE7" i="20"/>
  <c r="BD7" i="20"/>
  <c r="AP7" i="20"/>
  <c r="AR7" i="20"/>
  <c r="AU7" i="20"/>
  <c r="AT7" i="20"/>
  <c r="AF7" i="20"/>
  <c r="AH7" i="20"/>
  <c r="AK7" i="20"/>
  <c r="AJ7" i="20"/>
  <c r="U7" i="20"/>
  <c r="W7" i="20"/>
  <c r="Z7" i="20"/>
  <c r="J7" i="20"/>
  <c r="L7" i="20"/>
  <c r="O7" i="20"/>
  <c r="BT6" i="20"/>
  <c r="BV6" i="20"/>
  <c r="BY6" i="20"/>
  <c r="BX6" i="20"/>
  <c r="BJ6" i="20"/>
  <c r="BL6" i="20"/>
  <c r="BO6" i="20"/>
  <c r="BN6" i="20"/>
  <c r="AZ6" i="20"/>
  <c r="BB6" i="20"/>
  <c r="BE6" i="20"/>
  <c r="BD6" i="20"/>
  <c r="AP6" i="20"/>
  <c r="AR6" i="20"/>
  <c r="AU6" i="20"/>
  <c r="AT6" i="20"/>
  <c r="AF6" i="20"/>
  <c r="AH6" i="20"/>
  <c r="AK6" i="20"/>
  <c r="AJ6" i="20"/>
  <c r="U6" i="20"/>
  <c r="W6" i="20"/>
  <c r="Z6" i="20"/>
  <c r="J6" i="20"/>
  <c r="L6" i="20"/>
  <c r="O6" i="20"/>
  <c r="BT5" i="20"/>
  <c r="BV5" i="20"/>
  <c r="BY5" i="20"/>
  <c r="BX5" i="20"/>
  <c r="BJ5" i="20"/>
  <c r="BL5" i="20"/>
  <c r="BO5" i="20"/>
  <c r="BN5" i="20"/>
  <c r="AZ5" i="20"/>
  <c r="BB5" i="20"/>
  <c r="BE5" i="20"/>
  <c r="BD5" i="20"/>
  <c r="AP5" i="20"/>
  <c r="AR5" i="20"/>
  <c r="AU5" i="20"/>
  <c r="AT5" i="20"/>
  <c r="AF5" i="20"/>
  <c r="AH5" i="20"/>
  <c r="AK5" i="20"/>
  <c r="AJ5" i="20"/>
  <c r="U5" i="20"/>
  <c r="W5" i="20"/>
  <c r="Z5" i="20"/>
  <c r="J5" i="20"/>
  <c r="L5" i="20"/>
  <c r="O5" i="20"/>
  <c r="BT4" i="20"/>
  <c r="BV4" i="20"/>
  <c r="BJ4" i="20"/>
  <c r="BL4" i="20"/>
  <c r="AZ4" i="20"/>
  <c r="BB4" i="20"/>
  <c r="AP4" i="20"/>
  <c r="AR4" i="20"/>
  <c r="AF4" i="20"/>
  <c r="AH4" i="20"/>
  <c r="U4" i="20"/>
  <c r="W4" i="20"/>
  <c r="J4" i="20"/>
  <c r="L4" i="20"/>
  <c r="BT3" i="20"/>
  <c r="BV3" i="20"/>
  <c r="BY3" i="20"/>
  <c r="BX3" i="20"/>
  <c r="BJ3" i="20"/>
  <c r="BL3" i="20"/>
  <c r="BO3" i="20"/>
  <c r="BN3" i="20"/>
  <c r="AZ3" i="20"/>
  <c r="BB3" i="20"/>
  <c r="BE3" i="20"/>
  <c r="BD3" i="20"/>
  <c r="AP3" i="20"/>
  <c r="AR3" i="20"/>
  <c r="AU3" i="20"/>
  <c r="AT3" i="20"/>
  <c r="AF3" i="20"/>
  <c r="AH3" i="20"/>
  <c r="AK3" i="20"/>
  <c r="AJ3" i="20"/>
  <c r="U3" i="20"/>
  <c r="W3" i="20"/>
  <c r="Z3" i="20"/>
  <c r="J3" i="20"/>
  <c r="L3" i="20"/>
  <c r="O3" i="20"/>
  <c r="BT2" i="20"/>
  <c r="BV2" i="20"/>
  <c r="BY2" i="20"/>
  <c r="BX2" i="20"/>
  <c r="BJ2" i="20"/>
  <c r="BL2" i="20"/>
  <c r="BO2" i="20"/>
  <c r="BN2" i="20"/>
  <c r="AZ2" i="20"/>
  <c r="BB2" i="20"/>
  <c r="BE2" i="20"/>
  <c r="BD2" i="20"/>
  <c r="AP2" i="20"/>
  <c r="AR2" i="20"/>
  <c r="AU2" i="20"/>
  <c r="AT2" i="20"/>
  <c r="AF2" i="20"/>
  <c r="AH2" i="20"/>
  <c r="AK2" i="20"/>
  <c r="AJ2" i="20"/>
  <c r="U2" i="20"/>
  <c r="W2" i="20"/>
  <c r="Z2" i="20"/>
  <c r="J2" i="20"/>
  <c r="L2" i="20"/>
  <c r="O2" i="20"/>
  <c r="BT86" i="19"/>
  <c r="BV86" i="19"/>
  <c r="BY86" i="19"/>
  <c r="BX86" i="19"/>
  <c r="BJ86" i="19"/>
  <c r="BL86" i="19"/>
  <c r="BO86" i="19"/>
  <c r="BN86" i="19"/>
  <c r="AZ86" i="19"/>
  <c r="BB86" i="19"/>
  <c r="BE86" i="19"/>
  <c r="BD86" i="19"/>
  <c r="AP86" i="19"/>
  <c r="AR86" i="19"/>
  <c r="AU86" i="19"/>
  <c r="AT86" i="19"/>
  <c r="AF86" i="19"/>
  <c r="AH86" i="19"/>
  <c r="AK86" i="19"/>
  <c r="AJ86" i="19"/>
  <c r="U86" i="19"/>
  <c r="W86" i="19"/>
  <c r="Z86" i="19"/>
  <c r="J86" i="19"/>
  <c r="L86" i="19"/>
  <c r="O86" i="19"/>
  <c r="BT85" i="19"/>
  <c r="BV85" i="19"/>
  <c r="BY85" i="19"/>
  <c r="BX85" i="19"/>
  <c r="BJ85" i="19"/>
  <c r="BL85" i="19"/>
  <c r="BO85" i="19"/>
  <c r="BN85" i="19"/>
  <c r="AZ85" i="19"/>
  <c r="BB85" i="19"/>
  <c r="BE85" i="19"/>
  <c r="BD85" i="19"/>
  <c r="AP85" i="19"/>
  <c r="AR85" i="19"/>
  <c r="AU85" i="19"/>
  <c r="AT85" i="19"/>
  <c r="AF85" i="19"/>
  <c r="AH85" i="19"/>
  <c r="AK85" i="19"/>
  <c r="AJ85" i="19"/>
  <c r="U85" i="19"/>
  <c r="W85" i="19"/>
  <c r="Z85" i="19"/>
  <c r="J85" i="19"/>
  <c r="L85" i="19"/>
  <c r="O85" i="19"/>
  <c r="BT84" i="19"/>
  <c r="BV84" i="19"/>
  <c r="BY84" i="19"/>
  <c r="BX84" i="19"/>
  <c r="BJ84" i="19"/>
  <c r="BL84" i="19"/>
  <c r="BO84" i="19"/>
  <c r="BN84" i="19"/>
  <c r="AZ84" i="19"/>
  <c r="BB84" i="19"/>
  <c r="BE84" i="19"/>
  <c r="BD84" i="19"/>
  <c r="AP84" i="19"/>
  <c r="AR84" i="19"/>
  <c r="AU84" i="19"/>
  <c r="AT84" i="19"/>
  <c r="AF84" i="19"/>
  <c r="AH84" i="19"/>
  <c r="AK84" i="19"/>
  <c r="AJ84" i="19"/>
  <c r="U84" i="19"/>
  <c r="W84" i="19"/>
  <c r="Z84" i="19"/>
  <c r="J84" i="19"/>
  <c r="L84" i="19"/>
  <c r="O84" i="19"/>
  <c r="BT83" i="19"/>
  <c r="BV83" i="19"/>
  <c r="BJ83" i="19"/>
  <c r="BL83" i="19"/>
  <c r="AZ83" i="19"/>
  <c r="BB83" i="19"/>
  <c r="AP83" i="19"/>
  <c r="AR83" i="19"/>
  <c r="AF83" i="19"/>
  <c r="AH83" i="19"/>
  <c r="U83" i="19"/>
  <c r="W83" i="19"/>
  <c r="J83" i="19"/>
  <c r="L83" i="19"/>
  <c r="BT82" i="19"/>
  <c r="BV82" i="19"/>
  <c r="BY82" i="19"/>
  <c r="BX82" i="19"/>
  <c r="BJ82" i="19"/>
  <c r="BL82" i="19"/>
  <c r="BO82" i="19"/>
  <c r="AZ82" i="19"/>
  <c r="BB82" i="19"/>
  <c r="BE82" i="19"/>
  <c r="BD82" i="19"/>
  <c r="AP82" i="19"/>
  <c r="AR82" i="19"/>
  <c r="AU82" i="19"/>
  <c r="AT82" i="19"/>
  <c r="AF82" i="19"/>
  <c r="AH82" i="19"/>
  <c r="AK82" i="19"/>
  <c r="AJ82" i="19"/>
  <c r="U82" i="19"/>
  <c r="W82" i="19"/>
  <c r="Z82" i="19"/>
  <c r="J82" i="19"/>
  <c r="L82" i="19"/>
  <c r="O82" i="19"/>
  <c r="BT81" i="19"/>
  <c r="BV81" i="19"/>
  <c r="BY81" i="19"/>
  <c r="BX81" i="19"/>
  <c r="BJ81" i="19"/>
  <c r="BL81" i="19"/>
  <c r="BO81" i="19"/>
  <c r="BN81" i="19"/>
  <c r="AZ81" i="19"/>
  <c r="BB81" i="19"/>
  <c r="BE81" i="19"/>
  <c r="BD81" i="19"/>
  <c r="AP81" i="19"/>
  <c r="AR81" i="19"/>
  <c r="AU81" i="19"/>
  <c r="AT81" i="19"/>
  <c r="AF81" i="19"/>
  <c r="AH81" i="19"/>
  <c r="AK81" i="19"/>
  <c r="AJ81" i="19"/>
  <c r="U81" i="19"/>
  <c r="W81" i="19"/>
  <c r="Z81" i="19"/>
  <c r="J81" i="19"/>
  <c r="L81" i="19"/>
  <c r="O81" i="19"/>
  <c r="BT80" i="19"/>
  <c r="BV80" i="19"/>
  <c r="BY80" i="19"/>
  <c r="BX80" i="19"/>
  <c r="BJ80" i="19"/>
  <c r="BL80" i="19"/>
  <c r="BO80" i="19"/>
  <c r="BN80" i="19"/>
  <c r="AZ80" i="19"/>
  <c r="BB80" i="19"/>
  <c r="BE80" i="19"/>
  <c r="BD80" i="19"/>
  <c r="AP80" i="19"/>
  <c r="AR80" i="19"/>
  <c r="AU80" i="19"/>
  <c r="AT80" i="19"/>
  <c r="AF80" i="19"/>
  <c r="AH80" i="19"/>
  <c r="AK80" i="19"/>
  <c r="AJ80" i="19"/>
  <c r="U80" i="19"/>
  <c r="W80" i="19"/>
  <c r="Z80" i="19"/>
  <c r="J80" i="19"/>
  <c r="L80" i="19"/>
  <c r="O80" i="19"/>
  <c r="BT79" i="19"/>
  <c r="BV79" i="19"/>
  <c r="BJ79" i="19"/>
  <c r="BL79" i="19"/>
  <c r="AZ79" i="19"/>
  <c r="BB79" i="19"/>
  <c r="AP79" i="19"/>
  <c r="AR79" i="19"/>
  <c r="AF79" i="19"/>
  <c r="AH79" i="19"/>
  <c r="U79" i="19"/>
  <c r="W79" i="19"/>
  <c r="J79" i="19"/>
  <c r="L79" i="19"/>
  <c r="BT78" i="19"/>
  <c r="BV78" i="19"/>
  <c r="BY78" i="19"/>
  <c r="BX78" i="19"/>
  <c r="BJ78" i="19"/>
  <c r="BL78" i="19"/>
  <c r="BO78" i="19"/>
  <c r="BN78" i="19"/>
  <c r="AZ78" i="19"/>
  <c r="BB78" i="19"/>
  <c r="BE78" i="19"/>
  <c r="BD78" i="19"/>
  <c r="AP78" i="19"/>
  <c r="AR78" i="19"/>
  <c r="AU78" i="19"/>
  <c r="AT78" i="19"/>
  <c r="AF78" i="19"/>
  <c r="AH78" i="19"/>
  <c r="AK78" i="19"/>
  <c r="AJ78" i="19"/>
  <c r="U78" i="19"/>
  <c r="W78" i="19"/>
  <c r="Z78" i="19"/>
  <c r="J78" i="19"/>
  <c r="L78" i="19"/>
  <c r="O78" i="19"/>
  <c r="BT77" i="19"/>
  <c r="BV77" i="19"/>
  <c r="BY77" i="19"/>
  <c r="BX77" i="19"/>
  <c r="BJ77" i="19"/>
  <c r="BL77" i="19"/>
  <c r="BO77" i="19"/>
  <c r="BN77" i="19"/>
  <c r="AZ77" i="19"/>
  <c r="BB77" i="19"/>
  <c r="BE77" i="19"/>
  <c r="BD77" i="19"/>
  <c r="AP77" i="19"/>
  <c r="AR77" i="19"/>
  <c r="AU77" i="19"/>
  <c r="AT77" i="19"/>
  <c r="AF77" i="19"/>
  <c r="AH77" i="19"/>
  <c r="AK77" i="19"/>
  <c r="AJ77" i="19"/>
  <c r="U77" i="19"/>
  <c r="W77" i="19"/>
  <c r="Z77" i="19"/>
  <c r="J77" i="19"/>
  <c r="L77" i="19"/>
  <c r="O77" i="19"/>
  <c r="BT76" i="19"/>
  <c r="BV76" i="19"/>
  <c r="BY76" i="19"/>
  <c r="BX76" i="19"/>
  <c r="BJ76" i="19"/>
  <c r="BL76" i="19"/>
  <c r="BO76" i="19"/>
  <c r="BN76" i="19"/>
  <c r="AZ76" i="19"/>
  <c r="BB76" i="19"/>
  <c r="BE76" i="19"/>
  <c r="BD76" i="19"/>
  <c r="AP76" i="19"/>
  <c r="AR76" i="19"/>
  <c r="AU76" i="19"/>
  <c r="AT76" i="19"/>
  <c r="AF76" i="19"/>
  <c r="AH76" i="19"/>
  <c r="AK76" i="19"/>
  <c r="AJ76" i="19"/>
  <c r="U76" i="19"/>
  <c r="W76" i="19"/>
  <c r="Z76" i="19"/>
  <c r="J76" i="19"/>
  <c r="L76" i="19"/>
  <c r="O76" i="19"/>
  <c r="BT75" i="19"/>
  <c r="BV75" i="19"/>
  <c r="BY75" i="19"/>
  <c r="BX75" i="19"/>
  <c r="BJ75" i="19"/>
  <c r="BL75" i="19"/>
  <c r="BO75" i="19"/>
  <c r="BN75" i="19"/>
  <c r="AZ75" i="19"/>
  <c r="BB75" i="19"/>
  <c r="BE75" i="19"/>
  <c r="BD75" i="19"/>
  <c r="AP75" i="19"/>
  <c r="AR75" i="19"/>
  <c r="AU75" i="19"/>
  <c r="AT75" i="19"/>
  <c r="AF75" i="19"/>
  <c r="AH75" i="19"/>
  <c r="AK75" i="19"/>
  <c r="AJ75" i="19"/>
  <c r="U75" i="19"/>
  <c r="W75" i="19"/>
  <c r="Z75" i="19"/>
  <c r="J75" i="19"/>
  <c r="L75" i="19"/>
  <c r="O75" i="19"/>
  <c r="BT74" i="19"/>
  <c r="BV74" i="19"/>
  <c r="BY74" i="19"/>
  <c r="BX74" i="19"/>
  <c r="BJ74" i="19"/>
  <c r="BL74" i="19"/>
  <c r="BO74" i="19"/>
  <c r="BN74" i="19"/>
  <c r="AZ74" i="19"/>
  <c r="BB74" i="19"/>
  <c r="BE74" i="19"/>
  <c r="BD74" i="19"/>
  <c r="AP74" i="19"/>
  <c r="AR74" i="19"/>
  <c r="AU74" i="19"/>
  <c r="AT74" i="19"/>
  <c r="AF74" i="19"/>
  <c r="AH74" i="19"/>
  <c r="AK74" i="19"/>
  <c r="AJ74" i="19"/>
  <c r="U74" i="19"/>
  <c r="W74" i="19"/>
  <c r="Z74" i="19"/>
  <c r="J74" i="19"/>
  <c r="L74" i="19"/>
  <c r="O74" i="19"/>
  <c r="BT73" i="19"/>
  <c r="BV73" i="19"/>
  <c r="BY73" i="19"/>
  <c r="BX73" i="19"/>
  <c r="BJ73" i="19"/>
  <c r="BL73" i="19"/>
  <c r="BO73" i="19"/>
  <c r="BN73" i="19"/>
  <c r="AZ73" i="19"/>
  <c r="BB73" i="19"/>
  <c r="BE73" i="19"/>
  <c r="BD73" i="19"/>
  <c r="AP73" i="19"/>
  <c r="AR73" i="19"/>
  <c r="AU73" i="19"/>
  <c r="AT73" i="19"/>
  <c r="AF73" i="19"/>
  <c r="AH73" i="19"/>
  <c r="AK73" i="19"/>
  <c r="AJ73" i="19"/>
  <c r="U73" i="19"/>
  <c r="W73" i="19"/>
  <c r="Z73" i="19"/>
  <c r="J73" i="19"/>
  <c r="L73" i="19"/>
  <c r="O73" i="19"/>
  <c r="BT72" i="19"/>
  <c r="BV72" i="19"/>
  <c r="BY72" i="19"/>
  <c r="BX72" i="19"/>
  <c r="BJ72" i="19"/>
  <c r="BL72" i="19"/>
  <c r="BO72" i="19"/>
  <c r="BN72" i="19"/>
  <c r="AZ72" i="19"/>
  <c r="BB72" i="19"/>
  <c r="BE72" i="19"/>
  <c r="BD72" i="19"/>
  <c r="AP72" i="19"/>
  <c r="AR72" i="19"/>
  <c r="AU72" i="19"/>
  <c r="AT72" i="19"/>
  <c r="AF72" i="19"/>
  <c r="AH72" i="19"/>
  <c r="AK72" i="19"/>
  <c r="AJ72" i="19"/>
  <c r="U72" i="19"/>
  <c r="W72" i="19"/>
  <c r="Z72" i="19"/>
  <c r="J72" i="19"/>
  <c r="L72" i="19"/>
  <c r="O72" i="19"/>
  <c r="BT71" i="19"/>
  <c r="BV71" i="19"/>
  <c r="BY71" i="19"/>
  <c r="BX71" i="19"/>
  <c r="BJ71" i="19"/>
  <c r="BL71" i="19"/>
  <c r="BO71" i="19"/>
  <c r="BN71" i="19"/>
  <c r="AZ71" i="19"/>
  <c r="BB71" i="19"/>
  <c r="BE71" i="19"/>
  <c r="BD71" i="19"/>
  <c r="AP71" i="19"/>
  <c r="AR71" i="19"/>
  <c r="AU71" i="19"/>
  <c r="AT71" i="19"/>
  <c r="AF71" i="19"/>
  <c r="AH71" i="19"/>
  <c r="AK71" i="19"/>
  <c r="AJ71" i="19"/>
  <c r="U71" i="19"/>
  <c r="W71" i="19"/>
  <c r="Z71" i="19"/>
  <c r="J71" i="19"/>
  <c r="L71" i="19"/>
  <c r="O71" i="19"/>
  <c r="BT70" i="19"/>
  <c r="BV70" i="19"/>
  <c r="BY70" i="19"/>
  <c r="BX70" i="19"/>
  <c r="BJ70" i="19"/>
  <c r="BL70" i="19"/>
  <c r="BO70" i="19"/>
  <c r="BN70" i="19"/>
  <c r="AZ70" i="19"/>
  <c r="BB70" i="19"/>
  <c r="BE70" i="19"/>
  <c r="BD70" i="19"/>
  <c r="AP70" i="19"/>
  <c r="AR70" i="19"/>
  <c r="AU70" i="19"/>
  <c r="AT70" i="19"/>
  <c r="AF70" i="19"/>
  <c r="AH70" i="19"/>
  <c r="AK70" i="19"/>
  <c r="AJ70" i="19"/>
  <c r="U70" i="19"/>
  <c r="W70" i="19"/>
  <c r="Z70" i="19"/>
  <c r="J70" i="19"/>
  <c r="L70" i="19"/>
  <c r="O70" i="19"/>
  <c r="BT69" i="19"/>
  <c r="BV69" i="19"/>
  <c r="BY69" i="19"/>
  <c r="BX69" i="19"/>
  <c r="BJ69" i="19"/>
  <c r="BL69" i="19"/>
  <c r="BO69" i="19"/>
  <c r="BN69" i="19"/>
  <c r="AZ69" i="19"/>
  <c r="BB69" i="19"/>
  <c r="BE69" i="19"/>
  <c r="BD69" i="19"/>
  <c r="AP69" i="19"/>
  <c r="AR69" i="19"/>
  <c r="AU69" i="19"/>
  <c r="AT69" i="19"/>
  <c r="AF69" i="19"/>
  <c r="AH69" i="19"/>
  <c r="AK69" i="19"/>
  <c r="AJ69" i="19"/>
  <c r="U69" i="19"/>
  <c r="W69" i="19"/>
  <c r="Z69" i="19"/>
  <c r="J69" i="19"/>
  <c r="L69" i="19"/>
  <c r="O69" i="19"/>
  <c r="BT68" i="19"/>
  <c r="BV68" i="19"/>
  <c r="BY68" i="19"/>
  <c r="BX68" i="19"/>
  <c r="BJ68" i="19"/>
  <c r="BL68" i="19"/>
  <c r="BO68" i="19"/>
  <c r="BN68" i="19"/>
  <c r="AZ68" i="19"/>
  <c r="BB68" i="19"/>
  <c r="BE68" i="19"/>
  <c r="BD68" i="19"/>
  <c r="AP68" i="19"/>
  <c r="AR68" i="19"/>
  <c r="AU68" i="19"/>
  <c r="AT68" i="19"/>
  <c r="AF68" i="19"/>
  <c r="AH68" i="19"/>
  <c r="AK68" i="19"/>
  <c r="AJ68" i="19"/>
  <c r="U68" i="19"/>
  <c r="W68" i="19"/>
  <c r="Z68" i="19"/>
  <c r="J68" i="19"/>
  <c r="L68" i="19"/>
  <c r="O68" i="19"/>
  <c r="BT67" i="19"/>
  <c r="BV67" i="19"/>
  <c r="BY67" i="19"/>
  <c r="BX67" i="19"/>
  <c r="BJ67" i="19"/>
  <c r="BL67" i="19"/>
  <c r="BO67" i="19"/>
  <c r="BN67" i="19"/>
  <c r="AZ67" i="19"/>
  <c r="BB67" i="19"/>
  <c r="BE67" i="19"/>
  <c r="BD67" i="19"/>
  <c r="AP67" i="19"/>
  <c r="AR67" i="19"/>
  <c r="AU67" i="19"/>
  <c r="AT67" i="19"/>
  <c r="AF67" i="19"/>
  <c r="AH67" i="19"/>
  <c r="AK67" i="19"/>
  <c r="AJ67" i="19"/>
  <c r="U67" i="19"/>
  <c r="W67" i="19"/>
  <c r="Z67" i="19"/>
  <c r="J67" i="19"/>
  <c r="L67" i="19"/>
  <c r="O67" i="19"/>
  <c r="BT66" i="19"/>
  <c r="BV66" i="19"/>
  <c r="BY66" i="19"/>
  <c r="BX66" i="19"/>
  <c r="BJ66" i="19"/>
  <c r="BL66" i="19"/>
  <c r="BO66" i="19"/>
  <c r="BN66" i="19"/>
  <c r="AZ66" i="19"/>
  <c r="BB66" i="19"/>
  <c r="BE66" i="19"/>
  <c r="BD66" i="19"/>
  <c r="AP66" i="19"/>
  <c r="AR66" i="19"/>
  <c r="AU66" i="19"/>
  <c r="AT66" i="19"/>
  <c r="AF66" i="19"/>
  <c r="AH66" i="19"/>
  <c r="AK66" i="19"/>
  <c r="AJ66" i="19"/>
  <c r="U66" i="19"/>
  <c r="W66" i="19"/>
  <c r="Z66" i="19"/>
  <c r="J66" i="19"/>
  <c r="L66" i="19"/>
  <c r="O66" i="19"/>
  <c r="BT65" i="19"/>
  <c r="BV65" i="19"/>
  <c r="BY65" i="19"/>
  <c r="BX65" i="19"/>
  <c r="BJ65" i="19"/>
  <c r="BL65" i="19"/>
  <c r="BO65" i="19"/>
  <c r="BN65" i="19"/>
  <c r="AZ65" i="19"/>
  <c r="BB65" i="19"/>
  <c r="BE65" i="19"/>
  <c r="BD65" i="19"/>
  <c r="AP65" i="19"/>
  <c r="AR65" i="19"/>
  <c r="AU65" i="19"/>
  <c r="AT65" i="19"/>
  <c r="AF65" i="19"/>
  <c r="AH65" i="19"/>
  <c r="AK65" i="19"/>
  <c r="AJ65" i="19"/>
  <c r="U65" i="19"/>
  <c r="W65" i="19"/>
  <c r="Z65" i="19"/>
  <c r="J65" i="19"/>
  <c r="L65" i="19"/>
  <c r="O65" i="19"/>
  <c r="BT64" i="19"/>
  <c r="BV64" i="19"/>
  <c r="BY64" i="19"/>
  <c r="BX64" i="19"/>
  <c r="BJ64" i="19"/>
  <c r="BL64" i="19"/>
  <c r="BO64" i="19"/>
  <c r="BN64" i="19"/>
  <c r="AZ64" i="19"/>
  <c r="BB64" i="19"/>
  <c r="BE64" i="19"/>
  <c r="BD64" i="19"/>
  <c r="AP64" i="19"/>
  <c r="AR64" i="19"/>
  <c r="AU64" i="19"/>
  <c r="AT64" i="19"/>
  <c r="AF64" i="19"/>
  <c r="AH64" i="19"/>
  <c r="AK64" i="19"/>
  <c r="AJ64" i="19"/>
  <c r="U64" i="19"/>
  <c r="W64" i="19"/>
  <c r="Z64" i="19"/>
  <c r="J64" i="19"/>
  <c r="L64" i="19"/>
  <c r="O64" i="19"/>
  <c r="BT63" i="19"/>
  <c r="BV63" i="19"/>
  <c r="BY63" i="19"/>
  <c r="BX63" i="19"/>
  <c r="BJ63" i="19"/>
  <c r="BL63" i="19"/>
  <c r="BO63" i="19"/>
  <c r="BN63" i="19"/>
  <c r="AZ63" i="19"/>
  <c r="BB63" i="19"/>
  <c r="BE63" i="19"/>
  <c r="BD63" i="19"/>
  <c r="AP63" i="19"/>
  <c r="AR63" i="19"/>
  <c r="AU63" i="19"/>
  <c r="AT63" i="19"/>
  <c r="AF63" i="19"/>
  <c r="AH63" i="19"/>
  <c r="AK63" i="19"/>
  <c r="AJ63" i="19"/>
  <c r="U63" i="19"/>
  <c r="W63" i="19"/>
  <c r="Z63" i="19"/>
  <c r="J63" i="19"/>
  <c r="L63" i="19"/>
  <c r="O63" i="19"/>
  <c r="BT62" i="19"/>
  <c r="BV62" i="19"/>
  <c r="BY62" i="19"/>
  <c r="BX62" i="19"/>
  <c r="BJ62" i="19"/>
  <c r="BL62" i="19"/>
  <c r="BO62" i="19"/>
  <c r="BN62" i="19"/>
  <c r="AZ62" i="19"/>
  <c r="BB62" i="19"/>
  <c r="BE62" i="19"/>
  <c r="BD62" i="19"/>
  <c r="AP62" i="19"/>
  <c r="AR62" i="19"/>
  <c r="AU62" i="19"/>
  <c r="AT62" i="19"/>
  <c r="AF62" i="19"/>
  <c r="AH62" i="19"/>
  <c r="AK62" i="19"/>
  <c r="AJ62" i="19"/>
  <c r="U62" i="19"/>
  <c r="W62" i="19"/>
  <c r="Z62" i="19"/>
  <c r="J62" i="19"/>
  <c r="L62" i="19"/>
  <c r="O62" i="19"/>
  <c r="BT61" i="19"/>
  <c r="BV61" i="19"/>
  <c r="BY61" i="19"/>
  <c r="BX61" i="19"/>
  <c r="BJ61" i="19"/>
  <c r="BL61" i="19"/>
  <c r="BO61" i="19"/>
  <c r="BN61" i="19"/>
  <c r="AZ61" i="19"/>
  <c r="BB61" i="19"/>
  <c r="BE61" i="19"/>
  <c r="BD61" i="19"/>
  <c r="AP61" i="19"/>
  <c r="AR61" i="19"/>
  <c r="AU61" i="19"/>
  <c r="AT61" i="19"/>
  <c r="AF61" i="19"/>
  <c r="AH61" i="19"/>
  <c r="AK61" i="19"/>
  <c r="AJ61" i="19"/>
  <c r="U61" i="19"/>
  <c r="W61" i="19"/>
  <c r="Z61" i="19"/>
  <c r="J61" i="19"/>
  <c r="L61" i="19"/>
  <c r="O61" i="19"/>
  <c r="BT60" i="19"/>
  <c r="BV60" i="19"/>
  <c r="BY60" i="19"/>
  <c r="BX60" i="19"/>
  <c r="BJ60" i="19"/>
  <c r="BL60" i="19"/>
  <c r="BO60" i="19"/>
  <c r="BN60" i="19"/>
  <c r="AZ60" i="19"/>
  <c r="BB60" i="19"/>
  <c r="BE60" i="19"/>
  <c r="BD60" i="19"/>
  <c r="AP60" i="19"/>
  <c r="AR60" i="19"/>
  <c r="AU60" i="19"/>
  <c r="AT60" i="19"/>
  <c r="AF60" i="19"/>
  <c r="AH60" i="19"/>
  <c r="AK60" i="19"/>
  <c r="AJ60" i="19"/>
  <c r="U60" i="19"/>
  <c r="W60" i="19"/>
  <c r="Z60" i="19"/>
  <c r="J60" i="19"/>
  <c r="L60" i="19"/>
  <c r="O60" i="19"/>
  <c r="BT59" i="19"/>
  <c r="BV59" i="19"/>
  <c r="BY59" i="19"/>
  <c r="BX59" i="19"/>
  <c r="BJ59" i="19"/>
  <c r="BL59" i="19"/>
  <c r="BO59" i="19"/>
  <c r="BN59" i="19"/>
  <c r="AZ59" i="19"/>
  <c r="BB59" i="19"/>
  <c r="BE59" i="19"/>
  <c r="BD59" i="19"/>
  <c r="AP59" i="19"/>
  <c r="AR59" i="19"/>
  <c r="AU59" i="19"/>
  <c r="AT59" i="19"/>
  <c r="AF59" i="19"/>
  <c r="AH59" i="19"/>
  <c r="AK59" i="19"/>
  <c r="AJ59" i="19"/>
  <c r="U59" i="19"/>
  <c r="W59" i="19"/>
  <c r="Z59" i="19"/>
  <c r="J59" i="19"/>
  <c r="L59" i="19"/>
  <c r="O59" i="19"/>
  <c r="BT58" i="19"/>
  <c r="BV58" i="19"/>
  <c r="BY58" i="19"/>
  <c r="BX58" i="19"/>
  <c r="BJ58" i="19"/>
  <c r="BL58" i="19"/>
  <c r="BO58" i="19"/>
  <c r="BN58" i="19"/>
  <c r="AZ58" i="19"/>
  <c r="BB58" i="19"/>
  <c r="BE58" i="19"/>
  <c r="BD58" i="19"/>
  <c r="AP58" i="19"/>
  <c r="AR58" i="19"/>
  <c r="AU58" i="19"/>
  <c r="AT58" i="19"/>
  <c r="AF58" i="19"/>
  <c r="AH58" i="19"/>
  <c r="AK58" i="19"/>
  <c r="AJ58" i="19"/>
  <c r="U58" i="19"/>
  <c r="W58" i="19"/>
  <c r="Z58" i="19"/>
  <c r="J58" i="19"/>
  <c r="L58" i="19"/>
  <c r="O58" i="19"/>
  <c r="BT57" i="19"/>
  <c r="BV57" i="19"/>
  <c r="BY57" i="19"/>
  <c r="BX57" i="19"/>
  <c r="BJ57" i="19"/>
  <c r="BL57" i="19"/>
  <c r="BO57" i="19"/>
  <c r="BN57" i="19"/>
  <c r="AZ57" i="19"/>
  <c r="BB57" i="19"/>
  <c r="BE57" i="19"/>
  <c r="BD57" i="19"/>
  <c r="AP57" i="19"/>
  <c r="AR57" i="19"/>
  <c r="AU57" i="19"/>
  <c r="AT57" i="19"/>
  <c r="AF57" i="19"/>
  <c r="AH57" i="19"/>
  <c r="AK57" i="19"/>
  <c r="AJ57" i="19"/>
  <c r="U57" i="19"/>
  <c r="W57" i="19"/>
  <c r="Z57" i="19"/>
  <c r="J57" i="19"/>
  <c r="L57" i="19"/>
  <c r="O57" i="19"/>
  <c r="BT56" i="19"/>
  <c r="BV56" i="19"/>
  <c r="BY56" i="19"/>
  <c r="BX56" i="19"/>
  <c r="BJ56" i="19"/>
  <c r="BL56" i="19"/>
  <c r="BO56" i="19"/>
  <c r="BN56" i="19"/>
  <c r="AZ56" i="19"/>
  <c r="BB56" i="19"/>
  <c r="BE56" i="19"/>
  <c r="BD56" i="19"/>
  <c r="AP56" i="19"/>
  <c r="AR56" i="19"/>
  <c r="AU56" i="19"/>
  <c r="AT56" i="19"/>
  <c r="AF56" i="19"/>
  <c r="AH56" i="19"/>
  <c r="AK56" i="19"/>
  <c r="AJ56" i="19"/>
  <c r="U56" i="19"/>
  <c r="W56" i="19"/>
  <c r="Z56" i="19"/>
  <c r="J56" i="19"/>
  <c r="L56" i="19"/>
  <c r="O56" i="19"/>
  <c r="BT55" i="19"/>
  <c r="BV55" i="19"/>
  <c r="BY55" i="19"/>
  <c r="BX55" i="19"/>
  <c r="BJ55" i="19"/>
  <c r="BL55" i="19"/>
  <c r="BO55" i="19"/>
  <c r="BN55" i="19"/>
  <c r="AZ55" i="19"/>
  <c r="BB55" i="19"/>
  <c r="BE55" i="19"/>
  <c r="BD55" i="19"/>
  <c r="AP55" i="19"/>
  <c r="AR55" i="19"/>
  <c r="AU55" i="19"/>
  <c r="AT55" i="19"/>
  <c r="AF55" i="19"/>
  <c r="AH55" i="19"/>
  <c r="AK55" i="19"/>
  <c r="AJ55" i="19"/>
  <c r="U55" i="19"/>
  <c r="W55" i="19"/>
  <c r="Z55" i="19"/>
  <c r="J55" i="19"/>
  <c r="L55" i="19"/>
  <c r="O55" i="19"/>
  <c r="BT54" i="19"/>
  <c r="BV54" i="19"/>
  <c r="BY54" i="19"/>
  <c r="BX54" i="19"/>
  <c r="BJ54" i="19"/>
  <c r="BL54" i="19"/>
  <c r="BO54" i="19"/>
  <c r="BN54" i="19"/>
  <c r="AZ54" i="19"/>
  <c r="BB54" i="19"/>
  <c r="BE54" i="19"/>
  <c r="BD54" i="19"/>
  <c r="AP54" i="19"/>
  <c r="AR54" i="19"/>
  <c r="AU54" i="19"/>
  <c r="AT54" i="19"/>
  <c r="AF54" i="19"/>
  <c r="AH54" i="19"/>
  <c r="AK54" i="19"/>
  <c r="AJ54" i="19"/>
  <c r="U54" i="19"/>
  <c r="W54" i="19"/>
  <c r="Z54" i="19"/>
  <c r="J54" i="19"/>
  <c r="L54" i="19"/>
  <c r="O54" i="19"/>
  <c r="BT53" i="19"/>
  <c r="BV53" i="19"/>
  <c r="BY53" i="19"/>
  <c r="BX53" i="19"/>
  <c r="BJ53" i="19"/>
  <c r="BL53" i="19"/>
  <c r="BO53" i="19"/>
  <c r="BN53" i="19"/>
  <c r="AZ53" i="19"/>
  <c r="BB53" i="19"/>
  <c r="BE53" i="19"/>
  <c r="BD53" i="19"/>
  <c r="AP53" i="19"/>
  <c r="AR53" i="19"/>
  <c r="AU53" i="19"/>
  <c r="AT53" i="19"/>
  <c r="AF53" i="19"/>
  <c r="AH53" i="19"/>
  <c r="AK53" i="19"/>
  <c r="AJ53" i="19"/>
  <c r="U53" i="19"/>
  <c r="W53" i="19"/>
  <c r="Z53" i="19"/>
  <c r="J53" i="19"/>
  <c r="L53" i="19"/>
  <c r="O53" i="19"/>
  <c r="BT52" i="19"/>
  <c r="BV52" i="19"/>
  <c r="BY52" i="19"/>
  <c r="BX52" i="19"/>
  <c r="BJ52" i="19"/>
  <c r="BL52" i="19"/>
  <c r="BO52" i="19"/>
  <c r="BN52" i="19"/>
  <c r="AZ52" i="19"/>
  <c r="BB52" i="19"/>
  <c r="BE52" i="19"/>
  <c r="BD52" i="19"/>
  <c r="AP52" i="19"/>
  <c r="AR52" i="19"/>
  <c r="AU52" i="19"/>
  <c r="AT52" i="19"/>
  <c r="AF52" i="19"/>
  <c r="AH52" i="19"/>
  <c r="AK52" i="19"/>
  <c r="AJ52" i="19"/>
  <c r="U52" i="19"/>
  <c r="W52" i="19"/>
  <c r="Z52" i="19"/>
  <c r="J52" i="19"/>
  <c r="L52" i="19"/>
  <c r="O52" i="19"/>
  <c r="BT51" i="19"/>
  <c r="BV51" i="19"/>
  <c r="BY51" i="19"/>
  <c r="BX51" i="19"/>
  <c r="BJ51" i="19"/>
  <c r="BL51" i="19"/>
  <c r="BO51" i="19"/>
  <c r="BN51" i="19"/>
  <c r="AZ51" i="19"/>
  <c r="BB51" i="19"/>
  <c r="BE51" i="19"/>
  <c r="BD51" i="19"/>
  <c r="AP51" i="19"/>
  <c r="AR51" i="19"/>
  <c r="AU51" i="19"/>
  <c r="AT51" i="19"/>
  <c r="AF51" i="19"/>
  <c r="AH51" i="19"/>
  <c r="AK51" i="19"/>
  <c r="AJ51" i="19"/>
  <c r="U51" i="19"/>
  <c r="W51" i="19"/>
  <c r="Z51" i="19"/>
  <c r="J51" i="19"/>
  <c r="L51" i="19"/>
  <c r="O51" i="19"/>
  <c r="BT50" i="19"/>
  <c r="BV50" i="19"/>
  <c r="BY50" i="19"/>
  <c r="BX50" i="19"/>
  <c r="BJ50" i="19"/>
  <c r="BL50" i="19"/>
  <c r="BO50" i="19"/>
  <c r="BN50" i="19"/>
  <c r="AZ50" i="19"/>
  <c r="BB50" i="19"/>
  <c r="BE50" i="19"/>
  <c r="BD50" i="19"/>
  <c r="AP50" i="19"/>
  <c r="AR50" i="19"/>
  <c r="AU50" i="19"/>
  <c r="AT50" i="19"/>
  <c r="AF50" i="19"/>
  <c r="AH50" i="19"/>
  <c r="AK50" i="19"/>
  <c r="AJ50" i="19"/>
  <c r="U50" i="19"/>
  <c r="W50" i="19"/>
  <c r="Z50" i="19"/>
  <c r="J50" i="19"/>
  <c r="L50" i="19"/>
  <c r="O50" i="19"/>
  <c r="BT49" i="19"/>
  <c r="BV49" i="19"/>
  <c r="BY49" i="19"/>
  <c r="BX49" i="19"/>
  <c r="BJ49" i="19"/>
  <c r="BL49" i="19"/>
  <c r="BO49" i="19"/>
  <c r="BN49" i="19"/>
  <c r="AZ49" i="19"/>
  <c r="BB49" i="19"/>
  <c r="BE49" i="19"/>
  <c r="BD49" i="19"/>
  <c r="AP49" i="19"/>
  <c r="AR49" i="19"/>
  <c r="AU49" i="19"/>
  <c r="AT49" i="19"/>
  <c r="AF49" i="19"/>
  <c r="AH49" i="19"/>
  <c r="AK49" i="19"/>
  <c r="AJ49" i="19"/>
  <c r="U49" i="19"/>
  <c r="W49" i="19"/>
  <c r="Z49" i="19"/>
  <c r="J49" i="19"/>
  <c r="L49" i="19"/>
  <c r="O49" i="19"/>
  <c r="BT48" i="19"/>
  <c r="BV48" i="19"/>
  <c r="BY48" i="19"/>
  <c r="BX48" i="19"/>
  <c r="BJ48" i="19"/>
  <c r="BL48" i="19"/>
  <c r="BO48" i="19"/>
  <c r="BN48" i="19"/>
  <c r="AZ48" i="19"/>
  <c r="BB48" i="19"/>
  <c r="BE48" i="19"/>
  <c r="BD48" i="19"/>
  <c r="AP48" i="19"/>
  <c r="AR48" i="19"/>
  <c r="AU48" i="19"/>
  <c r="AT48" i="19"/>
  <c r="AF48" i="19"/>
  <c r="AH48" i="19"/>
  <c r="AK48" i="19"/>
  <c r="AJ48" i="19"/>
  <c r="U48" i="19"/>
  <c r="W48" i="19"/>
  <c r="Z48" i="19"/>
  <c r="J48" i="19"/>
  <c r="L48" i="19"/>
  <c r="O48" i="19"/>
  <c r="BT47" i="19"/>
  <c r="BV47" i="19"/>
  <c r="BY47" i="19"/>
  <c r="BX47" i="19"/>
  <c r="BJ47" i="19"/>
  <c r="BL47" i="19"/>
  <c r="BO47" i="19"/>
  <c r="BN47" i="19"/>
  <c r="AZ47" i="19"/>
  <c r="BB47" i="19"/>
  <c r="BE47" i="19"/>
  <c r="BD47" i="19"/>
  <c r="AP47" i="19"/>
  <c r="AR47" i="19"/>
  <c r="AU47" i="19"/>
  <c r="AT47" i="19"/>
  <c r="AF47" i="19"/>
  <c r="AH47" i="19"/>
  <c r="AK47" i="19"/>
  <c r="AJ47" i="19"/>
  <c r="U47" i="19"/>
  <c r="W47" i="19"/>
  <c r="Z47" i="19"/>
  <c r="J47" i="19"/>
  <c r="L47" i="19"/>
  <c r="O47" i="19"/>
  <c r="BT46" i="19"/>
  <c r="BV46" i="19"/>
  <c r="BY46" i="19"/>
  <c r="BX46" i="19"/>
  <c r="BJ46" i="19"/>
  <c r="BL46" i="19"/>
  <c r="BO46" i="19"/>
  <c r="BN46" i="19"/>
  <c r="AZ46" i="19"/>
  <c r="BB46" i="19"/>
  <c r="BE46" i="19"/>
  <c r="BD46" i="19"/>
  <c r="AP46" i="19"/>
  <c r="AR46" i="19"/>
  <c r="AU46" i="19"/>
  <c r="AT46" i="19"/>
  <c r="AF46" i="19"/>
  <c r="AH46" i="19"/>
  <c r="AK46" i="19"/>
  <c r="AJ46" i="19"/>
  <c r="U46" i="19"/>
  <c r="W46" i="19"/>
  <c r="Z46" i="19"/>
  <c r="J46" i="19"/>
  <c r="L46" i="19"/>
  <c r="O46" i="19"/>
  <c r="BT45" i="19"/>
  <c r="BV45" i="19"/>
  <c r="BY45" i="19"/>
  <c r="BX45" i="19"/>
  <c r="BJ45" i="19"/>
  <c r="BL45" i="19"/>
  <c r="BO45" i="19"/>
  <c r="BN45" i="19"/>
  <c r="AZ45" i="19"/>
  <c r="BB45" i="19"/>
  <c r="BE45" i="19"/>
  <c r="BD45" i="19"/>
  <c r="AP45" i="19"/>
  <c r="AR45" i="19"/>
  <c r="AU45" i="19"/>
  <c r="AT45" i="19"/>
  <c r="AF45" i="19"/>
  <c r="AH45" i="19"/>
  <c r="AK45" i="19"/>
  <c r="AJ45" i="19"/>
  <c r="U45" i="19"/>
  <c r="W45" i="19"/>
  <c r="Z45" i="19"/>
  <c r="J45" i="19"/>
  <c r="L45" i="19"/>
  <c r="O45" i="19"/>
  <c r="BT44" i="19"/>
  <c r="BV44" i="19"/>
  <c r="BY44" i="19"/>
  <c r="BX44" i="19"/>
  <c r="BJ44" i="19"/>
  <c r="BL44" i="19"/>
  <c r="BO44" i="19"/>
  <c r="BN44" i="19"/>
  <c r="AZ44" i="19"/>
  <c r="BB44" i="19"/>
  <c r="BE44" i="19"/>
  <c r="BD44" i="19"/>
  <c r="AP44" i="19"/>
  <c r="AR44" i="19"/>
  <c r="AU44" i="19"/>
  <c r="AT44" i="19"/>
  <c r="AF44" i="19"/>
  <c r="AH44" i="19"/>
  <c r="AK44" i="19"/>
  <c r="AJ44" i="19"/>
  <c r="U44" i="19"/>
  <c r="W44" i="19"/>
  <c r="Z44" i="19"/>
  <c r="J44" i="19"/>
  <c r="L44" i="19"/>
  <c r="O44" i="19"/>
  <c r="BT43" i="19"/>
  <c r="BV43" i="19"/>
  <c r="BY43" i="19"/>
  <c r="BX43" i="19"/>
  <c r="BJ43" i="19"/>
  <c r="BL43" i="19"/>
  <c r="BO43" i="19"/>
  <c r="BN43" i="19"/>
  <c r="AZ43" i="19"/>
  <c r="BB43" i="19"/>
  <c r="BE43" i="19"/>
  <c r="BD43" i="19"/>
  <c r="AP43" i="19"/>
  <c r="AR43" i="19"/>
  <c r="AU43" i="19"/>
  <c r="AT43" i="19"/>
  <c r="AF43" i="19"/>
  <c r="AH43" i="19"/>
  <c r="AK43" i="19"/>
  <c r="AJ43" i="19"/>
  <c r="U43" i="19"/>
  <c r="W43" i="19"/>
  <c r="Z43" i="19"/>
  <c r="J43" i="19"/>
  <c r="L43" i="19"/>
  <c r="O43" i="19"/>
  <c r="BT42" i="19"/>
  <c r="BV42" i="19"/>
  <c r="BY42" i="19"/>
  <c r="BX42" i="19"/>
  <c r="BJ42" i="19"/>
  <c r="BL42" i="19"/>
  <c r="BO42" i="19"/>
  <c r="BN42" i="19"/>
  <c r="AZ42" i="19"/>
  <c r="BB42" i="19"/>
  <c r="BE42" i="19"/>
  <c r="BD42" i="19"/>
  <c r="AP42" i="19"/>
  <c r="AR42" i="19"/>
  <c r="AU42" i="19"/>
  <c r="AT42" i="19"/>
  <c r="AF42" i="19"/>
  <c r="AH42" i="19"/>
  <c r="AK42" i="19"/>
  <c r="AJ42" i="19"/>
  <c r="U42" i="19"/>
  <c r="W42" i="19"/>
  <c r="Z42" i="19"/>
  <c r="J42" i="19"/>
  <c r="L42" i="19"/>
  <c r="O42" i="19"/>
  <c r="BT41" i="19"/>
  <c r="BV41" i="19"/>
  <c r="BY41" i="19"/>
  <c r="BX41" i="19"/>
  <c r="BJ41" i="19"/>
  <c r="BL41" i="19"/>
  <c r="BO41" i="19"/>
  <c r="BN41" i="19"/>
  <c r="AZ41" i="19"/>
  <c r="BB41" i="19"/>
  <c r="BE41" i="19"/>
  <c r="BD41" i="19"/>
  <c r="AP41" i="19"/>
  <c r="AR41" i="19"/>
  <c r="AU41" i="19"/>
  <c r="AT41" i="19"/>
  <c r="AF41" i="19"/>
  <c r="AH41" i="19"/>
  <c r="AK41" i="19"/>
  <c r="AJ41" i="19"/>
  <c r="U41" i="19"/>
  <c r="W41" i="19"/>
  <c r="Z41" i="19"/>
  <c r="J41" i="19"/>
  <c r="L41" i="19"/>
  <c r="O41" i="19"/>
  <c r="BT40" i="19"/>
  <c r="BV40" i="19"/>
  <c r="BY40" i="19"/>
  <c r="BX40" i="19"/>
  <c r="BJ40" i="19"/>
  <c r="BL40" i="19"/>
  <c r="BO40" i="19"/>
  <c r="BN40" i="19"/>
  <c r="AZ40" i="19"/>
  <c r="BB40" i="19"/>
  <c r="BE40" i="19"/>
  <c r="BD40" i="19"/>
  <c r="AP40" i="19"/>
  <c r="AR40" i="19"/>
  <c r="AU40" i="19"/>
  <c r="AT40" i="19"/>
  <c r="AF40" i="19"/>
  <c r="AG40" i="19"/>
  <c r="AH40" i="19"/>
  <c r="AK40" i="19"/>
  <c r="AJ40" i="19"/>
  <c r="U40" i="19"/>
  <c r="W40" i="19"/>
  <c r="Z40" i="19"/>
  <c r="J40" i="19"/>
  <c r="L40" i="19"/>
  <c r="O40" i="19"/>
  <c r="BT39" i="19"/>
  <c r="BV39" i="19"/>
  <c r="BY39" i="19"/>
  <c r="BX39" i="19"/>
  <c r="BJ39" i="19"/>
  <c r="BL39" i="19"/>
  <c r="BO39" i="19"/>
  <c r="BN39" i="19"/>
  <c r="AZ39" i="19"/>
  <c r="BB39" i="19"/>
  <c r="BE39" i="19"/>
  <c r="BD39" i="19"/>
  <c r="AP39" i="19"/>
  <c r="AR39" i="19"/>
  <c r="AU39" i="19"/>
  <c r="AT39" i="19"/>
  <c r="AF39" i="19"/>
  <c r="AH39" i="19"/>
  <c r="AK39" i="19"/>
  <c r="AJ39" i="19"/>
  <c r="U39" i="19"/>
  <c r="W39" i="19"/>
  <c r="Z39" i="19"/>
  <c r="J39" i="19"/>
  <c r="L39" i="19"/>
  <c r="O39" i="19"/>
  <c r="BT38" i="19"/>
  <c r="BV38" i="19"/>
  <c r="BY38" i="19"/>
  <c r="BX38" i="19"/>
  <c r="BJ38" i="19"/>
  <c r="BL38" i="19"/>
  <c r="BO38" i="19"/>
  <c r="BN38" i="19"/>
  <c r="AZ38" i="19"/>
  <c r="BB38" i="19"/>
  <c r="BE38" i="19"/>
  <c r="BD38" i="19"/>
  <c r="AP38" i="19"/>
  <c r="AR38" i="19"/>
  <c r="AU38" i="19"/>
  <c r="AT38" i="19"/>
  <c r="AF38" i="19"/>
  <c r="AH38" i="19"/>
  <c r="AK38" i="19"/>
  <c r="AJ38" i="19"/>
  <c r="U38" i="19"/>
  <c r="W38" i="19"/>
  <c r="Z38" i="19"/>
  <c r="J38" i="19"/>
  <c r="L38" i="19"/>
  <c r="O38" i="19"/>
  <c r="BT37" i="19"/>
  <c r="BV37" i="19"/>
  <c r="BY37" i="19"/>
  <c r="BX37" i="19"/>
  <c r="BJ37" i="19"/>
  <c r="BL37" i="19"/>
  <c r="BO37" i="19"/>
  <c r="BN37" i="19"/>
  <c r="AZ37" i="19"/>
  <c r="BB37" i="19"/>
  <c r="BE37" i="19"/>
  <c r="BD37" i="19"/>
  <c r="AP37" i="19"/>
  <c r="AR37" i="19"/>
  <c r="AU37" i="19"/>
  <c r="AT37" i="19"/>
  <c r="AF37" i="19"/>
  <c r="AH37" i="19"/>
  <c r="AK37" i="19"/>
  <c r="AJ37" i="19"/>
  <c r="U37" i="19"/>
  <c r="W37" i="19"/>
  <c r="Z37" i="19"/>
  <c r="J37" i="19"/>
  <c r="L37" i="19"/>
  <c r="O37" i="19"/>
  <c r="BT36" i="19"/>
  <c r="BV36" i="19"/>
  <c r="BY36" i="19"/>
  <c r="BX36" i="19"/>
  <c r="BJ36" i="19"/>
  <c r="BL36" i="19"/>
  <c r="BO36" i="19"/>
  <c r="BN36" i="19"/>
  <c r="AZ36" i="19"/>
  <c r="BB36" i="19"/>
  <c r="BE36" i="19"/>
  <c r="BD36" i="19"/>
  <c r="AP36" i="19"/>
  <c r="AR36" i="19"/>
  <c r="AU36" i="19"/>
  <c r="AT36" i="19"/>
  <c r="AF36" i="19"/>
  <c r="AH36" i="19"/>
  <c r="AK36" i="19"/>
  <c r="AJ36" i="19"/>
  <c r="U36" i="19"/>
  <c r="W36" i="19"/>
  <c r="Z36" i="19"/>
  <c r="J36" i="19"/>
  <c r="L36" i="19"/>
  <c r="O36" i="19"/>
  <c r="BT35" i="19"/>
  <c r="BV35" i="19"/>
  <c r="BY35" i="19"/>
  <c r="BX35" i="19"/>
  <c r="BJ35" i="19"/>
  <c r="BL35" i="19"/>
  <c r="BO35" i="19"/>
  <c r="BN35" i="19"/>
  <c r="AZ35" i="19"/>
  <c r="BB35" i="19"/>
  <c r="BE35" i="19"/>
  <c r="BD35" i="19"/>
  <c r="AP35" i="19"/>
  <c r="AR35" i="19"/>
  <c r="AU35" i="19"/>
  <c r="AT35" i="19"/>
  <c r="AF35" i="19"/>
  <c r="AH35" i="19"/>
  <c r="AK35" i="19"/>
  <c r="AJ35" i="19"/>
  <c r="U35" i="19"/>
  <c r="W35" i="19"/>
  <c r="Z35" i="19"/>
  <c r="J35" i="19"/>
  <c r="L35" i="19"/>
  <c r="O35" i="19"/>
  <c r="BT34" i="19"/>
  <c r="BV34" i="19"/>
  <c r="BY34" i="19"/>
  <c r="BX34" i="19"/>
  <c r="BJ34" i="19"/>
  <c r="BL34" i="19"/>
  <c r="BO34" i="19"/>
  <c r="BN34" i="19"/>
  <c r="AZ34" i="19"/>
  <c r="BB34" i="19"/>
  <c r="BE34" i="19"/>
  <c r="BD34" i="19"/>
  <c r="AP34" i="19"/>
  <c r="AR34" i="19"/>
  <c r="AU34" i="19"/>
  <c r="AT34" i="19"/>
  <c r="AF34" i="19"/>
  <c r="AH34" i="19"/>
  <c r="AK34" i="19"/>
  <c r="AJ34" i="19"/>
  <c r="U34" i="19"/>
  <c r="W34" i="19"/>
  <c r="Z34" i="19"/>
  <c r="J34" i="19"/>
  <c r="L34" i="19"/>
  <c r="O34" i="19"/>
  <c r="BT33" i="19"/>
  <c r="BV33" i="19"/>
  <c r="BY33" i="19"/>
  <c r="BX33" i="19"/>
  <c r="BJ33" i="19"/>
  <c r="BL33" i="19"/>
  <c r="BO33" i="19"/>
  <c r="BN33" i="19"/>
  <c r="AZ33" i="19"/>
  <c r="BB33" i="19"/>
  <c r="BE33" i="19"/>
  <c r="BD33" i="19"/>
  <c r="AP33" i="19"/>
  <c r="AR33" i="19"/>
  <c r="AU33" i="19"/>
  <c r="AT33" i="19"/>
  <c r="AF33" i="19"/>
  <c r="AH33" i="19"/>
  <c r="AK33" i="19"/>
  <c r="AJ33" i="19"/>
  <c r="U33" i="19"/>
  <c r="W33" i="19"/>
  <c r="Z33" i="19"/>
  <c r="J33" i="19"/>
  <c r="L33" i="19"/>
  <c r="O33" i="19"/>
  <c r="BT32" i="19"/>
  <c r="BV32" i="19"/>
  <c r="BY32" i="19"/>
  <c r="BX32" i="19"/>
  <c r="BJ32" i="19"/>
  <c r="BL32" i="19"/>
  <c r="BO32" i="19"/>
  <c r="BN32" i="19"/>
  <c r="AZ32" i="19"/>
  <c r="BB32" i="19"/>
  <c r="BE32" i="19"/>
  <c r="BD32" i="19"/>
  <c r="AP32" i="19"/>
  <c r="AR32" i="19"/>
  <c r="AU32" i="19"/>
  <c r="AT32" i="19"/>
  <c r="AF32" i="19"/>
  <c r="AH32" i="19"/>
  <c r="AK32" i="19"/>
  <c r="AJ32" i="19"/>
  <c r="U32" i="19"/>
  <c r="W32" i="19"/>
  <c r="Z32" i="19"/>
  <c r="J32" i="19"/>
  <c r="L32" i="19"/>
  <c r="O32" i="19"/>
  <c r="BT31" i="19"/>
  <c r="BV31" i="19"/>
  <c r="BY31" i="19"/>
  <c r="BX31" i="19"/>
  <c r="BJ31" i="19"/>
  <c r="BL31" i="19"/>
  <c r="BO31" i="19"/>
  <c r="BN31" i="19"/>
  <c r="AZ31" i="19"/>
  <c r="BB31" i="19"/>
  <c r="BE31" i="19"/>
  <c r="BD31" i="19"/>
  <c r="AP31" i="19"/>
  <c r="AR31" i="19"/>
  <c r="AU31" i="19"/>
  <c r="AT31" i="19"/>
  <c r="AF31" i="19"/>
  <c r="AH31" i="19"/>
  <c r="AK31" i="19"/>
  <c r="AJ31" i="19"/>
  <c r="U31" i="19"/>
  <c r="W31" i="19"/>
  <c r="Z31" i="19"/>
  <c r="J31" i="19"/>
  <c r="L31" i="19"/>
  <c r="O31" i="19"/>
  <c r="BT30" i="19"/>
  <c r="BV30" i="19"/>
  <c r="BY30" i="19"/>
  <c r="BX30" i="19"/>
  <c r="BJ30" i="19"/>
  <c r="BL30" i="19"/>
  <c r="BO30" i="19"/>
  <c r="BN30" i="19"/>
  <c r="AZ30" i="19"/>
  <c r="BB30" i="19"/>
  <c r="BE30" i="19"/>
  <c r="BD30" i="19"/>
  <c r="AP30" i="19"/>
  <c r="AR30" i="19"/>
  <c r="AU30" i="19"/>
  <c r="AT30" i="19"/>
  <c r="AF30" i="19"/>
  <c r="AH30" i="19"/>
  <c r="AK30" i="19"/>
  <c r="AJ30" i="19"/>
  <c r="U30" i="19"/>
  <c r="W30" i="19"/>
  <c r="Z30" i="19"/>
  <c r="J30" i="19"/>
  <c r="L30" i="19"/>
  <c r="O30" i="19"/>
  <c r="BT29" i="19"/>
  <c r="BV29" i="19"/>
  <c r="BY29" i="19"/>
  <c r="BX29" i="19"/>
  <c r="BJ29" i="19"/>
  <c r="BL29" i="19"/>
  <c r="BO29" i="19"/>
  <c r="BN29" i="19"/>
  <c r="AZ29" i="19"/>
  <c r="BB29" i="19"/>
  <c r="BE29" i="19"/>
  <c r="BD29" i="19"/>
  <c r="AP29" i="19"/>
  <c r="AR29" i="19"/>
  <c r="AU29" i="19"/>
  <c r="AT29" i="19"/>
  <c r="AF29" i="19"/>
  <c r="AH29" i="19"/>
  <c r="AK29" i="19"/>
  <c r="AJ29" i="19"/>
  <c r="U29" i="19"/>
  <c r="W29" i="19"/>
  <c r="Z29" i="19"/>
  <c r="J29" i="19"/>
  <c r="L29" i="19"/>
  <c r="O29" i="19"/>
  <c r="BT28" i="19"/>
  <c r="BV28" i="19"/>
  <c r="BY28" i="19"/>
  <c r="BX28" i="19"/>
  <c r="BJ28" i="19"/>
  <c r="BL28" i="19"/>
  <c r="BO28" i="19"/>
  <c r="BN28" i="19"/>
  <c r="AZ28" i="19"/>
  <c r="BB28" i="19"/>
  <c r="BE28" i="19"/>
  <c r="BD28" i="19"/>
  <c r="AP28" i="19"/>
  <c r="AR28" i="19"/>
  <c r="AU28" i="19"/>
  <c r="AT28" i="19"/>
  <c r="AF28" i="19"/>
  <c r="AH28" i="19"/>
  <c r="AK28" i="19"/>
  <c r="AJ28" i="19"/>
  <c r="U28" i="19"/>
  <c r="W28" i="19"/>
  <c r="Z28" i="19"/>
  <c r="J28" i="19"/>
  <c r="L28" i="19"/>
  <c r="O28" i="19"/>
  <c r="BT27" i="19"/>
  <c r="BV27" i="19"/>
  <c r="BY27" i="19"/>
  <c r="BX27" i="19"/>
  <c r="BJ27" i="19"/>
  <c r="BL27" i="19"/>
  <c r="BO27" i="19"/>
  <c r="BN27" i="19"/>
  <c r="AZ27" i="19"/>
  <c r="BB27" i="19"/>
  <c r="BE27" i="19"/>
  <c r="BD27" i="19"/>
  <c r="AP27" i="19"/>
  <c r="AR27" i="19"/>
  <c r="AU27" i="19"/>
  <c r="AT27" i="19"/>
  <c r="AF27" i="19"/>
  <c r="AH27" i="19"/>
  <c r="AK27" i="19"/>
  <c r="AJ27" i="19"/>
  <c r="U27" i="19"/>
  <c r="W27" i="19"/>
  <c r="Z27" i="19"/>
  <c r="J27" i="19"/>
  <c r="L27" i="19"/>
  <c r="O27" i="19"/>
  <c r="BT26" i="19"/>
  <c r="BV26" i="19"/>
  <c r="BY26" i="19"/>
  <c r="BX26" i="19"/>
  <c r="BJ26" i="19"/>
  <c r="BL26" i="19"/>
  <c r="BO26" i="19"/>
  <c r="BN26" i="19"/>
  <c r="AZ26" i="19"/>
  <c r="BB26" i="19"/>
  <c r="BE26" i="19"/>
  <c r="BD26" i="19"/>
  <c r="AP26" i="19"/>
  <c r="AR26" i="19"/>
  <c r="AU26" i="19"/>
  <c r="AT26" i="19"/>
  <c r="AF26" i="19"/>
  <c r="AH26" i="19"/>
  <c r="AK26" i="19"/>
  <c r="AJ26" i="19"/>
  <c r="U26" i="19"/>
  <c r="W26" i="19"/>
  <c r="Z26" i="19"/>
  <c r="J26" i="19"/>
  <c r="L26" i="19"/>
  <c r="O26" i="19"/>
  <c r="BT25" i="19"/>
  <c r="BV25" i="19"/>
  <c r="BY25" i="19"/>
  <c r="BX25" i="19"/>
  <c r="BJ25" i="19"/>
  <c r="BL25" i="19"/>
  <c r="BO25" i="19"/>
  <c r="BN25" i="19"/>
  <c r="AZ25" i="19"/>
  <c r="BB25" i="19"/>
  <c r="BE25" i="19"/>
  <c r="BD25" i="19"/>
  <c r="AP25" i="19"/>
  <c r="AR25" i="19"/>
  <c r="AU25" i="19"/>
  <c r="AT25" i="19"/>
  <c r="AF25" i="19"/>
  <c r="AH25" i="19"/>
  <c r="AK25" i="19"/>
  <c r="AJ25" i="19"/>
  <c r="U25" i="19"/>
  <c r="W25" i="19"/>
  <c r="Z25" i="19"/>
  <c r="J25" i="19"/>
  <c r="L25" i="19"/>
  <c r="O25" i="19"/>
  <c r="BT24" i="19"/>
  <c r="BV24" i="19"/>
  <c r="BY24" i="19"/>
  <c r="BX24" i="19"/>
  <c r="BJ24" i="19"/>
  <c r="BL24" i="19"/>
  <c r="BO24" i="19"/>
  <c r="BN24" i="19"/>
  <c r="AZ24" i="19"/>
  <c r="BB24" i="19"/>
  <c r="BE24" i="19"/>
  <c r="BD24" i="19"/>
  <c r="AP24" i="19"/>
  <c r="AR24" i="19"/>
  <c r="AU24" i="19"/>
  <c r="AT24" i="19"/>
  <c r="AF24" i="19"/>
  <c r="AH24" i="19"/>
  <c r="AK24" i="19"/>
  <c r="AJ24" i="19"/>
  <c r="U24" i="19"/>
  <c r="W24" i="19"/>
  <c r="Z24" i="19"/>
  <c r="J24" i="19"/>
  <c r="L24" i="19"/>
  <c r="O24" i="19"/>
  <c r="BT23" i="19"/>
  <c r="BV23" i="19"/>
  <c r="BY23" i="19"/>
  <c r="BX23" i="19"/>
  <c r="BJ23" i="19"/>
  <c r="BL23" i="19"/>
  <c r="BO23" i="19"/>
  <c r="BN23" i="19"/>
  <c r="AZ23" i="19"/>
  <c r="BB23" i="19"/>
  <c r="BE23" i="19"/>
  <c r="BD23" i="19"/>
  <c r="AP23" i="19"/>
  <c r="AR23" i="19"/>
  <c r="AU23" i="19"/>
  <c r="AT23" i="19"/>
  <c r="AF23" i="19"/>
  <c r="AH23" i="19"/>
  <c r="AK23" i="19"/>
  <c r="AJ23" i="19"/>
  <c r="U23" i="19"/>
  <c r="W23" i="19"/>
  <c r="Z23" i="19"/>
  <c r="J23" i="19"/>
  <c r="L23" i="19"/>
  <c r="O23" i="19"/>
  <c r="BT22" i="19"/>
  <c r="BV22" i="19"/>
  <c r="BY22" i="19"/>
  <c r="BX22" i="19"/>
  <c r="BJ22" i="19"/>
  <c r="BL22" i="19"/>
  <c r="BO22" i="19"/>
  <c r="BN22" i="19"/>
  <c r="AZ22" i="19"/>
  <c r="BB22" i="19"/>
  <c r="BE22" i="19"/>
  <c r="BD22" i="19"/>
  <c r="AP22" i="19"/>
  <c r="AR22" i="19"/>
  <c r="AU22" i="19"/>
  <c r="AT22" i="19"/>
  <c r="AF22" i="19"/>
  <c r="AG22" i="19"/>
  <c r="AH22" i="19"/>
  <c r="AK22" i="19"/>
  <c r="AJ22" i="19"/>
  <c r="U22" i="19"/>
  <c r="W22" i="19"/>
  <c r="Z22" i="19"/>
  <c r="J22" i="19"/>
  <c r="L22" i="19"/>
  <c r="O22" i="19"/>
  <c r="BT21" i="19"/>
  <c r="BV21" i="19"/>
  <c r="BY21" i="19"/>
  <c r="BX21" i="19"/>
  <c r="BJ21" i="19"/>
  <c r="BL21" i="19"/>
  <c r="BO21" i="19"/>
  <c r="BN21" i="19"/>
  <c r="AZ21" i="19"/>
  <c r="BB21" i="19"/>
  <c r="BE21" i="19"/>
  <c r="BD21" i="19"/>
  <c r="AP21" i="19"/>
  <c r="AR21" i="19"/>
  <c r="AU21" i="19"/>
  <c r="AT21" i="19"/>
  <c r="AF21" i="19"/>
  <c r="AH21" i="19"/>
  <c r="AK21" i="19"/>
  <c r="AJ21" i="19"/>
  <c r="U21" i="19"/>
  <c r="W21" i="19"/>
  <c r="Z21" i="19"/>
  <c r="J21" i="19"/>
  <c r="L21" i="19"/>
  <c r="O21" i="19"/>
  <c r="BT20" i="19"/>
  <c r="BV20" i="19"/>
  <c r="BY20" i="19"/>
  <c r="BX20" i="19"/>
  <c r="BJ20" i="19"/>
  <c r="BL20" i="19"/>
  <c r="BO20" i="19"/>
  <c r="BN20" i="19"/>
  <c r="AZ20" i="19"/>
  <c r="BB20" i="19"/>
  <c r="BE20" i="19"/>
  <c r="BD20" i="19"/>
  <c r="AP20" i="19"/>
  <c r="AR20" i="19"/>
  <c r="AU20" i="19"/>
  <c r="AT20" i="19"/>
  <c r="AF20" i="19"/>
  <c r="AH20" i="19"/>
  <c r="AK20" i="19"/>
  <c r="AJ20" i="19"/>
  <c r="U20" i="19"/>
  <c r="W20" i="19"/>
  <c r="Z20" i="19"/>
  <c r="J20" i="19"/>
  <c r="L20" i="19"/>
  <c r="O20" i="19"/>
  <c r="BT19" i="19"/>
  <c r="BV19" i="19"/>
  <c r="BY19" i="19"/>
  <c r="BX19" i="19"/>
  <c r="BJ19" i="19"/>
  <c r="BL19" i="19"/>
  <c r="BO19" i="19"/>
  <c r="BN19" i="19"/>
  <c r="AZ19" i="19"/>
  <c r="BB19" i="19"/>
  <c r="BE19" i="19"/>
  <c r="BD19" i="19"/>
  <c r="AP19" i="19"/>
  <c r="AR19" i="19"/>
  <c r="AU19" i="19"/>
  <c r="AT19" i="19"/>
  <c r="AF19" i="19"/>
  <c r="AH19" i="19"/>
  <c r="AK19" i="19"/>
  <c r="AJ19" i="19"/>
  <c r="U19" i="19"/>
  <c r="W19" i="19"/>
  <c r="Z19" i="19"/>
  <c r="J19" i="19"/>
  <c r="L19" i="19"/>
  <c r="O19" i="19"/>
  <c r="BT18" i="19"/>
  <c r="BV18" i="19"/>
  <c r="BY18" i="19"/>
  <c r="BX18" i="19"/>
  <c r="BJ18" i="19"/>
  <c r="BL18" i="19"/>
  <c r="BO18" i="19"/>
  <c r="BN18" i="19"/>
  <c r="AZ18" i="19"/>
  <c r="BB18" i="19"/>
  <c r="BE18" i="19"/>
  <c r="BD18" i="19"/>
  <c r="AP18" i="19"/>
  <c r="AR18" i="19"/>
  <c r="AU18" i="19"/>
  <c r="AT18" i="19"/>
  <c r="AF18" i="19"/>
  <c r="AH18" i="19"/>
  <c r="AK18" i="19"/>
  <c r="AJ18" i="19"/>
  <c r="U18" i="19"/>
  <c r="W18" i="19"/>
  <c r="Z18" i="19"/>
  <c r="J18" i="19"/>
  <c r="L18" i="19"/>
  <c r="O18" i="19"/>
  <c r="BT17" i="19"/>
  <c r="BV17" i="19"/>
  <c r="BY17" i="19"/>
  <c r="BX17" i="19"/>
  <c r="BJ17" i="19"/>
  <c r="BL17" i="19"/>
  <c r="BO17" i="19"/>
  <c r="BN17" i="19"/>
  <c r="AZ17" i="19"/>
  <c r="BB17" i="19"/>
  <c r="BE17" i="19"/>
  <c r="BD17" i="19"/>
  <c r="AP17" i="19"/>
  <c r="AR17" i="19"/>
  <c r="AU17" i="19"/>
  <c r="AT17" i="19"/>
  <c r="AF17" i="19"/>
  <c r="AH17" i="19"/>
  <c r="AK17" i="19"/>
  <c r="AJ17" i="19"/>
  <c r="U17" i="19"/>
  <c r="W17" i="19"/>
  <c r="Z17" i="19"/>
  <c r="J17" i="19"/>
  <c r="L17" i="19"/>
  <c r="O17" i="19"/>
  <c r="BT16" i="19"/>
  <c r="BV16" i="19"/>
  <c r="BY16" i="19"/>
  <c r="BX16" i="19"/>
  <c r="BJ16" i="19"/>
  <c r="BL16" i="19"/>
  <c r="BO16" i="19"/>
  <c r="BN16" i="19"/>
  <c r="AZ16" i="19"/>
  <c r="BB16" i="19"/>
  <c r="BE16" i="19"/>
  <c r="BD16" i="19"/>
  <c r="AP16" i="19"/>
  <c r="AR16" i="19"/>
  <c r="AU16" i="19"/>
  <c r="AT16" i="19"/>
  <c r="AF16" i="19"/>
  <c r="AH16" i="19"/>
  <c r="AK16" i="19"/>
  <c r="AJ16" i="19"/>
  <c r="U16" i="19"/>
  <c r="W16" i="19"/>
  <c r="Z16" i="19"/>
  <c r="J16" i="19"/>
  <c r="L16" i="19"/>
  <c r="O16" i="19"/>
  <c r="BT15" i="19"/>
  <c r="BV15" i="19"/>
  <c r="BY15" i="19"/>
  <c r="BX15" i="19"/>
  <c r="BJ15" i="19"/>
  <c r="BL15" i="19"/>
  <c r="BO15" i="19"/>
  <c r="BN15" i="19"/>
  <c r="AZ15" i="19"/>
  <c r="BB15" i="19"/>
  <c r="BE15" i="19"/>
  <c r="BD15" i="19"/>
  <c r="AP15" i="19"/>
  <c r="AR15" i="19"/>
  <c r="AU15" i="19"/>
  <c r="AT15" i="19"/>
  <c r="AF15" i="19"/>
  <c r="AH15" i="19"/>
  <c r="AK15" i="19"/>
  <c r="AJ15" i="19"/>
  <c r="U15" i="19"/>
  <c r="W15" i="19"/>
  <c r="Z15" i="19"/>
  <c r="J15" i="19"/>
  <c r="L15" i="19"/>
  <c r="O15" i="19"/>
  <c r="BT14" i="19"/>
  <c r="BV14" i="19"/>
  <c r="BY14" i="19"/>
  <c r="BX14" i="19"/>
  <c r="BJ14" i="19"/>
  <c r="BL14" i="19"/>
  <c r="BO14" i="19"/>
  <c r="BN14" i="19"/>
  <c r="AZ14" i="19"/>
  <c r="BB14" i="19"/>
  <c r="BE14" i="19"/>
  <c r="BD14" i="19"/>
  <c r="AP14" i="19"/>
  <c r="AR14" i="19"/>
  <c r="AU14" i="19"/>
  <c r="AT14" i="19"/>
  <c r="AF14" i="19"/>
  <c r="AH14" i="19"/>
  <c r="AK14" i="19"/>
  <c r="AJ14" i="19"/>
  <c r="U14" i="19"/>
  <c r="W14" i="19"/>
  <c r="Z14" i="19"/>
  <c r="J14" i="19"/>
  <c r="L14" i="19"/>
  <c r="O14" i="19"/>
  <c r="BT13" i="19"/>
  <c r="BV13" i="19"/>
  <c r="BY13" i="19"/>
  <c r="BX13" i="19"/>
  <c r="BJ13" i="19"/>
  <c r="BL13" i="19"/>
  <c r="BO13" i="19"/>
  <c r="BN13" i="19"/>
  <c r="AZ13" i="19"/>
  <c r="BB13" i="19"/>
  <c r="BE13" i="19"/>
  <c r="BD13" i="19"/>
  <c r="AP13" i="19"/>
  <c r="AR13" i="19"/>
  <c r="AU13" i="19"/>
  <c r="AT13" i="19"/>
  <c r="AF13" i="19"/>
  <c r="AH13" i="19"/>
  <c r="AK13" i="19"/>
  <c r="AJ13" i="19"/>
  <c r="U13" i="19"/>
  <c r="W13" i="19"/>
  <c r="Z13" i="19"/>
  <c r="J13" i="19"/>
  <c r="L13" i="19"/>
  <c r="O13" i="19"/>
  <c r="BT12" i="19"/>
  <c r="BV12" i="19"/>
  <c r="BY12" i="19"/>
  <c r="BX12" i="19"/>
  <c r="BJ12" i="19"/>
  <c r="BL12" i="19"/>
  <c r="BO12" i="19"/>
  <c r="BN12" i="19"/>
  <c r="AZ12" i="19"/>
  <c r="BB12" i="19"/>
  <c r="BE12" i="19"/>
  <c r="BD12" i="19"/>
  <c r="AP12" i="19"/>
  <c r="AR12" i="19"/>
  <c r="AU12" i="19"/>
  <c r="AT12" i="19"/>
  <c r="AF12" i="19"/>
  <c r="AH12" i="19"/>
  <c r="AK12" i="19"/>
  <c r="AJ12" i="19"/>
  <c r="U12" i="19"/>
  <c r="W12" i="19"/>
  <c r="Z12" i="19"/>
  <c r="J12" i="19"/>
  <c r="L12" i="19"/>
  <c r="O12" i="19"/>
  <c r="BT11" i="19"/>
  <c r="BV11" i="19"/>
  <c r="BY11" i="19"/>
  <c r="BX11" i="19"/>
  <c r="BJ11" i="19"/>
  <c r="BL11" i="19"/>
  <c r="BO11" i="19"/>
  <c r="BN11" i="19"/>
  <c r="AZ11" i="19"/>
  <c r="BB11" i="19"/>
  <c r="BE11" i="19"/>
  <c r="BD11" i="19"/>
  <c r="AP11" i="19"/>
  <c r="AR11" i="19"/>
  <c r="AU11" i="19"/>
  <c r="AT11" i="19"/>
  <c r="AF11" i="19"/>
  <c r="AH11" i="19"/>
  <c r="AK11" i="19"/>
  <c r="AJ11" i="19"/>
  <c r="U11" i="19"/>
  <c r="W11" i="19"/>
  <c r="Z11" i="19"/>
  <c r="J11" i="19"/>
  <c r="L11" i="19"/>
  <c r="O11" i="19"/>
  <c r="BT10" i="19"/>
  <c r="BV10" i="19"/>
  <c r="BY10" i="19"/>
  <c r="BX10" i="19"/>
  <c r="BJ10" i="19"/>
  <c r="BL10" i="19"/>
  <c r="BO10" i="19"/>
  <c r="BN10" i="19"/>
  <c r="AZ10" i="19"/>
  <c r="BB10" i="19"/>
  <c r="BE10" i="19"/>
  <c r="BD10" i="19"/>
  <c r="AP10" i="19"/>
  <c r="AR10" i="19"/>
  <c r="AU10" i="19"/>
  <c r="AT10" i="19"/>
  <c r="AF10" i="19"/>
  <c r="AH10" i="19"/>
  <c r="AK10" i="19"/>
  <c r="AJ10" i="19"/>
  <c r="U10" i="19"/>
  <c r="W10" i="19"/>
  <c r="Z10" i="19"/>
  <c r="J10" i="19"/>
  <c r="L10" i="19"/>
  <c r="BT9" i="19"/>
  <c r="BV9" i="19"/>
  <c r="BY9" i="19"/>
  <c r="BX9" i="19"/>
  <c r="BJ9" i="19"/>
  <c r="BL9" i="19"/>
  <c r="BO9" i="19"/>
  <c r="BN9" i="19"/>
  <c r="AZ9" i="19"/>
  <c r="BB9" i="19"/>
  <c r="BE9" i="19"/>
  <c r="BD9" i="19"/>
  <c r="AP9" i="19"/>
  <c r="AR9" i="19"/>
  <c r="AU9" i="19"/>
  <c r="AT9" i="19"/>
  <c r="AF9" i="19"/>
  <c r="AH9" i="19"/>
  <c r="AK9" i="19"/>
  <c r="AJ9" i="19"/>
  <c r="U9" i="19"/>
  <c r="W9" i="19"/>
  <c r="Z9" i="19"/>
  <c r="J9" i="19"/>
  <c r="L9" i="19"/>
  <c r="O9" i="19"/>
  <c r="BT8" i="19"/>
  <c r="BV8" i="19"/>
  <c r="BY8" i="19"/>
  <c r="BX8" i="19"/>
  <c r="BJ8" i="19"/>
  <c r="BL8" i="19"/>
  <c r="BO8" i="19"/>
  <c r="BN8" i="19"/>
  <c r="AZ8" i="19"/>
  <c r="BB8" i="19"/>
  <c r="BE8" i="19"/>
  <c r="BD8" i="19"/>
  <c r="AP8" i="19"/>
  <c r="AR8" i="19"/>
  <c r="AU8" i="19"/>
  <c r="AT8" i="19"/>
  <c r="AF8" i="19"/>
  <c r="AH8" i="19"/>
  <c r="AK8" i="19"/>
  <c r="AJ8" i="19"/>
  <c r="U8" i="19"/>
  <c r="W8" i="19"/>
  <c r="Z8" i="19"/>
  <c r="J8" i="19"/>
  <c r="L8" i="19"/>
  <c r="O8" i="19"/>
  <c r="BT7" i="19"/>
  <c r="BV7" i="19"/>
  <c r="BY7" i="19"/>
  <c r="BX7" i="19"/>
  <c r="BJ7" i="19"/>
  <c r="BL7" i="19"/>
  <c r="BO7" i="19"/>
  <c r="BN7" i="19"/>
  <c r="AZ7" i="19"/>
  <c r="BB7" i="19"/>
  <c r="BE7" i="19"/>
  <c r="BD7" i="19"/>
  <c r="AP7" i="19"/>
  <c r="AR7" i="19"/>
  <c r="AU7" i="19"/>
  <c r="AT7" i="19"/>
  <c r="AF7" i="19"/>
  <c r="AH7" i="19"/>
  <c r="AK7" i="19"/>
  <c r="AJ7" i="19"/>
  <c r="U7" i="19"/>
  <c r="W7" i="19"/>
  <c r="Z7" i="19"/>
  <c r="J7" i="19"/>
  <c r="L7" i="19"/>
  <c r="O7" i="19"/>
  <c r="BT6" i="19"/>
  <c r="BV6" i="19"/>
  <c r="BY6" i="19"/>
  <c r="BX6" i="19"/>
  <c r="BJ6" i="19"/>
  <c r="BL6" i="19"/>
  <c r="BO6" i="19"/>
  <c r="BN6" i="19"/>
  <c r="AZ6" i="19"/>
  <c r="BB6" i="19"/>
  <c r="BE6" i="19"/>
  <c r="BD6" i="19"/>
  <c r="AP6" i="19"/>
  <c r="AR6" i="19"/>
  <c r="AU6" i="19"/>
  <c r="AT6" i="19"/>
  <c r="AF6" i="19"/>
  <c r="AH6" i="19"/>
  <c r="AK6" i="19"/>
  <c r="AJ6" i="19"/>
  <c r="U6" i="19"/>
  <c r="W6" i="19"/>
  <c r="Z6" i="19"/>
  <c r="J6" i="19"/>
  <c r="L6" i="19"/>
  <c r="O6" i="19"/>
  <c r="BT5" i="19"/>
  <c r="BV5" i="19"/>
  <c r="BY5" i="19"/>
  <c r="BX5" i="19"/>
  <c r="BJ5" i="19"/>
  <c r="BL5" i="19"/>
  <c r="BO5" i="19"/>
  <c r="BN5" i="19"/>
  <c r="AZ5" i="19"/>
  <c r="BB5" i="19"/>
  <c r="BE5" i="19"/>
  <c r="BD5" i="19"/>
  <c r="AP5" i="19"/>
  <c r="AR5" i="19"/>
  <c r="AU5" i="19"/>
  <c r="AT5" i="19"/>
  <c r="AF5" i="19"/>
  <c r="AH5" i="19"/>
  <c r="AK5" i="19"/>
  <c r="AJ5" i="19"/>
  <c r="U5" i="19"/>
  <c r="W5" i="19"/>
  <c r="Z5" i="19"/>
  <c r="J5" i="19"/>
  <c r="L5" i="19"/>
  <c r="O5" i="19"/>
  <c r="BT4" i="19"/>
  <c r="BV4" i="19"/>
  <c r="BJ4" i="19"/>
  <c r="BL4" i="19"/>
  <c r="AZ4" i="19"/>
  <c r="BB4" i="19"/>
  <c r="AP4" i="19"/>
  <c r="AR4" i="19"/>
  <c r="AF4" i="19"/>
  <c r="AH4" i="19"/>
  <c r="U4" i="19"/>
  <c r="W4" i="19"/>
  <c r="J4" i="19"/>
  <c r="L4" i="19"/>
  <c r="BT3" i="19"/>
  <c r="BV3" i="19"/>
  <c r="BY3" i="19"/>
  <c r="BX3" i="19"/>
  <c r="BJ3" i="19"/>
  <c r="BL3" i="19"/>
  <c r="BO3" i="19"/>
  <c r="BN3" i="19"/>
  <c r="AZ3" i="19"/>
  <c r="BB3" i="19"/>
  <c r="BE3" i="19"/>
  <c r="BD3" i="19"/>
  <c r="AP3" i="19"/>
  <c r="AR3" i="19"/>
  <c r="AU3" i="19"/>
  <c r="AT3" i="19"/>
  <c r="AF3" i="19"/>
  <c r="AH3" i="19"/>
  <c r="AK3" i="19"/>
  <c r="AJ3" i="19"/>
  <c r="U3" i="19"/>
  <c r="W3" i="19"/>
  <c r="Z3" i="19"/>
  <c r="J3" i="19"/>
  <c r="L3" i="19"/>
  <c r="O3" i="19"/>
  <c r="BT2" i="19"/>
  <c r="BV2" i="19"/>
  <c r="BY2" i="19"/>
  <c r="BX2" i="19"/>
  <c r="BJ2" i="19"/>
  <c r="BL2" i="19"/>
  <c r="BO2" i="19"/>
  <c r="BN2" i="19"/>
  <c r="AZ2" i="19"/>
  <c r="BB2" i="19"/>
  <c r="BE2" i="19"/>
  <c r="BD2" i="19"/>
  <c r="AP2" i="19"/>
  <c r="AR2" i="19"/>
  <c r="AU2" i="19"/>
  <c r="AT2" i="19"/>
  <c r="AF2" i="19"/>
  <c r="AH2" i="19"/>
  <c r="AK2" i="19"/>
  <c r="AJ2" i="19"/>
  <c r="U2" i="19"/>
  <c r="W2" i="19"/>
  <c r="Z2" i="19"/>
  <c r="J2" i="19"/>
  <c r="L2" i="19"/>
  <c r="O2" i="19"/>
  <c r="BT86" i="18"/>
  <c r="BV86" i="18"/>
  <c r="BY86" i="18"/>
  <c r="BX86" i="18"/>
  <c r="BJ86" i="18"/>
  <c r="BL86" i="18"/>
  <c r="BO86" i="18"/>
  <c r="BN86" i="18"/>
  <c r="AZ86" i="18"/>
  <c r="BB86" i="18"/>
  <c r="BE86" i="18"/>
  <c r="BD86" i="18"/>
  <c r="AP86" i="18"/>
  <c r="AR86" i="18"/>
  <c r="AU86" i="18"/>
  <c r="AT86" i="18"/>
  <c r="AF86" i="18"/>
  <c r="AH86" i="18"/>
  <c r="AK86" i="18"/>
  <c r="AJ86" i="18"/>
  <c r="U86" i="18"/>
  <c r="W86" i="18"/>
  <c r="Z86" i="18"/>
  <c r="J86" i="18"/>
  <c r="L86" i="18"/>
  <c r="O86" i="18"/>
  <c r="BT85" i="18"/>
  <c r="BV85" i="18"/>
  <c r="BY85" i="18"/>
  <c r="BX85" i="18"/>
  <c r="BJ85" i="18"/>
  <c r="BL85" i="18"/>
  <c r="BO85" i="18"/>
  <c r="BN85" i="18"/>
  <c r="AZ85" i="18"/>
  <c r="BB85" i="18"/>
  <c r="BE85" i="18"/>
  <c r="BD85" i="18"/>
  <c r="AP85" i="18"/>
  <c r="AR85" i="18"/>
  <c r="AU85" i="18"/>
  <c r="AT85" i="18"/>
  <c r="AF85" i="18"/>
  <c r="AH85" i="18"/>
  <c r="AK85" i="18"/>
  <c r="AJ85" i="18"/>
  <c r="U85" i="18"/>
  <c r="W85" i="18"/>
  <c r="Z85" i="18"/>
  <c r="J85" i="18"/>
  <c r="L85" i="18"/>
  <c r="O85" i="18"/>
  <c r="BT84" i="18"/>
  <c r="BV84" i="18"/>
  <c r="BY84" i="18"/>
  <c r="BX84" i="18"/>
  <c r="BJ84" i="18"/>
  <c r="BL84" i="18"/>
  <c r="BO84" i="18"/>
  <c r="BN84" i="18"/>
  <c r="AZ84" i="18"/>
  <c r="BB84" i="18"/>
  <c r="BE84" i="18"/>
  <c r="BD84" i="18"/>
  <c r="AP84" i="18"/>
  <c r="AR84" i="18"/>
  <c r="AU84" i="18"/>
  <c r="AT84" i="18"/>
  <c r="AF84" i="18"/>
  <c r="AH84" i="18"/>
  <c r="AK84" i="18"/>
  <c r="AJ84" i="18"/>
  <c r="U84" i="18"/>
  <c r="W84" i="18"/>
  <c r="Z84" i="18"/>
  <c r="J84" i="18"/>
  <c r="L84" i="18"/>
  <c r="O84" i="18"/>
  <c r="BT83" i="18"/>
  <c r="BV83" i="18"/>
  <c r="BJ83" i="18"/>
  <c r="BL83" i="18"/>
  <c r="AZ83" i="18"/>
  <c r="BB83" i="18"/>
  <c r="AP83" i="18"/>
  <c r="AR83" i="18"/>
  <c r="AF83" i="18"/>
  <c r="AH83" i="18"/>
  <c r="U83" i="18"/>
  <c r="W83" i="18"/>
  <c r="J83" i="18"/>
  <c r="L83" i="18"/>
  <c r="BT82" i="18"/>
  <c r="BV82" i="18"/>
  <c r="BY82" i="18"/>
  <c r="BX82" i="18"/>
  <c r="BJ82" i="18"/>
  <c r="BL82" i="18"/>
  <c r="BO82" i="18"/>
  <c r="AZ82" i="18"/>
  <c r="BB82" i="18"/>
  <c r="BE82" i="18"/>
  <c r="BD82" i="18"/>
  <c r="AP82" i="18"/>
  <c r="AR82" i="18"/>
  <c r="AU82" i="18"/>
  <c r="AT82" i="18"/>
  <c r="AF82" i="18"/>
  <c r="AH82" i="18"/>
  <c r="AK82" i="18"/>
  <c r="AJ82" i="18"/>
  <c r="U82" i="18"/>
  <c r="W82" i="18"/>
  <c r="Z82" i="18"/>
  <c r="J82" i="18"/>
  <c r="L82" i="18"/>
  <c r="O82" i="18"/>
  <c r="BT81" i="18"/>
  <c r="BV81" i="18"/>
  <c r="BY81" i="18"/>
  <c r="BX81" i="18"/>
  <c r="BJ81" i="18"/>
  <c r="BL81" i="18"/>
  <c r="BO81" i="18"/>
  <c r="BN81" i="18"/>
  <c r="AZ81" i="18"/>
  <c r="BB81" i="18"/>
  <c r="BE81" i="18"/>
  <c r="BD81" i="18"/>
  <c r="AP81" i="18"/>
  <c r="AR81" i="18"/>
  <c r="AU81" i="18"/>
  <c r="AT81" i="18"/>
  <c r="AF81" i="18"/>
  <c r="AH81" i="18"/>
  <c r="AK81" i="18"/>
  <c r="AJ81" i="18"/>
  <c r="U81" i="18"/>
  <c r="W81" i="18"/>
  <c r="Z81" i="18"/>
  <c r="J81" i="18"/>
  <c r="L81" i="18"/>
  <c r="O81" i="18"/>
  <c r="BT80" i="18"/>
  <c r="BV80" i="18"/>
  <c r="BY80" i="18"/>
  <c r="BX80" i="18"/>
  <c r="BJ80" i="18"/>
  <c r="BL80" i="18"/>
  <c r="BO80" i="18"/>
  <c r="BN80" i="18"/>
  <c r="AZ80" i="18"/>
  <c r="BB80" i="18"/>
  <c r="BE80" i="18"/>
  <c r="BD80" i="18"/>
  <c r="AP80" i="18"/>
  <c r="AR80" i="18"/>
  <c r="AU80" i="18"/>
  <c r="AT80" i="18"/>
  <c r="AF80" i="18"/>
  <c r="AH80" i="18"/>
  <c r="AK80" i="18"/>
  <c r="AJ80" i="18"/>
  <c r="U80" i="18"/>
  <c r="W80" i="18"/>
  <c r="Z80" i="18"/>
  <c r="J80" i="18"/>
  <c r="L80" i="18"/>
  <c r="O80" i="18"/>
  <c r="BT79" i="18"/>
  <c r="BV79" i="18"/>
  <c r="BJ79" i="18"/>
  <c r="BL79" i="18"/>
  <c r="AZ79" i="18"/>
  <c r="BB79" i="18"/>
  <c r="AP79" i="18"/>
  <c r="AR79" i="18"/>
  <c r="AF79" i="18"/>
  <c r="AH79" i="18"/>
  <c r="U79" i="18"/>
  <c r="W79" i="18"/>
  <c r="J79" i="18"/>
  <c r="L79" i="18"/>
  <c r="BT78" i="18"/>
  <c r="BV78" i="18"/>
  <c r="BY78" i="18"/>
  <c r="BX78" i="18"/>
  <c r="BJ78" i="18"/>
  <c r="BL78" i="18"/>
  <c r="BO78" i="18"/>
  <c r="BN78" i="18"/>
  <c r="AZ78" i="18"/>
  <c r="BB78" i="18"/>
  <c r="BE78" i="18"/>
  <c r="BD78" i="18"/>
  <c r="AP78" i="18"/>
  <c r="AR78" i="18"/>
  <c r="AU78" i="18"/>
  <c r="AT78" i="18"/>
  <c r="AF78" i="18"/>
  <c r="AH78" i="18"/>
  <c r="AK78" i="18"/>
  <c r="AJ78" i="18"/>
  <c r="U78" i="18"/>
  <c r="W78" i="18"/>
  <c r="Z78" i="18"/>
  <c r="J78" i="18"/>
  <c r="L78" i="18"/>
  <c r="O78" i="18"/>
  <c r="BT77" i="18"/>
  <c r="BV77" i="18"/>
  <c r="BY77" i="18"/>
  <c r="BX77" i="18"/>
  <c r="BJ77" i="18"/>
  <c r="BL77" i="18"/>
  <c r="BO77" i="18"/>
  <c r="BN77" i="18"/>
  <c r="AZ77" i="18"/>
  <c r="BB77" i="18"/>
  <c r="BE77" i="18"/>
  <c r="BD77" i="18"/>
  <c r="AP77" i="18"/>
  <c r="AR77" i="18"/>
  <c r="AU77" i="18"/>
  <c r="AT77" i="18"/>
  <c r="AF77" i="18"/>
  <c r="AH77" i="18"/>
  <c r="AK77" i="18"/>
  <c r="AJ77" i="18"/>
  <c r="U77" i="18"/>
  <c r="W77" i="18"/>
  <c r="Z77" i="18"/>
  <c r="J77" i="18"/>
  <c r="L77" i="18"/>
  <c r="O77" i="18"/>
  <c r="BT76" i="18"/>
  <c r="BV76" i="18"/>
  <c r="BY76" i="18"/>
  <c r="BX76" i="18"/>
  <c r="BJ76" i="18"/>
  <c r="BL76" i="18"/>
  <c r="BO76" i="18"/>
  <c r="BN76" i="18"/>
  <c r="AZ76" i="18"/>
  <c r="BB76" i="18"/>
  <c r="BE76" i="18"/>
  <c r="BD76" i="18"/>
  <c r="AP76" i="18"/>
  <c r="AR76" i="18"/>
  <c r="AU76" i="18"/>
  <c r="AT76" i="18"/>
  <c r="AF76" i="18"/>
  <c r="AH76" i="18"/>
  <c r="AK76" i="18"/>
  <c r="AJ76" i="18"/>
  <c r="U76" i="18"/>
  <c r="W76" i="18"/>
  <c r="Z76" i="18"/>
  <c r="J76" i="18"/>
  <c r="L76" i="18"/>
  <c r="O76" i="18"/>
  <c r="BT75" i="18"/>
  <c r="BV75" i="18"/>
  <c r="BY75" i="18"/>
  <c r="BX75" i="18"/>
  <c r="BJ75" i="18"/>
  <c r="BL75" i="18"/>
  <c r="BO75" i="18"/>
  <c r="BN75" i="18"/>
  <c r="AZ75" i="18"/>
  <c r="BB75" i="18"/>
  <c r="BE75" i="18"/>
  <c r="BD75" i="18"/>
  <c r="AP75" i="18"/>
  <c r="AR75" i="18"/>
  <c r="AU75" i="18"/>
  <c r="AT75" i="18"/>
  <c r="AF75" i="18"/>
  <c r="AH75" i="18"/>
  <c r="AK75" i="18"/>
  <c r="AJ75" i="18"/>
  <c r="U75" i="18"/>
  <c r="W75" i="18"/>
  <c r="Z75" i="18"/>
  <c r="J75" i="18"/>
  <c r="L75" i="18"/>
  <c r="O75" i="18"/>
  <c r="BT74" i="18"/>
  <c r="BV74" i="18"/>
  <c r="BY74" i="18"/>
  <c r="BX74" i="18"/>
  <c r="BJ74" i="18"/>
  <c r="BL74" i="18"/>
  <c r="BO74" i="18"/>
  <c r="BN74" i="18"/>
  <c r="AZ74" i="18"/>
  <c r="BB74" i="18"/>
  <c r="BE74" i="18"/>
  <c r="BD74" i="18"/>
  <c r="AP74" i="18"/>
  <c r="AR74" i="18"/>
  <c r="AU74" i="18"/>
  <c r="AT74" i="18"/>
  <c r="AF74" i="18"/>
  <c r="AH74" i="18"/>
  <c r="AK74" i="18"/>
  <c r="AJ74" i="18"/>
  <c r="U74" i="18"/>
  <c r="W74" i="18"/>
  <c r="Z74" i="18"/>
  <c r="J74" i="18"/>
  <c r="L74" i="18"/>
  <c r="O74" i="18"/>
  <c r="BT73" i="18"/>
  <c r="BV73" i="18"/>
  <c r="BY73" i="18"/>
  <c r="BX73" i="18"/>
  <c r="BJ73" i="18"/>
  <c r="BL73" i="18"/>
  <c r="BO73" i="18"/>
  <c r="BN73" i="18"/>
  <c r="AZ73" i="18"/>
  <c r="BB73" i="18"/>
  <c r="BE73" i="18"/>
  <c r="BD73" i="18"/>
  <c r="AP73" i="18"/>
  <c r="AR73" i="18"/>
  <c r="AU73" i="18"/>
  <c r="AT73" i="18"/>
  <c r="AF73" i="18"/>
  <c r="AH73" i="18"/>
  <c r="AK73" i="18"/>
  <c r="AJ73" i="18"/>
  <c r="U73" i="18"/>
  <c r="W73" i="18"/>
  <c r="Z73" i="18"/>
  <c r="J73" i="18"/>
  <c r="L73" i="18"/>
  <c r="O73" i="18"/>
  <c r="BT72" i="18"/>
  <c r="BV72" i="18"/>
  <c r="BY72" i="18"/>
  <c r="BX72" i="18"/>
  <c r="BJ72" i="18"/>
  <c r="BL72" i="18"/>
  <c r="BO72" i="18"/>
  <c r="BN72" i="18"/>
  <c r="AZ72" i="18"/>
  <c r="BB72" i="18"/>
  <c r="BE72" i="18"/>
  <c r="BD72" i="18"/>
  <c r="AP72" i="18"/>
  <c r="AR72" i="18"/>
  <c r="AU72" i="18"/>
  <c r="AT72" i="18"/>
  <c r="AF72" i="18"/>
  <c r="AH72" i="18"/>
  <c r="AK72" i="18"/>
  <c r="AJ72" i="18"/>
  <c r="U72" i="18"/>
  <c r="W72" i="18"/>
  <c r="Z72" i="18"/>
  <c r="J72" i="18"/>
  <c r="L72" i="18"/>
  <c r="O72" i="18"/>
  <c r="BT71" i="18"/>
  <c r="BV71" i="18"/>
  <c r="BY71" i="18"/>
  <c r="BX71" i="18"/>
  <c r="BJ71" i="18"/>
  <c r="BL71" i="18"/>
  <c r="BO71" i="18"/>
  <c r="BN71" i="18"/>
  <c r="AZ71" i="18"/>
  <c r="BB71" i="18"/>
  <c r="BE71" i="18"/>
  <c r="BD71" i="18"/>
  <c r="AP71" i="18"/>
  <c r="AR71" i="18"/>
  <c r="AU71" i="18"/>
  <c r="AT71" i="18"/>
  <c r="AF71" i="18"/>
  <c r="AH71" i="18"/>
  <c r="AK71" i="18"/>
  <c r="AJ71" i="18"/>
  <c r="U71" i="18"/>
  <c r="W71" i="18"/>
  <c r="Z71" i="18"/>
  <c r="J71" i="18"/>
  <c r="L71" i="18"/>
  <c r="O71" i="18"/>
  <c r="BT70" i="18"/>
  <c r="BV70" i="18"/>
  <c r="BY70" i="18"/>
  <c r="BX70" i="18"/>
  <c r="BJ70" i="18"/>
  <c r="BL70" i="18"/>
  <c r="BO70" i="18"/>
  <c r="BN70" i="18"/>
  <c r="AZ70" i="18"/>
  <c r="BB70" i="18"/>
  <c r="BE70" i="18"/>
  <c r="BD70" i="18"/>
  <c r="AP70" i="18"/>
  <c r="AR70" i="18"/>
  <c r="AU70" i="18"/>
  <c r="AT70" i="18"/>
  <c r="AF70" i="18"/>
  <c r="AH70" i="18"/>
  <c r="AK70" i="18"/>
  <c r="AJ70" i="18"/>
  <c r="U70" i="18"/>
  <c r="W70" i="18"/>
  <c r="Z70" i="18"/>
  <c r="J70" i="18"/>
  <c r="L70" i="18"/>
  <c r="O70" i="18"/>
  <c r="BT69" i="18"/>
  <c r="BV69" i="18"/>
  <c r="BY69" i="18"/>
  <c r="BX69" i="18"/>
  <c r="BJ69" i="18"/>
  <c r="BL69" i="18"/>
  <c r="BO69" i="18"/>
  <c r="BN69" i="18"/>
  <c r="AZ69" i="18"/>
  <c r="BB69" i="18"/>
  <c r="BE69" i="18"/>
  <c r="BD69" i="18"/>
  <c r="AP69" i="18"/>
  <c r="AR69" i="18"/>
  <c r="AU69" i="18"/>
  <c r="AT69" i="18"/>
  <c r="AF69" i="18"/>
  <c r="AH69" i="18"/>
  <c r="AK69" i="18"/>
  <c r="AJ69" i="18"/>
  <c r="U69" i="18"/>
  <c r="W69" i="18"/>
  <c r="Z69" i="18"/>
  <c r="J69" i="18"/>
  <c r="L69" i="18"/>
  <c r="O69" i="18"/>
  <c r="BT68" i="18"/>
  <c r="BV68" i="18"/>
  <c r="BY68" i="18"/>
  <c r="BX68" i="18"/>
  <c r="BJ68" i="18"/>
  <c r="BL68" i="18"/>
  <c r="BO68" i="18"/>
  <c r="BN68" i="18"/>
  <c r="AZ68" i="18"/>
  <c r="BB68" i="18"/>
  <c r="BE68" i="18"/>
  <c r="BD68" i="18"/>
  <c r="AP68" i="18"/>
  <c r="AR68" i="18"/>
  <c r="AU68" i="18"/>
  <c r="AT68" i="18"/>
  <c r="AF68" i="18"/>
  <c r="AH68" i="18"/>
  <c r="AK68" i="18"/>
  <c r="AJ68" i="18"/>
  <c r="U68" i="18"/>
  <c r="W68" i="18"/>
  <c r="Z68" i="18"/>
  <c r="J68" i="18"/>
  <c r="L68" i="18"/>
  <c r="O68" i="18"/>
  <c r="BT67" i="18"/>
  <c r="BV67" i="18"/>
  <c r="BY67" i="18"/>
  <c r="BX67" i="18"/>
  <c r="BJ67" i="18"/>
  <c r="BL67" i="18"/>
  <c r="BO67" i="18"/>
  <c r="BN67" i="18"/>
  <c r="AZ67" i="18"/>
  <c r="BB67" i="18"/>
  <c r="BE67" i="18"/>
  <c r="BD67" i="18"/>
  <c r="AP67" i="18"/>
  <c r="AR67" i="18"/>
  <c r="AU67" i="18"/>
  <c r="AT67" i="18"/>
  <c r="AF67" i="18"/>
  <c r="AH67" i="18"/>
  <c r="AK67" i="18"/>
  <c r="AJ67" i="18"/>
  <c r="U67" i="18"/>
  <c r="W67" i="18"/>
  <c r="Z67" i="18"/>
  <c r="J67" i="18"/>
  <c r="L67" i="18"/>
  <c r="O67" i="18"/>
  <c r="BT66" i="18"/>
  <c r="BV66" i="18"/>
  <c r="BY66" i="18"/>
  <c r="BX66" i="18"/>
  <c r="BJ66" i="18"/>
  <c r="BL66" i="18"/>
  <c r="BO66" i="18"/>
  <c r="BN66" i="18"/>
  <c r="AZ66" i="18"/>
  <c r="BB66" i="18"/>
  <c r="BE66" i="18"/>
  <c r="BD66" i="18"/>
  <c r="AP66" i="18"/>
  <c r="AR66" i="18"/>
  <c r="AU66" i="18"/>
  <c r="AT66" i="18"/>
  <c r="AF66" i="18"/>
  <c r="AH66" i="18"/>
  <c r="AK66" i="18"/>
  <c r="AJ66" i="18"/>
  <c r="U66" i="18"/>
  <c r="W66" i="18"/>
  <c r="Z66" i="18"/>
  <c r="J66" i="18"/>
  <c r="L66" i="18"/>
  <c r="O66" i="18"/>
  <c r="BT65" i="18"/>
  <c r="BV65" i="18"/>
  <c r="BY65" i="18"/>
  <c r="BX65" i="18"/>
  <c r="BJ65" i="18"/>
  <c r="BL65" i="18"/>
  <c r="BO65" i="18"/>
  <c r="BN65" i="18"/>
  <c r="AZ65" i="18"/>
  <c r="BB65" i="18"/>
  <c r="BE65" i="18"/>
  <c r="BD65" i="18"/>
  <c r="AP65" i="18"/>
  <c r="AR65" i="18"/>
  <c r="AU65" i="18"/>
  <c r="AT65" i="18"/>
  <c r="AF65" i="18"/>
  <c r="AH65" i="18"/>
  <c r="AK65" i="18"/>
  <c r="AJ65" i="18"/>
  <c r="U65" i="18"/>
  <c r="W65" i="18"/>
  <c r="Z65" i="18"/>
  <c r="J65" i="18"/>
  <c r="L65" i="18"/>
  <c r="O65" i="18"/>
  <c r="BT64" i="18"/>
  <c r="BV64" i="18"/>
  <c r="BY64" i="18"/>
  <c r="BX64" i="18"/>
  <c r="BJ64" i="18"/>
  <c r="BL64" i="18"/>
  <c r="BO64" i="18"/>
  <c r="BN64" i="18"/>
  <c r="AZ64" i="18"/>
  <c r="BB64" i="18"/>
  <c r="BE64" i="18"/>
  <c r="BD64" i="18"/>
  <c r="AP64" i="18"/>
  <c r="AR64" i="18"/>
  <c r="AU64" i="18"/>
  <c r="AT64" i="18"/>
  <c r="AF64" i="18"/>
  <c r="AH64" i="18"/>
  <c r="AK64" i="18"/>
  <c r="AJ64" i="18"/>
  <c r="U64" i="18"/>
  <c r="W64" i="18"/>
  <c r="Z64" i="18"/>
  <c r="J64" i="18"/>
  <c r="L64" i="18"/>
  <c r="O64" i="18"/>
  <c r="BT63" i="18"/>
  <c r="BV63" i="18"/>
  <c r="BY63" i="18"/>
  <c r="BX63" i="18"/>
  <c r="BJ63" i="18"/>
  <c r="BL63" i="18"/>
  <c r="BO63" i="18"/>
  <c r="BN63" i="18"/>
  <c r="AZ63" i="18"/>
  <c r="BB63" i="18"/>
  <c r="BE63" i="18"/>
  <c r="BD63" i="18"/>
  <c r="AP63" i="18"/>
  <c r="AR63" i="18"/>
  <c r="AU63" i="18"/>
  <c r="AT63" i="18"/>
  <c r="AF63" i="18"/>
  <c r="AH63" i="18"/>
  <c r="AK63" i="18"/>
  <c r="AJ63" i="18"/>
  <c r="U63" i="18"/>
  <c r="W63" i="18"/>
  <c r="Z63" i="18"/>
  <c r="J63" i="18"/>
  <c r="L63" i="18"/>
  <c r="O63" i="18"/>
  <c r="BT62" i="18"/>
  <c r="BV62" i="18"/>
  <c r="BY62" i="18"/>
  <c r="BX62" i="18"/>
  <c r="BJ62" i="18"/>
  <c r="BL62" i="18"/>
  <c r="BO62" i="18"/>
  <c r="BN62" i="18"/>
  <c r="AZ62" i="18"/>
  <c r="BB62" i="18"/>
  <c r="BE62" i="18"/>
  <c r="BD62" i="18"/>
  <c r="AP62" i="18"/>
  <c r="AR62" i="18"/>
  <c r="AU62" i="18"/>
  <c r="AT62" i="18"/>
  <c r="AF62" i="18"/>
  <c r="AH62" i="18"/>
  <c r="AK62" i="18"/>
  <c r="AJ62" i="18"/>
  <c r="U62" i="18"/>
  <c r="W62" i="18"/>
  <c r="Z62" i="18"/>
  <c r="J62" i="18"/>
  <c r="L62" i="18"/>
  <c r="O62" i="18"/>
  <c r="BT61" i="18"/>
  <c r="BV61" i="18"/>
  <c r="BY61" i="18"/>
  <c r="BX61" i="18"/>
  <c r="BJ61" i="18"/>
  <c r="BL61" i="18"/>
  <c r="BO61" i="18"/>
  <c r="BN61" i="18"/>
  <c r="AZ61" i="18"/>
  <c r="BB61" i="18"/>
  <c r="BE61" i="18"/>
  <c r="BD61" i="18"/>
  <c r="AP61" i="18"/>
  <c r="AR61" i="18"/>
  <c r="AU61" i="18"/>
  <c r="AT61" i="18"/>
  <c r="AF61" i="18"/>
  <c r="AH61" i="18"/>
  <c r="AK61" i="18"/>
  <c r="AJ61" i="18"/>
  <c r="U61" i="18"/>
  <c r="W61" i="18"/>
  <c r="Z61" i="18"/>
  <c r="J61" i="18"/>
  <c r="L61" i="18"/>
  <c r="O61" i="18"/>
  <c r="BT60" i="18"/>
  <c r="BV60" i="18"/>
  <c r="BY60" i="18"/>
  <c r="BX60" i="18"/>
  <c r="BJ60" i="18"/>
  <c r="BL60" i="18"/>
  <c r="BO60" i="18"/>
  <c r="BN60" i="18"/>
  <c r="AZ60" i="18"/>
  <c r="BB60" i="18"/>
  <c r="BE60" i="18"/>
  <c r="BD60" i="18"/>
  <c r="AP60" i="18"/>
  <c r="AR60" i="18"/>
  <c r="AU60" i="18"/>
  <c r="AT60" i="18"/>
  <c r="AF60" i="18"/>
  <c r="AH60" i="18"/>
  <c r="AK60" i="18"/>
  <c r="AJ60" i="18"/>
  <c r="U60" i="18"/>
  <c r="W60" i="18"/>
  <c r="Z60" i="18"/>
  <c r="J60" i="18"/>
  <c r="L60" i="18"/>
  <c r="O60" i="18"/>
  <c r="BT59" i="18"/>
  <c r="BV59" i="18"/>
  <c r="BY59" i="18"/>
  <c r="BX59" i="18"/>
  <c r="BJ59" i="18"/>
  <c r="BL59" i="18"/>
  <c r="BO59" i="18"/>
  <c r="BN59" i="18"/>
  <c r="AZ59" i="18"/>
  <c r="BB59" i="18"/>
  <c r="BE59" i="18"/>
  <c r="BD59" i="18"/>
  <c r="AP59" i="18"/>
  <c r="AR59" i="18"/>
  <c r="AU59" i="18"/>
  <c r="AT59" i="18"/>
  <c r="AF59" i="18"/>
  <c r="AH59" i="18"/>
  <c r="AK59" i="18"/>
  <c r="AJ59" i="18"/>
  <c r="U59" i="18"/>
  <c r="W59" i="18"/>
  <c r="Z59" i="18"/>
  <c r="J59" i="18"/>
  <c r="L59" i="18"/>
  <c r="O59" i="18"/>
  <c r="BT58" i="18"/>
  <c r="BV58" i="18"/>
  <c r="BY58" i="18"/>
  <c r="BX58" i="18"/>
  <c r="BJ58" i="18"/>
  <c r="BL58" i="18"/>
  <c r="BO58" i="18"/>
  <c r="BN58" i="18"/>
  <c r="AZ58" i="18"/>
  <c r="BB58" i="18"/>
  <c r="BE58" i="18"/>
  <c r="BD58" i="18"/>
  <c r="AP58" i="18"/>
  <c r="AR58" i="18"/>
  <c r="AU58" i="18"/>
  <c r="AT58" i="18"/>
  <c r="AF58" i="18"/>
  <c r="AH58" i="18"/>
  <c r="AK58" i="18"/>
  <c r="AJ58" i="18"/>
  <c r="U58" i="18"/>
  <c r="W58" i="18"/>
  <c r="Z58" i="18"/>
  <c r="J58" i="18"/>
  <c r="L58" i="18"/>
  <c r="O58" i="18"/>
  <c r="BT57" i="18"/>
  <c r="BV57" i="18"/>
  <c r="BY57" i="18"/>
  <c r="BX57" i="18"/>
  <c r="BJ57" i="18"/>
  <c r="BL57" i="18"/>
  <c r="BO57" i="18"/>
  <c r="BN57" i="18"/>
  <c r="AZ57" i="18"/>
  <c r="BB57" i="18"/>
  <c r="BE57" i="18"/>
  <c r="BD57" i="18"/>
  <c r="AP57" i="18"/>
  <c r="AR57" i="18"/>
  <c r="AU57" i="18"/>
  <c r="AT57" i="18"/>
  <c r="AF57" i="18"/>
  <c r="AH57" i="18"/>
  <c r="AK57" i="18"/>
  <c r="AJ57" i="18"/>
  <c r="U57" i="18"/>
  <c r="W57" i="18"/>
  <c r="Z57" i="18"/>
  <c r="J57" i="18"/>
  <c r="L57" i="18"/>
  <c r="O57" i="18"/>
  <c r="BT56" i="18"/>
  <c r="BV56" i="18"/>
  <c r="BY56" i="18"/>
  <c r="BX56" i="18"/>
  <c r="BJ56" i="18"/>
  <c r="BL56" i="18"/>
  <c r="BO56" i="18"/>
  <c r="BN56" i="18"/>
  <c r="AZ56" i="18"/>
  <c r="BB56" i="18"/>
  <c r="BE56" i="18"/>
  <c r="BD56" i="18"/>
  <c r="AP56" i="18"/>
  <c r="AR56" i="18"/>
  <c r="AU56" i="18"/>
  <c r="AT56" i="18"/>
  <c r="AF56" i="18"/>
  <c r="AH56" i="18"/>
  <c r="AK56" i="18"/>
  <c r="AJ56" i="18"/>
  <c r="U56" i="18"/>
  <c r="W56" i="18"/>
  <c r="Z56" i="18"/>
  <c r="J56" i="18"/>
  <c r="L56" i="18"/>
  <c r="O56" i="18"/>
  <c r="BT55" i="18"/>
  <c r="BV55" i="18"/>
  <c r="BY55" i="18"/>
  <c r="BX55" i="18"/>
  <c r="BJ55" i="18"/>
  <c r="BL55" i="18"/>
  <c r="BO55" i="18"/>
  <c r="BN55" i="18"/>
  <c r="AZ55" i="18"/>
  <c r="BB55" i="18"/>
  <c r="BE55" i="18"/>
  <c r="BD55" i="18"/>
  <c r="AP55" i="18"/>
  <c r="AR55" i="18"/>
  <c r="AU55" i="18"/>
  <c r="AT55" i="18"/>
  <c r="AF55" i="18"/>
  <c r="AH55" i="18"/>
  <c r="AK55" i="18"/>
  <c r="AJ55" i="18"/>
  <c r="U55" i="18"/>
  <c r="W55" i="18"/>
  <c r="Z55" i="18"/>
  <c r="J55" i="18"/>
  <c r="L55" i="18"/>
  <c r="O55" i="18"/>
  <c r="BT54" i="18"/>
  <c r="BV54" i="18"/>
  <c r="BY54" i="18"/>
  <c r="BX54" i="18"/>
  <c r="BJ54" i="18"/>
  <c r="BL54" i="18"/>
  <c r="BO54" i="18"/>
  <c r="BN54" i="18"/>
  <c r="AZ54" i="18"/>
  <c r="BB54" i="18"/>
  <c r="BE54" i="18"/>
  <c r="BD54" i="18"/>
  <c r="AP54" i="18"/>
  <c r="AR54" i="18"/>
  <c r="AU54" i="18"/>
  <c r="AT54" i="18"/>
  <c r="AF54" i="18"/>
  <c r="AH54" i="18"/>
  <c r="AK54" i="18"/>
  <c r="AJ54" i="18"/>
  <c r="U54" i="18"/>
  <c r="W54" i="18"/>
  <c r="Z54" i="18"/>
  <c r="J54" i="18"/>
  <c r="L54" i="18"/>
  <c r="O54" i="18"/>
  <c r="BT53" i="18"/>
  <c r="BV53" i="18"/>
  <c r="BY53" i="18"/>
  <c r="BX53" i="18"/>
  <c r="BJ53" i="18"/>
  <c r="BL53" i="18"/>
  <c r="BO53" i="18"/>
  <c r="BN53" i="18"/>
  <c r="AZ53" i="18"/>
  <c r="BB53" i="18"/>
  <c r="BE53" i="18"/>
  <c r="BD53" i="18"/>
  <c r="AP53" i="18"/>
  <c r="AR53" i="18"/>
  <c r="AU53" i="18"/>
  <c r="AT53" i="18"/>
  <c r="AF53" i="18"/>
  <c r="AH53" i="18"/>
  <c r="AK53" i="18"/>
  <c r="AJ53" i="18"/>
  <c r="U53" i="18"/>
  <c r="W53" i="18"/>
  <c r="Z53" i="18"/>
  <c r="J53" i="18"/>
  <c r="L53" i="18"/>
  <c r="O53" i="18"/>
  <c r="BT52" i="18"/>
  <c r="BV52" i="18"/>
  <c r="BY52" i="18"/>
  <c r="BX52" i="18"/>
  <c r="BJ52" i="18"/>
  <c r="BL52" i="18"/>
  <c r="BO52" i="18"/>
  <c r="BN52" i="18"/>
  <c r="AZ52" i="18"/>
  <c r="BB52" i="18"/>
  <c r="BE52" i="18"/>
  <c r="BD52" i="18"/>
  <c r="AP52" i="18"/>
  <c r="AR52" i="18"/>
  <c r="AU52" i="18"/>
  <c r="AT52" i="18"/>
  <c r="AF52" i="18"/>
  <c r="AH52" i="18"/>
  <c r="AK52" i="18"/>
  <c r="AJ52" i="18"/>
  <c r="U52" i="18"/>
  <c r="W52" i="18"/>
  <c r="Z52" i="18"/>
  <c r="J52" i="18"/>
  <c r="L52" i="18"/>
  <c r="O52" i="18"/>
  <c r="BT51" i="18"/>
  <c r="BV51" i="18"/>
  <c r="BY51" i="18"/>
  <c r="BX51" i="18"/>
  <c r="BJ51" i="18"/>
  <c r="BL51" i="18"/>
  <c r="BO51" i="18"/>
  <c r="BN51" i="18"/>
  <c r="AZ51" i="18"/>
  <c r="BB51" i="18"/>
  <c r="BE51" i="18"/>
  <c r="BD51" i="18"/>
  <c r="AP51" i="18"/>
  <c r="AR51" i="18"/>
  <c r="AU51" i="18"/>
  <c r="AT51" i="18"/>
  <c r="AF51" i="18"/>
  <c r="AH51" i="18"/>
  <c r="AK51" i="18"/>
  <c r="AJ51" i="18"/>
  <c r="U51" i="18"/>
  <c r="W51" i="18"/>
  <c r="Z51" i="18"/>
  <c r="J51" i="18"/>
  <c r="L51" i="18"/>
  <c r="O51" i="18"/>
  <c r="BT50" i="18"/>
  <c r="BV50" i="18"/>
  <c r="BY50" i="18"/>
  <c r="BX50" i="18"/>
  <c r="BJ50" i="18"/>
  <c r="BL50" i="18"/>
  <c r="BO50" i="18"/>
  <c r="BN50" i="18"/>
  <c r="AZ50" i="18"/>
  <c r="BB50" i="18"/>
  <c r="BE50" i="18"/>
  <c r="BD50" i="18"/>
  <c r="AP50" i="18"/>
  <c r="AR50" i="18"/>
  <c r="AU50" i="18"/>
  <c r="AT50" i="18"/>
  <c r="AF50" i="18"/>
  <c r="AH50" i="18"/>
  <c r="AK50" i="18"/>
  <c r="AJ50" i="18"/>
  <c r="U50" i="18"/>
  <c r="W50" i="18"/>
  <c r="Z50" i="18"/>
  <c r="J50" i="18"/>
  <c r="L50" i="18"/>
  <c r="O50" i="18"/>
  <c r="BT49" i="18"/>
  <c r="BV49" i="18"/>
  <c r="BY49" i="18"/>
  <c r="BX49" i="18"/>
  <c r="BJ49" i="18"/>
  <c r="BL49" i="18"/>
  <c r="BO49" i="18"/>
  <c r="BN49" i="18"/>
  <c r="AZ49" i="18"/>
  <c r="BB49" i="18"/>
  <c r="BE49" i="18"/>
  <c r="BD49" i="18"/>
  <c r="AP49" i="18"/>
  <c r="AR49" i="18"/>
  <c r="AU49" i="18"/>
  <c r="AT49" i="18"/>
  <c r="AF49" i="18"/>
  <c r="AH49" i="18"/>
  <c r="AK49" i="18"/>
  <c r="AJ49" i="18"/>
  <c r="U49" i="18"/>
  <c r="W49" i="18"/>
  <c r="Z49" i="18"/>
  <c r="J49" i="18"/>
  <c r="L49" i="18"/>
  <c r="O49" i="18"/>
  <c r="BT48" i="18"/>
  <c r="BV48" i="18"/>
  <c r="BY48" i="18"/>
  <c r="BX48" i="18"/>
  <c r="BJ48" i="18"/>
  <c r="BL48" i="18"/>
  <c r="BO48" i="18"/>
  <c r="BN48" i="18"/>
  <c r="AZ48" i="18"/>
  <c r="BB48" i="18"/>
  <c r="BE48" i="18"/>
  <c r="BD48" i="18"/>
  <c r="AP48" i="18"/>
  <c r="AR48" i="18"/>
  <c r="AU48" i="18"/>
  <c r="AT48" i="18"/>
  <c r="AF48" i="18"/>
  <c r="AG48" i="18"/>
  <c r="AH48" i="18"/>
  <c r="AK48" i="18"/>
  <c r="AJ48" i="18"/>
  <c r="U48" i="18"/>
  <c r="W48" i="18"/>
  <c r="Z48" i="18"/>
  <c r="J48" i="18"/>
  <c r="L48" i="18"/>
  <c r="O48" i="18"/>
  <c r="BT47" i="18"/>
  <c r="BV47" i="18"/>
  <c r="BY47" i="18"/>
  <c r="BX47" i="18"/>
  <c r="BJ47" i="18"/>
  <c r="BL47" i="18"/>
  <c r="BO47" i="18"/>
  <c r="BN47" i="18"/>
  <c r="AZ47" i="18"/>
  <c r="BB47" i="18"/>
  <c r="BE47" i="18"/>
  <c r="BD47" i="18"/>
  <c r="AP47" i="18"/>
  <c r="AR47" i="18"/>
  <c r="AU47" i="18"/>
  <c r="AT47" i="18"/>
  <c r="AF47" i="18"/>
  <c r="AH47" i="18"/>
  <c r="AK47" i="18"/>
  <c r="AJ47" i="18"/>
  <c r="U47" i="18"/>
  <c r="W47" i="18"/>
  <c r="Z47" i="18"/>
  <c r="J47" i="18"/>
  <c r="L47" i="18"/>
  <c r="O47" i="18"/>
  <c r="BT46" i="18"/>
  <c r="BV46" i="18"/>
  <c r="BY46" i="18"/>
  <c r="BX46" i="18"/>
  <c r="BJ46" i="18"/>
  <c r="BL46" i="18"/>
  <c r="BO46" i="18"/>
  <c r="BN46" i="18"/>
  <c r="AZ46" i="18"/>
  <c r="BB46" i="18"/>
  <c r="BE46" i="18"/>
  <c r="BD46" i="18"/>
  <c r="AP46" i="18"/>
  <c r="AR46" i="18"/>
  <c r="AU46" i="18"/>
  <c r="AT46" i="18"/>
  <c r="AF46" i="18"/>
  <c r="AH46" i="18"/>
  <c r="AK46" i="18"/>
  <c r="AJ46" i="18"/>
  <c r="U46" i="18"/>
  <c r="W46" i="18"/>
  <c r="Z46" i="18"/>
  <c r="J46" i="18"/>
  <c r="L46" i="18"/>
  <c r="O46" i="18"/>
  <c r="BT45" i="18"/>
  <c r="BV45" i="18"/>
  <c r="BY45" i="18"/>
  <c r="BX45" i="18"/>
  <c r="BJ45" i="18"/>
  <c r="BL45" i="18"/>
  <c r="BO45" i="18"/>
  <c r="BN45" i="18"/>
  <c r="AZ45" i="18"/>
  <c r="BB45" i="18"/>
  <c r="BE45" i="18"/>
  <c r="BD45" i="18"/>
  <c r="AP45" i="18"/>
  <c r="AR45" i="18"/>
  <c r="AU45" i="18"/>
  <c r="AT45" i="18"/>
  <c r="AF45" i="18"/>
  <c r="AH45" i="18"/>
  <c r="AK45" i="18"/>
  <c r="AJ45" i="18"/>
  <c r="U45" i="18"/>
  <c r="W45" i="18"/>
  <c r="Z45" i="18"/>
  <c r="J45" i="18"/>
  <c r="L45" i="18"/>
  <c r="O45" i="18"/>
  <c r="BT44" i="18"/>
  <c r="BV44" i="18"/>
  <c r="BY44" i="18"/>
  <c r="BX44" i="18"/>
  <c r="BJ44" i="18"/>
  <c r="BL44" i="18"/>
  <c r="BO44" i="18"/>
  <c r="BN44" i="18"/>
  <c r="AZ44" i="18"/>
  <c r="BB44" i="18"/>
  <c r="BE44" i="18"/>
  <c r="BD44" i="18"/>
  <c r="AP44" i="18"/>
  <c r="AR44" i="18"/>
  <c r="AU44" i="18"/>
  <c r="AT44" i="18"/>
  <c r="AF44" i="18"/>
  <c r="AH44" i="18"/>
  <c r="AK44" i="18"/>
  <c r="AJ44" i="18"/>
  <c r="U44" i="18"/>
  <c r="W44" i="18"/>
  <c r="Z44" i="18"/>
  <c r="J44" i="18"/>
  <c r="L44" i="18"/>
  <c r="O44" i="18"/>
  <c r="BT43" i="18"/>
  <c r="BV43" i="18"/>
  <c r="BY43" i="18"/>
  <c r="BX43" i="18"/>
  <c r="BJ43" i="18"/>
  <c r="BL43" i="18"/>
  <c r="BO43" i="18"/>
  <c r="BN43" i="18"/>
  <c r="AZ43" i="18"/>
  <c r="BB43" i="18"/>
  <c r="BE43" i="18"/>
  <c r="BD43" i="18"/>
  <c r="AP43" i="18"/>
  <c r="AR43" i="18"/>
  <c r="AU43" i="18"/>
  <c r="AT43" i="18"/>
  <c r="AF43" i="18"/>
  <c r="AH43" i="18"/>
  <c r="AK43" i="18"/>
  <c r="AJ43" i="18"/>
  <c r="U43" i="18"/>
  <c r="W43" i="18"/>
  <c r="Z43" i="18"/>
  <c r="J43" i="18"/>
  <c r="L43" i="18"/>
  <c r="O43" i="18"/>
  <c r="BT42" i="18"/>
  <c r="BV42" i="18"/>
  <c r="BY42" i="18"/>
  <c r="BX42" i="18"/>
  <c r="BJ42" i="18"/>
  <c r="BL42" i="18"/>
  <c r="BO42" i="18"/>
  <c r="BN42" i="18"/>
  <c r="AZ42" i="18"/>
  <c r="BB42" i="18"/>
  <c r="BE42" i="18"/>
  <c r="BD42" i="18"/>
  <c r="AP42" i="18"/>
  <c r="AR42" i="18"/>
  <c r="AU42" i="18"/>
  <c r="AT42" i="18"/>
  <c r="AF42" i="18"/>
  <c r="AH42" i="18"/>
  <c r="AK42" i="18"/>
  <c r="AJ42" i="18"/>
  <c r="U42" i="18"/>
  <c r="W42" i="18"/>
  <c r="Z42" i="18"/>
  <c r="J42" i="18"/>
  <c r="L42" i="18"/>
  <c r="O42" i="18"/>
  <c r="BT41" i="18"/>
  <c r="BV41" i="18"/>
  <c r="BY41" i="18"/>
  <c r="BX41" i="18"/>
  <c r="BJ41" i="18"/>
  <c r="BL41" i="18"/>
  <c r="BO41" i="18"/>
  <c r="BN41" i="18"/>
  <c r="AZ41" i="18"/>
  <c r="BB41" i="18"/>
  <c r="BE41" i="18"/>
  <c r="BD41" i="18"/>
  <c r="AP41" i="18"/>
  <c r="AR41" i="18"/>
  <c r="AU41" i="18"/>
  <c r="AT41" i="18"/>
  <c r="AF41" i="18"/>
  <c r="AH41" i="18"/>
  <c r="AK41" i="18"/>
  <c r="AJ41" i="18"/>
  <c r="U41" i="18"/>
  <c r="W41" i="18"/>
  <c r="Z41" i="18"/>
  <c r="J41" i="18"/>
  <c r="L41" i="18"/>
  <c r="O41" i="18"/>
  <c r="BT40" i="18"/>
  <c r="BV40" i="18"/>
  <c r="BY40" i="18"/>
  <c r="BX40" i="18"/>
  <c r="BJ40" i="18"/>
  <c r="BL40" i="18"/>
  <c r="BO40" i="18"/>
  <c r="BN40" i="18"/>
  <c r="AZ40" i="18"/>
  <c r="BB40" i="18"/>
  <c r="BE40" i="18"/>
  <c r="BD40" i="18"/>
  <c r="AP40" i="18"/>
  <c r="AR40" i="18"/>
  <c r="AU40" i="18"/>
  <c r="AT40" i="18"/>
  <c r="AF40" i="18"/>
  <c r="AG40" i="18"/>
  <c r="AH40" i="18"/>
  <c r="AK40" i="18"/>
  <c r="AJ40" i="18"/>
  <c r="U40" i="18"/>
  <c r="W40" i="18"/>
  <c r="Z40" i="18"/>
  <c r="J40" i="18"/>
  <c r="L40" i="18"/>
  <c r="O40" i="18"/>
  <c r="BT39" i="18"/>
  <c r="BV39" i="18"/>
  <c r="BY39" i="18"/>
  <c r="BX39" i="18"/>
  <c r="BJ39" i="18"/>
  <c r="BL39" i="18"/>
  <c r="BO39" i="18"/>
  <c r="BN39" i="18"/>
  <c r="AZ39" i="18"/>
  <c r="BB39" i="18"/>
  <c r="BE39" i="18"/>
  <c r="BD39" i="18"/>
  <c r="AP39" i="18"/>
  <c r="AR39" i="18"/>
  <c r="AU39" i="18"/>
  <c r="AT39" i="18"/>
  <c r="AF39" i="18"/>
  <c r="AH39" i="18"/>
  <c r="AK39" i="18"/>
  <c r="AJ39" i="18"/>
  <c r="U39" i="18"/>
  <c r="W39" i="18"/>
  <c r="Z39" i="18"/>
  <c r="J39" i="18"/>
  <c r="L39" i="18"/>
  <c r="O39" i="18"/>
  <c r="BT38" i="18"/>
  <c r="BV38" i="18"/>
  <c r="BY38" i="18"/>
  <c r="BX38" i="18"/>
  <c r="BJ38" i="18"/>
  <c r="BL38" i="18"/>
  <c r="BO38" i="18"/>
  <c r="BN38" i="18"/>
  <c r="AZ38" i="18"/>
  <c r="BB38" i="18"/>
  <c r="BE38" i="18"/>
  <c r="BD38" i="18"/>
  <c r="AP38" i="18"/>
  <c r="AR38" i="18"/>
  <c r="AU38" i="18"/>
  <c r="AT38" i="18"/>
  <c r="AF38" i="18"/>
  <c r="AH38" i="18"/>
  <c r="AK38" i="18"/>
  <c r="AJ38" i="18"/>
  <c r="U38" i="18"/>
  <c r="W38" i="18"/>
  <c r="Z38" i="18"/>
  <c r="J38" i="18"/>
  <c r="L38" i="18"/>
  <c r="O38" i="18"/>
  <c r="BT37" i="18"/>
  <c r="BV37" i="18"/>
  <c r="BY37" i="18"/>
  <c r="BX37" i="18"/>
  <c r="BJ37" i="18"/>
  <c r="BL37" i="18"/>
  <c r="BO37" i="18"/>
  <c r="BN37" i="18"/>
  <c r="AZ37" i="18"/>
  <c r="BB37" i="18"/>
  <c r="BE37" i="18"/>
  <c r="BD37" i="18"/>
  <c r="AP37" i="18"/>
  <c r="AR37" i="18"/>
  <c r="AU37" i="18"/>
  <c r="AT37" i="18"/>
  <c r="AF37" i="18"/>
  <c r="AH37" i="18"/>
  <c r="AK37" i="18"/>
  <c r="AJ37" i="18"/>
  <c r="U37" i="18"/>
  <c r="W37" i="18"/>
  <c r="Z37" i="18"/>
  <c r="J37" i="18"/>
  <c r="L37" i="18"/>
  <c r="O37" i="18"/>
  <c r="BT36" i="18"/>
  <c r="BV36" i="18"/>
  <c r="BY36" i="18"/>
  <c r="BX36" i="18"/>
  <c r="BJ36" i="18"/>
  <c r="BL36" i="18"/>
  <c r="BO36" i="18"/>
  <c r="BN36" i="18"/>
  <c r="AZ36" i="18"/>
  <c r="BB36" i="18"/>
  <c r="BE36" i="18"/>
  <c r="BD36" i="18"/>
  <c r="AP36" i="18"/>
  <c r="AR36" i="18"/>
  <c r="AU36" i="18"/>
  <c r="AT36" i="18"/>
  <c r="AF36" i="18"/>
  <c r="AH36" i="18"/>
  <c r="AK36" i="18"/>
  <c r="AJ36" i="18"/>
  <c r="U36" i="18"/>
  <c r="W36" i="18"/>
  <c r="Z36" i="18"/>
  <c r="J36" i="18"/>
  <c r="L36" i="18"/>
  <c r="O36" i="18"/>
  <c r="BT35" i="18"/>
  <c r="BV35" i="18"/>
  <c r="BY35" i="18"/>
  <c r="BX35" i="18"/>
  <c r="BJ35" i="18"/>
  <c r="BL35" i="18"/>
  <c r="BO35" i="18"/>
  <c r="BN35" i="18"/>
  <c r="AZ35" i="18"/>
  <c r="BB35" i="18"/>
  <c r="BE35" i="18"/>
  <c r="BD35" i="18"/>
  <c r="AP35" i="18"/>
  <c r="AR35" i="18"/>
  <c r="AU35" i="18"/>
  <c r="AT35" i="18"/>
  <c r="AF35" i="18"/>
  <c r="AH35" i="18"/>
  <c r="AK35" i="18"/>
  <c r="AJ35" i="18"/>
  <c r="U35" i="18"/>
  <c r="W35" i="18"/>
  <c r="Z35" i="18"/>
  <c r="J35" i="18"/>
  <c r="L35" i="18"/>
  <c r="O35" i="18"/>
  <c r="BT34" i="18"/>
  <c r="BV34" i="18"/>
  <c r="BY34" i="18"/>
  <c r="BX34" i="18"/>
  <c r="BJ34" i="18"/>
  <c r="BL34" i="18"/>
  <c r="BO34" i="18"/>
  <c r="BN34" i="18"/>
  <c r="AZ34" i="18"/>
  <c r="BB34" i="18"/>
  <c r="BE34" i="18"/>
  <c r="BD34" i="18"/>
  <c r="AP34" i="18"/>
  <c r="AR34" i="18"/>
  <c r="AU34" i="18"/>
  <c r="AT34" i="18"/>
  <c r="AF34" i="18"/>
  <c r="AH34" i="18"/>
  <c r="AK34" i="18"/>
  <c r="AJ34" i="18"/>
  <c r="U34" i="18"/>
  <c r="W34" i="18"/>
  <c r="Z34" i="18"/>
  <c r="J34" i="18"/>
  <c r="L34" i="18"/>
  <c r="O34" i="18"/>
  <c r="BT33" i="18"/>
  <c r="BV33" i="18"/>
  <c r="BY33" i="18"/>
  <c r="BX33" i="18"/>
  <c r="BJ33" i="18"/>
  <c r="BL33" i="18"/>
  <c r="BO33" i="18"/>
  <c r="BN33" i="18"/>
  <c r="AZ33" i="18"/>
  <c r="BB33" i="18"/>
  <c r="BE33" i="18"/>
  <c r="BD33" i="18"/>
  <c r="AP33" i="18"/>
  <c r="AR33" i="18"/>
  <c r="AU33" i="18"/>
  <c r="AT33" i="18"/>
  <c r="AF33" i="18"/>
  <c r="AH33" i="18"/>
  <c r="AK33" i="18"/>
  <c r="AJ33" i="18"/>
  <c r="U33" i="18"/>
  <c r="W33" i="18"/>
  <c r="Z33" i="18"/>
  <c r="J33" i="18"/>
  <c r="L33" i="18"/>
  <c r="O33" i="18"/>
  <c r="BT32" i="18"/>
  <c r="BV32" i="18"/>
  <c r="BY32" i="18"/>
  <c r="BX32" i="18"/>
  <c r="BJ32" i="18"/>
  <c r="BL32" i="18"/>
  <c r="BO32" i="18"/>
  <c r="BN32" i="18"/>
  <c r="AZ32" i="18"/>
  <c r="BB32" i="18"/>
  <c r="BE32" i="18"/>
  <c r="BD32" i="18"/>
  <c r="AP32" i="18"/>
  <c r="AR32" i="18"/>
  <c r="AU32" i="18"/>
  <c r="AT32" i="18"/>
  <c r="AF32" i="18"/>
  <c r="AH32" i="18"/>
  <c r="AK32" i="18"/>
  <c r="AJ32" i="18"/>
  <c r="U32" i="18"/>
  <c r="W32" i="18"/>
  <c r="Z32" i="18"/>
  <c r="J32" i="18"/>
  <c r="L32" i="18"/>
  <c r="O32" i="18"/>
  <c r="BT31" i="18"/>
  <c r="BV31" i="18"/>
  <c r="BY31" i="18"/>
  <c r="BX31" i="18"/>
  <c r="BJ31" i="18"/>
  <c r="BL31" i="18"/>
  <c r="BO31" i="18"/>
  <c r="BN31" i="18"/>
  <c r="AZ31" i="18"/>
  <c r="BB31" i="18"/>
  <c r="BE31" i="18"/>
  <c r="BD31" i="18"/>
  <c r="AP31" i="18"/>
  <c r="AR31" i="18"/>
  <c r="AU31" i="18"/>
  <c r="AT31" i="18"/>
  <c r="AF31" i="18"/>
  <c r="AH31" i="18"/>
  <c r="AK31" i="18"/>
  <c r="AJ31" i="18"/>
  <c r="U31" i="18"/>
  <c r="W31" i="18"/>
  <c r="Z31" i="18"/>
  <c r="J31" i="18"/>
  <c r="L31" i="18"/>
  <c r="O31" i="18"/>
  <c r="BT30" i="18"/>
  <c r="BV30" i="18"/>
  <c r="BY30" i="18"/>
  <c r="BX30" i="18"/>
  <c r="BJ30" i="18"/>
  <c r="BL30" i="18"/>
  <c r="BO30" i="18"/>
  <c r="BN30" i="18"/>
  <c r="AZ30" i="18"/>
  <c r="BB30" i="18"/>
  <c r="BE30" i="18"/>
  <c r="BD30" i="18"/>
  <c r="AP30" i="18"/>
  <c r="AR30" i="18"/>
  <c r="AU30" i="18"/>
  <c r="AT30" i="18"/>
  <c r="AF30" i="18"/>
  <c r="AH30" i="18"/>
  <c r="AK30" i="18"/>
  <c r="AJ30" i="18"/>
  <c r="U30" i="18"/>
  <c r="W30" i="18"/>
  <c r="Z30" i="18"/>
  <c r="J30" i="18"/>
  <c r="L30" i="18"/>
  <c r="O30" i="18"/>
  <c r="BT29" i="18"/>
  <c r="BV29" i="18"/>
  <c r="BY29" i="18"/>
  <c r="BX29" i="18"/>
  <c r="BJ29" i="18"/>
  <c r="BL29" i="18"/>
  <c r="BO29" i="18"/>
  <c r="BN29" i="18"/>
  <c r="AZ29" i="18"/>
  <c r="BB29" i="18"/>
  <c r="BE29" i="18"/>
  <c r="BD29" i="18"/>
  <c r="AP29" i="18"/>
  <c r="AR29" i="18"/>
  <c r="AU29" i="18"/>
  <c r="AT29" i="18"/>
  <c r="AF29" i="18"/>
  <c r="AH29" i="18"/>
  <c r="AK29" i="18"/>
  <c r="AJ29" i="18"/>
  <c r="U29" i="18"/>
  <c r="W29" i="18"/>
  <c r="Z29" i="18"/>
  <c r="J29" i="18"/>
  <c r="L29" i="18"/>
  <c r="O29" i="18"/>
  <c r="BT28" i="18"/>
  <c r="BV28" i="18"/>
  <c r="BY28" i="18"/>
  <c r="BX28" i="18"/>
  <c r="BJ28" i="18"/>
  <c r="BL28" i="18"/>
  <c r="BO28" i="18"/>
  <c r="BN28" i="18"/>
  <c r="AZ28" i="18"/>
  <c r="BB28" i="18"/>
  <c r="BE28" i="18"/>
  <c r="BD28" i="18"/>
  <c r="AP28" i="18"/>
  <c r="AR28" i="18"/>
  <c r="AU28" i="18"/>
  <c r="AT28" i="18"/>
  <c r="AF28" i="18"/>
  <c r="AH28" i="18"/>
  <c r="AK28" i="18"/>
  <c r="AJ28" i="18"/>
  <c r="U28" i="18"/>
  <c r="W28" i="18"/>
  <c r="Z28" i="18"/>
  <c r="J28" i="18"/>
  <c r="L28" i="18"/>
  <c r="O28" i="18"/>
  <c r="BT27" i="18"/>
  <c r="BV27" i="18"/>
  <c r="BY27" i="18"/>
  <c r="BX27" i="18"/>
  <c r="BJ27" i="18"/>
  <c r="BL27" i="18"/>
  <c r="BO27" i="18"/>
  <c r="BN27" i="18"/>
  <c r="AZ27" i="18"/>
  <c r="BB27" i="18"/>
  <c r="BE27" i="18"/>
  <c r="BD27" i="18"/>
  <c r="AP27" i="18"/>
  <c r="AR27" i="18"/>
  <c r="AU27" i="18"/>
  <c r="AT27" i="18"/>
  <c r="AF27" i="18"/>
  <c r="AH27" i="18"/>
  <c r="AK27" i="18"/>
  <c r="AJ27" i="18"/>
  <c r="U27" i="18"/>
  <c r="W27" i="18"/>
  <c r="Z27" i="18"/>
  <c r="J27" i="18"/>
  <c r="L27" i="18"/>
  <c r="O27" i="18"/>
  <c r="BT26" i="18"/>
  <c r="BV26" i="18"/>
  <c r="BY26" i="18"/>
  <c r="BX26" i="18"/>
  <c r="BJ26" i="18"/>
  <c r="BL26" i="18"/>
  <c r="BO26" i="18"/>
  <c r="BN26" i="18"/>
  <c r="AZ26" i="18"/>
  <c r="BB26" i="18"/>
  <c r="BE26" i="18"/>
  <c r="BD26" i="18"/>
  <c r="AP26" i="18"/>
  <c r="AR26" i="18"/>
  <c r="AU26" i="18"/>
  <c r="AT26" i="18"/>
  <c r="AF26" i="18"/>
  <c r="AH26" i="18"/>
  <c r="AK26" i="18"/>
  <c r="AJ26" i="18"/>
  <c r="U26" i="18"/>
  <c r="W26" i="18"/>
  <c r="Z26" i="18"/>
  <c r="J26" i="18"/>
  <c r="L26" i="18"/>
  <c r="O26" i="18"/>
  <c r="BT25" i="18"/>
  <c r="BV25" i="18"/>
  <c r="BY25" i="18"/>
  <c r="BX25" i="18"/>
  <c r="BJ25" i="18"/>
  <c r="BL25" i="18"/>
  <c r="BO25" i="18"/>
  <c r="BN25" i="18"/>
  <c r="AZ25" i="18"/>
  <c r="BB25" i="18"/>
  <c r="BE25" i="18"/>
  <c r="BD25" i="18"/>
  <c r="AP25" i="18"/>
  <c r="AR25" i="18"/>
  <c r="AU25" i="18"/>
  <c r="AT25" i="18"/>
  <c r="AF25" i="18"/>
  <c r="AH25" i="18"/>
  <c r="AK25" i="18"/>
  <c r="AJ25" i="18"/>
  <c r="U25" i="18"/>
  <c r="W25" i="18"/>
  <c r="Z25" i="18"/>
  <c r="J25" i="18"/>
  <c r="L25" i="18"/>
  <c r="O25" i="18"/>
  <c r="BT24" i="18"/>
  <c r="BV24" i="18"/>
  <c r="BY24" i="18"/>
  <c r="BX24" i="18"/>
  <c r="BJ24" i="18"/>
  <c r="BL24" i="18"/>
  <c r="BO24" i="18"/>
  <c r="BN24" i="18"/>
  <c r="AZ24" i="18"/>
  <c r="BB24" i="18"/>
  <c r="BE24" i="18"/>
  <c r="BD24" i="18"/>
  <c r="AP24" i="18"/>
  <c r="AR24" i="18"/>
  <c r="AU24" i="18"/>
  <c r="AT24" i="18"/>
  <c r="AF24" i="18"/>
  <c r="AH24" i="18"/>
  <c r="AK24" i="18"/>
  <c r="AJ24" i="18"/>
  <c r="U24" i="18"/>
  <c r="W24" i="18"/>
  <c r="Z24" i="18"/>
  <c r="J24" i="18"/>
  <c r="L24" i="18"/>
  <c r="O24" i="18"/>
  <c r="BT23" i="18"/>
  <c r="BV23" i="18"/>
  <c r="BY23" i="18"/>
  <c r="BX23" i="18"/>
  <c r="BJ23" i="18"/>
  <c r="BL23" i="18"/>
  <c r="BO23" i="18"/>
  <c r="BN23" i="18"/>
  <c r="AZ23" i="18"/>
  <c r="BB23" i="18"/>
  <c r="BE23" i="18"/>
  <c r="BD23" i="18"/>
  <c r="AP23" i="18"/>
  <c r="AR23" i="18"/>
  <c r="AU23" i="18"/>
  <c r="AT23" i="18"/>
  <c r="AF23" i="18"/>
  <c r="AH23" i="18"/>
  <c r="AK23" i="18"/>
  <c r="AJ23" i="18"/>
  <c r="U23" i="18"/>
  <c r="W23" i="18"/>
  <c r="Z23" i="18"/>
  <c r="J23" i="18"/>
  <c r="L23" i="18"/>
  <c r="O23" i="18"/>
  <c r="BT22" i="18"/>
  <c r="BV22" i="18"/>
  <c r="BY22" i="18"/>
  <c r="BX22" i="18"/>
  <c r="BJ22" i="18"/>
  <c r="BL22" i="18"/>
  <c r="BO22" i="18"/>
  <c r="BN22" i="18"/>
  <c r="AZ22" i="18"/>
  <c r="BB22" i="18"/>
  <c r="BE22" i="18"/>
  <c r="BD22" i="18"/>
  <c r="AP22" i="18"/>
  <c r="AR22" i="18"/>
  <c r="AU22" i="18"/>
  <c r="AT22" i="18"/>
  <c r="AF22" i="18"/>
  <c r="AG22" i="18"/>
  <c r="AH22" i="18"/>
  <c r="AK22" i="18"/>
  <c r="AJ22" i="18"/>
  <c r="U22" i="18"/>
  <c r="W22" i="18"/>
  <c r="Z22" i="18"/>
  <c r="J22" i="18"/>
  <c r="L22" i="18"/>
  <c r="O22" i="18"/>
  <c r="BT21" i="18"/>
  <c r="BV21" i="18"/>
  <c r="BY21" i="18"/>
  <c r="BX21" i="18"/>
  <c r="BJ21" i="18"/>
  <c r="BL21" i="18"/>
  <c r="BO21" i="18"/>
  <c r="BN21" i="18"/>
  <c r="AZ21" i="18"/>
  <c r="BB21" i="18"/>
  <c r="BE21" i="18"/>
  <c r="BD21" i="18"/>
  <c r="AP21" i="18"/>
  <c r="AR21" i="18"/>
  <c r="AU21" i="18"/>
  <c r="AT21" i="18"/>
  <c r="AF21" i="18"/>
  <c r="AH21" i="18"/>
  <c r="AK21" i="18"/>
  <c r="AJ21" i="18"/>
  <c r="U21" i="18"/>
  <c r="W21" i="18"/>
  <c r="Z21" i="18"/>
  <c r="J21" i="18"/>
  <c r="L21" i="18"/>
  <c r="O21" i="18"/>
  <c r="BT20" i="18"/>
  <c r="BV20" i="18"/>
  <c r="BY20" i="18"/>
  <c r="BX20" i="18"/>
  <c r="BJ20" i="18"/>
  <c r="BL20" i="18"/>
  <c r="BO20" i="18"/>
  <c r="BN20" i="18"/>
  <c r="AZ20" i="18"/>
  <c r="BB20" i="18"/>
  <c r="BE20" i="18"/>
  <c r="BD20" i="18"/>
  <c r="AP20" i="18"/>
  <c r="AR20" i="18"/>
  <c r="AU20" i="18"/>
  <c r="AT20" i="18"/>
  <c r="AF20" i="18"/>
  <c r="AH20" i="18"/>
  <c r="AK20" i="18"/>
  <c r="AJ20" i="18"/>
  <c r="U20" i="18"/>
  <c r="W20" i="18"/>
  <c r="Z20" i="18"/>
  <c r="J20" i="18"/>
  <c r="L20" i="18"/>
  <c r="O20" i="18"/>
  <c r="BT19" i="18"/>
  <c r="BV19" i="18"/>
  <c r="BY19" i="18"/>
  <c r="BX19" i="18"/>
  <c r="BJ19" i="18"/>
  <c r="BL19" i="18"/>
  <c r="BO19" i="18"/>
  <c r="BN19" i="18"/>
  <c r="AZ19" i="18"/>
  <c r="BB19" i="18"/>
  <c r="BE19" i="18"/>
  <c r="BD19" i="18"/>
  <c r="AP19" i="18"/>
  <c r="AR19" i="18"/>
  <c r="AU19" i="18"/>
  <c r="AT19" i="18"/>
  <c r="AF19" i="18"/>
  <c r="AH19" i="18"/>
  <c r="AK19" i="18"/>
  <c r="AJ19" i="18"/>
  <c r="U19" i="18"/>
  <c r="W19" i="18"/>
  <c r="Z19" i="18"/>
  <c r="J19" i="18"/>
  <c r="L19" i="18"/>
  <c r="O19" i="18"/>
  <c r="BT18" i="18"/>
  <c r="BV18" i="18"/>
  <c r="BY18" i="18"/>
  <c r="BX18" i="18"/>
  <c r="BJ18" i="18"/>
  <c r="BL18" i="18"/>
  <c r="BO18" i="18"/>
  <c r="BN18" i="18"/>
  <c r="AZ18" i="18"/>
  <c r="BB18" i="18"/>
  <c r="BE18" i="18"/>
  <c r="BD18" i="18"/>
  <c r="AP18" i="18"/>
  <c r="AR18" i="18"/>
  <c r="AU18" i="18"/>
  <c r="AT18" i="18"/>
  <c r="AF18" i="18"/>
  <c r="AH18" i="18"/>
  <c r="AK18" i="18"/>
  <c r="AJ18" i="18"/>
  <c r="U18" i="18"/>
  <c r="W18" i="18"/>
  <c r="Z18" i="18"/>
  <c r="J18" i="18"/>
  <c r="L18" i="18"/>
  <c r="O18" i="18"/>
  <c r="BT17" i="18"/>
  <c r="BV17" i="18"/>
  <c r="BY17" i="18"/>
  <c r="BX17" i="18"/>
  <c r="BJ17" i="18"/>
  <c r="BL17" i="18"/>
  <c r="BO17" i="18"/>
  <c r="BN17" i="18"/>
  <c r="AZ17" i="18"/>
  <c r="BB17" i="18"/>
  <c r="BE17" i="18"/>
  <c r="BD17" i="18"/>
  <c r="AP17" i="18"/>
  <c r="AR17" i="18"/>
  <c r="AU17" i="18"/>
  <c r="AT17" i="18"/>
  <c r="AF17" i="18"/>
  <c r="AH17" i="18"/>
  <c r="AK17" i="18"/>
  <c r="AJ17" i="18"/>
  <c r="U17" i="18"/>
  <c r="W17" i="18"/>
  <c r="Z17" i="18"/>
  <c r="J17" i="18"/>
  <c r="L17" i="18"/>
  <c r="O17" i="18"/>
  <c r="BT16" i="18"/>
  <c r="BV16" i="18"/>
  <c r="BY16" i="18"/>
  <c r="BX16" i="18"/>
  <c r="BJ16" i="18"/>
  <c r="BL16" i="18"/>
  <c r="BO16" i="18"/>
  <c r="BN16" i="18"/>
  <c r="AZ16" i="18"/>
  <c r="BB16" i="18"/>
  <c r="BE16" i="18"/>
  <c r="BD16" i="18"/>
  <c r="AP16" i="18"/>
  <c r="AR16" i="18"/>
  <c r="AU16" i="18"/>
  <c r="AT16" i="18"/>
  <c r="AF16" i="18"/>
  <c r="AH16" i="18"/>
  <c r="AK16" i="18"/>
  <c r="AJ16" i="18"/>
  <c r="U16" i="18"/>
  <c r="W16" i="18"/>
  <c r="Z16" i="18"/>
  <c r="J16" i="18"/>
  <c r="L16" i="18"/>
  <c r="O16" i="18"/>
  <c r="BT15" i="18"/>
  <c r="BV15" i="18"/>
  <c r="BY15" i="18"/>
  <c r="BX15" i="18"/>
  <c r="BJ15" i="18"/>
  <c r="BL15" i="18"/>
  <c r="BO15" i="18"/>
  <c r="BN15" i="18"/>
  <c r="AZ15" i="18"/>
  <c r="BB15" i="18"/>
  <c r="BE15" i="18"/>
  <c r="BD15" i="18"/>
  <c r="AP15" i="18"/>
  <c r="AR15" i="18"/>
  <c r="AU15" i="18"/>
  <c r="AT15" i="18"/>
  <c r="AF15" i="18"/>
  <c r="AH15" i="18"/>
  <c r="AK15" i="18"/>
  <c r="AJ15" i="18"/>
  <c r="U15" i="18"/>
  <c r="W15" i="18"/>
  <c r="Z15" i="18"/>
  <c r="J15" i="18"/>
  <c r="L15" i="18"/>
  <c r="O15" i="18"/>
  <c r="BT14" i="18"/>
  <c r="BV14" i="18"/>
  <c r="BY14" i="18"/>
  <c r="BX14" i="18"/>
  <c r="BJ14" i="18"/>
  <c r="BL14" i="18"/>
  <c r="BO14" i="18"/>
  <c r="BN14" i="18"/>
  <c r="AZ14" i="18"/>
  <c r="BB14" i="18"/>
  <c r="BE14" i="18"/>
  <c r="BD14" i="18"/>
  <c r="AP14" i="18"/>
  <c r="AR14" i="18"/>
  <c r="AU14" i="18"/>
  <c r="AT14" i="18"/>
  <c r="AF14" i="18"/>
  <c r="AH14" i="18"/>
  <c r="AK14" i="18"/>
  <c r="AJ14" i="18"/>
  <c r="U14" i="18"/>
  <c r="W14" i="18"/>
  <c r="Z14" i="18"/>
  <c r="J14" i="18"/>
  <c r="L14" i="18"/>
  <c r="O14" i="18"/>
  <c r="BT13" i="18"/>
  <c r="BV13" i="18"/>
  <c r="BY13" i="18"/>
  <c r="BX13" i="18"/>
  <c r="BJ13" i="18"/>
  <c r="BL13" i="18"/>
  <c r="BO13" i="18"/>
  <c r="BN13" i="18"/>
  <c r="AZ13" i="18"/>
  <c r="BB13" i="18"/>
  <c r="BE13" i="18"/>
  <c r="BD13" i="18"/>
  <c r="AP13" i="18"/>
  <c r="AR13" i="18"/>
  <c r="AU13" i="18"/>
  <c r="AT13" i="18"/>
  <c r="AF13" i="18"/>
  <c r="AH13" i="18"/>
  <c r="AK13" i="18"/>
  <c r="AJ13" i="18"/>
  <c r="U13" i="18"/>
  <c r="W13" i="18"/>
  <c r="Z13" i="18"/>
  <c r="J13" i="18"/>
  <c r="L13" i="18"/>
  <c r="O13" i="18"/>
  <c r="BT12" i="18"/>
  <c r="BV12" i="18"/>
  <c r="BY12" i="18"/>
  <c r="BX12" i="18"/>
  <c r="BJ12" i="18"/>
  <c r="BL12" i="18"/>
  <c r="BO12" i="18"/>
  <c r="BN12" i="18"/>
  <c r="AZ12" i="18"/>
  <c r="BB12" i="18"/>
  <c r="BE12" i="18"/>
  <c r="BD12" i="18"/>
  <c r="AP12" i="18"/>
  <c r="AR12" i="18"/>
  <c r="AU12" i="18"/>
  <c r="AT12" i="18"/>
  <c r="AF12" i="18"/>
  <c r="AH12" i="18"/>
  <c r="AK12" i="18"/>
  <c r="AJ12" i="18"/>
  <c r="U12" i="18"/>
  <c r="W12" i="18"/>
  <c r="Z12" i="18"/>
  <c r="J12" i="18"/>
  <c r="L12" i="18"/>
  <c r="O12" i="18"/>
  <c r="BT11" i="18"/>
  <c r="BV11" i="18"/>
  <c r="BY11" i="18"/>
  <c r="BX11" i="18"/>
  <c r="BJ11" i="18"/>
  <c r="BL11" i="18"/>
  <c r="BO11" i="18"/>
  <c r="BN11" i="18"/>
  <c r="AZ11" i="18"/>
  <c r="BB11" i="18"/>
  <c r="BE11" i="18"/>
  <c r="BD11" i="18"/>
  <c r="AP11" i="18"/>
  <c r="AR11" i="18"/>
  <c r="AU11" i="18"/>
  <c r="AT11" i="18"/>
  <c r="AF11" i="18"/>
  <c r="AH11" i="18"/>
  <c r="AK11" i="18"/>
  <c r="AJ11" i="18"/>
  <c r="U11" i="18"/>
  <c r="W11" i="18"/>
  <c r="Z11" i="18"/>
  <c r="J11" i="18"/>
  <c r="L11" i="18"/>
  <c r="O11" i="18"/>
  <c r="BT10" i="18"/>
  <c r="BV10" i="18"/>
  <c r="BY10" i="18"/>
  <c r="BX10" i="18"/>
  <c r="BJ10" i="18"/>
  <c r="BL10" i="18"/>
  <c r="BO10" i="18"/>
  <c r="BN10" i="18"/>
  <c r="AZ10" i="18"/>
  <c r="BB10" i="18"/>
  <c r="BE10" i="18"/>
  <c r="BD10" i="18"/>
  <c r="AP10" i="18"/>
  <c r="AR10" i="18"/>
  <c r="AU10" i="18"/>
  <c r="AT10" i="18"/>
  <c r="AF10" i="18"/>
  <c r="AH10" i="18"/>
  <c r="AK10" i="18"/>
  <c r="AJ10" i="18"/>
  <c r="U10" i="18"/>
  <c r="W10" i="18"/>
  <c r="Z10" i="18"/>
  <c r="J10" i="18"/>
  <c r="L10" i="18"/>
  <c r="BT9" i="18"/>
  <c r="BV9" i="18"/>
  <c r="BY9" i="18"/>
  <c r="BX9" i="18"/>
  <c r="BJ9" i="18"/>
  <c r="BL9" i="18"/>
  <c r="BO9" i="18"/>
  <c r="BN9" i="18"/>
  <c r="AZ9" i="18"/>
  <c r="BB9" i="18"/>
  <c r="BE9" i="18"/>
  <c r="BD9" i="18"/>
  <c r="AP9" i="18"/>
  <c r="AR9" i="18"/>
  <c r="AU9" i="18"/>
  <c r="AT9" i="18"/>
  <c r="AF9" i="18"/>
  <c r="AH9" i="18"/>
  <c r="AK9" i="18"/>
  <c r="AJ9" i="18"/>
  <c r="U9" i="18"/>
  <c r="W9" i="18"/>
  <c r="Z9" i="18"/>
  <c r="J9" i="18"/>
  <c r="L9" i="18"/>
  <c r="O9" i="18"/>
  <c r="BT8" i="18"/>
  <c r="BV8" i="18"/>
  <c r="BY8" i="18"/>
  <c r="BX8" i="18"/>
  <c r="BJ8" i="18"/>
  <c r="BL8" i="18"/>
  <c r="BO8" i="18"/>
  <c r="BN8" i="18"/>
  <c r="AZ8" i="18"/>
  <c r="BB8" i="18"/>
  <c r="BE8" i="18"/>
  <c r="BD8" i="18"/>
  <c r="AP8" i="18"/>
  <c r="AR8" i="18"/>
  <c r="AU8" i="18"/>
  <c r="AT8" i="18"/>
  <c r="AF8" i="18"/>
  <c r="AH8" i="18"/>
  <c r="AK8" i="18"/>
  <c r="AJ8" i="18"/>
  <c r="U8" i="18"/>
  <c r="W8" i="18"/>
  <c r="Z8" i="18"/>
  <c r="J8" i="18"/>
  <c r="L8" i="18"/>
  <c r="O8" i="18"/>
  <c r="BT7" i="18"/>
  <c r="BV7" i="18"/>
  <c r="BY7" i="18"/>
  <c r="BX7" i="18"/>
  <c r="BJ7" i="18"/>
  <c r="BL7" i="18"/>
  <c r="BO7" i="18"/>
  <c r="BN7" i="18"/>
  <c r="AZ7" i="18"/>
  <c r="BB7" i="18"/>
  <c r="BE7" i="18"/>
  <c r="BD7" i="18"/>
  <c r="AP7" i="18"/>
  <c r="AR7" i="18"/>
  <c r="AU7" i="18"/>
  <c r="AT7" i="18"/>
  <c r="AF7" i="18"/>
  <c r="AH7" i="18"/>
  <c r="AK7" i="18"/>
  <c r="AJ7" i="18"/>
  <c r="U7" i="18"/>
  <c r="W7" i="18"/>
  <c r="Z7" i="18"/>
  <c r="J7" i="18"/>
  <c r="L7" i="18"/>
  <c r="O7" i="18"/>
  <c r="BT6" i="18"/>
  <c r="BV6" i="18"/>
  <c r="BY6" i="18"/>
  <c r="BX6" i="18"/>
  <c r="BJ6" i="18"/>
  <c r="BL6" i="18"/>
  <c r="BO6" i="18"/>
  <c r="BN6" i="18"/>
  <c r="AZ6" i="18"/>
  <c r="BB6" i="18"/>
  <c r="BE6" i="18"/>
  <c r="BD6" i="18"/>
  <c r="AP6" i="18"/>
  <c r="AR6" i="18"/>
  <c r="AU6" i="18"/>
  <c r="AT6" i="18"/>
  <c r="AF6" i="18"/>
  <c r="AH6" i="18"/>
  <c r="AK6" i="18"/>
  <c r="AJ6" i="18"/>
  <c r="U6" i="18"/>
  <c r="W6" i="18"/>
  <c r="Z6" i="18"/>
  <c r="J6" i="18"/>
  <c r="L6" i="18"/>
  <c r="O6" i="18"/>
  <c r="BT5" i="18"/>
  <c r="BV5" i="18"/>
  <c r="BY5" i="18"/>
  <c r="BX5" i="18"/>
  <c r="BJ5" i="18"/>
  <c r="BL5" i="18"/>
  <c r="BO5" i="18"/>
  <c r="BN5" i="18"/>
  <c r="AZ5" i="18"/>
  <c r="BB5" i="18"/>
  <c r="BE5" i="18"/>
  <c r="BD5" i="18"/>
  <c r="AP5" i="18"/>
  <c r="AR5" i="18"/>
  <c r="AU5" i="18"/>
  <c r="AT5" i="18"/>
  <c r="AF5" i="18"/>
  <c r="AH5" i="18"/>
  <c r="AK5" i="18"/>
  <c r="AJ5" i="18"/>
  <c r="U5" i="18"/>
  <c r="W5" i="18"/>
  <c r="Z5" i="18"/>
  <c r="J5" i="18"/>
  <c r="L5" i="18"/>
  <c r="O5" i="18"/>
  <c r="BT4" i="18"/>
  <c r="BV4" i="18"/>
  <c r="BJ4" i="18"/>
  <c r="BL4" i="18"/>
  <c r="AZ4" i="18"/>
  <c r="BB4" i="18"/>
  <c r="AP4" i="18"/>
  <c r="AR4" i="18"/>
  <c r="AF4" i="18"/>
  <c r="AH4" i="18"/>
  <c r="U4" i="18"/>
  <c r="W4" i="18"/>
  <c r="J4" i="18"/>
  <c r="L4" i="18"/>
  <c r="BT3" i="18"/>
  <c r="BV3" i="18"/>
  <c r="BY3" i="18"/>
  <c r="BX3" i="18"/>
  <c r="BJ3" i="18"/>
  <c r="BL3" i="18"/>
  <c r="BO3" i="18"/>
  <c r="BN3" i="18"/>
  <c r="AZ3" i="18"/>
  <c r="BB3" i="18"/>
  <c r="BE3" i="18"/>
  <c r="BD3" i="18"/>
  <c r="AP3" i="18"/>
  <c r="AR3" i="18"/>
  <c r="AU3" i="18"/>
  <c r="AT3" i="18"/>
  <c r="AF3" i="18"/>
  <c r="AH3" i="18"/>
  <c r="AK3" i="18"/>
  <c r="AJ3" i="18"/>
  <c r="U3" i="18"/>
  <c r="W3" i="18"/>
  <c r="Z3" i="18"/>
  <c r="J3" i="18"/>
  <c r="L3" i="18"/>
  <c r="O3" i="18"/>
  <c r="BT2" i="18"/>
  <c r="BV2" i="18"/>
  <c r="BY2" i="18"/>
  <c r="BX2" i="18"/>
  <c r="BJ2" i="18"/>
  <c r="BL2" i="18"/>
  <c r="BO2" i="18"/>
  <c r="BN2" i="18"/>
  <c r="AZ2" i="18"/>
  <c r="BB2" i="18"/>
  <c r="BE2" i="18"/>
  <c r="BD2" i="18"/>
  <c r="AP2" i="18"/>
  <c r="AR2" i="18"/>
  <c r="AU2" i="18"/>
  <c r="AT2" i="18"/>
  <c r="AF2" i="18"/>
  <c r="AH2" i="18"/>
  <c r="AK2" i="18"/>
  <c r="AJ2" i="18"/>
  <c r="U2" i="18"/>
  <c r="W2" i="18"/>
  <c r="Z2" i="18"/>
  <c r="J2" i="18"/>
  <c r="L2" i="18"/>
  <c r="O2" i="18"/>
  <c r="BT86" i="17"/>
  <c r="BV86" i="17"/>
  <c r="BY86" i="17"/>
  <c r="BX86" i="17"/>
  <c r="BJ86" i="17"/>
  <c r="BL86" i="17"/>
  <c r="BO86" i="17"/>
  <c r="BN86" i="17"/>
  <c r="AZ86" i="17"/>
  <c r="BB86" i="17"/>
  <c r="BE86" i="17"/>
  <c r="BD86" i="17"/>
  <c r="AP86" i="17"/>
  <c r="AR86" i="17"/>
  <c r="AU86" i="17"/>
  <c r="AT86" i="17"/>
  <c r="AF86" i="17"/>
  <c r="AH86" i="17"/>
  <c r="AK86" i="17"/>
  <c r="AJ86" i="17"/>
  <c r="U86" i="17"/>
  <c r="W86" i="17"/>
  <c r="Z86" i="17"/>
  <c r="J86" i="17"/>
  <c r="L86" i="17"/>
  <c r="O86" i="17"/>
  <c r="BT85" i="17"/>
  <c r="BV85" i="17"/>
  <c r="BY85" i="17"/>
  <c r="BX85" i="17"/>
  <c r="BJ85" i="17"/>
  <c r="BL85" i="17"/>
  <c r="BO85" i="17"/>
  <c r="BN85" i="17"/>
  <c r="AZ85" i="17"/>
  <c r="BB85" i="17"/>
  <c r="BE85" i="17"/>
  <c r="BD85" i="17"/>
  <c r="AP85" i="17"/>
  <c r="AR85" i="17"/>
  <c r="AU85" i="17"/>
  <c r="AT85" i="17"/>
  <c r="AF85" i="17"/>
  <c r="AH85" i="17"/>
  <c r="AK85" i="17"/>
  <c r="AJ85" i="17"/>
  <c r="U85" i="17"/>
  <c r="W85" i="17"/>
  <c r="Z85" i="17"/>
  <c r="J85" i="17"/>
  <c r="L85" i="17"/>
  <c r="O85" i="17"/>
  <c r="BT84" i="17"/>
  <c r="BV84" i="17"/>
  <c r="BY84" i="17"/>
  <c r="BX84" i="17"/>
  <c r="BJ84" i="17"/>
  <c r="BL84" i="17"/>
  <c r="BO84" i="17"/>
  <c r="BN84" i="17"/>
  <c r="AZ84" i="17"/>
  <c r="BB84" i="17"/>
  <c r="BE84" i="17"/>
  <c r="BD84" i="17"/>
  <c r="AP84" i="17"/>
  <c r="AR84" i="17"/>
  <c r="AU84" i="17"/>
  <c r="AT84" i="17"/>
  <c r="AF84" i="17"/>
  <c r="AH84" i="17"/>
  <c r="AK84" i="17"/>
  <c r="AJ84" i="17"/>
  <c r="U84" i="17"/>
  <c r="W84" i="17"/>
  <c r="Z84" i="17"/>
  <c r="J84" i="17"/>
  <c r="L84" i="17"/>
  <c r="O84" i="17"/>
  <c r="BT83" i="17"/>
  <c r="BV83" i="17"/>
  <c r="BJ83" i="17"/>
  <c r="BL83" i="17"/>
  <c r="AZ83" i="17"/>
  <c r="BB83" i="17"/>
  <c r="AP83" i="17"/>
  <c r="AR83" i="17"/>
  <c r="AF83" i="17"/>
  <c r="AH83" i="17"/>
  <c r="U83" i="17"/>
  <c r="W83" i="17"/>
  <c r="J83" i="17"/>
  <c r="L83" i="17"/>
  <c r="BT82" i="17"/>
  <c r="BV82" i="17"/>
  <c r="BY82" i="17"/>
  <c r="BX82" i="17"/>
  <c r="BJ82" i="17"/>
  <c r="BL82" i="17"/>
  <c r="BO82" i="17"/>
  <c r="AZ82" i="17"/>
  <c r="BB82" i="17"/>
  <c r="BE82" i="17"/>
  <c r="BD82" i="17"/>
  <c r="AP82" i="17"/>
  <c r="AR82" i="17"/>
  <c r="AU82" i="17"/>
  <c r="AT82" i="17"/>
  <c r="AF82" i="17"/>
  <c r="AH82" i="17"/>
  <c r="AK82" i="17"/>
  <c r="AJ82" i="17"/>
  <c r="U82" i="17"/>
  <c r="W82" i="17"/>
  <c r="Z82" i="17"/>
  <c r="J82" i="17"/>
  <c r="L82" i="17"/>
  <c r="O82" i="17"/>
  <c r="BT81" i="17"/>
  <c r="BV81" i="17"/>
  <c r="BY81" i="17"/>
  <c r="BX81" i="17"/>
  <c r="BJ81" i="17"/>
  <c r="BL81" i="17"/>
  <c r="BO81" i="17"/>
  <c r="BN81" i="17"/>
  <c r="AZ81" i="17"/>
  <c r="BB81" i="17"/>
  <c r="BE81" i="17"/>
  <c r="BD81" i="17"/>
  <c r="AP81" i="17"/>
  <c r="AR81" i="17"/>
  <c r="AU81" i="17"/>
  <c r="AT81" i="17"/>
  <c r="AF81" i="17"/>
  <c r="AH81" i="17"/>
  <c r="AK81" i="17"/>
  <c r="AJ81" i="17"/>
  <c r="U81" i="17"/>
  <c r="W81" i="17"/>
  <c r="Z81" i="17"/>
  <c r="J81" i="17"/>
  <c r="L81" i="17"/>
  <c r="O81" i="17"/>
  <c r="BT80" i="17"/>
  <c r="BV80" i="17"/>
  <c r="BY80" i="17"/>
  <c r="BX80" i="17"/>
  <c r="BJ80" i="17"/>
  <c r="BL80" i="17"/>
  <c r="BO80" i="17"/>
  <c r="BN80" i="17"/>
  <c r="AZ80" i="17"/>
  <c r="BB80" i="17"/>
  <c r="BE80" i="17"/>
  <c r="BD80" i="17"/>
  <c r="AP80" i="17"/>
  <c r="AR80" i="17"/>
  <c r="AU80" i="17"/>
  <c r="AT80" i="17"/>
  <c r="AF80" i="17"/>
  <c r="AH80" i="17"/>
  <c r="AK80" i="17"/>
  <c r="AJ80" i="17"/>
  <c r="U80" i="17"/>
  <c r="W80" i="17"/>
  <c r="Z80" i="17"/>
  <c r="J80" i="17"/>
  <c r="L80" i="17"/>
  <c r="O80" i="17"/>
  <c r="BT79" i="17"/>
  <c r="BV79" i="17"/>
  <c r="BJ79" i="17"/>
  <c r="BL79" i="17"/>
  <c r="AZ79" i="17"/>
  <c r="BB79" i="17"/>
  <c r="AP79" i="17"/>
  <c r="AR79" i="17"/>
  <c r="AF79" i="17"/>
  <c r="AH79" i="17"/>
  <c r="U79" i="17"/>
  <c r="W79" i="17"/>
  <c r="J79" i="17"/>
  <c r="L79" i="17"/>
  <c r="BT78" i="17"/>
  <c r="BV78" i="17"/>
  <c r="BY78" i="17"/>
  <c r="BX78" i="17"/>
  <c r="BJ78" i="17"/>
  <c r="BL78" i="17"/>
  <c r="BO78" i="17"/>
  <c r="BN78" i="17"/>
  <c r="AZ78" i="17"/>
  <c r="BB78" i="17"/>
  <c r="BE78" i="17"/>
  <c r="BD78" i="17"/>
  <c r="AP78" i="17"/>
  <c r="AR78" i="17"/>
  <c r="AU78" i="17"/>
  <c r="AT78" i="17"/>
  <c r="AF78" i="17"/>
  <c r="AH78" i="17"/>
  <c r="AK78" i="17"/>
  <c r="AJ78" i="17"/>
  <c r="U78" i="17"/>
  <c r="W78" i="17"/>
  <c r="Z78" i="17"/>
  <c r="J78" i="17"/>
  <c r="L78" i="17"/>
  <c r="O78" i="17"/>
  <c r="BT77" i="17"/>
  <c r="BV77" i="17"/>
  <c r="BY77" i="17"/>
  <c r="BX77" i="17"/>
  <c r="BJ77" i="17"/>
  <c r="BL77" i="17"/>
  <c r="BO77" i="17"/>
  <c r="BN77" i="17"/>
  <c r="AZ77" i="17"/>
  <c r="BB77" i="17"/>
  <c r="BE77" i="17"/>
  <c r="BD77" i="17"/>
  <c r="AP77" i="17"/>
  <c r="AR77" i="17"/>
  <c r="AU77" i="17"/>
  <c r="AT77" i="17"/>
  <c r="AF77" i="17"/>
  <c r="AH77" i="17"/>
  <c r="AK77" i="17"/>
  <c r="AJ77" i="17"/>
  <c r="U77" i="17"/>
  <c r="W77" i="17"/>
  <c r="Z77" i="17"/>
  <c r="J77" i="17"/>
  <c r="L77" i="17"/>
  <c r="O77" i="17"/>
  <c r="BT76" i="17"/>
  <c r="BV76" i="17"/>
  <c r="BY76" i="17"/>
  <c r="BX76" i="17"/>
  <c r="BJ76" i="17"/>
  <c r="BL76" i="17"/>
  <c r="BO76" i="17"/>
  <c r="BN76" i="17"/>
  <c r="AZ76" i="17"/>
  <c r="BB76" i="17"/>
  <c r="BE76" i="17"/>
  <c r="BD76" i="17"/>
  <c r="AP76" i="17"/>
  <c r="AR76" i="17"/>
  <c r="AU76" i="17"/>
  <c r="AT76" i="17"/>
  <c r="AF76" i="17"/>
  <c r="AH76" i="17"/>
  <c r="AK76" i="17"/>
  <c r="AJ76" i="17"/>
  <c r="U76" i="17"/>
  <c r="W76" i="17"/>
  <c r="Z76" i="17"/>
  <c r="J76" i="17"/>
  <c r="L76" i="17"/>
  <c r="O76" i="17"/>
  <c r="BT75" i="17"/>
  <c r="BV75" i="17"/>
  <c r="BY75" i="17"/>
  <c r="BX75" i="17"/>
  <c r="BJ75" i="17"/>
  <c r="BL75" i="17"/>
  <c r="BO75" i="17"/>
  <c r="BN75" i="17"/>
  <c r="AZ75" i="17"/>
  <c r="BB75" i="17"/>
  <c r="BE75" i="17"/>
  <c r="BD75" i="17"/>
  <c r="AP75" i="17"/>
  <c r="AR75" i="17"/>
  <c r="AU75" i="17"/>
  <c r="AT75" i="17"/>
  <c r="AF75" i="17"/>
  <c r="AH75" i="17"/>
  <c r="AK75" i="17"/>
  <c r="AJ75" i="17"/>
  <c r="U75" i="17"/>
  <c r="W75" i="17"/>
  <c r="Z75" i="17"/>
  <c r="J75" i="17"/>
  <c r="L75" i="17"/>
  <c r="O75" i="17"/>
  <c r="BT74" i="17"/>
  <c r="BV74" i="17"/>
  <c r="BY74" i="17"/>
  <c r="BX74" i="17"/>
  <c r="BJ74" i="17"/>
  <c r="BL74" i="17"/>
  <c r="BO74" i="17"/>
  <c r="BN74" i="17"/>
  <c r="AZ74" i="17"/>
  <c r="BB74" i="17"/>
  <c r="BE74" i="17"/>
  <c r="BD74" i="17"/>
  <c r="AP74" i="17"/>
  <c r="AR74" i="17"/>
  <c r="AU74" i="17"/>
  <c r="AT74" i="17"/>
  <c r="AF74" i="17"/>
  <c r="AH74" i="17"/>
  <c r="AK74" i="17"/>
  <c r="AJ74" i="17"/>
  <c r="U74" i="17"/>
  <c r="W74" i="17"/>
  <c r="Z74" i="17"/>
  <c r="J74" i="17"/>
  <c r="L74" i="17"/>
  <c r="O74" i="17"/>
  <c r="BT73" i="17"/>
  <c r="BV73" i="17"/>
  <c r="BY73" i="17"/>
  <c r="BX73" i="17"/>
  <c r="BJ73" i="17"/>
  <c r="BL73" i="17"/>
  <c r="BO73" i="17"/>
  <c r="BN73" i="17"/>
  <c r="AZ73" i="17"/>
  <c r="BB73" i="17"/>
  <c r="BE73" i="17"/>
  <c r="BD73" i="17"/>
  <c r="AP73" i="17"/>
  <c r="AR73" i="17"/>
  <c r="AU73" i="17"/>
  <c r="AT73" i="17"/>
  <c r="AF73" i="17"/>
  <c r="AH73" i="17"/>
  <c r="AK73" i="17"/>
  <c r="AJ73" i="17"/>
  <c r="U73" i="17"/>
  <c r="W73" i="17"/>
  <c r="Z73" i="17"/>
  <c r="J73" i="17"/>
  <c r="L73" i="17"/>
  <c r="O73" i="17"/>
  <c r="BT72" i="17"/>
  <c r="BV72" i="17"/>
  <c r="BY72" i="17"/>
  <c r="BX72" i="17"/>
  <c r="BJ72" i="17"/>
  <c r="BL72" i="17"/>
  <c r="BO72" i="17"/>
  <c r="BN72" i="17"/>
  <c r="AZ72" i="17"/>
  <c r="BB72" i="17"/>
  <c r="BE72" i="17"/>
  <c r="BD72" i="17"/>
  <c r="AP72" i="17"/>
  <c r="AR72" i="17"/>
  <c r="AU72" i="17"/>
  <c r="AT72" i="17"/>
  <c r="AF72" i="17"/>
  <c r="AH72" i="17"/>
  <c r="AK72" i="17"/>
  <c r="AJ72" i="17"/>
  <c r="U72" i="17"/>
  <c r="W72" i="17"/>
  <c r="Z72" i="17"/>
  <c r="J72" i="17"/>
  <c r="L72" i="17"/>
  <c r="O72" i="17"/>
  <c r="BT71" i="17"/>
  <c r="BV71" i="17"/>
  <c r="BY71" i="17"/>
  <c r="BX71" i="17"/>
  <c r="BJ71" i="17"/>
  <c r="BL71" i="17"/>
  <c r="BO71" i="17"/>
  <c r="BN71" i="17"/>
  <c r="AZ71" i="17"/>
  <c r="BB71" i="17"/>
  <c r="BE71" i="17"/>
  <c r="BD71" i="17"/>
  <c r="AP71" i="17"/>
  <c r="AR71" i="17"/>
  <c r="AU71" i="17"/>
  <c r="AT71" i="17"/>
  <c r="AF71" i="17"/>
  <c r="AH71" i="17"/>
  <c r="AK71" i="17"/>
  <c r="AJ71" i="17"/>
  <c r="U71" i="17"/>
  <c r="W71" i="17"/>
  <c r="Z71" i="17"/>
  <c r="J71" i="17"/>
  <c r="L71" i="17"/>
  <c r="O71" i="17"/>
  <c r="BT70" i="17"/>
  <c r="BV70" i="17"/>
  <c r="BY70" i="17"/>
  <c r="BX70" i="17"/>
  <c r="BJ70" i="17"/>
  <c r="BL70" i="17"/>
  <c r="BO70" i="17"/>
  <c r="BN70" i="17"/>
  <c r="AZ70" i="17"/>
  <c r="BB70" i="17"/>
  <c r="BE70" i="17"/>
  <c r="BD70" i="17"/>
  <c r="AP70" i="17"/>
  <c r="AR70" i="17"/>
  <c r="AU70" i="17"/>
  <c r="AT70" i="17"/>
  <c r="AF70" i="17"/>
  <c r="AH70" i="17"/>
  <c r="AK70" i="17"/>
  <c r="AJ70" i="17"/>
  <c r="U70" i="17"/>
  <c r="W70" i="17"/>
  <c r="Z70" i="17"/>
  <c r="J70" i="17"/>
  <c r="L70" i="17"/>
  <c r="O70" i="17"/>
  <c r="BT69" i="17"/>
  <c r="BV69" i="17"/>
  <c r="BY69" i="17"/>
  <c r="BX69" i="17"/>
  <c r="BJ69" i="17"/>
  <c r="BL69" i="17"/>
  <c r="BO69" i="17"/>
  <c r="BN69" i="17"/>
  <c r="AZ69" i="17"/>
  <c r="BB69" i="17"/>
  <c r="BE69" i="17"/>
  <c r="BD69" i="17"/>
  <c r="AP69" i="17"/>
  <c r="AR69" i="17"/>
  <c r="AU69" i="17"/>
  <c r="AT69" i="17"/>
  <c r="AF69" i="17"/>
  <c r="AH69" i="17"/>
  <c r="AK69" i="17"/>
  <c r="AJ69" i="17"/>
  <c r="U69" i="17"/>
  <c r="W69" i="17"/>
  <c r="Z69" i="17"/>
  <c r="J69" i="17"/>
  <c r="L69" i="17"/>
  <c r="O69" i="17"/>
  <c r="BT68" i="17"/>
  <c r="BV68" i="17"/>
  <c r="BY68" i="17"/>
  <c r="BX68" i="17"/>
  <c r="BJ68" i="17"/>
  <c r="BL68" i="17"/>
  <c r="BO68" i="17"/>
  <c r="BN68" i="17"/>
  <c r="AZ68" i="17"/>
  <c r="BB68" i="17"/>
  <c r="BE68" i="17"/>
  <c r="BD68" i="17"/>
  <c r="AP68" i="17"/>
  <c r="AR68" i="17"/>
  <c r="AU68" i="17"/>
  <c r="AT68" i="17"/>
  <c r="AF68" i="17"/>
  <c r="AH68" i="17"/>
  <c r="AK68" i="17"/>
  <c r="AJ68" i="17"/>
  <c r="U68" i="17"/>
  <c r="W68" i="17"/>
  <c r="Z68" i="17"/>
  <c r="J68" i="17"/>
  <c r="L68" i="17"/>
  <c r="O68" i="17"/>
  <c r="BT67" i="17"/>
  <c r="BV67" i="17"/>
  <c r="BY67" i="17"/>
  <c r="BX67" i="17"/>
  <c r="BJ67" i="17"/>
  <c r="BL67" i="17"/>
  <c r="BO67" i="17"/>
  <c r="BN67" i="17"/>
  <c r="AZ67" i="17"/>
  <c r="BB67" i="17"/>
  <c r="BE67" i="17"/>
  <c r="BD67" i="17"/>
  <c r="AP67" i="17"/>
  <c r="AR67" i="17"/>
  <c r="AU67" i="17"/>
  <c r="AT67" i="17"/>
  <c r="AF67" i="17"/>
  <c r="AH67" i="17"/>
  <c r="AK67" i="17"/>
  <c r="AJ67" i="17"/>
  <c r="U67" i="17"/>
  <c r="W67" i="17"/>
  <c r="Z67" i="17"/>
  <c r="J67" i="17"/>
  <c r="L67" i="17"/>
  <c r="O67" i="17"/>
  <c r="BT66" i="17"/>
  <c r="BV66" i="17"/>
  <c r="BY66" i="17"/>
  <c r="BX66" i="17"/>
  <c r="BJ66" i="17"/>
  <c r="BL66" i="17"/>
  <c r="BO66" i="17"/>
  <c r="BN66" i="17"/>
  <c r="AZ66" i="17"/>
  <c r="BB66" i="17"/>
  <c r="BE66" i="17"/>
  <c r="BD66" i="17"/>
  <c r="AP66" i="17"/>
  <c r="AR66" i="17"/>
  <c r="AU66" i="17"/>
  <c r="AT66" i="17"/>
  <c r="AF66" i="17"/>
  <c r="AH66" i="17"/>
  <c r="AK66" i="17"/>
  <c r="AJ66" i="17"/>
  <c r="U66" i="17"/>
  <c r="W66" i="17"/>
  <c r="Z66" i="17"/>
  <c r="J66" i="17"/>
  <c r="L66" i="17"/>
  <c r="O66" i="17"/>
  <c r="BT65" i="17"/>
  <c r="BV65" i="17"/>
  <c r="BY65" i="17"/>
  <c r="BX65" i="17"/>
  <c r="BJ65" i="17"/>
  <c r="BL65" i="17"/>
  <c r="BO65" i="17"/>
  <c r="BN65" i="17"/>
  <c r="AZ65" i="17"/>
  <c r="BB65" i="17"/>
  <c r="BE65" i="17"/>
  <c r="BD65" i="17"/>
  <c r="AP65" i="17"/>
  <c r="AR65" i="17"/>
  <c r="AU65" i="17"/>
  <c r="AT65" i="17"/>
  <c r="AF65" i="17"/>
  <c r="AH65" i="17"/>
  <c r="AK65" i="17"/>
  <c r="AJ65" i="17"/>
  <c r="U65" i="17"/>
  <c r="W65" i="17"/>
  <c r="Z65" i="17"/>
  <c r="J65" i="17"/>
  <c r="L65" i="17"/>
  <c r="O65" i="17"/>
  <c r="BT64" i="17"/>
  <c r="BV64" i="17"/>
  <c r="BY64" i="17"/>
  <c r="BX64" i="17"/>
  <c r="BJ64" i="17"/>
  <c r="BL64" i="17"/>
  <c r="BO64" i="17"/>
  <c r="BN64" i="17"/>
  <c r="AZ64" i="17"/>
  <c r="BB64" i="17"/>
  <c r="BE64" i="17"/>
  <c r="BD64" i="17"/>
  <c r="AP64" i="17"/>
  <c r="AR64" i="17"/>
  <c r="AU64" i="17"/>
  <c r="AT64" i="17"/>
  <c r="AF64" i="17"/>
  <c r="AH64" i="17"/>
  <c r="AK64" i="17"/>
  <c r="AJ64" i="17"/>
  <c r="U64" i="17"/>
  <c r="W64" i="17"/>
  <c r="Z64" i="17"/>
  <c r="J64" i="17"/>
  <c r="L64" i="17"/>
  <c r="O64" i="17"/>
  <c r="BT63" i="17"/>
  <c r="BV63" i="17"/>
  <c r="BY63" i="17"/>
  <c r="BX63" i="17"/>
  <c r="BJ63" i="17"/>
  <c r="BL63" i="17"/>
  <c r="BO63" i="17"/>
  <c r="BN63" i="17"/>
  <c r="AZ63" i="17"/>
  <c r="BB63" i="17"/>
  <c r="BE63" i="17"/>
  <c r="BD63" i="17"/>
  <c r="AP63" i="17"/>
  <c r="AR63" i="17"/>
  <c r="AU63" i="17"/>
  <c r="AT63" i="17"/>
  <c r="AF63" i="17"/>
  <c r="AH63" i="17"/>
  <c r="AK63" i="17"/>
  <c r="AJ63" i="17"/>
  <c r="U63" i="17"/>
  <c r="W63" i="17"/>
  <c r="Z63" i="17"/>
  <c r="J63" i="17"/>
  <c r="L63" i="17"/>
  <c r="O63" i="17"/>
  <c r="BT62" i="17"/>
  <c r="BV62" i="17"/>
  <c r="BY62" i="17"/>
  <c r="BX62" i="17"/>
  <c r="BJ62" i="17"/>
  <c r="BL62" i="17"/>
  <c r="BO62" i="17"/>
  <c r="BN62" i="17"/>
  <c r="AZ62" i="17"/>
  <c r="BB62" i="17"/>
  <c r="BE62" i="17"/>
  <c r="BD62" i="17"/>
  <c r="AP62" i="17"/>
  <c r="AR62" i="17"/>
  <c r="AU62" i="17"/>
  <c r="AT62" i="17"/>
  <c r="AF62" i="17"/>
  <c r="AH62" i="17"/>
  <c r="AK62" i="17"/>
  <c r="AJ62" i="17"/>
  <c r="U62" i="17"/>
  <c r="W62" i="17"/>
  <c r="Z62" i="17"/>
  <c r="J62" i="17"/>
  <c r="L62" i="17"/>
  <c r="O62" i="17"/>
  <c r="BT61" i="17"/>
  <c r="BV61" i="17"/>
  <c r="BY61" i="17"/>
  <c r="BX61" i="17"/>
  <c r="BJ61" i="17"/>
  <c r="BL61" i="17"/>
  <c r="BO61" i="17"/>
  <c r="BN61" i="17"/>
  <c r="AZ61" i="17"/>
  <c r="BB61" i="17"/>
  <c r="BE61" i="17"/>
  <c r="BD61" i="17"/>
  <c r="AP61" i="17"/>
  <c r="AR61" i="17"/>
  <c r="AU61" i="17"/>
  <c r="AT61" i="17"/>
  <c r="AF61" i="17"/>
  <c r="AH61" i="17"/>
  <c r="AK61" i="17"/>
  <c r="AJ61" i="17"/>
  <c r="U61" i="17"/>
  <c r="W61" i="17"/>
  <c r="Z61" i="17"/>
  <c r="J61" i="17"/>
  <c r="K61" i="17"/>
  <c r="L61" i="17"/>
  <c r="O61" i="17"/>
  <c r="BT60" i="17"/>
  <c r="BV60" i="17"/>
  <c r="BY60" i="17"/>
  <c r="BX60" i="17"/>
  <c r="BJ60" i="17"/>
  <c r="BL60" i="17"/>
  <c r="BO60" i="17"/>
  <c r="BN60" i="17"/>
  <c r="AZ60" i="17"/>
  <c r="BB60" i="17"/>
  <c r="BE60" i="17"/>
  <c r="BD60" i="17"/>
  <c r="AP60" i="17"/>
  <c r="AR60" i="17"/>
  <c r="AU60" i="17"/>
  <c r="AT60" i="17"/>
  <c r="AF60" i="17"/>
  <c r="AH60" i="17"/>
  <c r="AK60" i="17"/>
  <c r="AJ60" i="17"/>
  <c r="U60" i="17"/>
  <c r="W60" i="17"/>
  <c r="Z60" i="17"/>
  <c r="J60" i="17"/>
  <c r="L60" i="17"/>
  <c r="O60" i="17"/>
  <c r="BT59" i="17"/>
  <c r="BV59" i="17"/>
  <c r="BY59" i="17"/>
  <c r="BX59" i="17"/>
  <c r="BJ59" i="17"/>
  <c r="BL59" i="17"/>
  <c r="BO59" i="17"/>
  <c r="BN59" i="17"/>
  <c r="AZ59" i="17"/>
  <c r="BB59" i="17"/>
  <c r="BE59" i="17"/>
  <c r="BD59" i="17"/>
  <c r="AP59" i="17"/>
  <c r="AR59" i="17"/>
  <c r="AU59" i="17"/>
  <c r="AT59" i="17"/>
  <c r="AF59" i="17"/>
  <c r="AH59" i="17"/>
  <c r="AK59" i="17"/>
  <c r="AJ59" i="17"/>
  <c r="U59" i="17"/>
  <c r="W59" i="17"/>
  <c r="Z59" i="17"/>
  <c r="J59" i="17"/>
  <c r="L59" i="17"/>
  <c r="O59" i="17"/>
  <c r="BT58" i="17"/>
  <c r="BV58" i="17"/>
  <c r="BY58" i="17"/>
  <c r="BX58" i="17"/>
  <c r="BJ58" i="17"/>
  <c r="BL58" i="17"/>
  <c r="BO58" i="17"/>
  <c r="BN58" i="17"/>
  <c r="AZ58" i="17"/>
  <c r="BB58" i="17"/>
  <c r="BE58" i="17"/>
  <c r="BD58" i="17"/>
  <c r="AP58" i="17"/>
  <c r="AR58" i="17"/>
  <c r="AU58" i="17"/>
  <c r="AT58" i="17"/>
  <c r="AF58" i="17"/>
  <c r="AH58" i="17"/>
  <c r="AK58" i="17"/>
  <c r="AJ58" i="17"/>
  <c r="U58" i="17"/>
  <c r="W58" i="17"/>
  <c r="Z58" i="17"/>
  <c r="J58" i="17"/>
  <c r="L58" i="17"/>
  <c r="O58" i="17"/>
  <c r="BT57" i="17"/>
  <c r="BV57" i="17"/>
  <c r="BY57" i="17"/>
  <c r="BX57" i="17"/>
  <c r="BJ57" i="17"/>
  <c r="BL57" i="17"/>
  <c r="BO57" i="17"/>
  <c r="BN57" i="17"/>
  <c r="AZ57" i="17"/>
  <c r="BB57" i="17"/>
  <c r="BE57" i="17"/>
  <c r="BD57" i="17"/>
  <c r="AP57" i="17"/>
  <c r="AR57" i="17"/>
  <c r="AU57" i="17"/>
  <c r="AT57" i="17"/>
  <c r="AF57" i="17"/>
  <c r="AH57" i="17"/>
  <c r="AK57" i="17"/>
  <c r="AJ57" i="17"/>
  <c r="U57" i="17"/>
  <c r="W57" i="17"/>
  <c r="Z57" i="17"/>
  <c r="J57" i="17"/>
  <c r="L57" i="17"/>
  <c r="O57" i="17"/>
  <c r="BT56" i="17"/>
  <c r="BV56" i="17"/>
  <c r="BY56" i="17"/>
  <c r="BX56" i="17"/>
  <c r="BJ56" i="17"/>
  <c r="BL56" i="17"/>
  <c r="BO56" i="17"/>
  <c r="BN56" i="17"/>
  <c r="AZ56" i="17"/>
  <c r="BB56" i="17"/>
  <c r="BE56" i="17"/>
  <c r="BD56" i="17"/>
  <c r="AP56" i="17"/>
  <c r="AR56" i="17"/>
  <c r="AU56" i="17"/>
  <c r="AT56" i="17"/>
  <c r="AF56" i="17"/>
  <c r="AH56" i="17"/>
  <c r="AK56" i="17"/>
  <c r="AJ56" i="17"/>
  <c r="U56" i="17"/>
  <c r="W56" i="17"/>
  <c r="Z56" i="17"/>
  <c r="J56" i="17"/>
  <c r="L56" i="17"/>
  <c r="O56" i="17"/>
  <c r="BT55" i="17"/>
  <c r="BV55" i="17"/>
  <c r="BY55" i="17"/>
  <c r="BX55" i="17"/>
  <c r="BJ55" i="17"/>
  <c r="BL55" i="17"/>
  <c r="BO55" i="17"/>
  <c r="BN55" i="17"/>
  <c r="AZ55" i="17"/>
  <c r="BB55" i="17"/>
  <c r="BE55" i="17"/>
  <c r="BD55" i="17"/>
  <c r="AP55" i="17"/>
  <c r="AR55" i="17"/>
  <c r="AU55" i="17"/>
  <c r="AT55" i="17"/>
  <c r="AF55" i="17"/>
  <c r="AH55" i="17"/>
  <c r="AK55" i="17"/>
  <c r="AJ55" i="17"/>
  <c r="U55" i="17"/>
  <c r="W55" i="17"/>
  <c r="Z55" i="17"/>
  <c r="J55" i="17"/>
  <c r="L55" i="17"/>
  <c r="O55" i="17"/>
  <c r="BT54" i="17"/>
  <c r="BV54" i="17"/>
  <c r="BY54" i="17"/>
  <c r="BX54" i="17"/>
  <c r="BJ54" i="17"/>
  <c r="BL54" i="17"/>
  <c r="BO54" i="17"/>
  <c r="BN54" i="17"/>
  <c r="AZ54" i="17"/>
  <c r="BB54" i="17"/>
  <c r="BE54" i="17"/>
  <c r="BD54" i="17"/>
  <c r="AP54" i="17"/>
  <c r="AR54" i="17"/>
  <c r="AU54" i="17"/>
  <c r="AT54" i="17"/>
  <c r="AF54" i="17"/>
  <c r="AH54" i="17"/>
  <c r="AK54" i="17"/>
  <c r="AJ54" i="17"/>
  <c r="U54" i="17"/>
  <c r="W54" i="17"/>
  <c r="Z54" i="17"/>
  <c r="J54" i="17"/>
  <c r="L54" i="17"/>
  <c r="O54" i="17"/>
  <c r="BT53" i="17"/>
  <c r="BV53" i="17"/>
  <c r="BY53" i="17"/>
  <c r="BX53" i="17"/>
  <c r="BJ53" i="17"/>
  <c r="BL53" i="17"/>
  <c r="BO53" i="17"/>
  <c r="BN53" i="17"/>
  <c r="AZ53" i="17"/>
  <c r="BB53" i="17"/>
  <c r="BE53" i="17"/>
  <c r="BD53" i="17"/>
  <c r="AP53" i="17"/>
  <c r="AR53" i="17"/>
  <c r="AU53" i="17"/>
  <c r="AT53" i="17"/>
  <c r="AF53" i="17"/>
  <c r="AH53" i="17"/>
  <c r="AK53" i="17"/>
  <c r="AJ53" i="17"/>
  <c r="U53" i="17"/>
  <c r="W53" i="17"/>
  <c r="Z53" i="17"/>
  <c r="J53" i="17"/>
  <c r="L53" i="17"/>
  <c r="O53" i="17"/>
  <c r="BT52" i="17"/>
  <c r="BV52" i="17"/>
  <c r="BY52" i="17"/>
  <c r="BX52" i="17"/>
  <c r="BJ52" i="17"/>
  <c r="BL52" i="17"/>
  <c r="BO52" i="17"/>
  <c r="BN52" i="17"/>
  <c r="AZ52" i="17"/>
  <c r="BB52" i="17"/>
  <c r="BE52" i="17"/>
  <c r="BD52" i="17"/>
  <c r="AP52" i="17"/>
  <c r="AR52" i="17"/>
  <c r="AU52" i="17"/>
  <c r="AT52" i="17"/>
  <c r="AF52" i="17"/>
  <c r="AH52" i="17"/>
  <c r="AK52" i="17"/>
  <c r="AJ52" i="17"/>
  <c r="U52" i="17"/>
  <c r="W52" i="17"/>
  <c r="Z52" i="17"/>
  <c r="J52" i="17"/>
  <c r="L52" i="17"/>
  <c r="O52" i="17"/>
  <c r="BT51" i="17"/>
  <c r="BV51" i="17"/>
  <c r="BY51" i="17"/>
  <c r="BX51" i="17"/>
  <c r="BJ51" i="17"/>
  <c r="BL51" i="17"/>
  <c r="BO51" i="17"/>
  <c r="BN51" i="17"/>
  <c r="AZ51" i="17"/>
  <c r="BB51" i="17"/>
  <c r="BE51" i="17"/>
  <c r="BD51" i="17"/>
  <c r="AP51" i="17"/>
  <c r="AR51" i="17"/>
  <c r="AU51" i="17"/>
  <c r="AT51" i="17"/>
  <c r="AF51" i="17"/>
  <c r="AH51" i="17"/>
  <c r="AK51" i="17"/>
  <c r="AJ51" i="17"/>
  <c r="U51" i="17"/>
  <c r="W51" i="17"/>
  <c r="Z51" i="17"/>
  <c r="J51" i="17"/>
  <c r="L51" i="17"/>
  <c r="O51" i="17"/>
  <c r="BT50" i="17"/>
  <c r="BV50" i="17"/>
  <c r="BY50" i="17"/>
  <c r="BX50" i="17"/>
  <c r="BJ50" i="17"/>
  <c r="BL50" i="17"/>
  <c r="BO50" i="17"/>
  <c r="BN50" i="17"/>
  <c r="AZ50" i="17"/>
  <c r="BB50" i="17"/>
  <c r="BE50" i="17"/>
  <c r="BD50" i="17"/>
  <c r="AP50" i="17"/>
  <c r="AR50" i="17"/>
  <c r="AU50" i="17"/>
  <c r="AT50" i="17"/>
  <c r="AF50" i="17"/>
  <c r="AH50" i="17"/>
  <c r="AK50" i="17"/>
  <c r="AJ50" i="17"/>
  <c r="U50" i="17"/>
  <c r="W50" i="17"/>
  <c r="Z50" i="17"/>
  <c r="J50" i="17"/>
  <c r="L50" i="17"/>
  <c r="O50" i="17"/>
  <c r="BT49" i="17"/>
  <c r="BV49" i="17"/>
  <c r="BY49" i="17"/>
  <c r="BX49" i="17"/>
  <c r="BJ49" i="17"/>
  <c r="BL49" i="17"/>
  <c r="BO49" i="17"/>
  <c r="BN49" i="17"/>
  <c r="AZ49" i="17"/>
  <c r="BB49" i="17"/>
  <c r="BE49" i="17"/>
  <c r="BD49" i="17"/>
  <c r="AP49" i="17"/>
  <c r="AR49" i="17"/>
  <c r="AU49" i="17"/>
  <c r="AT49" i="17"/>
  <c r="AF49" i="17"/>
  <c r="AH49" i="17"/>
  <c r="AK49" i="17"/>
  <c r="AJ49" i="17"/>
  <c r="U49" i="17"/>
  <c r="W49" i="17"/>
  <c r="Z49" i="17"/>
  <c r="J49" i="17"/>
  <c r="L49" i="17"/>
  <c r="O49" i="17"/>
  <c r="BT48" i="17"/>
  <c r="BV48" i="17"/>
  <c r="BY48" i="17"/>
  <c r="BX48" i="17"/>
  <c r="BJ48" i="17"/>
  <c r="BL48" i="17"/>
  <c r="BO48" i="17"/>
  <c r="BN48" i="17"/>
  <c r="AZ48" i="17"/>
  <c r="BB48" i="17"/>
  <c r="BE48" i="17"/>
  <c r="BD48" i="17"/>
  <c r="AP48" i="17"/>
  <c r="AQ48" i="17"/>
  <c r="AR48" i="17"/>
  <c r="AU48" i="17"/>
  <c r="AT48" i="17"/>
  <c r="AF48" i="17"/>
  <c r="AG48" i="17"/>
  <c r="AH48" i="17"/>
  <c r="AK48" i="17"/>
  <c r="AJ48" i="17"/>
  <c r="U48" i="17"/>
  <c r="W48" i="17"/>
  <c r="Z48" i="17"/>
  <c r="J48" i="17"/>
  <c r="L48" i="17"/>
  <c r="O48" i="17"/>
  <c r="BT47" i="17"/>
  <c r="BV47" i="17"/>
  <c r="BY47" i="17"/>
  <c r="BX47" i="17"/>
  <c r="BJ47" i="17"/>
  <c r="BL47" i="17"/>
  <c r="BO47" i="17"/>
  <c r="BN47" i="17"/>
  <c r="AZ47" i="17"/>
  <c r="BB47" i="17"/>
  <c r="BE47" i="17"/>
  <c r="BD47" i="17"/>
  <c r="AP47" i="17"/>
  <c r="AR47" i="17"/>
  <c r="AU47" i="17"/>
  <c r="AT47" i="17"/>
  <c r="AF47" i="17"/>
  <c r="AH47" i="17"/>
  <c r="AK47" i="17"/>
  <c r="AJ47" i="17"/>
  <c r="U47" i="17"/>
  <c r="W47" i="17"/>
  <c r="Z47" i="17"/>
  <c r="J47" i="17"/>
  <c r="L47" i="17"/>
  <c r="O47" i="17"/>
  <c r="BT46" i="17"/>
  <c r="BV46" i="17"/>
  <c r="BY46" i="17"/>
  <c r="BX46" i="17"/>
  <c r="BJ46" i="17"/>
  <c r="BL46" i="17"/>
  <c r="BO46" i="17"/>
  <c r="BN46" i="17"/>
  <c r="AZ46" i="17"/>
  <c r="BB46" i="17"/>
  <c r="BE46" i="17"/>
  <c r="BD46" i="17"/>
  <c r="AP46" i="17"/>
  <c r="AR46" i="17"/>
  <c r="AU46" i="17"/>
  <c r="AT46" i="17"/>
  <c r="AF46" i="17"/>
  <c r="AH46" i="17"/>
  <c r="AK46" i="17"/>
  <c r="AJ46" i="17"/>
  <c r="U46" i="17"/>
  <c r="W46" i="17"/>
  <c r="Z46" i="17"/>
  <c r="J46" i="17"/>
  <c r="L46" i="17"/>
  <c r="O46" i="17"/>
  <c r="BT45" i="17"/>
  <c r="BV45" i="17"/>
  <c r="BY45" i="17"/>
  <c r="BX45" i="17"/>
  <c r="BJ45" i="17"/>
  <c r="BL45" i="17"/>
  <c r="BO45" i="17"/>
  <c r="BN45" i="17"/>
  <c r="AZ45" i="17"/>
  <c r="BB45" i="17"/>
  <c r="BE45" i="17"/>
  <c r="BD45" i="17"/>
  <c r="AP45" i="17"/>
  <c r="AR45" i="17"/>
  <c r="AU45" i="17"/>
  <c r="AT45" i="17"/>
  <c r="AF45" i="17"/>
  <c r="AH45" i="17"/>
  <c r="AK45" i="17"/>
  <c r="AJ45" i="17"/>
  <c r="U45" i="17"/>
  <c r="W45" i="17"/>
  <c r="Z45" i="17"/>
  <c r="J45" i="17"/>
  <c r="L45" i="17"/>
  <c r="O45" i="17"/>
  <c r="BT44" i="17"/>
  <c r="BV44" i="17"/>
  <c r="BY44" i="17"/>
  <c r="BX44" i="17"/>
  <c r="BJ44" i="17"/>
  <c r="BL44" i="17"/>
  <c r="BO44" i="17"/>
  <c r="BN44" i="17"/>
  <c r="AZ44" i="17"/>
  <c r="BB44" i="17"/>
  <c r="BE44" i="17"/>
  <c r="BD44" i="17"/>
  <c r="AP44" i="17"/>
  <c r="AR44" i="17"/>
  <c r="AU44" i="17"/>
  <c r="AT44" i="17"/>
  <c r="AF44" i="17"/>
  <c r="AH44" i="17"/>
  <c r="AK44" i="17"/>
  <c r="AJ44" i="17"/>
  <c r="U44" i="17"/>
  <c r="W44" i="17"/>
  <c r="Z44" i="17"/>
  <c r="J44" i="17"/>
  <c r="L44" i="17"/>
  <c r="O44" i="17"/>
  <c r="BT43" i="17"/>
  <c r="BV43" i="17"/>
  <c r="BY43" i="17"/>
  <c r="BX43" i="17"/>
  <c r="BJ43" i="17"/>
  <c r="BL43" i="17"/>
  <c r="BO43" i="17"/>
  <c r="BN43" i="17"/>
  <c r="AZ43" i="17"/>
  <c r="BB43" i="17"/>
  <c r="BE43" i="17"/>
  <c r="BD43" i="17"/>
  <c r="AP43" i="17"/>
  <c r="AR43" i="17"/>
  <c r="AU43" i="17"/>
  <c r="AT43" i="17"/>
  <c r="AF43" i="17"/>
  <c r="AH43" i="17"/>
  <c r="AK43" i="17"/>
  <c r="AJ43" i="17"/>
  <c r="U43" i="17"/>
  <c r="W43" i="17"/>
  <c r="Z43" i="17"/>
  <c r="J43" i="17"/>
  <c r="L43" i="17"/>
  <c r="O43" i="17"/>
  <c r="BT42" i="17"/>
  <c r="BV42" i="17"/>
  <c r="BY42" i="17"/>
  <c r="BX42" i="17"/>
  <c r="BJ42" i="17"/>
  <c r="BL42" i="17"/>
  <c r="BO42" i="17"/>
  <c r="BN42" i="17"/>
  <c r="AZ42" i="17"/>
  <c r="BB42" i="17"/>
  <c r="BE42" i="17"/>
  <c r="BD42" i="17"/>
  <c r="AP42" i="17"/>
  <c r="AR42" i="17"/>
  <c r="AU42" i="17"/>
  <c r="AT42" i="17"/>
  <c r="AF42" i="17"/>
  <c r="AH42" i="17"/>
  <c r="AK42" i="17"/>
  <c r="AJ42" i="17"/>
  <c r="U42" i="17"/>
  <c r="W42" i="17"/>
  <c r="Z42" i="17"/>
  <c r="J42" i="17"/>
  <c r="L42" i="17"/>
  <c r="O42" i="17"/>
  <c r="BT41" i="17"/>
  <c r="BV41" i="17"/>
  <c r="BY41" i="17"/>
  <c r="BX41" i="17"/>
  <c r="BJ41" i="17"/>
  <c r="BL41" i="17"/>
  <c r="BO41" i="17"/>
  <c r="BN41" i="17"/>
  <c r="AZ41" i="17"/>
  <c r="BB41" i="17"/>
  <c r="BE41" i="17"/>
  <c r="BD41" i="17"/>
  <c r="AP41" i="17"/>
  <c r="AR41" i="17"/>
  <c r="AU41" i="17"/>
  <c r="AT41" i="17"/>
  <c r="AF41" i="17"/>
  <c r="AH41" i="17"/>
  <c r="AK41" i="17"/>
  <c r="AJ41" i="17"/>
  <c r="U41" i="17"/>
  <c r="W41" i="17"/>
  <c r="Z41" i="17"/>
  <c r="J41" i="17"/>
  <c r="L41" i="17"/>
  <c r="O41" i="17"/>
  <c r="BT40" i="17"/>
  <c r="BU40" i="17"/>
  <c r="BV40" i="17"/>
  <c r="BY40" i="17"/>
  <c r="BX40" i="17"/>
  <c r="BJ40" i="17"/>
  <c r="BK40" i="17"/>
  <c r="BL40" i="17"/>
  <c r="BO40" i="17"/>
  <c r="BN40" i="17"/>
  <c r="AZ40" i="17"/>
  <c r="BA40" i="17"/>
  <c r="BB40" i="17"/>
  <c r="BE40" i="17"/>
  <c r="BD40" i="17"/>
  <c r="AP40" i="17"/>
  <c r="AQ40" i="17"/>
  <c r="AR40" i="17"/>
  <c r="AU40" i="17"/>
  <c r="AT40" i="17"/>
  <c r="AF40" i="17"/>
  <c r="AG40" i="17"/>
  <c r="AH40" i="17"/>
  <c r="AK40" i="17"/>
  <c r="AJ40" i="17"/>
  <c r="U40" i="17"/>
  <c r="W40" i="17"/>
  <c r="Z40" i="17"/>
  <c r="J40" i="17"/>
  <c r="L40" i="17"/>
  <c r="O40" i="17"/>
  <c r="BT39" i="17"/>
  <c r="BV39" i="17"/>
  <c r="BY39" i="17"/>
  <c r="BX39" i="17"/>
  <c r="BJ39" i="17"/>
  <c r="BL39" i="17"/>
  <c r="BO39" i="17"/>
  <c r="BN39" i="17"/>
  <c r="AZ39" i="17"/>
  <c r="BB39" i="17"/>
  <c r="BE39" i="17"/>
  <c r="BD39" i="17"/>
  <c r="AP39" i="17"/>
  <c r="AR39" i="17"/>
  <c r="AU39" i="17"/>
  <c r="AT39" i="17"/>
  <c r="AF39" i="17"/>
  <c r="AH39" i="17"/>
  <c r="AK39" i="17"/>
  <c r="AJ39" i="17"/>
  <c r="U39" i="17"/>
  <c r="W39" i="17"/>
  <c r="Z39" i="17"/>
  <c r="J39" i="17"/>
  <c r="L39" i="17"/>
  <c r="O39" i="17"/>
  <c r="BT38" i="17"/>
  <c r="BV38" i="17"/>
  <c r="BY38" i="17"/>
  <c r="BX38" i="17"/>
  <c r="BJ38" i="17"/>
  <c r="BL38" i="17"/>
  <c r="BO38" i="17"/>
  <c r="BN38" i="17"/>
  <c r="AZ38" i="17"/>
  <c r="BB38" i="17"/>
  <c r="BE38" i="17"/>
  <c r="BD38" i="17"/>
  <c r="AP38" i="17"/>
  <c r="AQ38" i="17"/>
  <c r="AR38" i="17"/>
  <c r="AU38" i="17"/>
  <c r="AT38" i="17"/>
  <c r="AF38" i="17"/>
  <c r="AH38" i="17"/>
  <c r="AK38" i="17"/>
  <c r="AJ38" i="17"/>
  <c r="U38" i="17"/>
  <c r="W38" i="17"/>
  <c r="Z38" i="17"/>
  <c r="J38" i="17"/>
  <c r="L38" i="17"/>
  <c r="O38" i="17"/>
  <c r="BT37" i="17"/>
  <c r="BV37" i="17"/>
  <c r="BY37" i="17"/>
  <c r="BX37" i="17"/>
  <c r="BJ37" i="17"/>
  <c r="BL37" i="17"/>
  <c r="BO37" i="17"/>
  <c r="BN37" i="17"/>
  <c r="AZ37" i="17"/>
  <c r="BB37" i="17"/>
  <c r="BE37" i="17"/>
  <c r="BD37" i="17"/>
  <c r="AP37" i="17"/>
  <c r="AR37" i="17"/>
  <c r="AU37" i="17"/>
  <c r="AT37" i="17"/>
  <c r="AF37" i="17"/>
  <c r="AH37" i="17"/>
  <c r="AK37" i="17"/>
  <c r="AJ37" i="17"/>
  <c r="U37" i="17"/>
  <c r="W37" i="17"/>
  <c r="Z37" i="17"/>
  <c r="J37" i="17"/>
  <c r="L37" i="17"/>
  <c r="O37" i="17"/>
  <c r="BT36" i="17"/>
  <c r="BV36" i="17"/>
  <c r="BY36" i="17"/>
  <c r="BX36" i="17"/>
  <c r="BJ36" i="17"/>
  <c r="BL36" i="17"/>
  <c r="BO36" i="17"/>
  <c r="BN36" i="17"/>
  <c r="AZ36" i="17"/>
  <c r="BB36" i="17"/>
  <c r="BE36" i="17"/>
  <c r="BD36" i="17"/>
  <c r="AP36" i="17"/>
  <c r="AR36" i="17"/>
  <c r="AU36" i="17"/>
  <c r="AT36" i="17"/>
  <c r="AF36" i="17"/>
  <c r="AH36" i="17"/>
  <c r="AK36" i="17"/>
  <c r="AJ36" i="17"/>
  <c r="U36" i="17"/>
  <c r="W36" i="17"/>
  <c r="Z36" i="17"/>
  <c r="J36" i="17"/>
  <c r="L36" i="17"/>
  <c r="O36" i="17"/>
  <c r="BT35" i="17"/>
  <c r="BV35" i="17"/>
  <c r="BY35" i="17"/>
  <c r="BX35" i="17"/>
  <c r="BJ35" i="17"/>
  <c r="BL35" i="17"/>
  <c r="BO35" i="17"/>
  <c r="BN35" i="17"/>
  <c r="AZ35" i="17"/>
  <c r="BB35" i="17"/>
  <c r="BE35" i="17"/>
  <c r="BD35" i="17"/>
  <c r="AP35" i="17"/>
  <c r="AR35" i="17"/>
  <c r="AU35" i="17"/>
  <c r="AT35" i="17"/>
  <c r="AF35" i="17"/>
  <c r="AH35" i="17"/>
  <c r="AK35" i="17"/>
  <c r="AJ35" i="17"/>
  <c r="U35" i="17"/>
  <c r="W35" i="17"/>
  <c r="Z35" i="17"/>
  <c r="J35" i="17"/>
  <c r="L35" i="17"/>
  <c r="O35" i="17"/>
  <c r="BT34" i="17"/>
  <c r="BV34" i="17"/>
  <c r="BY34" i="17"/>
  <c r="BX34" i="17"/>
  <c r="BJ34" i="17"/>
  <c r="BL34" i="17"/>
  <c r="BO34" i="17"/>
  <c r="BN34" i="17"/>
  <c r="AZ34" i="17"/>
  <c r="BB34" i="17"/>
  <c r="BE34" i="17"/>
  <c r="BD34" i="17"/>
  <c r="AP34" i="17"/>
  <c r="AR34" i="17"/>
  <c r="AU34" i="17"/>
  <c r="AT34" i="17"/>
  <c r="AF34" i="17"/>
  <c r="AH34" i="17"/>
  <c r="AK34" i="17"/>
  <c r="AJ34" i="17"/>
  <c r="U34" i="17"/>
  <c r="W34" i="17"/>
  <c r="Z34" i="17"/>
  <c r="J34" i="17"/>
  <c r="L34" i="17"/>
  <c r="O34" i="17"/>
  <c r="BT33" i="17"/>
  <c r="BV33" i="17"/>
  <c r="BY33" i="17"/>
  <c r="BX33" i="17"/>
  <c r="BJ33" i="17"/>
  <c r="BL33" i="17"/>
  <c r="BO33" i="17"/>
  <c r="BN33" i="17"/>
  <c r="AZ33" i="17"/>
  <c r="BB33" i="17"/>
  <c r="BE33" i="17"/>
  <c r="BD33" i="17"/>
  <c r="AP33" i="17"/>
  <c r="AR33" i="17"/>
  <c r="AU33" i="17"/>
  <c r="AT33" i="17"/>
  <c r="AF33" i="17"/>
  <c r="AH33" i="17"/>
  <c r="AK33" i="17"/>
  <c r="AJ33" i="17"/>
  <c r="U33" i="17"/>
  <c r="W33" i="17"/>
  <c r="Z33" i="17"/>
  <c r="J33" i="17"/>
  <c r="L33" i="17"/>
  <c r="O33" i="17"/>
  <c r="BT32" i="17"/>
  <c r="BV32" i="17"/>
  <c r="BY32" i="17"/>
  <c r="BX32" i="17"/>
  <c r="BJ32" i="17"/>
  <c r="BL32" i="17"/>
  <c r="BO32" i="17"/>
  <c r="BN32" i="17"/>
  <c r="AZ32" i="17"/>
  <c r="BB32" i="17"/>
  <c r="BE32" i="17"/>
  <c r="BD32" i="17"/>
  <c r="AP32" i="17"/>
  <c r="AR32" i="17"/>
  <c r="AU32" i="17"/>
  <c r="AT32" i="17"/>
  <c r="AF32" i="17"/>
  <c r="AH32" i="17"/>
  <c r="AK32" i="17"/>
  <c r="AJ32" i="17"/>
  <c r="U32" i="17"/>
  <c r="W32" i="17"/>
  <c r="Z32" i="17"/>
  <c r="J32" i="17"/>
  <c r="L32" i="17"/>
  <c r="O32" i="17"/>
  <c r="BT31" i="17"/>
  <c r="BV31" i="17"/>
  <c r="BY31" i="17"/>
  <c r="BX31" i="17"/>
  <c r="BJ31" i="17"/>
  <c r="BL31" i="17"/>
  <c r="BO31" i="17"/>
  <c r="BN31" i="17"/>
  <c r="AZ31" i="17"/>
  <c r="BB31" i="17"/>
  <c r="BE31" i="17"/>
  <c r="BD31" i="17"/>
  <c r="AP31" i="17"/>
  <c r="AR31" i="17"/>
  <c r="AU31" i="17"/>
  <c r="AT31" i="17"/>
  <c r="AF31" i="17"/>
  <c r="AH31" i="17"/>
  <c r="AK31" i="17"/>
  <c r="AJ31" i="17"/>
  <c r="U31" i="17"/>
  <c r="W31" i="17"/>
  <c r="Z31" i="17"/>
  <c r="J31" i="17"/>
  <c r="L31" i="17"/>
  <c r="O31" i="17"/>
  <c r="BT30" i="17"/>
  <c r="BV30" i="17"/>
  <c r="BY30" i="17"/>
  <c r="BX30" i="17"/>
  <c r="BJ30" i="17"/>
  <c r="BL30" i="17"/>
  <c r="BO30" i="17"/>
  <c r="BN30" i="17"/>
  <c r="AZ30" i="17"/>
  <c r="BB30" i="17"/>
  <c r="BE30" i="17"/>
  <c r="BD30" i="17"/>
  <c r="AP30" i="17"/>
  <c r="AR30" i="17"/>
  <c r="AU30" i="17"/>
  <c r="AT30" i="17"/>
  <c r="AF30" i="17"/>
  <c r="AH30" i="17"/>
  <c r="AK30" i="17"/>
  <c r="AJ30" i="17"/>
  <c r="U30" i="17"/>
  <c r="W30" i="17"/>
  <c r="Z30" i="17"/>
  <c r="J30" i="17"/>
  <c r="L30" i="17"/>
  <c r="O30" i="17"/>
  <c r="BT29" i="17"/>
  <c r="BV29" i="17"/>
  <c r="BY29" i="17"/>
  <c r="BX29" i="17"/>
  <c r="BJ29" i="17"/>
  <c r="BL29" i="17"/>
  <c r="BO29" i="17"/>
  <c r="BN29" i="17"/>
  <c r="AZ29" i="17"/>
  <c r="BB29" i="17"/>
  <c r="BE29" i="17"/>
  <c r="BD29" i="17"/>
  <c r="AP29" i="17"/>
  <c r="AR29" i="17"/>
  <c r="AU29" i="17"/>
  <c r="AT29" i="17"/>
  <c r="AF29" i="17"/>
  <c r="AH29" i="17"/>
  <c r="AK29" i="17"/>
  <c r="AJ29" i="17"/>
  <c r="U29" i="17"/>
  <c r="W29" i="17"/>
  <c r="Z29" i="17"/>
  <c r="J29" i="17"/>
  <c r="L29" i="17"/>
  <c r="O29" i="17"/>
  <c r="BT28" i="17"/>
  <c r="BV28" i="17"/>
  <c r="BY28" i="17"/>
  <c r="BX28" i="17"/>
  <c r="BJ28" i="17"/>
  <c r="BL28" i="17"/>
  <c r="BO28" i="17"/>
  <c r="BN28" i="17"/>
  <c r="AZ28" i="17"/>
  <c r="BB28" i="17"/>
  <c r="BE28" i="17"/>
  <c r="BD28" i="17"/>
  <c r="AP28" i="17"/>
  <c r="AR28" i="17"/>
  <c r="AU28" i="17"/>
  <c r="AT28" i="17"/>
  <c r="AF28" i="17"/>
  <c r="AH28" i="17"/>
  <c r="AK28" i="17"/>
  <c r="AJ28" i="17"/>
  <c r="U28" i="17"/>
  <c r="W28" i="17"/>
  <c r="Z28" i="17"/>
  <c r="J28" i="17"/>
  <c r="L28" i="17"/>
  <c r="O28" i="17"/>
  <c r="BT27" i="17"/>
  <c r="BV27" i="17"/>
  <c r="BY27" i="17"/>
  <c r="BX27" i="17"/>
  <c r="BJ27" i="17"/>
  <c r="BL27" i="17"/>
  <c r="BO27" i="17"/>
  <c r="BN27" i="17"/>
  <c r="AZ27" i="17"/>
  <c r="BB27" i="17"/>
  <c r="BE27" i="17"/>
  <c r="BD27" i="17"/>
  <c r="AP27" i="17"/>
  <c r="AR27" i="17"/>
  <c r="AU27" i="17"/>
  <c r="AT27" i="17"/>
  <c r="AF27" i="17"/>
  <c r="AH27" i="17"/>
  <c r="AK27" i="17"/>
  <c r="AJ27" i="17"/>
  <c r="U27" i="17"/>
  <c r="W27" i="17"/>
  <c r="Z27" i="17"/>
  <c r="J27" i="17"/>
  <c r="L27" i="17"/>
  <c r="O27" i="17"/>
  <c r="BT26" i="17"/>
  <c r="BV26" i="17"/>
  <c r="BY26" i="17"/>
  <c r="BX26" i="17"/>
  <c r="BJ26" i="17"/>
  <c r="BL26" i="17"/>
  <c r="BO26" i="17"/>
  <c r="BN26" i="17"/>
  <c r="AZ26" i="17"/>
  <c r="BB26" i="17"/>
  <c r="BE26" i="17"/>
  <c r="BD26" i="17"/>
  <c r="AP26" i="17"/>
  <c r="AR26" i="17"/>
  <c r="AU26" i="17"/>
  <c r="AT26" i="17"/>
  <c r="AF26" i="17"/>
  <c r="AH26" i="17"/>
  <c r="AK26" i="17"/>
  <c r="AJ26" i="17"/>
  <c r="U26" i="17"/>
  <c r="W26" i="17"/>
  <c r="Z26" i="17"/>
  <c r="J26" i="17"/>
  <c r="L26" i="17"/>
  <c r="O26" i="17"/>
  <c r="BT25" i="17"/>
  <c r="BV25" i="17"/>
  <c r="BY25" i="17"/>
  <c r="BX25" i="17"/>
  <c r="BJ25" i="17"/>
  <c r="BL25" i="17"/>
  <c r="BO25" i="17"/>
  <c r="BN25" i="17"/>
  <c r="AZ25" i="17"/>
  <c r="BB25" i="17"/>
  <c r="BE25" i="17"/>
  <c r="BD25" i="17"/>
  <c r="AP25" i="17"/>
  <c r="AR25" i="17"/>
  <c r="AU25" i="17"/>
  <c r="AT25" i="17"/>
  <c r="AF25" i="17"/>
  <c r="AH25" i="17"/>
  <c r="AK25" i="17"/>
  <c r="AJ25" i="17"/>
  <c r="U25" i="17"/>
  <c r="W25" i="17"/>
  <c r="Z25" i="17"/>
  <c r="J25" i="17"/>
  <c r="L25" i="17"/>
  <c r="O25" i="17"/>
  <c r="BT24" i="17"/>
  <c r="BV24" i="17"/>
  <c r="BY24" i="17"/>
  <c r="BX24" i="17"/>
  <c r="BJ24" i="17"/>
  <c r="BL24" i="17"/>
  <c r="BO24" i="17"/>
  <c r="BN24" i="17"/>
  <c r="AZ24" i="17"/>
  <c r="BB24" i="17"/>
  <c r="BE24" i="17"/>
  <c r="BD24" i="17"/>
  <c r="AP24" i="17"/>
  <c r="AR24" i="17"/>
  <c r="AU24" i="17"/>
  <c r="AT24" i="17"/>
  <c r="AF24" i="17"/>
  <c r="AH24" i="17"/>
  <c r="AK24" i="17"/>
  <c r="AJ24" i="17"/>
  <c r="U24" i="17"/>
  <c r="W24" i="17"/>
  <c r="Z24" i="17"/>
  <c r="J24" i="17"/>
  <c r="L24" i="17"/>
  <c r="O24" i="17"/>
  <c r="BT23" i="17"/>
  <c r="BV23" i="17"/>
  <c r="BY23" i="17"/>
  <c r="BX23" i="17"/>
  <c r="BJ23" i="17"/>
  <c r="BL23" i="17"/>
  <c r="BO23" i="17"/>
  <c r="BN23" i="17"/>
  <c r="AZ23" i="17"/>
  <c r="BB23" i="17"/>
  <c r="BE23" i="17"/>
  <c r="BD23" i="17"/>
  <c r="AP23" i="17"/>
  <c r="AR23" i="17"/>
  <c r="AU23" i="17"/>
  <c r="AT23" i="17"/>
  <c r="AF23" i="17"/>
  <c r="AH23" i="17"/>
  <c r="AK23" i="17"/>
  <c r="AJ23" i="17"/>
  <c r="U23" i="17"/>
  <c r="W23" i="17"/>
  <c r="Z23" i="17"/>
  <c r="J23" i="17"/>
  <c r="L23" i="17"/>
  <c r="O23" i="17"/>
  <c r="BT22" i="17"/>
  <c r="BV22" i="17"/>
  <c r="BY22" i="17"/>
  <c r="BX22" i="17"/>
  <c r="BJ22" i="17"/>
  <c r="BL22" i="17"/>
  <c r="BO22" i="17"/>
  <c r="BN22" i="17"/>
  <c r="AZ22" i="17"/>
  <c r="BB22" i="17"/>
  <c r="BE22" i="17"/>
  <c r="BD22" i="17"/>
  <c r="AP22" i="17"/>
  <c r="AR22" i="17"/>
  <c r="AU22" i="17"/>
  <c r="AT22" i="17"/>
  <c r="AF22" i="17"/>
  <c r="AH22" i="17"/>
  <c r="AK22" i="17"/>
  <c r="AJ22" i="17"/>
  <c r="U22" i="17"/>
  <c r="W22" i="17"/>
  <c r="Z22" i="17"/>
  <c r="J22" i="17"/>
  <c r="L22" i="17"/>
  <c r="O22" i="17"/>
  <c r="BT21" i="17"/>
  <c r="BV21" i="17"/>
  <c r="BY21" i="17"/>
  <c r="BX21" i="17"/>
  <c r="BJ21" i="17"/>
  <c r="BL21" i="17"/>
  <c r="BO21" i="17"/>
  <c r="BN21" i="17"/>
  <c r="AZ21" i="17"/>
  <c r="BB21" i="17"/>
  <c r="BE21" i="17"/>
  <c r="BD21" i="17"/>
  <c r="AP21" i="17"/>
  <c r="AR21" i="17"/>
  <c r="AU21" i="17"/>
  <c r="AT21" i="17"/>
  <c r="AF21" i="17"/>
  <c r="AH21" i="17"/>
  <c r="AK21" i="17"/>
  <c r="AJ21" i="17"/>
  <c r="U21" i="17"/>
  <c r="W21" i="17"/>
  <c r="Z21" i="17"/>
  <c r="J21" i="17"/>
  <c r="L21" i="17"/>
  <c r="O21" i="17"/>
  <c r="BT20" i="17"/>
  <c r="BV20" i="17"/>
  <c r="BY20" i="17"/>
  <c r="BX20" i="17"/>
  <c r="BJ20" i="17"/>
  <c r="BL20" i="17"/>
  <c r="BO20" i="17"/>
  <c r="BN20" i="17"/>
  <c r="AZ20" i="17"/>
  <c r="BB20" i="17"/>
  <c r="BE20" i="17"/>
  <c r="BD20" i="17"/>
  <c r="AP20" i="17"/>
  <c r="AR20" i="17"/>
  <c r="AU20" i="17"/>
  <c r="AT20" i="17"/>
  <c r="AF20" i="17"/>
  <c r="AH20" i="17"/>
  <c r="AK20" i="17"/>
  <c r="AJ20" i="17"/>
  <c r="U20" i="17"/>
  <c r="W20" i="17"/>
  <c r="Z20" i="17"/>
  <c r="J20" i="17"/>
  <c r="L20" i="17"/>
  <c r="O20" i="17"/>
  <c r="BT19" i="17"/>
  <c r="BV19" i="17"/>
  <c r="BY19" i="17"/>
  <c r="BX19" i="17"/>
  <c r="BJ19" i="17"/>
  <c r="BL19" i="17"/>
  <c r="BO19" i="17"/>
  <c r="BN19" i="17"/>
  <c r="AZ19" i="17"/>
  <c r="BB19" i="17"/>
  <c r="BE19" i="17"/>
  <c r="BD19" i="17"/>
  <c r="AP19" i="17"/>
  <c r="AR19" i="17"/>
  <c r="AU19" i="17"/>
  <c r="AT19" i="17"/>
  <c r="AF19" i="17"/>
  <c r="AH19" i="17"/>
  <c r="AK19" i="17"/>
  <c r="AJ19" i="17"/>
  <c r="U19" i="17"/>
  <c r="W19" i="17"/>
  <c r="Z19" i="17"/>
  <c r="J19" i="17"/>
  <c r="L19" i="17"/>
  <c r="O19" i="17"/>
  <c r="BT18" i="17"/>
  <c r="BV18" i="17"/>
  <c r="BY18" i="17"/>
  <c r="BX18" i="17"/>
  <c r="BJ18" i="17"/>
  <c r="BL18" i="17"/>
  <c r="BO18" i="17"/>
  <c r="BN18" i="17"/>
  <c r="AZ18" i="17"/>
  <c r="BB18" i="17"/>
  <c r="BE18" i="17"/>
  <c r="BD18" i="17"/>
  <c r="AP18" i="17"/>
  <c r="AR18" i="17"/>
  <c r="AU18" i="17"/>
  <c r="AT18" i="17"/>
  <c r="AF18" i="17"/>
  <c r="AH18" i="17"/>
  <c r="AK18" i="17"/>
  <c r="AJ18" i="17"/>
  <c r="U18" i="17"/>
  <c r="W18" i="17"/>
  <c r="Z18" i="17"/>
  <c r="J18" i="17"/>
  <c r="L18" i="17"/>
  <c r="O18" i="17"/>
  <c r="BT17" i="17"/>
  <c r="BV17" i="17"/>
  <c r="BY17" i="17"/>
  <c r="BX17" i="17"/>
  <c r="BJ17" i="17"/>
  <c r="BL17" i="17"/>
  <c r="BO17" i="17"/>
  <c r="BN17" i="17"/>
  <c r="AZ17" i="17"/>
  <c r="BB17" i="17"/>
  <c r="BE17" i="17"/>
  <c r="BD17" i="17"/>
  <c r="AP17" i="17"/>
  <c r="AR17" i="17"/>
  <c r="AU17" i="17"/>
  <c r="AT17" i="17"/>
  <c r="AF17" i="17"/>
  <c r="AH17" i="17"/>
  <c r="AK17" i="17"/>
  <c r="AJ17" i="17"/>
  <c r="U17" i="17"/>
  <c r="W17" i="17"/>
  <c r="Z17" i="17"/>
  <c r="J17" i="17"/>
  <c r="L17" i="17"/>
  <c r="O17" i="17"/>
  <c r="BT16" i="17"/>
  <c r="BV16" i="17"/>
  <c r="BY16" i="17"/>
  <c r="BX16" i="17"/>
  <c r="BJ16" i="17"/>
  <c r="BL16" i="17"/>
  <c r="BO16" i="17"/>
  <c r="BN16" i="17"/>
  <c r="AZ16" i="17"/>
  <c r="BB16" i="17"/>
  <c r="BE16" i="17"/>
  <c r="BD16" i="17"/>
  <c r="AP16" i="17"/>
  <c r="AR16" i="17"/>
  <c r="AU16" i="17"/>
  <c r="AT16" i="17"/>
  <c r="AF16" i="17"/>
  <c r="AH16" i="17"/>
  <c r="AK16" i="17"/>
  <c r="AJ16" i="17"/>
  <c r="U16" i="17"/>
  <c r="W16" i="17"/>
  <c r="Z16" i="17"/>
  <c r="J16" i="17"/>
  <c r="L16" i="17"/>
  <c r="O16" i="17"/>
  <c r="BT15" i="17"/>
  <c r="BV15" i="17"/>
  <c r="BY15" i="17"/>
  <c r="BX15" i="17"/>
  <c r="BJ15" i="17"/>
  <c r="BL15" i="17"/>
  <c r="BO15" i="17"/>
  <c r="BN15" i="17"/>
  <c r="AZ15" i="17"/>
  <c r="BB15" i="17"/>
  <c r="BE15" i="17"/>
  <c r="BD15" i="17"/>
  <c r="AP15" i="17"/>
  <c r="AR15" i="17"/>
  <c r="AU15" i="17"/>
  <c r="AT15" i="17"/>
  <c r="AF15" i="17"/>
  <c r="AH15" i="17"/>
  <c r="AK15" i="17"/>
  <c r="AJ15" i="17"/>
  <c r="U15" i="17"/>
  <c r="W15" i="17"/>
  <c r="Z15" i="17"/>
  <c r="J15" i="17"/>
  <c r="L15" i="17"/>
  <c r="O15" i="17"/>
  <c r="BT14" i="17"/>
  <c r="BV14" i="17"/>
  <c r="BY14" i="17"/>
  <c r="BX14" i="17"/>
  <c r="BJ14" i="17"/>
  <c r="BL14" i="17"/>
  <c r="BO14" i="17"/>
  <c r="BN14" i="17"/>
  <c r="AZ14" i="17"/>
  <c r="BB14" i="17"/>
  <c r="BE14" i="17"/>
  <c r="BD14" i="17"/>
  <c r="AP14" i="17"/>
  <c r="AR14" i="17"/>
  <c r="AU14" i="17"/>
  <c r="AT14" i="17"/>
  <c r="AF14" i="17"/>
  <c r="AH14" i="17"/>
  <c r="AK14" i="17"/>
  <c r="AJ14" i="17"/>
  <c r="U14" i="17"/>
  <c r="W14" i="17"/>
  <c r="Z14" i="17"/>
  <c r="J14" i="17"/>
  <c r="L14" i="17"/>
  <c r="O14" i="17"/>
  <c r="BT13" i="17"/>
  <c r="BV13" i="17"/>
  <c r="BY13" i="17"/>
  <c r="BX13" i="17"/>
  <c r="BJ13" i="17"/>
  <c r="BL13" i="17"/>
  <c r="BO13" i="17"/>
  <c r="BN13" i="17"/>
  <c r="AZ13" i="17"/>
  <c r="BB13" i="17"/>
  <c r="BE13" i="17"/>
  <c r="BD13" i="17"/>
  <c r="AP13" i="17"/>
  <c r="AR13" i="17"/>
  <c r="AU13" i="17"/>
  <c r="AT13" i="17"/>
  <c r="AF13" i="17"/>
  <c r="AH13" i="17"/>
  <c r="AK13" i="17"/>
  <c r="AJ13" i="17"/>
  <c r="U13" i="17"/>
  <c r="W13" i="17"/>
  <c r="Z13" i="17"/>
  <c r="J13" i="17"/>
  <c r="L13" i="17"/>
  <c r="O13" i="17"/>
  <c r="BT12" i="17"/>
  <c r="BV12" i="17"/>
  <c r="BY12" i="17"/>
  <c r="BX12" i="17"/>
  <c r="BJ12" i="17"/>
  <c r="BL12" i="17"/>
  <c r="BO12" i="17"/>
  <c r="BN12" i="17"/>
  <c r="AZ12" i="17"/>
  <c r="BB12" i="17"/>
  <c r="BE12" i="17"/>
  <c r="BD12" i="17"/>
  <c r="AP12" i="17"/>
  <c r="AR12" i="17"/>
  <c r="AU12" i="17"/>
  <c r="AT12" i="17"/>
  <c r="AF12" i="17"/>
  <c r="AH12" i="17"/>
  <c r="AK12" i="17"/>
  <c r="AJ12" i="17"/>
  <c r="U12" i="17"/>
  <c r="W12" i="17"/>
  <c r="Z12" i="17"/>
  <c r="J12" i="17"/>
  <c r="L12" i="17"/>
  <c r="O12" i="17"/>
  <c r="BT11" i="17"/>
  <c r="BV11" i="17"/>
  <c r="BY11" i="17"/>
  <c r="BX11" i="17"/>
  <c r="BJ11" i="17"/>
  <c r="BL11" i="17"/>
  <c r="BO11" i="17"/>
  <c r="BN11" i="17"/>
  <c r="AZ11" i="17"/>
  <c r="BB11" i="17"/>
  <c r="BE11" i="17"/>
  <c r="BD11" i="17"/>
  <c r="AP11" i="17"/>
  <c r="AR11" i="17"/>
  <c r="AU11" i="17"/>
  <c r="AT11" i="17"/>
  <c r="AF11" i="17"/>
  <c r="AH11" i="17"/>
  <c r="AK11" i="17"/>
  <c r="AJ11" i="17"/>
  <c r="U11" i="17"/>
  <c r="W11" i="17"/>
  <c r="Z11" i="17"/>
  <c r="J11" i="17"/>
  <c r="L11" i="17"/>
  <c r="O11" i="17"/>
  <c r="BT10" i="17"/>
  <c r="BV10" i="17"/>
  <c r="BY10" i="17"/>
  <c r="BX10" i="17"/>
  <c r="BJ10" i="17"/>
  <c r="BL10" i="17"/>
  <c r="BO10" i="17"/>
  <c r="BN10" i="17"/>
  <c r="AZ10" i="17"/>
  <c r="BB10" i="17"/>
  <c r="BE10" i="17"/>
  <c r="BD10" i="17"/>
  <c r="AP10" i="17"/>
  <c r="AR10" i="17"/>
  <c r="AU10" i="17"/>
  <c r="AT10" i="17"/>
  <c r="AF10" i="17"/>
  <c r="AH10" i="17"/>
  <c r="AK10" i="17"/>
  <c r="AJ10" i="17"/>
  <c r="U10" i="17"/>
  <c r="W10" i="17"/>
  <c r="Z10" i="17"/>
  <c r="J10" i="17"/>
  <c r="L10" i="17"/>
  <c r="BT9" i="17"/>
  <c r="BV9" i="17"/>
  <c r="BY9" i="17"/>
  <c r="BX9" i="17"/>
  <c r="BJ9" i="17"/>
  <c r="BL9" i="17"/>
  <c r="BO9" i="17"/>
  <c r="BN9" i="17"/>
  <c r="AZ9" i="17"/>
  <c r="BB9" i="17"/>
  <c r="BE9" i="17"/>
  <c r="BD9" i="17"/>
  <c r="AP9" i="17"/>
  <c r="AR9" i="17"/>
  <c r="AU9" i="17"/>
  <c r="AT9" i="17"/>
  <c r="AF9" i="17"/>
  <c r="AH9" i="17"/>
  <c r="AK9" i="17"/>
  <c r="AJ9" i="17"/>
  <c r="U9" i="17"/>
  <c r="W9" i="17"/>
  <c r="Z9" i="17"/>
  <c r="J9" i="17"/>
  <c r="L9" i="17"/>
  <c r="O9" i="17"/>
  <c r="BT8" i="17"/>
  <c r="BV8" i="17"/>
  <c r="BY8" i="17"/>
  <c r="BX8" i="17"/>
  <c r="BJ8" i="17"/>
  <c r="BL8" i="17"/>
  <c r="BO8" i="17"/>
  <c r="BN8" i="17"/>
  <c r="AZ8" i="17"/>
  <c r="BB8" i="17"/>
  <c r="BE8" i="17"/>
  <c r="BD8" i="17"/>
  <c r="AP8" i="17"/>
  <c r="AR8" i="17"/>
  <c r="AU8" i="17"/>
  <c r="AT8" i="17"/>
  <c r="AF8" i="17"/>
  <c r="AH8" i="17"/>
  <c r="AK8" i="17"/>
  <c r="AJ8" i="17"/>
  <c r="U8" i="17"/>
  <c r="W8" i="17"/>
  <c r="Z8" i="17"/>
  <c r="J8" i="17"/>
  <c r="L8" i="17"/>
  <c r="O8" i="17"/>
  <c r="BT7" i="17"/>
  <c r="BV7" i="17"/>
  <c r="BY7" i="17"/>
  <c r="BX7" i="17"/>
  <c r="BJ7" i="17"/>
  <c r="BL7" i="17"/>
  <c r="BO7" i="17"/>
  <c r="BN7" i="17"/>
  <c r="AZ7" i="17"/>
  <c r="BB7" i="17"/>
  <c r="BE7" i="17"/>
  <c r="BD7" i="17"/>
  <c r="AP7" i="17"/>
  <c r="AR7" i="17"/>
  <c r="AU7" i="17"/>
  <c r="AT7" i="17"/>
  <c r="AF7" i="17"/>
  <c r="AH7" i="17"/>
  <c r="AK7" i="17"/>
  <c r="AJ7" i="17"/>
  <c r="U7" i="17"/>
  <c r="W7" i="17"/>
  <c r="Z7" i="17"/>
  <c r="J7" i="17"/>
  <c r="L7" i="17"/>
  <c r="O7" i="17"/>
  <c r="BT6" i="17"/>
  <c r="BV6" i="17"/>
  <c r="BY6" i="17"/>
  <c r="BX6" i="17"/>
  <c r="BJ6" i="17"/>
  <c r="BL6" i="17"/>
  <c r="BO6" i="17"/>
  <c r="BN6" i="17"/>
  <c r="AZ6" i="17"/>
  <c r="BB6" i="17"/>
  <c r="BE6" i="17"/>
  <c r="BD6" i="17"/>
  <c r="AP6" i="17"/>
  <c r="AR6" i="17"/>
  <c r="AU6" i="17"/>
  <c r="AT6" i="17"/>
  <c r="AF6" i="17"/>
  <c r="AH6" i="17"/>
  <c r="AK6" i="17"/>
  <c r="AJ6" i="17"/>
  <c r="U6" i="17"/>
  <c r="W6" i="17"/>
  <c r="Z6" i="17"/>
  <c r="J6" i="17"/>
  <c r="L6" i="17"/>
  <c r="O6" i="17"/>
  <c r="BT5" i="17"/>
  <c r="BV5" i="17"/>
  <c r="BY5" i="17"/>
  <c r="BX5" i="17"/>
  <c r="BJ5" i="17"/>
  <c r="BL5" i="17"/>
  <c r="BO5" i="17"/>
  <c r="BN5" i="17"/>
  <c r="AZ5" i="17"/>
  <c r="BB5" i="17"/>
  <c r="BE5" i="17"/>
  <c r="BD5" i="17"/>
  <c r="AP5" i="17"/>
  <c r="AR5" i="17"/>
  <c r="AU5" i="17"/>
  <c r="AT5" i="17"/>
  <c r="AF5" i="17"/>
  <c r="AH5" i="17"/>
  <c r="AK5" i="17"/>
  <c r="AJ5" i="17"/>
  <c r="U5" i="17"/>
  <c r="W5" i="17"/>
  <c r="Z5" i="17"/>
  <c r="J5" i="17"/>
  <c r="L5" i="17"/>
  <c r="O5" i="17"/>
  <c r="BT4" i="17"/>
  <c r="BV4" i="17"/>
  <c r="BJ4" i="17"/>
  <c r="BL4" i="17"/>
  <c r="AZ4" i="17"/>
  <c r="BB4" i="17"/>
  <c r="AP4" i="17"/>
  <c r="AR4" i="17"/>
  <c r="AF4" i="17"/>
  <c r="AH4" i="17"/>
  <c r="U4" i="17"/>
  <c r="W4" i="17"/>
  <c r="J4" i="17"/>
  <c r="L4" i="17"/>
  <c r="BT3" i="17"/>
  <c r="BV3" i="17"/>
  <c r="BY3" i="17"/>
  <c r="BX3" i="17"/>
  <c r="BJ3" i="17"/>
  <c r="BL3" i="17"/>
  <c r="BO3" i="17"/>
  <c r="BN3" i="17"/>
  <c r="AZ3" i="17"/>
  <c r="BB3" i="17"/>
  <c r="BE3" i="17"/>
  <c r="BD3" i="17"/>
  <c r="AP3" i="17"/>
  <c r="AR3" i="17"/>
  <c r="AU3" i="17"/>
  <c r="AT3" i="17"/>
  <c r="AF3" i="17"/>
  <c r="AH3" i="17"/>
  <c r="AK3" i="17"/>
  <c r="AJ3" i="17"/>
  <c r="U3" i="17"/>
  <c r="W3" i="17"/>
  <c r="Z3" i="17"/>
  <c r="J3" i="17"/>
  <c r="L3" i="17"/>
  <c r="O3" i="17"/>
  <c r="BT2" i="17"/>
  <c r="BV2" i="17"/>
  <c r="BY2" i="17"/>
  <c r="BX2" i="17"/>
  <c r="BJ2" i="17"/>
  <c r="BL2" i="17"/>
  <c r="BO2" i="17"/>
  <c r="BN2" i="17"/>
  <c r="AZ2" i="17"/>
  <c r="BB2" i="17"/>
  <c r="BE2" i="17"/>
  <c r="BD2" i="17"/>
  <c r="AP2" i="17"/>
  <c r="AR2" i="17"/>
  <c r="AU2" i="17"/>
  <c r="AT2" i="17"/>
  <c r="AF2" i="17"/>
  <c r="AH2" i="17"/>
  <c r="AK2" i="17"/>
  <c r="AJ2" i="17"/>
  <c r="U2" i="17"/>
  <c r="W2" i="17"/>
  <c r="Z2" i="17"/>
  <c r="J2" i="17"/>
  <c r="L2" i="17"/>
  <c r="O2" i="17"/>
  <c r="BT86" i="16"/>
  <c r="BV86" i="16"/>
  <c r="BY86" i="16"/>
  <c r="BX86" i="16"/>
  <c r="BJ86" i="16"/>
  <c r="BL86" i="16"/>
  <c r="BO86" i="16"/>
  <c r="BN86" i="16"/>
  <c r="AZ86" i="16"/>
  <c r="BB86" i="16"/>
  <c r="BE86" i="16"/>
  <c r="BD86" i="16"/>
  <c r="AP86" i="16"/>
  <c r="AR86" i="16"/>
  <c r="AU86" i="16"/>
  <c r="AT86" i="16"/>
  <c r="AF86" i="16"/>
  <c r="AH86" i="16"/>
  <c r="AK86" i="16"/>
  <c r="AJ86" i="16"/>
  <c r="U86" i="16"/>
  <c r="W86" i="16"/>
  <c r="Z86" i="16"/>
  <c r="J86" i="16"/>
  <c r="L86" i="16"/>
  <c r="O86" i="16"/>
  <c r="BT85" i="16"/>
  <c r="BV85" i="16"/>
  <c r="BY85" i="16"/>
  <c r="BX85" i="16"/>
  <c r="BJ85" i="16"/>
  <c r="BL85" i="16"/>
  <c r="BO85" i="16"/>
  <c r="BN85" i="16"/>
  <c r="AZ85" i="16"/>
  <c r="BB85" i="16"/>
  <c r="BE85" i="16"/>
  <c r="BD85" i="16"/>
  <c r="AP85" i="16"/>
  <c r="AR85" i="16"/>
  <c r="AU85" i="16"/>
  <c r="AT85" i="16"/>
  <c r="AF85" i="16"/>
  <c r="AH85" i="16"/>
  <c r="AK85" i="16"/>
  <c r="AJ85" i="16"/>
  <c r="U85" i="16"/>
  <c r="W85" i="16"/>
  <c r="Z85" i="16"/>
  <c r="J85" i="16"/>
  <c r="L85" i="16"/>
  <c r="O85" i="16"/>
  <c r="BT84" i="16"/>
  <c r="BV84" i="16"/>
  <c r="BY84" i="16"/>
  <c r="BX84" i="16"/>
  <c r="BJ84" i="16"/>
  <c r="BL84" i="16"/>
  <c r="BO84" i="16"/>
  <c r="BN84" i="16"/>
  <c r="AZ84" i="16"/>
  <c r="BB84" i="16"/>
  <c r="BE84" i="16"/>
  <c r="BD84" i="16"/>
  <c r="AP84" i="16"/>
  <c r="AR84" i="16"/>
  <c r="AU84" i="16"/>
  <c r="AT84" i="16"/>
  <c r="AF84" i="16"/>
  <c r="AH84" i="16"/>
  <c r="AK84" i="16"/>
  <c r="AJ84" i="16"/>
  <c r="U84" i="16"/>
  <c r="W84" i="16"/>
  <c r="Z84" i="16"/>
  <c r="J84" i="16"/>
  <c r="L84" i="16"/>
  <c r="O84" i="16"/>
  <c r="BT83" i="16"/>
  <c r="BV83" i="16"/>
  <c r="BJ83" i="16"/>
  <c r="BL83" i="16"/>
  <c r="AZ83" i="16"/>
  <c r="BB83" i="16"/>
  <c r="AP83" i="16"/>
  <c r="AR83" i="16"/>
  <c r="AF83" i="16"/>
  <c r="AH83" i="16"/>
  <c r="U83" i="16"/>
  <c r="W83" i="16"/>
  <c r="J83" i="16"/>
  <c r="L83" i="16"/>
  <c r="BT82" i="16"/>
  <c r="BV82" i="16"/>
  <c r="BY82" i="16"/>
  <c r="BX82" i="16"/>
  <c r="BJ82" i="16"/>
  <c r="BL82" i="16"/>
  <c r="BO82" i="16"/>
  <c r="AZ82" i="16"/>
  <c r="BB82" i="16"/>
  <c r="BE82" i="16"/>
  <c r="BD82" i="16"/>
  <c r="AP82" i="16"/>
  <c r="AR82" i="16"/>
  <c r="AU82" i="16"/>
  <c r="AT82" i="16"/>
  <c r="AF82" i="16"/>
  <c r="AH82" i="16"/>
  <c r="AK82" i="16"/>
  <c r="AJ82" i="16"/>
  <c r="U82" i="16"/>
  <c r="W82" i="16"/>
  <c r="Z82" i="16"/>
  <c r="J82" i="16"/>
  <c r="L82" i="16"/>
  <c r="O82" i="16"/>
  <c r="BT81" i="16"/>
  <c r="BV81" i="16"/>
  <c r="BY81" i="16"/>
  <c r="BX81" i="16"/>
  <c r="BJ81" i="16"/>
  <c r="BL81" i="16"/>
  <c r="BO81" i="16"/>
  <c r="BN81" i="16"/>
  <c r="AZ81" i="16"/>
  <c r="BB81" i="16"/>
  <c r="BE81" i="16"/>
  <c r="BD81" i="16"/>
  <c r="AP81" i="16"/>
  <c r="AR81" i="16"/>
  <c r="AU81" i="16"/>
  <c r="AT81" i="16"/>
  <c r="AF81" i="16"/>
  <c r="AH81" i="16"/>
  <c r="AK81" i="16"/>
  <c r="AJ81" i="16"/>
  <c r="U81" i="16"/>
  <c r="W81" i="16"/>
  <c r="Z81" i="16"/>
  <c r="J81" i="16"/>
  <c r="L81" i="16"/>
  <c r="O81" i="16"/>
  <c r="BT80" i="16"/>
  <c r="BV80" i="16"/>
  <c r="BY80" i="16"/>
  <c r="BX80" i="16"/>
  <c r="BJ80" i="16"/>
  <c r="BL80" i="16"/>
  <c r="BO80" i="16"/>
  <c r="BN80" i="16"/>
  <c r="AZ80" i="16"/>
  <c r="BB80" i="16"/>
  <c r="BE80" i="16"/>
  <c r="BD80" i="16"/>
  <c r="AP80" i="16"/>
  <c r="AR80" i="16"/>
  <c r="AU80" i="16"/>
  <c r="AT80" i="16"/>
  <c r="AF80" i="16"/>
  <c r="AH80" i="16"/>
  <c r="AK80" i="16"/>
  <c r="AJ80" i="16"/>
  <c r="U80" i="16"/>
  <c r="W80" i="16"/>
  <c r="Z80" i="16"/>
  <c r="J80" i="16"/>
  <c r="L80" i="16"/>
  <c r="O80" i="16"/>
  <c r="BT79" i="16"/>
  <c r="BV79" i="16"/>
  <c r="BJ79" i="16"/>
  <c r="BL79" i="16"/>
  <c r="AZ79" i="16"/>
  <c r="BB79" i="16"/>
  <c r="AP79" i="16"/>
  <c r="AR79" i="16"/>
  <c r="AF79" i="16"/>
  <c r="AH79" i="16"/>
  <c r="U79" i="16"/>
  <c r="W79" i="16"/>
  <c r="J79" i="16"/>
  <c r="L79" i="16"/>
  <c r="BT78" i="16"/>
  <c r="BV78" i="16"/>
  <c r="BY78" i="16"/>
  <c r="BX78" i="16"/>
  <c r="BJ78" i="16"/>
  <c r="BL78" i="16"/>
  <c r="BO78" i="16"/>
  <c r="BN78" i="16"/>
  <c r="AZ78" i="16"/>
  <c r="BB78" i="16"/>
  <c r="BE78" i="16"/>
  <c r="BD78" i="16"/>
  <c r="AP78" i="16"/>
  <c r="AR78" i="16"/>
  <c r="AU78" i="16"/>
  <c r="AT78" i="16"/>
  <c r="AF78" i="16"/>
  <c r="AH78" i="16"/>
  <c r="AK78" i="16"/>
  <c r="AJ78" i="16"/>
  <c r="U78" i="16"/>
  <c r="W78" i="16"/>
  <c r="Z78" i="16"/>
  <c r="J78" i="16"/>
  <c r="L78" i="16"/>
  <c r="O78" i="16"/>
  <c r="BT77" i="16"/>
  <c r="BV77" i="16"/>
  <c r="BY77" i="16"/>
  <c r="BX77" i="16"/>
  <c r="BJ77" i="16"/>
  <c r="BL77" i="16"/>
  <c r="BO77" i="16"/>
  <c r="BN77" i="16"/>
  <c r="AZ77" i="16"/>
  <c r="BB77" i="16"/>
  <c r="BE77" i="16"/>
  <c r="BD77" i="16"/>
  <c r="AP77" i="16"/>
  <c r="AR77" i="16"/>
  <c r="AU77" i="16"/>
  <c r="AT77" i="16"/>
  <c r="AF77" i="16"/>
  <c r="AH77" i="16"/>
  <c r="AK77" i="16"/>
  <c r="AJ77" i="16"/>
  <c r="U77" i="16"/>
  <c r="W77" i="16"/>
  <c r="Z77" i="16"/>
  <c r="J77" i="16"/>
  <c r="L77" i="16"/>
  <c r="O77" i="16"/>
  <c r="BT76" i="16"/>
  <c r="BV76" i="16"/>
  <c r="BY76" i="16"/>
  <c r="BX76" i="16"/>
  <c r="BJ76" i="16"/>
  <c r="BL76" i="16"/>
  <c r="BO76" i="16"/>
  <c r="BN76" i="16"/>
  <c r="AZ76" i="16"/>
  <c r="BB76" i="16"/>
  <c r="BE76" i="16"/>
  <c r="BD76" i="16"/>
  <c r="AP76" i="16"/>
  <c r="AR76" i="16"/>
  <c r="AU76" i="16"/>
  <c r="AT76" i="16"/>
  <c r="AF76" i="16"/>
  <c r="AH76" i="16"/>
  <c r="AK76" i="16"/>
  <c r="AJ76" i="16"/>
  <c r="U76" i="16"/>
  <c r="W76" i="16"/>
  <c r="Z76" i="16"/>
  <c r="J76" i="16"/>
  <c r="L76" i="16"/>
  <c r="O76" i="16"/>
  <c r="BT75" i="16"/>
  <c r="BV75" i="16"/>
  <c r="BY75" i="16"/>
  <c r="BX75" i="16"/>
  <c r="BJ75" i="16"/>
  <c r="BL75" i="16"/>
  <c r="BO75" i="16"/>
  <c r="BN75" i="16"/>
  <c r="AZ75" i="16"/>
  <c r="BB75" i="16"/>
  <c r="BE75" i="16"/>
  <c r="BD75" i="16"/>
  <c r="AP75" i="16"/>
  <c r="AR75" i="16"/>
  <c r="AU75" i="16"/>
  <c r="AT75" i="16"/>
  <c r="AF75" i="16"/>
  <c r="AH75" i="16"/>
  <c r="AK75" i="16"/>
  <c r="AJ75" i="16"/>
  <c r="U75" i="16"/>
  <c r="W75" i="16"/>
  <c r="Z75" i="16"/>
  <c r="J75" i="16"/>
  <c r="L75" i="16"/>
  <c r="O75" i="16"/>
  <c r="BT74" i="16"/>
  <c r="BV74" i="16"/>
  <c r="BY74" i="16"/>
  <c r="BX74" i="16"/>
  <c r="BJ74" i="16"/>
  <c r="BL74" i="16"/>
  <c r="BO74" i="16"/>
  <c r="BN74" i="16"/>
  <c r="AZ74" i="16"/>
  <c r="BB74" i="16"/>
  <c r="BE74" i="16"/>
  <c r="BD74" i="16"/>
  <c r="AP74" i="16"/>
  <c r="AR74" i="16"/>
  <c r="AU74" i="16"/>
  <c r="AT74" i="16"/>
  <c r="AF74" i="16"/>
  <c r="AH74" i="16"/>
  <c r="AK74" i="16"/>
  <c r="AJ74" i="16"/>
  <c r="U74" i="16"/>
  <c r="W74" i="16"/>
  <c r="Z74" i="16"/>
  <c r="J74" i="16"/>
  <c r="L74" i="16"/>
  <c r="O74" i="16"/>
  <c r="BT73" i="16"/>
  <c r="BV73" i="16"/>
  <c r="BY73" i="16"/>
  <c r="BX73" i="16"/>
  <c r="BJ73" i="16"/>
  <c r="BL73" i="16"/>
  <c r="BO73" i="16"/>
  <c r="BN73" i="16"/>
  <c r="AZ73" i="16"/>
  <c r="BB73" i="16"/>
  <c r="BE73" i="16"/>
  <c r="BD73" i="16"/>
  <c r="AP73" i="16"/>
  <c r="AR73" i="16"/>
  <c r="AU73" i="16"/>
  <c r="AT73" i="16"/>
  <c r="AF73" i="16"/>
  <c r="AH73" i="16"/>
  <c r="AK73" i="16"/>
  <c r="AJ73" i="16"/>
  <c r="U73" i="16"/>
  <c r="W73" i="16"/>
  <c r="Z73" i="16"/>
  <c r="J73" i="16"/>
  <c r="L73" i="16"/>
  <c r="O73" i="16"/>
  <c r="BT72" i="16"/>
  <c r="BV72" i="16"/>
  <c r="BY72" i="16"/>
  <c r="BX72" i="16"/>
  <c r="BJ72" i="16"/>
  <c r="BL72" i="16"/>
  <c r="BO72" i="16"/>
  <c r="BN72" i="16"/>
  <c r="AZ72" i="16"/>
  <c r="BB72" i="16"/>
  <c r="BE72" i="16"/>
  <c r="BD72" i="16"/>
  <c r="AP72" i="16"/>
  <c r="AR72" i="16"/>
  <c r="AU72" i="16"/>
  <c r="AT72" i="16"/>
  <c r="AF72" i="16"/>
  <c r="AH72" i="16"/>
  <c r="AK72" i="16"/>
  <c r="AJ72" i="16"/>
  <c r="U72" i="16"/>
  <c r="W72" i="16"/>
  <c r="Z72" i="16"/>
  <c r="J72" i="16"/>
  <c r="L72" i="16"/>
  <c r="O72" i="16"/>
  <c r="BT71" i="16"/>
  <c r="BV71" i="16"/>
  <c r="BY71" i="16"/>
  <c r="BX71" i="16"/>
  <c r="BJ71" i="16"/>
  <c r="BL71" i="16"/>
  <c r="BO71" i="16"/>
  <c r="BN71" i="16"/>
  <c r="AZ71" i="16"/>
  <c r="BB71" i="16"/>
  <c r="BE71" i="16"/>
  <c r="BD71" i="16"/>
  <c r="AP71" i="16"/>
  <c r="AR71" i="16"/>
  <c r="AU71" i="16"/>
  <c r="AT71" i="16"/>
  <c r="AF71" i="16"/>
  <c r="AH71" i="16"/>
  <c r="AK71" i="16"/>
  <c r="AJ71" i="16"/>
  <c r="U71" i="16"/>
  <c r="W71" i="16"/>
  <c r="Z71" i="16"/>
  <c r="J71" i="16"/>
  <c r="L71" i="16"/>
  <c r="O71" i="16"/>
  <c r="BT70" i="16"/>
  <c r="BV70" i="16"/>
  <c r="BY70" i="16"/>
  <c r="BX70" i="16"/>
  <c r="BJ70" i="16"/>
  <c r="BL70" i="16"/>
  <c r="BO70" i="16"/>
  <c r="BN70" i="16"/>
  <c r="AZ70" i="16"/>
  <c r="BB70" i="16"/>
  <c r="BE70" i="16"/>
  <c r="BD70" i="16"/>
  <c r="AP70" i="16"/>
  <c r="AR70" i="16"/>
  <c r="AU70" i="16"/>
  <c r="AT70" i="16"/>
  <c r="AF70" i="16"/>
  <c r="AH70" i="16"/>
  <c r="AK70" i="16"/>
  <c r="AJ70" i="16"/>
  <c r="U70" i="16"/>
  <c r="W70" i="16"/>
  <c r="Z70" i="16"/>
  <c r="J70" i="16"/>
  <c r="L70" i="16"/>
  <c r="O70" i="16"/>
  <c r="BT69" i="16"/>
  <c r="BV69" i="16"/>
  <c r="BY69" i="16"/>
  <c r="BX69" i="16"/>
  <c r="BJ69" i="16"/>
  <c r="BL69" i="16"/>
  <c r="BO69" i="16"/>
  <c r="BN69" i="16"/>
  <c r="AZ69" i="16"/>
  <c r="BB69" i="16"/>
  <c r="BE69" i="16"/>
  <c r="BD69" i="16"/>
  <c r="AP69" i="16"/>
  <c r="AR69" i="16"/>
  <c r="AU69" i="16"/>
  <c r="AT69" i="16"/>
  <c r="AF69" i="16"/>
  <c r="AH69" i="16"/>
  <c r="AK69" i="16"/>
  <c r="AJ69" i="16"/>
  <c r="U69" i="16"/>
  <c r="W69" i="16"/>
  <c r="Z69" i="16"/>
  <c r="J69" i="16"/>
  <c r="L69" i="16"/>
  <c r="O69" i="16"/>
  <c r="BT68" i="16"/>
  <c r="BV68" i="16"/>
  <c r="BY68" i="16"/>
  <c r="BX68" i="16"/>
  <c r="BJ68" i="16"/>
  <c r="BL68" i="16"/>
  <c r="BO68" i="16"/>
  <c r="BN68" i="16"/>
  <c r="AZ68" i="16"/>
  <c r="BB68" i="16"/>
  <c r="BE68" i="16"/>
  <c r="BD68" i="16"/>
  <c r="AP68" i="16"/>
  <c r="AR68" i="16"/>
  <c r="AU68" i="16"/>
  <c r="AT68" i="16"/>
  <c r="AF68" i="16"/>
  <c r="AH68" i="16"/>
  <c r="AK68" i="16"/>
  <c r="AJ68" i="16"/>
  <c r="U68" i="16"/>
  <c r="W68" i="16"/>
  <c r="Z68" i="16"/>
  <c r="J68" i="16"/>
  <c r="L68" i="16"/>
  <c r="O68" i="16"/>
  <c r="BT67" i="16"/>
  <c r="BV67" i="16"/>
  <c r="BY67" i="16"/>
  <c r="BX67" i="16"/>
  <c r="BJ67" i="16"/>
  <c r="BL67" i="16"/>
  <c r="BO67" i="16"/>
  <c r="BN67" i="16"/>
  <c r="AZ67" i="16"/>
  <c r="BB67" i="16"/>
  <c r="BE67" i="16"/>
  <c r="BD67" i="16"/>
  <c r="AP67" i="16"/>
  <c r="AR67" i="16"/>
  <c r="AU67" i="16"/>
  <c r="AT67" i="16"/>
  <c r="AF67" i="16"/>
  <c r="AH67" i="16"/>
  <c r="AK67" i="16"/>
  <c r="AJ67" i="16"/>
  <c r="U67" i="16"/>
  <c r="W67" i="16"/>
  <c r="Z67" i="16"/>
  <c r="J67" i="16"/>
  <c r="L67" i="16"/>
  <c r="O67" i="16"/>
  <c r="BT66" i="16"/>
  <c r="BV66" i="16"/>
  <c r="BY66" i="16"/>
  <c r="BX66" i="16"/>
  <c r="BJ66" i="16"/>
  <c r="BL66" i="16"/>
  <c r="BO66" i="16"/>
  <c r="BN66" i="16"/>
  <c r="AZ66" i="16"/>
  <c r="BB66" i="16"/>
  <c r="BE66" i="16"/>
  <c r="BD66" i="16"/>
  <c r="AP66" i="16"/>
  <c r="AR66" i="16"/>
  <c r="AU66" i="16"/>
  <c r="AT66" i="16"/>
  <c r="AF66" i="16"/>
  <c r="AH66" i="16"/>
  <c r="AK66" i="16"/>
  <c r="AJ66" i="16"/>
  <c r="U66" i="16"/>
  <c r="W66" i="16"/>
  <c r="Z66" i="16"/>
  <c r="J66" i="16"/>
  <c r="L66" i="16"/>
  <c r="O66" i="16"/>
  <c r="BT65" i="16"/>
  <c r="BV65" i="16"/>
  <c r="BY65" i="16"/>
  <c r="BX65" i="16"/>
  <c r="BJ65" i="16"/>
  <c r="BL65" i="16"/>
  <c r="BO65" i="16"/>
  <c r="BN65" i="16"/>
  <c r="AZ65" i="16"/>
  <c r="BB65" i="16"/>
  <c r="BE65" i="16"/>
  <c r="BD65" i="16"/>
  <c r="AP65" i="16"/>
  <c r="AR65" i="16"/>
  <c r="AU65" i="16"/>
  <c r="AT65" i="16"/>
  <c r="AF65" i="16"/>
  <c r="AH65" i="16"/>
  <c r="AK65" i="16"/>
  <c r="AJ65" i="16"/>
  <c r="U65" i="16"/>
  <c r="W65" i="16"/>
  <c r="Z65" i="16"/>
  <c r="J65" i="16"/>
  <c r="L65" i="16"/>
  <c r="O65" i="16"/>
  <c r="BT64" i="16"/>
  <c r="BV64" i="16"/>
  <c r="BY64" i="16"/>
  <c r="BX64" i="16"/>
  <c r="BJ64" i="16"/>
  <c r="BL64" i="16"/>
  <c r="BO64" i="16"/>
  <c r="BN64" i="16"/>
  <c r="AZ64" i="16"/>
  <c r="BB64" i="16"/>
  <c r="BE64" i="16"/>
  <c r="BD64" i="16"/>
  <c r="AP64" i="16"/>
  <c r="AR64" i="16"/>
  <c r="AU64" i="16"/>
  <c r="AT64" i="16"/>
  <c r="AF64" i="16"/>
  <c r="AH64" i="16"/>
  <c r="AK64" i="16"/>
  <c r="AJ64" i="16"/>
  <c r="U64" i="16"/>
  <c r="W64" i="16"/>
  <c r="Z64" i="16"/>
  <c r="J64" i="16"/>
  <c r="L64" i="16"/>
  <c r="O64" i="16"/>
  <c r="BT63" i="16"/>
  <c r="BV63" i="16"/>
  <c r="BY63" i="16"/>
  <c r="BX63" i="16"/>
  <c r="BJ63" i="16"/>
  <c r="BL63" i="16"/>
  <c r="BO63" i="16"/>
  <c r="BN63" i="16"/>
  <c r="AZ63" i="16"/>
  <c r="BB63" i="16"/>
  <c r="BE63" i="16"/>
  <c r="BD63" i="16"/>
  <c r="AP63" i="16"/>
  <c r="AR63" i="16"/>
  <c r="AU63" i="16"/>
  <c r="AT63" i="16"/>
  <c r="AF63" i="16"/>
  <c r="AH63" i="16"/>
  <c r="AK63" i="16"/>
  <c r="AJ63" i="16"/>
  <c r="U63" i="16"/>
  <c r="W63" i="16"/>
  <c r="Z63" i="16"/>
  <c r="J63" i="16"/>
  <c r="L63" i="16"/>
  <c r="O63" i="16"/>
  <c r="BT62" i="16"/>
  <c r="BV62" i="16"/>
  <c r="BY62" i="16"/>
  <c r="BX62" i="16"/>
  <c r="BJ62" i="16"/>
  <c r="BL62" i="16"/>
  <c r="BO62" i="16"/>
  <c r="BN62" i="16"/>
  <c r="AZ62" i="16"/>
  <c r="BB62" i="16"/>
  <c r="BE62" i="16"/>
  <c r="BD62" i="16"/>
  <c r="AP62" i="16"/>
  <c r="AR62" i="16"/>
  <c r="AU62" i="16"/>
  <c r="AT62" i="16"/>
  <c r="AF62" i="16"/>
  <c r="AH62" i="16"/>
  <c r="AK62" i="16"/>
  <c r="AJ62" i="16"/>
  <c r="U62" i="16"/>
  <c r="W62" i="16"/>
  <c r="Z62" i="16"/>
  <c r="J62" i="16"/>
  <c r="L62" i="16"/>
  <c r="O62" i="16"/>
  <c r="BT61" i="16"/>
  <c r="BV61" i="16"/>
  <c r="BY61" i="16"/>
  <c r="BX61" i="16"/>
  <c r="BJ61" i="16"/>
  <c r="BL61" i="16"/>
  <c r="BO61" i="16"/>
  <c r="BN61" i="16"/>
  <c r="AZ61" i="16"/>
  <c r="BB61" i="16"/>
  <c r="BE61" i="16"/>
  <c r="BD61" i="16"/>
  <c r="AP61" i="16"/>
  <c r="AR61" i="16"/>
  <c r="AU61" i="16"/>
  <c r="AT61" i="16"/>
  <c r="AF61" i="16"/>
  <c r="AH61" i="16"/>
  <c r="AK61" i="16"/>
  <c r="AJ61" i="16"/>
  <c r="U61" i="16"/>
  <c r="W61" i="16"/>
  <c r="Z61" i="16"/>
  <c r="J61" i="16"/>
  <c r="K61" i="16"/>
  <c r="L61" i="16"/>
  <c r="O61" i="16"/>
  <c r="BT60" i="16"/>
  <c r="BV60" i="16"/>
  <c r="BY60" i="16"/>
  <c r="BX60" i="16"/>
  <c r="BJ60" i="16"/>
  <c r="BL60" i="16"/>
  <c r="BO60" i="16"/>
  <c r="BN60" i="16"/>
  <c r="AZ60" i="16"/>
  <c r="BB60" i="16"/>
  <c r="BE60" i="16"/>
  <c r="BD60" i="16"/>
  <c r="AP60" i="16"/>
  <c r="AR60" i="16"/>
  <c r="AU60" i="16"/>
  <c r="AT60" i="16"/>
  <c r="AF60" i="16"/>
  <c r="AH60" i="16"/>
  <c r="AK60" i="16"/>
  <c r="AJ60" i="16"/>
  <c r="U60" i="16"/>
  <c r="W60" i="16"/>
  <c r="Z60" i="16"/>
  <c r="J60" i="16"/>
  <c r="L60" i="16"/>
  <c r="O60" i="16"/>
  <c r="BT59" i="16"/>
  <c r="BV59" i="16"/>
  <c r="BY59" i="16"/>
  <c r="BX59" i="16"/>
  <c r="BJ59" i="16"/>
  <c r="BL59" i="16"/>
  <c r="BO59" i="16"/>
  <c r="BN59" i="16"/>
  <c r="AZ59" i="16"/>
  <c r="BB59" i="16"/>
  <c r="BE59" i="16"/>
  <c r="BD59" i="16"/>
  <c r="AP59" i="16"/>
  <c r="AR59" i="16"/>
  <c r="AU59" i="16"/>
  <c r="AT59" i="16"/>
  <c r="AF59" i="16"/>
  <c r="AH59" i="16"/>
  <c r="AK59" i="16"/>
  <c r="AJ59" i="16"/>
  <c r="U59" i="16"/>
  <c r="W59" i="16"/>
  <c r="Z59" i="16"/>
  <c r="J59" i="16"/>
  <c r="L59" i="16"/>
  <c r="O59" i="16"/>
  <c r="BT58" i="16"/>
  <c r="BV58" i="16"/>
  <c r="BY58" i="16"/>
  <c r="BX58" i="16"/>
  <c r="BJ58" i="16"/>
  <c r="BL58" i="16"/>
  <c r="BO58" i="16"/>
  <c r="BN58" i="16"/>
  <c r="AZ58" i="16"/>
  <c r="BB58" i="16"/>
  <c r="BE58" i="16"/>
  <c r="BD58" i="16"/>
  <c r="AP58" i="16"/>
  <c r="AR58" i="16"/>
  <c r="AU58" i="16"/>
  <c r="AT58" i="16"/>
  <c r="AF58" i="16"/>
  <c r="AH58" i="16"/>
  <c r="AK58" i="16"/>
  <c r="AJ58" i="16"/>
  <c r="U58" i="16"/>
  <c r="W58" i="16"/>
  <c r="Z58" i="16"/>
  <c r="J58" i="16"/>
  <c r="L58" i="16"/>
  <c r="O58" i="16"/>
  <c r="BT57" i="16"/>
  <c r="BV57" i="16"/>
  <c r="BY57" i="16"/>
  <c r="BX57" i="16"/>
  <c r="BJ57" i="16"/>
  <c r="BL57" i="16"/>
  <c r="BO57" i="16"/>
  <c r="BN57" i="16"/>
  <c r="AZ57" i="16"/>
  <c r="BB57" i="16"/>
  <c r="BE57" i="16"/>
  <c r="BD57" i="16"/>
  <c r="AP57" i="16"/>
  <c r="AR57" i="16"/>
  <c r="AU57" i="16"/>
  <c r="AT57" i="16"/>
  <c r="AF57" i="16"/>
  <c r="AH57" i="16"/>
  <c r="AK57" i="16"/>
  <c r="AJ57" i="16"/>
  <c r="U57" i="16"/>
  <c r="W57" i="16"/>
  <c r="Z57" i="16"/>
  <c r="J57" i="16"/>
  <c r="L57" i="16"/>
  <c r="O57" i="16"/>
  <c r="BT56" i="16"/>
  <c r="BV56" i="16"/>
  <c r="BY56" i="16"/>
  <c r="BX56" i="16"/>
  <c r="BJ56" i="16"/>
  <c r="BL56" i="16"/>
  <c r="BO56" i="16"/>
  <c r="BN56" i="16"/>
  <c r="AZ56" i="16"/>
  <c r="BB56" i="16"/>
  <c r="BE56" i="16"/>
  <c r="BD56" i="16"/>
  <c r="AP56" i="16"/>
  <c r="AR56" i="16"/>
  <c r="AU56" i="16"/>
  <c r="AT56" i="16"/>
  <c r="AF56" i="16"/>
  <c r="AH56" i="16"/>
  <c r="AK56" i="16"/>
  <c r="AJ56" i="16"/>
  <c r="U56" i="16"/>
  <c r="W56" i="16"/>
  <c r="Z56" i="16"/>
  <c r="J56" i="16"/>
  <c r="L56" i="16"/>
  <c r="O56" i="16"/>
  <c r="BT55" i="16"/>
  <c r="BV55" i="16"/>
  <c r="BY55" i="16"/>
  <c r="BX55" i="16"/>
  <c r="BJ55" i="16"/>
  <c r="BL55" i="16"/>
  <c r="BO55" i="16"/>
  <c r="BN55" i="16"/>
  <c r="AZ55" i="16"/>
  <c r="BB55" i="16"/>
  <c r="BE55" i="16"/>
  <c r="BD55" i="16"/>
  <c r="AP55" i="16"/>
  <c r="AR55" i="16"/>
  <c r="AU55" i="16"/>
  <c r="AT55" i="16"/>
  <c r="AF55" i="16"/>
  <c r="AH55" i="16"/>
  <c r="AK55" i="16"/>
  <c r="AJ55" i="16"/>
  <c r="U55" i="16"/>
  <c r="W55" i="16"/>
  <c r="Z55" i="16"/>
  <c r="J55" i="16"/>
  <c r="L55" i="16"/>
  <c r="O55" i="16"/>
  <c r="BT54" i="16"/>
  <c r="BV54" i="16"/>
  <c r="BY54" i="16"/>
  <c r="BX54" i="16"/>
  <c r="BJ54" i="16"/>
  <c r="BL54" i="16"/>
  <c r="BO54" i="16"/>
  <c r="BN54" i="16"/>
  <c r="AZ54" i="16"/>
  <c r="BB54" i="16"/>
  <c r="BE54" i="16"/>
  <c r="BD54" i="16"/>
  <c r="AP54" i="16"/>
  <c r="AR54" i="16"/>
  <c r="AU54" i="16"/>
  <c r="AT54" i="16"/>
  <c r="AF54" i="16"/>
  <c r="AH54" i="16"/>
  <c r="AK54" i="16"/>
  <c r="AJ54" i="16"/>
  <c r="U54" i="16"/>
  <c r="W54" i="16"/>
  <c r="Z54" i="16"/>
  <c r="J54" i="16"/>
  <c r="L54" i="16"/>
  <c r="O54" i="16"/>
  <c r="BT53" i="16"/>
  <c r="BV53" i="16"/>
  <c r="BY53" i="16"/>
  <c r="BX53" i="16"/>
  <c r="BJ53" i="16"/>
  <c r="BL53" i="16"/>
  <c r="BO53" i="16"/>
  <c r="BN53" i="16"/>
  <c r="AZ53" i="16"/>
  <c r="BB53" i="16"/>
  <c r="BE53" i="16"/>
  <c r="BD53" i="16"/>
  <c r="AP53" i="16"/>
  <c r="AR53" i="16"/>
  <c r="AU53" i="16"/>
  <c r="AT53" i="16"/>
  <c r="AF53" i="16"/>
  <c r="AH53" i="16"/>
  <c r="AK53" i="16"/>
  <c r="AJ53" i="16"/>
  <c r="U53" i="16"/>
  <c r="W53" i="16"/>
  <c r="Z53" i="16"/>
  <c r="J53" i="16"/>
  <c r="L53" i="16"/>
  <c r="O53" i="16"/>
  <c r="BT52" i="16"/>
  <c r="BV52" i="16"/>
  <c r="BY52" i="16"/>
  <c r="BX52" i="16"/>
  <c r="BJ52" i="16"/>
  <c r="BL52" i="16"/>
  <c r="BO52" i="16"/>
  <c r="BN52" i="16"/>
  <c r="AZ52" i="16"/>
  <c r="BB52" i="16"/>
  <c r="BE52" i="16"/>
  <c r="BD52" i="16"/>
  <c r="AP52" i="16"/>
  <c r="AR52" i="16"/>
  <c r="AU52" i="16"/>
  <c r="AT52" i="16"/>
  <c r="AF52" i="16"/>
  <c r="AH52" i="16"/>
  <c r="AK52" i="16"/>
  <c r="AJ52" i="16"/>
  <c r="U52" i="16"/>
  <c r="W52" i="16"/>
  <c r="Z52" i="16"/>
  <c r="J52" i="16"/>
  <c r="L52" i="16"/>
  <c r="O52" i="16"/>
  <c r="BT51" i="16"/>
  <c r="BV51" i="16"/>
  <c r="BY51" i="16"/>
  <c r="BX51" i="16"/>
  <c r="BJ51" i="16"/>
  <c r="BL51" i="16"/>
  <c r="BO51" i="16"/>
  <c r="BN51" i="16"/>
  <c r="AZ51" i="16"/>
  <c r="BB51" i="16"/>
  <c r="BE51" i="16"/>
  <c r="BD51" i="16"/>
  <c r="AP51" i="16"/>
  <c r="AR51" i="16"/>
  <c r="AU51" i="16"/>
  <c r="AT51" i="16"/>
  <c r="AF51" i="16"/>
  <c r="AH51" i="16"/>
  <c r="AK51" i="16"/>
  <c r="AJ51" i="16"/>
  <c r="U51" i="16"/>
  <c r="W51" i="16"/>
  <c r="Z51" i="16"/>
  <c r="J51" i="16"/>
  <c r="L51" i="16"/>
  <c r="O51" i="16"/>
  <c r="BT50" i="16"/>
  <c r="BV50" i="16"/>
  <c r="BY50" i="16"/>
  <c r="BX50" i="16"/>
  <c r="BJ50" i="16"/>
  <c r="BL50" i="16"/>
  <c r="BO50" i="16"/>
  <c r="BN50" i="16"/>
  <c r="AZ50" i="16"/>
  <c r="BB50" i="16"/>
  <c r="BE50" i="16"/>
  <c r="BD50" i="16"/>
  <c r="AP50" i="16"/>
  <c r="AR50" i="16"/>
  <c r="AU50" i="16"/>
  <c r="AT50" i="16"/>
  <c r="AF50" i="16"/>
  <c r="AH50" i="16"/>
  <c r="AK50" i="16"/>
  <c r="AJ50" i="16"/>
  <c r="U50" i="16"/>
  <c r="W50" i="16"/>
  <c r="Z50" i="16"/>
  <c r="J50" i="16"/>
  <c r="L50" i="16"/>
  <c r="O50" i="16"/>
  <c r="BT49" i="16"/>
  <c r="BV49" i="16"/>
  <c r="BY49" i="16"/>
  <c r="BX49" i="16"/>
  <c r="BJ49" i="16"/>
  <c r="BL49" i="16"/>
  <c r="BO49" i="16"/>
  <c r="BN49" i="16"/>
  <c r="AZ49" i="16"/>
  <c r="BB49" i="16"/>
  <c r="BE49" i="16"/>
  <c r="BD49" i="16"/>
  <c r="AP49" i="16"/>
  <c r="AR49" i="16"/>
  <c r="AU49" i="16"/>
  <c r="AT49" i="16"/>
  <c r="AF49" i="16"/>
  <c r="AH49" i="16"/>
  <c r="AK49" i="16"/>
  <c r="AJ49" i="16"/>
  <c r="U49" i="16"/>
  <c r="W49" i="16"/>
  <c r="Z49" i="16"/>
  <c r="J49" i="16"/>
  <c r="L49" i="16"/>
  <c r="O49" i="16"/>
  <c r="BT48" i="16"/>
  <c r="BV48" i="16"/>
  <c r="BY48" i="16"/>
  <c r="BX48" i="16"/>
  <c r="BJ48" i="16"/>
  <c r="BL48" i="16"/>
  <c r="BO48" i="16"/>
  <c r="BN48" i="16"/>
  <c r="AZ48" i="16"/>
  <c r="BB48" i="16"/>
  <c r="BE48" i="16"/>
  <c r="BD48" i="16"/>
  <c r="AP48" i="16"/>
  <c r="AQ48" i="16"/>
  <c r="AR48" i="16"/>
  <c r="AU48" i="16"/>
  <c r="AT48" i="16"/>
  <c r="AF48" i="16"/>
  <c r="AG48" i="16"/>
  <c r="AH48" i="16"/>
  <c r="AK48" i="16"/>
  <c r="AJ48" i="16"/>
  <c r="U48" i="16"/>
  <c r="W48" i="16"/>
  <c r="Z48" i="16"/>
  <c r="J48" i="16"/>
  <c r="L48" i="16"/>
  <c r="O48" i="16"/>
  <c r="BT47" i="16"/>
  <c r="BV47" i="16"/>
  <c r="BY47" i="16"/>
  <c r="BX47" i="16"/>
  <c r="BJ47" i="16"/>
  <c r="BL47" i="16"/>
  <c r="BO47" i="16"/>
  <c r="BN47" i="16"/>
  <c r="AZ47" i="16"/>
  <c r="BB47" i="16"/>
  <c r="BE47" i="16"/>
  <c r="BD47" i="16"/>
  <c r="AP47" i="16"/>
  <c r="AR47" i="16"/>
  <c r="AU47" i="16"/>
  <c r="AT47" i="16"/>
  <c r="AF47" i="16"/>
  <c r="AH47" i="16"/>
  <c r="AK47" i="16"/>
  <c r="AJ47" i="16"/>
  <c r="U47" i="16"/>
  <c r="W47" i="16"/>
  <c r="Z47" i="16"/>
  <c r="J47" i="16"/>
  <c r="L47" i="16"/>
  <c r="O47" i="16"/>
  <c r="BT46" i="16"/>
  <c r="BV46" i="16"/>
  <c r="BY46" i="16"/>
  <c r="BX46" i="16"/>
  <c r="BJ46" i="16"/>
  <c r="BL46" i="16"/>
  <c r="BO46" i="16"/>
  <c r="BN46" i="16"/>
  <c r="AZ46" i="16"/>
  <c r="BB46" i="16"/>
  <c r="BE46" i="16"/>
  <c r="BD46" i="16"/>
  <c r="AP46" i="16"/>
  <c r="AR46" i="16"/>
  <c r="AU46" i="16"/>
  <c r="AT46" i="16"/>
  <c r="AF46" i="16"/>
  <c r="AH46" i="16"/>
  <c r="AK46" i="16"/>
  <c r="AJ46" i="16"/>
  <c r="U46" i="16"/>
  <c r="W46" i="16"/>
  <c r="Z46" i="16"/>
  <c r="J46" i="16"/>
  <c r="L46" i="16"/>
  <c r="O46" i="16"/>
  <c r="BT45" i="16"/>
  <c r="BV45" i="16"/>
  <c r="BY45" i="16"/>
  <c r="BX45" i="16"/>
  <c r="BJ45" i="16"/>
  <c r="BL45" i="16"/>
  <c r="BO45" i="16"/>
  <c r="BN45" i="16"/>
  <c r="AZ45" i="16"/>
  <c r="BB45" i="16"/>
  <c r="BE45" i="16"/>
  <c r="BD45" i="16"/>
  <c r="AP45" i="16"/>
  <c r="AR45" i="16"/>
  <c r="AU45" i="16"/>
  <c r="AT45" i="16"/>
  <c r="AF45" i="16"/>
  <c r="AH45" i="16"/>
  <c r="AK45" i="16"/>
  <c r="AJ45" i="16"/>
  <c r="U45" i="16"/>
  <c r="W45" i="16"/>
  <c r="Z45" i="16"/>
  <c r="J45" i="16"/>
  <c r="L45" i="16"/>
  <c r="O45" i="16"/>
  <c r="BT44" i="16"/>
  <c r="BV44" i="16"/>
  <c r="BY44" i="16"/>
  <c r="BX44" i="16"/>
  <c r="BJ44" i="16"/>
  <c r="BL44" i="16"/>
  <c r="BO44" i="16"/>
  <c r="BN44" i="16"/>
  <c r="AZ44" i="16"/>
  <c r="BB44" i="16"/>
  <c r="BE44" i="16"/>
  <c r="BD44" i="16"/>
  <c r="AP44" i="16"/>
  <c r="AR44" i="16"/>
  <c r="AU44" i="16"/>
  <c r="AT44" i="16"/>
  <c r="AF44" i="16"/>
  <c r="AH44" i="16"/>
  <c r="AK44" i="16"/>
  <c r="AJ44" i="16"/>
  <c r="U44" i="16"/>
  <c r="W44" i="16"/>
  <c r="Z44" i="16"/>
  <c r="J44" i="16"/>
  <c r="L44" i="16"/>
  <c r="O44" i="16"/>
  <c r="BT43" i="16"/>
  <c r="BV43" i="16"/>
  <c r="BY43" i="16"/>
  <c r="BX43" i="16"/>
  <c r="BJ43" i="16"/>
  <c r="BL43" i="16"/>
  <c r="BO43" i="16"/>
  <c r="BN43" i="16"/>
  <c r="AZ43" i="16"/>
  <c r="BB43" i="16"/>
  <c r="BE43" i="16"/>
  <c r="BD43" i="16"/>
  <c r="AP43" i="16"/>
  <c r="AR43" i="16"/>
  <c r="AU43" i="16"/>
  <c r="AT43" i="16"/>
  <c r="AF43" i="16"/>
  <c r="AH43" i="16"/>
  <c r="AK43" i="16"/>
  <c r="AJ43" i="16"/>
  <c r="U43" i="16"/>
  <c r="W43" i="16"/>
  <c r="Z43" i="16"/>
  <c r="J43" i="16"/>
  <c r="L43" i="16"/>
  <c r="O43" i="16"/>
  <c r="BT42" i="16"/>
  <c r="BV42" i="16"/>
  <c r="BY42" i="16"/>
  <c r="BX42" i="16"/>
  <c r="BJ42" i="16"/>
  <c r="BL42" i="16"/>
  <c r="BO42" i="16"/>
  <c r="BN42" i="16"/>
  <c r="AZ42" i="16"/>
  <c r="BB42" i="16"/>
  <c r="BE42" i="16"/>
  <c r="BD42" i="16"/>
  <c r="AP42" i="16"/>
  <c r="AR42" i="16"/>
  <c r="AU42" i="16"/>
  <c r="AT42" i="16"/>
  <c r="AF42" i="16"/>
  <c r="AH42" i="16"/>
  <c r="AK42" i="16"/>
  <c r="AJ42" i="16"/>
  <c r="U42" i="16"/>
  <c r="W42" i="16"/>
  <c r="Z42" i="16"/>
  <c r="J42" i="16"/>
  <c r="L42" i="16"/>
  <c r="O42" i="16"/>
  <c r="BT41" i="16"/>
  <c r="BV41" i="16"/>
  <c r="BY41" i="16"/>
  <c r="BX41" i="16"/>
  <c r="BJ41" i="16"/>
  <c r="BL41" i="16"/>
  <c r="BO41" i="16"/>
  <c r="BN41" i="16"/>
  <c r="AZ41" i="16"/>
  <c r="BB41" i="16"/>
  <c r="BE41" i="16"/>
  <c r="BD41" i="16"/>
  <c r="AP41" i="16"/>
  <c r="AR41" i="16"/>
  <c r="AU41" i="16"/>
  <c r="AT41" i="16"/>
  <c r="AF41" i="16"/>
  <c r="AH41" i="16"/>
  <c r="AK41" i="16"/>
  <c r="AJ41" i="16"/>
  <c r="U41" i="16"/>
  <c r="W41" i="16"/>
  <c r="Z41" i="16"/>
  <c r="J41" i="16"/>
  <c r="L41" i="16"/>
  <c r="O41" i="16"/>
  <c r="BT40" i="16"/>
  <c r="BV40" i="16"/>
  <c r="BY40" i="16"/>
  <c r="BX40" i="16"/>
  <c r="BJ40" i="16"/>
  <c r="BL40" i="16"/>
  <c r="BO40" i="16"/>
  <c r="BN40" i="16"/>
  <c r="AZ40" i="16"/>
  <c r="BB40" i="16"/>
  <c r="BE40" i="16"/>
  <c r="BD40" i="16"/>
  <c r="AP40" i="16"/>
  <c r="AR40" i="16"/>
  <c r="AU40" i="16"/>
  <c r="AT40" i="16"/>
  <c r="AF40" i="16"/>
  <c r="AH40" i="16"/>
  <c r="AK40" i="16"/>
  <c r="AJ40" i="16"/>
  <c r="U40" i="16"/>
  <c r="W40" i="16"/>
  <c r="Z40" i="16"/>
  <c r="J40" i="16"/>
  <c r="L40" i="16"/>
  <c r="O40" i="16"/>
  <c r="BT39" i="16"/>
  <c r="BV39" i="16"/>
  <c r="BY39" i="16"/>
  <c r="BX39" i="16"/>
  <c r="BJ39" i="16"/>
  <c r="BL39" i="16"/>
  <c r="BO39" i="16"/>
  <c r="BN39" i="16"/>
  <c r="AZ39" i="16"/>
  <c r="BB39" i="16"/>
  <c r="BE39" i="16"/>
  <c r="BD39" i="16"/>
  <c r="AP39" i="16"/>
  <c r="AR39" i="16"/>
  <c r="AU39" i="16"/>
  <c r="AT39" i="16"/>
  <c r="AF39" i="16"/>
  <c r="AH39" i="16"/>
  <c r="AK39" i="16"/>
  <c r="AJ39" i="16"/>
  <c r="U39" i="16"/>
  <c r="W39" i="16"/>
  <c r="Z39" i="16"/>
  <c r="J39" i="16"/>
  <c r="L39" i="16"/>
  <c r="O39" i="16"/>
  <c r="BT38" i="16"/>
  <c r="BV38" i="16"/>
  <c r="BY38" i="16"/>
  <c r="BX38" i="16"/>
  <c r="BJ38" i="16"/>
  <c r="BL38" i="16"/>
  <c r="BO38" i="16"/>
  <c r="BN38" i="16"/>
  <c r="AZ38" i="16"/>
  <c r="BB38" i="16"/>
  <c r="BE38" i="16"/>
  <c r="BD38" i="16"/>
  <c r="AP38" i="16"/>
  <c r="AQ38" i="16"/>
  <c r="AR38" i="16"/>
  <c r="AU38" i="16"/>
  <c r="AT38" i="16"/>
  <c r="AF38" i="16"/>
  <c r="AH38" i="16"/>
  <c r="AK38" i="16"/>
  <c r="AJ38" i="16"/>
  <c r="U38" i="16"/>
  <c r="W38" i="16"/>
  <c r="Z38" i="16"/>
  <c r="J38" i="16"/>
  <c r="L38" i="16"/>
  <c r="O38" i="16"/>
  <c r="BT37" i="16"/>
  <c r="BV37" i="16"/>
  <c r="BY37" i="16"/>
  <c r="BX37" i="16"/>
  <c r="BJ37" i="16"/>
  <c r="BL37" i="16"/>
  <c r="BO37" i="16"/>
  <c r="BN37" i="16"/>
  <c r="AZ37" i="16"/>
  <c r="BB37" i="16"/>
  <c r="BE37" i="16"/>
  <c r="BD37" i="16"/>
  <c r="AP37" i="16"/>
  <c r="AR37" i="16"/>
  <c r="AU37" i="16"/>
  <c r="AT37" i="16"/>
  <c r="AF37" i="16"/>
  <c r="AH37" i="16"/>
  <c r="AK37" i="16"/>
  <c r="AJ37" i="16"/>
  <c r="U37" i="16"/>
  <c r="W37" i="16"/>
  <c r="Z37" i="16"/>
  <c r="J37" i="16"/>
  <c r="L37" i="16"/>
  <c r="O37" i="16"/>
  <c r="BT36" i="16"/>
  <c r="BV36" i="16"/>
  <c r="BY36" i="16"/>
  <c r="BX36" i="16"/>
  <c r="BJ36" i="16"/>
  <c r="BL36" i="16"/>
  <c r="BO36" i="16"/>
  <c r="BN36" i="16"/>
  <c r="AZ36" i="16"/>
  <c r="BB36" i="16"/>
  <c r="BE36" i="16"/>
  <c r="BD36" i="16"/>
  <c r="AP36" i="16"/>
  <c r="AR36" i="16"/>
  <c r="AU36" i="16"/>
  <c r="AT36" i="16"/>
  <c r="AF36" i="16"/>
  <c r="AH36" i="16"/>
  <c r="AK36" i="16"/>
  <c r="AJ36" i="16"/>
  <c r="U36" i="16"/>
  <c r="W36" i="16"/>
  <c r="Z36" i="16"/>
  <c r="J36" i="16"/>
  <c r="L36" i="16"/>
  <c r="O36" i="16"/>
  <c r="BT35" i="16"/>
  <c r="BV35" i="16"/>
  <c r="BY35" i="16"/>
  <c r="BX35" i="16"/>
  <c r="BJ35" i="16"/>
  <c r="BL35" i="16"/>
  <c r="BO35" i="16"/>
  <c r="BN35" i="16"/>
  <c r="AZ35" i="16"/>
  <c r="BB35" i="16"/>
  <c r="BE35" i="16"/>
  <c r="BD35" i="16"/>
  <c r="AP35" i="16"/>
  <c r="AR35" i="16"/>
  <c r="AU35" i="16"/>
  <c r="AT35" i="16"/>
  <c r="AF35" i="16"/>
  <c r="AH35" i="16"/>
  <c r="AK35" i="16"/>
  <c r="AJ35" i="16"/>
  <c r="U35" i="16"/>
  <c r="W35" i="16"/>
  <c r="Z35" i="16"/>
  <c r="J35" i="16"/>
  <c r="L35" i="16"/>
  <c r="O35" i="16"/>
  <c r="BT34" i="16"/>
  <c r="BV34" i="16"/>
  <c r="BY34" i="16"/>
  <c r="BX34" i="16"/>
  <c r="BJ34" i="16"/>
  <c r="BL34" i="16"/>
  <c r="BO34" i="16"/>
  <c r="BN34" i="16"/>
  <c r="AZ34" i="16"/>
  <c r="BB34" i="16"/>
  <c r="BE34" i="16"/>
  <c r="BD34" i="16"/>
  <c r="AP34" i="16"/>
  <c r="AR34" i="16"/>
  <c r="AU34" i="16"/>
  <c r="AT34" i="16"/>
  <c r="AF34" i="16"/>
  <c r="AH34" i="16"/>
  <c r="AK34" i="16"/>
  <c r="AJ34" i="16"/>
  <c r="U34" i="16"/>
  <c r="W34" i="16"/>
  <c r="Z34" i="16"/>
  <c r="J34" i="16"/>
  <c r="L34" i="16"/>
  <c r="O34" i="16"/>
  <c r="BT33" i="16"/>
  <c r="BV33" i="16"/>
  <c r="BY33" i="16"/>
  <c r="BX33" i="16"/>
  <c r="BJ33" i="16"/>
  <c r="BL33" i="16"/>
  <c r="BO33" i="16"/>
  <c r="BN33" i="16"/>
  <c r="AZ33" i="16"/>
  <c r="BB33" i="16"/>
  <c r="BE33" i="16"/>
  <c r="BD33" i="16"/>
  <c r="AP33" i="16"/>
  <c r="AR33" i="16"/>
  <c r="AU33" i="16"/>
  <c r="AT33" i="16"/>
  <c r="AF33" i="16"/>
  <c r="AH33" i="16"/>
  <c r="AK33" i="16"/>
  <c r="AJ33" i="16"/>
  <c r="U33" i="16"/>
  <c r="W33" i="16"/>
  <c r="Z33" i="16"/>
  <c r="J33" i="16"/>
  <c r="L33" i="16"/>
  <c r="O33" i="16"/>
  <c r="BT32" i="16"/>
  <c r="BV32" i="16"/>
  <c r="BY32" i="16"/>
  <c r="BX32" i="16"/>
  <c r="BJ32" i="16"/>
  <c r="BL32" i="16"/>
  <c r="BO32" i="16"/>
  <c r="BN32" i="16"/>
  <c r="AZ32" i="16"/>
  <c r="BB32" i="16"/>
  <c r="BE32" i="16"/>
  <c r="BD32" i="16"/>
  <c r="AP32" i="16"/>
  <c r="AR32" i="16"/>
  <c r="AU32" i="16"/>
  <c r="AT32" i="16"/>
  <c r="AF32" i="16"/>
  <c r="AH32" i="16"/>
  <c r="AK32" i="16"/>
  <c r="AJ32" i="16"/>
  <c r="U32" i="16"/>
  <c r="W32" i="16"/>
  <c r="Z32" i="16"/>
  <c r="J32" i="16"/>
  <c r="L32" i="16"/>
  <c r="O32" i="16"/>
  <c r="BT31" i="16"/>
  <c r="BV31" i="16"/>
  <c r="BY31" i="16"/>
  <c r="BX31" i="16"/>
  <c r="BJ31" i="16"/>
  <c r="BL31" i="16"/>
  <c r="BO31" i="16"/>
  <c r="BN31" i="16"/>
  <c r="AZ31" i="16"/>
  <c r="BB31" i="16"/>
  <c r="BE31" i="16"/>
  <c r="BD31" i="16"/>
  <c r="AP31" i="16"/>
  <c r="AR31" i="16"/>
  <c r="AU31" i="16"/>
  <c r="AT31" i="16"/>
  <c r="AF31" i="16"/>
  <c r="AH31" i="16"/>
  <c r="AK31" i="16"/>
  <c r="AJ31" i="16"/>
  <c r="U31" i="16"/>
  <c r="W31" i="16"/>
  <c r="Z31" i="16"/>
  <c r="J31" i="16"/>
  <c r="L31" i="16"/>
  <c r="O31" i="16"/>
  <c r="BT30" i="16"/>
  <c r="BV30" i="16"/>
  <c r="BY30" i="16"/>
  <c r="BX30" i="16"/>
  <c r="BJ30" i="16"/>
  <c r="BL30" i="16"/>
  <c r="BO30" i="16"/>
  <c r="BN30" i="16"/>
  <c r="AZ30" i="16"/>
  <c r="BB30" i="16"/>
  <c r="BE30" i="16"/>
  <c r="BD30" i="16"/>
  <c r="AP30" i="16"/>
  <c r="AR30" i="16"/>
  <c r="AU30" i="16"/>
  <c r="AT30" i="16"/>
  <c r="AF30" i="16"/>
  <c r="AH30" i="16"/>
  <c r="AK30" i="16"/>
  <c r="AJ30" i="16"/>
  <c r="U30" i="16"/>
  <c r="W30" i="16"/>
  <c r="Z30" i="16"/>
  <c r="J30" i="16"/>
  <c r="L30" i="16"/>
  <c r="O30" i="16"/>
  <c r="BT29" i="16"/>
  <c r="BV29" i="16"/>
  <c r="BY29" i="16"/>
  <c r="BX29" i="16"/>
  <c r="BJ29" i="16"/>
  <c r="BL29" i="16"/>
  <c r="BO29" i="16"/>
  <c r="BN29" i="16"/>
  <c r="AZ29" i="16"/>
  <c r="BB29" i="16"/>
  <c r="BE29" i="16"/>
  <c r="BD29" i="16"/>
  <c r="AP29" i="16"/>
  <c r="AR29" i="16"/>
  <c r="AU29" i="16"/>
  <c r="AT29" i="16"/>
  <c r="AF29" i="16"/>
  <c r="AH29" i="16"/>
  <c r="AK29" i="16"/>
  <c r="AJ29" i="16"/>
  <c r="U29" i="16"/>
  <c r="W29" i="16"/>
  <c r="Z29" i="16"/>
  <c r="J29" i="16"/>
  <c r="L29" i="16"/>
  <c r="O29" i="16"/>
  <c r="BT28" i="16"/>
  <c r="BV28" i="16"/>
  <c r="BY28" i="16"/>
  <c r="BX28" i="16"/>
  <c r="BJ28" i="16"/>
  <c r="BL28" i="16"/>
  <c r="BO28" i="16"/>
  <c r="BN28" i="16"/>
  <c r="AZ28" i="16"/>
  <c r="BB28" i="16"/>
  <c r="BE28" i="16"/>
  <c r="BD28" i="16"/>
  <c r="AP28" i="16"/>
  <c r="AR28" i="16"/>
  <c r="AU28" i="16"/>
  <c r="AT28" i="16"/>
  <c r="AF28" i="16"/>
  <c r="AH28" i="16"/>
  <c r="AK28" i="16"/>
  <c r="AJ28" i="16"/>
  <c r="U28" i="16"/>
  <c r="W28" i="16"/>
  <c r="Z28" i="16"/>
  <c r="J28" i="16"/>
  <c r="L28" i="16"/>
  <c r="O28" i="16"/>
  <c r="BT27" i="16"/>
  <c r="BV27" i="16"/>
  <c r="BY27" i="16"/>
  <c r="BX27" i="16"/>
  <c r="BJ27" i="16"/>
  <c r="BL27" i="16"/>
  <c r="BO27" i="16"/>
  <c r="BN27" i="16"/>
  <c r="AZ27" i="16"/>
  <c r="BB27" i="16"/>
  <c r="BE27" i="16"/>
  <c r="BD27" i="16"/>
  <c r="AP27" i="16"/>
  <c r="AR27" i="16"/>
  <c r="AU27" i="16"/>
  <c r="AT27" i="16"/>
  <c r="AF27" i="16"/>
  <c r="AH27" i="16"/>
  <c r="AK27" i="16"/>
  <c r="AJ27" i="16"/>
  <c r="U27" i="16"/>
  <c r="W27" i="16"/>
  <c r="Z27" i="16"/>
  <c r="J27" i="16"/>
  <c r="L27" i="16"/>
  <c r="O27" i="16"/>
  <c r="BT26" i="16"/>
  <c r="BV26" i="16"/>
  <c r="BY26" i="16"/>
  <c r="BX26" i="16"/>
  <c r="BJ26" i="16"/>
  <c r="BL26" i="16"/>
  <c r="BO26" i="16"/>
  <c r="BN26" i="16"/>
  <c r="AZ26" i="16"/>
  <c r="BB26" i="16"/>
  <c r="BE26" i="16"/>
  <c r="BD26" i="16"/>
  <c r="AP26" i="16"/>
  <c r="AR26" i="16"/>
  <c r="AU26" i="16"/>
  <c r="AT26" i="16"/>
  <c r="AF26" i="16"/>
  <c r="AH26" i="16"/>
  <c r="AK26" i="16"/>
  <c r="AJ26" i="16"/>
  <c r="U26" i="16"/>
  <c r="W26" i="16"/>
  <c r="Z26" i="16"/>
  <c r="J26" i="16"/>
  <c r="L26" i="16"/>
  <c r="O26" i="16"/>
  <c r="BT25" i="16"/>
  <c r="BV25" i="16"/>
  <c r="BY25" i="16"/>
  <c r="BX25" i="16"/>
  <c r="BJ25" i="16"/>
  <c r="BL25" i="16"/>
  <c r="BO25" i="16"/>
  <c r="BN25" i="16"/>
  <c r="AZ25" i="16"/>
  <c r="BB25" i="16"/>
  <c r="BE25" i="16"/>
  <c r="BD25" i="16"/>
  <c r="AP25" i="16"/>
  <c r="AR25" i="16"/>
  <c r="AU25" i="16"/>
  <c r="AT25" i="16"/>
  <c r="AF25" i="16"/>
  <c r="AH25" i="16"/>
  <c r="AK25" i="16"/>
  <c r="AJ25" i="16"/>
  <c r="U25" i="16"/>
  <c r="W25" i="16"/>
  <c r="Z25" i="16"/>
  <c r="J25" i="16"/>
  <c r="L25" i="16"/>
  <c r="O25" i="16"/>
  <c r="BT24" i="16"/>
  <c r="BV24" i="16"/>
  <c r="BY24" i="16"/>
  <c r="BX24" i="16"/>
  <c r="BJ24" i="16"/>
  <c r="BL24" i="16"/>
  <c r="BO24" i="16"/>
  <c r="BN24" i="16"/>
  <c r="AZ24" i="16"/>
  <c r="BB24" i="16"/>
  <c r="BE24" i="16"/>
  <c r="BD24" i="16"/>
  <c r="AP24" i="16"/>
  <c r="AR24" i="16"/>
  <c r="AU24" i="16"/>
  <c r="AT24" i="16"/>
  <c r="AF24" i="16"/>
  <c r="AH24" i="16"/>
  <c r="AK24" i="16"/>
  <c r="AJ24" i="16"/>
  <c r="U24" i="16"/>
  <c r="W24" i="16"/>
  <c r="Z24" i="16"/>
  <c r="J24" i="16"/>
  <c r="L24" i="16"/>
  <c r="O24" i="16"/>
  <c r="BT23" i="16"/>
  <c r="BV23" i="16"/>
  <c r="BY23" i="16"/>
  <c r="BX23" i="16"/>
  <c r="BJ23" i="16"/>
  <c r="BL23" i="16"/>
  <c r="BO23" i="16"/>
  <c r="BN23" i="16"/>
  <c r="AZ23" i="16"/>
  <c r="BB23" i="16"/>
  <c r="BE23" i="16"/>
  <c r="BD23" i="16"/>
  <c r="AP23" i="16"/>
  <c r="AR23" i="16"/>
  <c r="AU23" i="16"/>
  <c r="AT23" i="16"/>
  <c r="AF23" i="16"/>
  <c r="AH23" i="16"/>
  <c r="AK23" i="16"/>
  <c r="AJ23" i="16"/>
  <c r="U23" i="16"/>
  <c r="W23" i="16"/>
  <c r="Z23" i="16"/>
  <c r="J23" i="16"/>
  <c r="L23" i="16"/>
  <c r="O23" i="16"/>
  <c r="BT22" i="16"/>
  <c r="BV22" i="16"/>
  <c r="BY22" i="16"/>
  <c r="BX22" i="16"/>
  <c r="BJ22" i="16"/>
  <c r="BL22" i="16"/>
  <c r="BO22" i="16"/>
  <c r="BN22" i="16"/>
  <c r="AZ22" i="16"/>
  <c r="BB22" i="16"/>
  <c r="BE22" i="16"/>
  <c r="BD22" i="16"/>
  <c r="AP22" i="16"/>
  <c r="AR22" i="16"/>
  <c r="AU22" i="16"/>
  <c r="AT22" i="16"/>
  <c r="AF22" i="16"/>
  <c r="AH22" i="16"/>
  <c r="AK22" i="16"/>
  <c r="AJ22" i="16"/>
  <c r="U22" i="16"/>
  <c r="W22" i="16"/>
  <c r="Z22" i="16"/>
  <c r="J22" i="16"/>
  <c r="L22" i="16"/>
  <c r="O22" i="16"/>
  <c r="BT21" i="16"/>
  <c r="BV21" i="16"/>
  <c r="BY21" i="16"/>
  <c r="BX21" i="16"/>
  <c r="BJ21" i="16"/>
  <c r="BL21" i="16"/>
  <c r="BO21" i="16"/>
  <c r="BN21" i="16"/>
  <c r="AZ21" i="16"/>
  <c r="BB21" i="16"/>
  <c r="BE21" i="16"/>
  <c r="BD21" i="16"/>
  <c r="AP21" i="16"/>
  <c r="AR21" i="16"/>
  <c r="AU21" i="16"/>
  <c r="AT21" i="16"/>
  <c r="AF21" i="16"/>
  <c r="AH21" i="16"/>
  <c r="AK21" i="16"/>
  <c r="AJ21" i="16"/>
  <c r="U21" i="16"/>
  <c r="W21" i="16"/>
  <c r="Z21" i="16"/>
  <c r="J21" i="16"/>
  <c r="L21" i="16"/>
  <c r="O21" i="16"/>
  <c r="BT20" i="16"/>
  <c r="BV20" i="16"/>
  <c r="BY20" i="16"/>
  <c r="BX20" i="16"/>
  <c r="BJ20" i="16"/>
  <c r="BL20" i="16"/>
  <c r="BO20" i="16"/>
  <c r="BN20" i="16"/>
  <c r="AZ20" i="16"/>
  <c r="BB20" i="16"/>
  <c r="BE20" i="16"/>
  <c r="BD20" i="16"/>
  <c r="AP20" i="16"/>
  <c r="AR20" i="16"/>
  <c r="AU20" i="16"/>
  <c r="AT20" i="16"/>
  <c r="AF20" i="16"/>
  <c r="AH20" i="16"/>
  <c r="AK20" i="16"/>
  <c r="AJ20" i="16"/>
  <c r="U20" i="16"/>
  <c r="W20" i="16"/>
  <c r="Z20" i="16"/>
  <c r="J20" i="16"/>
  <c r="L20" i="16"/>
  <c r="O20" i="16"/>
  <c r="BT19" i="16"/>
  <c r="BV19" i="16"/>
  <c r="BY19" i="16"/>
  <c r="BX19" i="16"/>
  <c r="BJ19" i="16"/>
  <c r="BL19" i="16"/>
  <c r="BO19" i="16"/>
  <c r="BN19" i="16"/>
  <c r="AZ19" i="16"/>
  <c r="BB19" i="16"/>
  <c r="BE19" i="16"/>
  <c r="BD19" i="16"/>
  <c r="AP19" i="16"/>
  <c r="AR19" i="16"/>
  <c r="AU19" i="16"/>
  <c r="AT19" i="16"/>
  <c r="AF19" i="16"/>
  <c r="AH19" i="16"/>
  <c r="AK19" i="16"/>
  <c r="AJ19" i="16"/>
  <c r="U19" i="16"/>
  <c r="W19" i="16"/>
  <c r="Z19" i="16"/>
  <c r="J19" i="16"/>
  <c r="L19" i="16"/>
  <c r="O19" i="16"/>
  <c r="BT18" i="16"/>
  <c r="BV18" i="16"/>
  <c r="BY18" i="16"/>
  <c r="BX18" i="16"/>
  <c r="BJ18" i="16"/>
  <c r="BL18" i="16"/>
  <c r="BO18" i="16"/>
  <c r="BN18" i="16"/>
  <c r="AZ18" i="16"/>
  <c r="BB18" i="16"/>
  <c r="BE18" i="16"/>
  <c r="BD18" i="16"/>
  <c r="AP18" i="16"/>
  <c r="AR18" i="16"/>
  <c r="AU18" i="16"/>
  <c r="AT18" i="16"/>
  <c r="AF18" i="16"/>
  <c r="AH18" i="16"/>
  <c r="AK18" i="16"/>
  <c r="AJ18" i="16"/>
  <c r="U18" i="16"/>
  <c r="W18" i="16"/>
  <c r="Z18" i="16"/>
  <c r="J18" i="16"/>
  <c r="L18" i="16"/>
  <c r="O18" i="16"/>
  <c r="BT17" i="16"/>
  <c r="BV17" i="16"/>
  <c r="BY17" i="16"/>
  <c r="BX17" i="16"/>
  <c r="BJ17" i="16"/>
  <c r="BL17" i="16"/>
  <c r="BO17" i="16"/>
  <c r="BN17" i="16"/>
  <c r="AZ17" i="16"/>
  <c r="BB17" i="16"/>
  <c r="BE17" i="16"/>
  <c r="BD17" i="16"/>
  <c r="AP17" i="16"/>
  <c r="AR17" i="16"/>
  <c r="AU17" i="16"/>
  <c r="AT17" i="16"/>
  <c r="AF17" i="16"/>
  <c r="AH17" i="16"/>
  <c r="AK17" i="16"/>
  <c r="AJ17" i="16"/>
  <c r="U17" i="16"/>
  <c r="W17" i="16"/>
  <c r="Z17" i="16"/>
  <c r="J17" i="16"/>
  <c r="L17" i="16"/>
  <c r="O17" i="16"/>
  <c r="BT16" i="16"/>
  <c r="BV16" i="16"/>
  <c r="BY16" i="16"/>
  <c r="BX16" i="16"/>
  <c r="BJ16" i="16"/>
  <c r="BL16" i="16"/>
  <c r="BO16" i="16"/>
  <c r="BN16" i="16"/>
  <c r="AZ16" i="16"/>
  <c r="BB16" i="16"/>
  <c r="BE16" i="16"/>
  <c r="BD16" i="16"/>
  <c r="AP16" i="16"/>
  <c r="AR16" i="16"/>
  <c r="AU16" i="16"/>
  <c r="AT16" i="16"/>
  <c r="AF16" i="16"/>
  <c r="AH16" i="16"/>
  <c r="AK16" i="16"/>
  <c r="AJ16" i="16"/>
  <c r="U16" i="16"/>
  <c r="W16" i="16"/>
  <c r="Z16" i="16"/>
  <c r="J16" i="16"/>
  <c r="L16" i="16"/>
  <c r="O16" i="16"/>
  <c r="BT15" i="16"/>
  <c r="BV15" i="16"/>
  <c r="BY15" i="16"/>
  <c r="BX15" i="16"/>
  <c r="BJ15" i="16"/>
  <c r="BL15" i="16"/>
  <c r="BO15" i="16"/>
  <c r="BN15" i="16"/>
  <c r="AZ15" i="16"/>
  <c r="BB15" i="16"/>
  <c r="BE15" i="16"/>
  <c r="BD15" i="16"/>
  <c r="AP15" i="16"/>
  <c r="AR15" i="16"/>
  <c r="AU15" i="16"/>
  <c r="AT15" i="16"/>
  <c r="AF15" i="16"/>
  <c r="AH15" i="16"/>
  <c r="AK15" i="16"/>
  <c r="AJ15" i="16"/>
  <c r="U15" i="16"/>
  <c r="W15" i="16"/>
  <c r="Z15" i="16"/>
  <c r="J15" i="16"/>
  <c r="L15" i="16"/>
  <c r="O15" i="16"/>
  <c r="BT14" i="16"/>
  <c r="BV14" i="16"/>
  <c r="BY14" i="16"/>
  <c r="BX14" i="16"/>
  <c r="BJ14" i="16"/>
  <c r="BL14" i="16"/>
  <c r="BO14" i="16"/>
  <c r="BN14" i="16"/>
  <c r="AZ14" i="16"/>
  <c r="BB14" i="16"/>
  <c r="BE14" i="16"/>
  <c r="BD14" i="16"/>
  <c r="AP14" i="16"/>
  <c r="AR14" i="16"/>
  <c r="AU14" i="16"/>
  <c r="AT14" i="16"/>
  <c r="AF14" i="16"/>
  <c r="AH14" i="16"/>
  <c r="AK14" i="16"/>
  <c r="AJ14" i="16"/>
  <c r="U14" i="16"/>
  <c r="W14" i="16"/>
  <c r="Z14" i="16"/>
  <c r="J14" i="16"/>
  <c r="L14" i="16"/>
  <c r="O14" i="16"/>
  <c r="BT13" i="16"/>
  <c r="BV13" i="16"/>
  <c r="BY13" i="16"/>
  <c r="BX13" i="16"/>
  <c r="BJ13" i="16"/>
  <c r="BL13" i="16"/>
  <c r="BO13" i="16"/>
  <c r="BN13" i="16"/>
  <c r="AZ13" i="16"/>
  <c r="BB13" i="16"/>
  <c r="BE13" i="16"/>
  <c r="BD13" i="16"/>
  <c r="AP13" i="16"/>
  <c r="AR13" i="16"/>
  <c r="AU13" i="16"/>
  <c r="AT13" i="16"/>
  <c r="AF13" i="16"/>
  <c r="AH13" i="16"/>
  <c r="AK13" i="16"/>
  <c r="AJ13" i="16"/>
  <c r="U13" i="16"/>
  <c r="W13" i="16"/>
  <c r="Z13" i="16"/>
  <c r="J13" i="16"/>
  <c r="L13" i="16"/>
  <c r="O13" i="16"/>
  <c r="BT12" i="16"/>
  <c r="BV12" i="16"/>
  <c r="BY12" i="16"/>
  <c r="BX12" i="16"/>
  <c r="BJ12" i="16"/>
  <c r="BL12" i="16"/>
  <c r="BO12" i="16"/>
  <c r="BN12" i="16"/>
  <c r="AZ12" i="16"/>
  <c r="BB12" i="16"/>
  <c r="BE12" i="16"/>
  <c r="BD12" i="16"/>
  <c r="AP12" i="16"/>
  <c r="AR12" i="16"/>
  <c r="AU12" i="16"/>
  <c r="AT12" i="16"/>
  <c r="AF12" i="16"/>
  <c r="AH12" i="16"/>
  <c r="AK12" i="16"/>
  <c r="AJ12" i="16"/>
  <c r="U12" i="16"/>
  <c r="W12" i="16"/>
  <c r="Z12" i="16"/>
  <c r="J12" i="16"/>
  <c r="L12" i="16"/>
  <c r="O12" i="16"/>
  <c r="BT11" i="16"/>
  <c r="BV11" i="16"/>
  <c r="BY11" i="16"/>
  <c r="BX11" i="16"/>
  <c r="BJ11" i="16"/>
  <c r="BL11" i="16"/>
  <c r="BO11" i="16"/>
  <c r="BN11" i="16"/>
  <c r="AZ11" i="16"/>
  <c r="BB11" i="16"/>
  <c r="BE11" i="16"/>
  <c r="BD11" i="16"/>
  <c r="AP11" i="16"/>
  <c r="AR11" i="16"/>
  <c r="AU11" i="16"/>
  <c r="AT11" i="16"/>
  <c r="AF11" i="16"/>
  <c r="AH11" i="16"/>
  <c r="AK11" i="16"/>
  <c r="AJ11" i="16"/>
  <c r="U11" i="16"/>
  <c r="W11" i="16"/>
  <c r="Z11" i="16"/>
  <c r="J11" i="16"/>
  <c r="L11" i="16"/>
  <c r="O11" i="16"/>
  <c r="BT10" i="16"/>
  <c r="BV10" i="16"/>
  <c r="BY10" i="16"/>
  <c r="BX10" i="16"/>
  <c r="BJ10" i="16"/>
  <c r="BL10" i="16"/>
  <c r="BO10" i="16"/>
  <c r="BN10" i="16"/>
  <c r="AZ10" i="16"/>
  <c r="BB10" i="16"/>
  <c r="BE10" i="16"/>
  <c r="BD10" i="16"/>
  <c r="AP10" i="16"/>
  <c r="AR10" i="16"/>
  <c r="AU10" i="16"/>
  <c r="AT10" i="16"/>
  <c r="AF10" i="16"/>
  <c r="AH10" i="16"/>
  <c r="AK10" i="16"/>
  <c r="AJ10" i="16"/>
  <c r="U10" i="16"/>
  <c r="W10" i="16"/>
  <c r="Z10" i="16"/>
  <c r="J10" i="16"/>
  <c r="L10" i="16"/>
  <c r="BT9" i="16"/>
  <c r="BV9" i="16"/>
  <c r="BY9" i="16"/>
  <c r="BX9" i="16"/>
  <c r="BJ9" i="16"/>
  <c r="BL9" i="16"/>
  <c r="BO9" i="16"/>
  <c r="BN9" i="16"/>
  <c r="AZ9" i="16"/>
  <c r="BB9" i="16"/>
  <c r="BE9" i="16"/>
  <c r="BD9" i="16"/>
  <c r="AP9" i="16"/>
  <c r="AR9" i="16"/>
  <c r="AU9" i="16"/>
  <c r="AT9" i="16"/>
  <c r="AF9" i="16"/>
  <c r="AH9" i="16"/>
  <c r="AK9" i="16"/>
  <c r="AJ9" i="16"/>
  <c r="U9" i="16"/>
  <c r="W9" i="16"/>
  <c r="Z9" i="16"/>
  <c r="J9" i="16"/>
  <c r="L9" i="16"/>
  <c r="O9" i="16"/>
  <c r="BT8" i="16"/>
  <c r="BV8" i="16"/>
  <c r="BY8" i="16"/>
  <c r="BX8" i="16"/>
  <c r="BJ8" i="16"/>
  <c r="BL8" i="16"/>
  <c r="BO8" i="16"/>
  <c r="BN8" i="16"/>
  <c r="AZ8" i="16"/>
  <c r="BB8" i="16"/>
  <c r="BE8" i="16"/>
  <c r="BD8" i="16"/>
  <c r="AP8" i="16"/>
  <c r="AR8" i="16"/>
  <c r="AU8" i="16"/>
  <c r="AT8" i="16"/>
  <c r="AF8" i="16"/>
  <c r="AH8" i="16"/>
  <c r="AK8" i="16"/>
  <c r="AJ8" i="16"/>
  <c r="U8" i="16"/>
  <c r="W8" i="16"/>
  <c r="Z8" i="16"/>
  <c r="J8" i="16"/>
  <c r="L8" i="16"/>
  <c r="O8" i="16"/>
  <c r="BT7" i="16"/>
  <c r="BV7" i="16"/>
  <c r="BY7" i="16"/>
  <c r="BX7" i="16"/>
  <c r="BJ7" i="16"/>
  <c r="BL7" i="16"/>
  <c r="BO7" i="16"/>
  <c r="BN7" i="16"/>
  <c r="AZ7" i="16"/>
  <c r="BB7" i="16"/>
  <c r="BE7" i="16"/>
  <c r="BD7" i="16"/>
  <c r="AP7" i="16"/>
  <c r="AR7" i="16"/>
  <c r="AU7" i="16"/>
  <c r="AT7" i="16"/>
  <c r="AF7" i="16"/>
  <c r="AH7" i="16"/>
  <c r="AK7" i="16"/>
  <c r="AJ7" i="16"/>
  <c r="U7" i="16"/>
  <c r="W7" i="16"/>
  <c r="Z7" i="16"/>
  <c r="J7" i="16"/>
  <c r="L7" i="16"/>
  <c r="O7" i="16"/>
  <c r="BT6" i="16"/>
  <c r="BV6" i="16"/>
  <c r="BY6" i="16"/>
  <c r="BX6" i="16"/>
  <c r="BJ6" i="16"/>
  <c r="BL6" i="16"/>
  <c r="BO6" i="16"/>
  <c r="BN6" i="16"/>
  <c r="AZ6" i="16"/>
  <c r="BB6" i="16"/>
  <c r="BE6" i="16"/>
  <c r="BD6" i="16"/>
  <c r="AP6" i="16"/>
  <c r="AR6" i="16"/>
  <c r="AU6" i="16"/>
  <c r="AT6" i="16"/>
  <c r="AF6" i="16"/>
  <c r="AH6" i="16"/>
  <c r="AK6" i="16"/>
  <c r="AJ6" i="16"/>
  <c r="U6" i="16"/>
  <c r="W6" i="16"/>
  <c r="Z6" i="16"/>
  <c r="J6" i="16"/>
  <c r="L6" i="16"/>
  <c r="O6" i="16"/>
  <c r="BT5" i="16"/>
  <c r="BV5" i="16"/>
  <c r="BY5" i="16"/>
  <c r="BX5" i="16"/>
  <c r="BJ5" i="16"/>
  <c r="BL5" i="16"/>
  <c r="BO5" i="16"/>
  <c r="BN5" i="16"/>
  <c r="AZ5" i="16"/>
  <c r="BB5" i="16"/>
  <c r="BE5" i="16"/>
  <c r="BD5" i="16"/>
  <c r="AP5" i="16"/>
  <c r="AR5" i="16"/>
  <c r="AU5" i="16"/>
  <c r="AT5" i="16"/>
  <c r="AF5" i="16"/>
  <c r="AH5" i="16"/>
  <c r="AK5" i="16"/>
  <c r="AJ5" i="16"/>
  <c r="U5" i="16"/>
  <c r="W5" i="16"/>
  <c r="Z5" i="16"/>
  <c r="J5" i="16"/>
  <c r="L5" i="16"/>
  <c r="O5" i="16"/>
  <c r="BT4" i="16"/>
  <c r="BV4" i="16"/>
  <c r="BJ4" i="16"/>
  <c r="BL4" i="16"/>
  <c r="AZ4" i="16"/>
  <c r="BB4" i="16"/>
  <c r="AP4" i="16"/>
  <c r="AR4" i="16"/>
  <c r="AF4" i="16"/>
  <c r="AH4" i="16"/>
  <c r="U4" i="16"/>
  <c r="W4" i="16"/>
  <c r="J4" i="16"/>
  <c r="L4" i="16"/>
  <c r="BT3" i="16"/>
  <c r="BV3" i="16"/>
  <c r="BY3" i="16"/>
  <c r="BX3" i="16"/>
  <c r="BJ3" i="16"/>
  <c r="BL3" i="16"/>
  <c r="BO3" i="16"/>
  <c r="BN3" i="16"/>
  <c r="AZ3" i="16"/>
  <c r="BB3" i="16"/>
  <c r="BE3" i="16"/>
  <c r="BD3" i="16"/>
  <c r="AP3" i="16"/>
  <c r="AR3" i="16"/>
  <c r="AU3" i="16"/>
  <c r="AT3" i="16"/>
  <c r="AF3" i="16"/>
  <c r="AH3" i="16"/>
  <c r="AK3" i="16"/>
  <c r="AJ3" i="16"/>
  <c r="U3" i="16"/>
  <c r="W3" i="16"/>
  <c r="Z3" i="16"/>
  <c r="J3" i="16"/>
  <c r="L3" i="16"/>
  <c r="O3" i="16"/>
  <c r="BT2" i="16"/>
  <c r="BV2" i="16"/>
  <c r="BY2" i="16"/>
  <c r="BX2" i="16"/>
  <c r="BJ2" i="16"/>
  <c r="BL2" i="16"/>
  <c r="BO2" i="16"/>
  <c r="BN2" i="16"/>
  <c r="AZ2" i="16"/>
  <c r="BB2" i="16"/>
  <c r="BE2" i="16"/>
  <c r="BD2" i="16"/>
  <c r="AP2" i="16"/>
  <c r="AR2" i="16"/>
  <c r="AU2" i="16"/>
  <c r="AT2" i="16"/>
  <c r="AF2" i="16"/>
  <c r="AH2" i="16"/>
  <c r="AK2" i="16"/>
  <c r="AJ2" i="16"/>
  <c r="U2" i="16"/>
  <c r="W2" i="16"/>
  <c r="Z2" i="16"/>
  <c r="J2" i="16"/>
  <c r="L2" i="16"/>
  <c r="O2" i="16"/>
  <c r="BT86" i="15"/>
  <c r="BV86" i="15"/>
  <c r="BY86" i="15"/>
  <c r="BX86" i="15"/>
  <c r="BJ86" i="15"/>
  <c r="BL86" i="15"/>
  <c r="BO86" i="15"/>
  <c r="BN86" i="15"/>
  <c r="AZ86" i="15"/>
  <c r="BB86" i="15"/>
  <c r="BE86" i="15"/>
  <c r="BD86" i="15"/>
  <c r="AP86" i="15"/>
  <c r="AR86" i="15"/>
  <c r="AU86" i="15"/>
  <c r="AT86" i="15"/>
  <c r="AF86" i="15"/>
  <c r="AH86" i="15"/>
  <c r="AK86" i="15"/>
  <c r="AJ86" i="15"/>
  <c r="U86" i="15"/>
  <c r="W86" i="15"/>
  <c r="Z86" i="15"/>
  <c r="J86" i="15"/>
  <c r="L86" i="15"/>
  <c r="O86" i="15"/>
  <c r="BT85" i="15"/>
  <c r="BV85" i="15"/>
  <c r="BY85" i="15"/>
  <c r="BX85" i="15"/>
  <c r="BJ85" i="15"/>
  <c r="BL85" i="15"/>
  <c r="BO85" i="15"/>
  <c r="BN85" i="15"/>
  <c r="AZ85" i="15"/>
  <c r="BB85" i="15"/>
  <c r="BE85" i="15"/>
  <c r="BD85" i="15"/>
  <c r="AP85" i="15"/>
  <c r="AR85" i="15"/>
  <c r="AU85" i="15"/>
  <c r="AT85" i="15"/>
  <c r="AF85" i="15"/>
  <c r="AH85" i="15"/>
  <c r="AK85" i="15"/>
  <c r="AJ85" i="15"/>
  <c r="U85" i="15"/>
  <c r="W85" i="15"/>
  <c r="Z85" i="15"/>
  <c r="J85" i="15"/>
  <c r="L85" i="15"/>
  <c r="O85" i="15"/>
  <c r="BT84" i="15"/>
  <c r="BV84" i="15"/>
  <c r="BY84" i="15"/>
  <c r="BX84" i="15"/>
  <c r="BJ84" i="15"/>
  <c r="BL84" i="15"/>
  <c r="BO84" i="15"/>
  <c r="BN84" i="15"/>
  <c r="AZ84" i="15"/>
  <c r="BB84" i="15"/>
  <c r="BE84" i="15"/>
  <c r="BD84" i="15"/>
  <c r="AP84" i="15"/>
  <c r="AR84" i="15"/>
  <c r="AU84" i="15"/>
  <c r="AT84" i="15"/>
  <c r="AF84" i="15"/>
  <c r="AH84" i="15"/>
  <c r="AK84" i="15"/>
  <c r="AJ84" i="15"/>
  <c r="U84" i="15"/>
  <c r="W84" i="15"/>
  <c r="Z84" i="15"/>
  <c r="J84" i="15"/>
  <c r="L84" i="15"/>
  <c r="O84" i="15"/>
  <c r="BT83" i="15"/>
  <c r="BV83" i="15"/>
  <c r="BJ83" i="15"/>
  <c r="BL83" i="15"/>
  <c r="AZ83" i="15"/>
  <c r="BB83" i="15"/>
  <c r="AP83" i="15"/>
  <c r="AR83" i="15"/>
  <c r="AF83" i="15"/>
  <c r="AH83" i="15"/>
  <c r="U83" i="15"/>
  <c r="W83" i="15"/>
  <c r="J83" i="15"/>
  <c r="L83" i="15"/>
  <c r="BT82" i="15"/>
  <c r="BV82" i="15"/>
  <c r="BY82" i="15"/>
  <c r="BX82" i="15"/>
  <c r="BJ82" i="15"/>
  <c r="BL82" i="15"/>
  <c r="BO82" i="15"/>
  <c r="AZ82" i="15"/>
  <c r="BB82" i="15"/>
  <c r="BE82" i="15"/>
  <c r="BD82" i="15"/>
  <c r="AP82" i="15"/>
  <c r="AR82" i="15"/>
  <c r="AU82" i="15"/>
  <c r="AT82" i="15"/>
  <c r="AF82" i="15"/>
  <c r="AH82" i="15"/>
  <c r="AK82" i="15"/>
  <c r="AJ82" i="15"/>
  <c r="U82" i="15"/>
  <c r="W82" i="15"/>
  <c r="Z82" i="15"/>
  <c r="J82" i="15"/>
  <c r="L82" i="15"/>
  <c r="O82" i="15"/>
  <c r="BT81" i="15"/>
  <c r="BV81" i="15"/>
  <c r="BY81" i="15"/>
  <c r="BX81" i="15"/>
  <c r="BJ81" i="15"/>
  <c r="BL81" i="15"/>
  <c r="BO81" i="15"/>
  <c r="BN81" i="15"/>
  <c r="AZ81" i="15"/>
  <c r="BB81" i="15"/>
  <c r="BE81" i="15"/>
  <c r="BD81" i="15"/>
  <c r="AP81" i="15"/>
  <c r="AR81" i="15"/>
  <c r="AU81" i="15"/>
  <c r="AT81" i="15"/>
  <c r="AF81" i="15"/>
  <c r="AH81" i="15"/>
  <c r="AK81" i="15"/>
  <c r="AJ81" i="15"/>
  <c r="U81" i="15"/>
  <c r="W81" i="15"/>
  <c r="Z81" i="15"/>
  <c r="J81" i="15"/>
  <c r="L81" i="15"/>
  <c r="O81" i="15"/>
  <c r="BT80" i="15"/>
  <c r="BV80" i="15"/>
  <c r="BY80" i="15"/>
  <c r="BX80" i="15"/>
  <c r="BJ80" i="15"/>
  <c r="BL80" i="15"/>
  <c r="BO80" i="15"/>
  <c r="BN80" i="15"/>
  <c r="AZ80" i="15"/>
  <c r="BB80" i="15"/>
  <c r="BE80" i="15"/>
  <c r="BD80" i="15"/>
  <c r="AP80" i="15"/>
  <c r="AR80" i="15"/>
  <c r="AU80" i="15"/>
  <c r="AT80" i="15"/>
  <c r="AF80" i="15"/>
  <c r="AH80" i="15"/>
  <c r="AK80" i="15"/>
  <c r="AJ80" i="15"/>
  <c r="U80" i="15"/>
  <c r="W80" i="15"/>
  <c r="Z80" i="15"/>
  <c r="J80" i="15"/>
  <c r="L80" i="15"/>
  <c r="O80" i="15"/>
  <c r="BT79" i="15"/>
  <c r="BV79" i="15"/>
  <c r="BJ79" i="15"/>
  <c r="BL79" i="15"/>
  <c r="AZ79" i="15"/>
  <c r="BB79" i="15"/>
  <c r="AP79" i="15"/>
  <c r="AR79" i="15"/>
  <c r="AF79" i="15"/>
  <c r="AH79" i="15"/>
  <c r="U79" i="15"/>
  <c r="W79" i="15"/>
  <c r="J79" i="15"/>
  <c r="L79" i="15"/>
  <c r="BT78" i="15"/>
  <c r="BV78" i="15"/>
  <c r="BY78" i="15"/>
  <c r="BX78" i="15"/>
  <c r="BJ78" i="15"/>
  <c r="BL78" i="15"/>
  <c r="BO78" i="15"/>
  <c r="BN78" i="15"/>
  <c r="AZ78" i="15"/>
  <c r="BB78" i="15"/>
  <c r="BE78" i="15"/>
  <c r="BD78" i="15"/>
  <c r="AP78" i="15"/>
  <c r="AR78" i="15"/>
  <c r="AU78" i="15"/>
  <c r="AT78" i="15"/>
  <c r="AF78" i="15"/>
  <c r="AH78" i="15"/>
  <c r="AK78" i="15"/>
  <c r="AJ78" i="15"/>
  <c r="U78" i="15"/>
  <c r="W78" i="15"/>
  <c r="Z78" i="15"/>
  <c r="J78" i="15"/>
  <c r="L78" i="15"/>
  <c r="O78" i="15"/>
  <c r="BT77" i="15"/>
  <c r="BV77" i="15"/>
  <c r="BY77" i="15"/>
  <c r="BX77" i="15"/>
  <c r="BJ77" i="15"/>
  <c r="BL77" i="15"/>
  <c r="BO77" i="15"/>
  <c r="BN77" i="15"/>
  <c r="AZ77" i="15"/>
  <c r="BB77" i="15"/>
  <c r="BE77" i="15"/>
  <c r="BD77" i="15"/>
  <c r="AP77" i="15"/>
  <c r="AR77" i="15"/>
  <c r="AU77" i="15"/>
  <c r="AT77" i="15"/>
  <c r="AF77" i="15"/>
  <c r="AH77" i="15"/>
  <c r="AK77" i="15"/>
  <c r="AJ77" i="15"/>
  <c r="U77" i="15"/>
  <c r="W77" i="15"/>
  <c r="Z77" i="15"/>
  <c r="J77" i="15"/>
  <c r="L77" i="15"/>
  <c r="O77" i="15"/>
  <c r="BT76" i="15"/>
  <c r="BV76" i="15"/>
  <c r="BY76" i="15"/>
  <c r="BX76" i="15"/>
  <c r="BJ76" i="15"/>
  <c r="BL76" i="15"/>
  <c r="BO76" i="15"/>
  <c r="BN76" i="15"/>
  <c r="AZ76" i="15"/>
  <c r="BB76" i="15"/>
  <c r="BE76" i="15"/>
  <c r="BD76" i="15"/>
  <c r="AP76" i="15"/>
  <c r="AR76" i="15"/>
  <c r="AU76" i="15"/>
  <c r="AT76" i="15"/>
  <c r="AF76" i="15"/>
  <c r="AH76" i="15"/>
  <c r="AK76" i="15"/>
  <c r="AJ76" i="15"/>
  <c r="U76" i="15"/>
  <c r="W76" i="15"/>
  <c r="Z76" i="15"/>
  <c r="J76" i="15"/>
  <c r="L76" i="15"/>
  <c r="O76" i="15"/>
  <c r="BT75" i="15"/>
  <c r="BV75" i="15"/>
  <c r="BY75" i="15"/>
  <c r="BX75" i="15"/>
  <c r="BJ75" i="15"/>
  <c r="BL75" i="15"/>
  <c r="BO75" i="15"/>
  <c r="BN75" i="15"/>
  <c r="AZ75" i="15"/>
  <c r="BB75" i="15"/>
  <c r="BE75" i="15"/>
  <c r="BD75" i="15"/>
  <c r="AP75" i="15"/>
  <c r="AR75" i="15"/>
  <c r="AU75" i="15"/>
  <c r="AT75" i="15"/>
  <c r="AF75" i="15"/>
  <c r="AH75" i="15"/>
  <c r="AK75" i="15"/>
  <c r="AJ75" i="15"/>
  <c r="U75" i="15"/>
  <c r="W75" i="15"/>
  <c r="Z75" i="15"/>
  <c r="J75" i="15"/>
  <c r="L75" i="15"/>
  <c r="O75" i="15"/>
  <c r="BT74" i="15"/>
  <c r="BV74" i="15"/>
  <c r="BY74" i="15"/>
  <c r="BX74" i="15"/>
  <c r="BJ74" i="15"/>
  <c r="BL74" i="15"/>
  <c r="BO74" i="15"/>
  <c r="BN74" i="15"/>
  <c r="AZ74" i="15"/>
  <c r="BB74" i="15"/>
  <c r="BE74" i="15"/>
  <c r="BD74" i="15"/>
  <c r="AP74" i="15"/>
  <c r="AR74" i="15"/>
  <c r="AU74" i="15"/>
  <c r="AT74" i="15"/>
  <c r="AF74" i="15"/>
  <c r="AH74" i="15"/>
  <c r="AK74" i="15"/>
  <c r="AJ74" i="15"/>
  <c r="U74" i="15"/>
  <c r="W74" i="15"/>
  <c r="Z74" i="15"/>
  <c r="J74" i="15"/>
  <c r="L74" i="15"/>
  <c r="O74" i="15"/>
  <c r="BT73" i="15"/>
  <c r="BV73" i="15"/>
  <c r="BY73" i="15"/>
  <c r="BX73" i="15"/>
  <c r="BJ73" i="15"/>
  <c r="BL73" i="15"/>
  <c r="BO73" i="15"/>
  <c r="BN73" i="15"/>
  <c r="AZ73" i="15"/>
  <c r="BB73" i="15"/>
  <c r="BE73" i="15"/>
  <c r="BD73" i="15"/>
  <c r="AP73" i="15"/>
  <c r="AR73" i="15"/>
  <c r="AU73" i="15"/>
  <c r="AT73" i="15"/>
  <c r="AF73" i="15"/>
  <c r="AH73" i="15"/>
  <c r="AK73" i="15"/>
  <c r="AJ73" i="15"/>
  <c r="U73" i="15"/>
  <c r="W73" i="15"/>
  <c r="Z73" i="15"/>
  <c r="J73" i="15"/>
  <c r="L73" i="15"/>
  <c r="O73" i="15"/>
  <c r="BT72" i="15"/>
  <c r="BV72" i="15"/>
  <c r="BY72" i="15"/>
  <c r="BX72" i="15"/>
  <c r="BJ72" i="15"/>
  <c r="BL72" i="15"/>
  <c r="BO72" i="15"/>
  <c r="BN72" i="15"/>
  <c r="AZ72" i="15"/>
  <c r="BB72" i="15"/>
  <c r="BE72" i="15"/>
  <c r="BD72" i="15"/>
  <c r="AP72" i="15"/>
  <c r="AR72" i="15"/>
  <c r="AU72" i="15"/>
  <c r="AT72" i="15"/>
  <c r="AF72" i="15"/>
  <c r="AH72" i="15"/>
  <c r="AK72" i="15"/>
  <c r="AJ72" i="15"/>
  <c r="U72" i="15"/>
  <c r="W72" i="15"/>
  <c r="Z72" i="15"/>
  <c r="J72" i="15"/>
  <c r="L72" i="15"/>
  <c r="O72" i="15"/>
  <c r="BT71" i="15"/>
  <c r="BV71" i="15"/>
  <c r="BY71" i="15"/>
  <c r="BX71" i="15"/>
  <c r="BJ71" i="15"/>
  <c r="BL71" i="15"/>
  <c r="BO71" i="15"/>
  <c r="BN71" i="15"/>
  <c r="AZ71" i="15"/>
  <c r="BB71" i="15"/>
  <c r="BE71" i="15"/>
  <c r="BD71" i="15"/>
  <c r="AP71" i="15"/>
  <c r="AR71" i="15"/>
  <c r="AU71" i="15"/>
  <c r="AT71" i="15"/>
  <c r="AF71" i="15"/>
  <c r="AH71" i="15"/>
  <c r="AK71" i="15"/>
  <c r="AJ71" i="15"/>
  <c r="U71" i="15"/>
  <c r="W71" i="15"/>
  <c r="Z71" i="15"/>
  <c r="J71" i="15"/>
  <c r="L71" i="15"/>
  <c r="O71" i="15"/>
  <c r="BT70" i="15"/>
  <c r="BV70" i="15"/>
  <c r="BY70" i="15"/>
  <c r="BX70" i="15"/>
  <c r="BJ70" i="15"/>
  <c r="BL70" i="15"/>
  <c r="BO70" i="15"/>
  <c r="BN70" i="15"/>
  <c r="AZ70" i="15"/>
  <c r="BB70" i="15"/>
  <c r="BE70" i="15"/>
  <c r="BD70" i="15"/>
  <c r="AP70" i="15"/>
  <c r="AR70" i="15"/>
  <c r="AU70" i="15"/>
  <c r="AT70" i="15"/>
  <c r="AF70" i="15"/>
  <c r="AH70" i="15"/>
  <c r="AK70" i="15"/>
  <c r="AJ70" i="15"/>
  <c r="U70" i="15"/>
  <c r="W70" i="15"/>
  <c r="Z70" i="15"/>
  <c r="J70" i="15"/>
  <c r="L70" i="15"/>
  <c r="O70" i="15"/>
  <c r="BT69" i="15"/>
  <c r="BV69" i="15"/>
  <c r="BY69" i="15"/>
  <c r="BX69" i="15"/>
  <c r="BJ69" i="15"/>
  <c r="BL69" i="15"/>
  <c r="BO69" i="15"/>
  <c r="BN69" i="15"/>
  <c r="AZ69" i="15"/>
  <c r="BB69" i="15"/>
  <c r="BE69" i="15"/>
  <c r="BD69" i="15"/>
  <c r="AP69" i="15"/>
  <c r="AR69" i="15"/>
  <c r="AU69" i="15"/>
  <c r="AT69" i="15"/>
  <c r="AF69" i="15"/>
  <c r="AH69" i="15"/>
  <c r="AK69" i="15"/>
  <c r="AJ69" i="15"/>
  <c r="U69" i="15"/>
  <c r="W69" i="15"/>
  <c r="Z69" i="15"/>
  <c r="J69" i="15"/>
  <c r="L69" i="15"/>
  <c r="O69" i="15"/>
  <c r="BT68" i="15"/>
  <c r="BV68" i="15"/>
  <c r="BY68" i="15"/>
  <c r="BX68" i="15"/>
  <c r="BJ68" i="15"/>
  <c r="BL68" i="15"/>
  <c r="BO68" i="15"/>
  <c r="BN68" i="15"/>
  <c r="AZ68" i="15"/>
  <c r="BB68" i="15"/>
  <c r="BE68" i="15"/>
  <c r="BD68" i="15"/>
  <c r="AP68" i="15"/>
  <c r="AR68" i="15"/>
  <c r="AU68" i="15"/>
  <c r="AT68" i="15"/>
  <c r="AF68" i="15"/>
  <c r="AH68" i="15"/>
  <c r="AK68" i="15"/>
  <c r="AJ68" i="15"/>
  <c r="U68" i="15"/>
  <c r="W68" i="15"/>
  <c r="Z68" i="15"/>
  <c r="J68" i="15"/>
  <c r="L68" i="15"/>
  <c r="O68" i="15"/>
  <c r="BT67" i="15"/>
  <c r="BV67" i="15"/>
  <c r="BY67" i="15"/>
  <c r="BX67" i="15"/>
  <c r="BJ67" i="15"/>
  <c r="BL67" i="15"/>
  <c r="BO67" i="15"/>
  <c r="BN67" i="15"/>
  <c r="AZ67" i="15"/>
  <c r="BB67" i="15"/>
  <c r="BE67" i="15"/>
  <c r="BD67" i="15"/>
  <c r="AP67" i="15"/>
  <c r="AR67" i="15"/>
  <c r="AU67" i="15"/>
  <c r="AT67" i="15"/>
  <c r="AF67" i="15"/>
  <c r="AH67" i="15"/>
  <c r="AK67" i="15"/>
  <c r="AJ67" i="15"/>
  <c r="U67" i="15"/>
  <c r="W67" i="15"/>
  <c r="Z67" i="15"/>
  <c r="J67" i="15"/>
  <c r="L67" i="15"/>
  <c r="O67" i="15"/>
  <c r="BT66" i="15"/>
  <c r="BV66" i="15"/>
  <c r="BY66" i="15"/>
  <c r="BX66" i="15"/>
  <c r="BJ66" i="15"/>
  <c r="BL66" i="15"/>
  <c r="BO66" i="15"/>
  <c r="BN66" i="15"/>
  <c r="AZ66" i="15"/>
  <c r="BB66" i="15"/>
  <c r="BE66" i="15"/>
  <c r="BD66" i="15"/>
  <c r="AP66" i="15"/>
  <c r="AR66" i="15"/>
  <c r="AU66" i="15"/>
  <c r="AT66" i="15"/>
  <c r="AF66" i="15"/>
  <c r="AH66" i="15"/>
  <c r="AK66" i="15"/>
  <c r="AJ66" i="15"/>
  <c r="U66" i="15"/>
  <c r="W66" i="15"/>
  <c r="Z66" i="15"/>
  <c r="J66" i="15"/>
  <c r="L66" i="15"/>
  <c r="O66" i="15"/>
  <c r="BT65" i="15"/>
  <c r="BV65" i="15"/>
  <c r="BY65" i="15"/>
  <c r="BX65" i="15"/>
  <c r="BJ65" i="15"/>
  <c r="BL65" i="15"/>
  <c r="BO65" i="15"/>
  <c r="BN65" i="15"/>
  <c r="AZ65" i="15"/>
  <c r="BB65" i="15"/>
  <c r="BE65" i="15"/>
  <c r="BD65" i="15"/>
  <c r="AP65" i="15"/>
  <c r="AR65" i="15"/>
  <c r="AU65" i="15"/>
  <c r="AT65" i="15"/>
  <c r="AF65" i="15"/>
  <c r="AH65" i="15"/>
  <c r="AK65" i="15"/>
  <c r="AJ65" i="15"/>
  <c r="U65" i="15"/>
  <c r="W65" i="15"/>
  <c r="Z65" i="15"/>
  <c r="J65" i="15"/>
  <c r="L65" i="15"/>
  <c r="O65" i="15"/>
  <c r="BT64" i="15"/>
  <c r="BV64" i="15"/>
  <c r="BY64" i="15"/>
  <c r="BX64" i="15"/>
  <c r="BJ64" i="15"/>
  <c r="BL64" i="15"/>
  <c r="BO64" i="15"/>
  <c r="BN64" i="15"/>
  <c r="AZ64" i="15"/>
  <c r="BB64" i="15"/>
  <c r="BE64" i="15"/>
  <c r="BD64" i="15"/>
  <c r="AP64" i="15"/>
  <c r="AR64" i="15"/>
  <c r="AU64" i="15"/>
  <c r="AT64" i="15"/>
  <c r="AF64" i="15"/>
  <c r="AH64" i="15"/>
  <c r="AK64" i="15"/>
  <c r="AJ64" i="15"/>
  <c r="U64" i="15"/>
  <c r="W64" i="15"/>
  <c r="Z64" i="15"/>
  <c r="J64" i="15"/>
  <c r="L64" i="15"/>
  <c r="O64" i="15"/>
  <c r="BT63" i="15"/>
  <c r="BV63" i="15"/>
  <c r="BY63" i="15"/>
  <c r="BX63" i="15"/>
  <c r="BJ63" i="15"/>
  <c r="BL63" i="15"/>
  <c r="BO63" i="15"/>
  <c r="BN63" i="15"/>
  <c r="AZ63" i="15"/>
  <c r="BB63" i="15"/>
  <c r="BE63" i="15"/>
  <c r="BD63" i="15"/>
  <c r="AP63" i="15"/>
  <c r="AR63" i="15"/>
  <c r="AU63" i="15"/>
  <c r="AT63" i="15"/>
  <c r="AF63" i="15"/>
  <c r="AH63" i="15"/>
  <c r="AK63" i="15"/>
  <c r="AJ63" i="15"/>
  <c r="U63" i="15"/>
  <c r="W63" i="15"/>
  <c r="Z63" i="15"/>
  <c r="J63" i="15"/>
  <c r="L63" i="15"/>
  <c r="O63" i="15"/>
  <c r="BT62" i="15"/>
  <c r="BV62" i="15"/>
  <c r="BY62" i="15"/>
  <c r="BX62" i="15"/>
  <c r="BJ62" i="15"/>
  <c r="BL62" i="15"/>
  <c r="BO62" i="15"/>
  <c r="BN62" i="15"/>
  <c r="AZ62" i="15"/>
  <c r="BB62" i="15"/>
  <c r="BE62" i="15"/>
  <c r="BD62" i="15"/>
  <c r="AP62" i="15"/>
  <c r="AR62" i="15"/>
  <c r="AU62" i="15"/>
  <c r="AT62" i="15"/>
  <c r="AF62" i="15"/>
  <c r="AH62" i="15"/>
  <c r="AK62" i="15"/>
  <c r="AJ62" i="15"/>
  <c r="U62" i="15"/>
  <c r="W62" i="15"/>
  <c r="Z62" i="15"/>
  <c r="J62" i="15"/>
  <c r="L62" i="15"/>
  <c r="O62" i="15"/>
  <c r="BT61" i="15"/>
  <c r="BV61" i="15"/>
  <c r="BY61" i="15"/>
  <c r="BX61" i="15"/>
  <c r="BJ61" i="15"/>
  <c r="BL61" i="15"/>
  <c r="BO61" i="15"/>
  <c r="BN61" i="15"/>
  <c r="AZ61" i="15"/>
  <c r="BB61" i="15"/>
  <c r="BE61" i="15"/>
  <c r="BD61" i="15"/>
  <c r="AP61" i="15"/>
  <c r="AR61" i="15"/>
  <c r="AU61" i="15"/>
  <c r="AT61" i="15"/>
  <c r="AF61" i="15"/>
  <c r="AH61" i="15"/>
  <c r="AK61" i="15"/>
  <c r="AJ61" i="15"/>
  <c r="U61" i="15"/>
  <c r="W61" i="15"/>
  <c r="Z61" i="15"/>
  <c r="J61" i="15"/>
  <c r="L61" i="15"/>
  <c r="O61" i="15"/>
  <c r="BT60" i="15"/>
  <c r="BV60" i="15"/>
  <c r="BY60" i="15"/>
  <c r="BX60" i="15"/>
  <c r="BJ60" i="15"/>
  <c r="BL60" i="15"/>
  <c r="BO60" i="15"/>
  <c r="BN60" i="15"/>
  <c r="AZ60" i="15"/>
  <c r="BB60" i="15"/>
  <c r="BE60" i="15"/>
  <c r="BD60" i="15"/>
  <c r="AP60" i="15"/>
  <c r="AR60" i="15"/>
  <c r="AU60" i="15"/>
  <c r="AT60" i="15"/>
  <c r="AF60" i="15"/>
  <c r="AH60" i="15"/>
  <c r="AK60" i="15"/>
  <c r="AJ60" i="15"/>
  <c r="U60" i="15"/>
  <c r="W60" i="15"/>
  <c r="Z60" i="15"/>
  <c r="J60" i="15"/>
  <c r="L60" i="15"/>
  <c r="O60" i="15"/>
  <c r="BT59" i="15"/>
  <c r="BV59" i="15"/>
  <c r="BY59" i="15"/>
  <c r="BX59" i="15"/>
  <c r="BJ59" i="15"/>
  <c r="BL59" i="15"/>
  <c r="BO59" i="15"/>
  <c r="BN59" i="15"/>
  <c r="AZ59" i="15"/>
  <c r="BB59" i="15"/>
  <c r="BE59" i="15"/>
  <c r="BD59" i="15"/>
  <c r="AP59" i="15"/>
  <c r="AR59" i="15"/>
  <c r="AU59" i="15"/>
  <c r="AT59" i="15"/>
  <c r="AF59" i="15"/>
  <c r="AH59" i="15"/>
  <c r="AK59" i="15"/>
  <c r="AJ59" i="15"/>
  <c r="U59" i="15"/>
  <c r="W59" i="15"/>
  <c r="Z59" i="15"/>
  <c r="J59" i="15"/>
  <c r="L59" i="15"/>
  <c r="O59" i="15"/>
  <c r="BT58" i="15"/>
  <c r="BV58" i="15"/>
  <c r="BY58" i="15"/>
  <c r="BX58" i="15"/>
  <c r="BJ58" i="15"/>
  <c r="BL58" i="15"/>
  <c r="BO58" i="15"/>
  <c r="BN58" i="15"/>
  <c r="AZ58" i="15"/>
  <c r="BB58" i="15"/>
  <c r="BE58" i="15"/>
  <c r="BD58" i="15"/>
  <c r="AP58" i="15"/>
  <c r="AR58" i="15"/>
  <c r="AU58" i="15"/>
  <c r="AT58" i="15"/>
  <c r="AF58" i="15"/>
  <c r="AH58" i="15"/>
  <c r="AK58" i="15"/>
  <c r="AJ58" i="15"/>
  <c r="U58" i="15"/>
  <c r="W58" i="15"/>
  <c r="Z58" i="15"/>
  <c r="J58" i="15"/>
  <c r="L58" i="15"/>
  <c r="O58" i="15"/>
  <c r="BT57" i="15"/>
  <c r="BV57" i="15"/>
  <c r="BY57" i="15"/>
  <c r="BX57" i="15"/>
  <c r="BJ57" i="15"/>
  <c r="BL57" i="15"/>
  <c r="BO57" i="15"/>
  <c r="BN57" i="15"/>
  <c r="AZ57" i="15"/>
  <c r="BB57" i="15"/>
  <c r="BE57" i="15"/>
  <c r="BD57" i="15"/>
  <c r="AP57" i="15"/>
  <c r="AR57" i="15"/>
  <c r="AU57" i="15"/>
  <c r="AT57" i="15"/>
  <c r="AF57" i="15"/>
  <c r="AH57" i="15"/>
  <c r="AK57" i="15"/>
  <c r="AJ57" i="15"/>
  <c r="U57" i="15"/>
  <c r="W57" i="15"/>
  <c r="Z57" i="15"/>
  <c r="J57" i="15"/>
  <c r="L57" i="15"/>
  <c r="O57" i="15"/>
  <c r="BT56" i="15"/>
  <c r="BV56" i="15"/>
  <c r="BY56" i="15"/>
  <c r="BX56" i="15"/>
  <c r="BJ56" i="15"/>
  <c r="BL56" i="15"/>
  <c r="BO56" i="15"/>
  <c r="BN56" i="15"/>
  <c r="AZ56" i="15"/>
  <c r="BB56" i="15"/>
  <c r="BE56" i="15"/>
  <c r="BD56" i="15"/>
  <c r="AP56" i="15"/>
  <c r="AR56" i="15"/>
  <c r="AU56" i="15"/>
  <c r="AT56" i="15"/>
  <c r="AF56" i="15"/>
  <c r="AH56" i="15"/>
  <c r="AK56" i="15"/>
  <c r="AJ56" i="15"/>
  <c r="U56" i="15"/>
  <c r="W56" i="15"/>
  <c r="Z56" i="15"/>
  <c r="J56" i="15"/>
  <c r="L56" i="15"/>
  <c r="O56" i="15"/>
  <c r="BT55" i="15"/>
  <c r="BV55" i="15"/>
  <c r="BY55" i="15"/>
  <c r="BX55" i="15"/>
  <c r="BJ55" i="15"/>
  <c r="BL55" i="15"/>
  <c r="BO55" i="15"/>
  <c r="BN55" i="15"/>
  <c r="AZ55" i="15"/>
  <c r="BB55" i="15"/>
  <c r="BE55" i="15"/>
  <c r="BD55" i="15"/>
  <c r="AP55" i="15"/>
  <c r="AR55" i="15"/>
  <c r="AU55" i="15"/>
  <c r="AT55" i="15"/>
  <c r="AF55" i="15"/>
  <c r="AH55" i="15"/>
  <c r="AK55" i="15"/>
  <c r="AJ55" i="15"/>
  <c r="U55" i="15"/>
  <c r="W55" i="15"/>
  <c r="Z55" i="15"/>
  <c r="J55" i="15"/>
  <c r="L55" i="15"/>
  <c r="O55" i="15"/>
  <c r="BT54" i="15"/>
  <c r="BV54" i="15"/>
  <c r="BY54" i="15"/>
  <c r="BX54" i="15"/>
  <c r="BJ54" i="15"/>
  <c r="BL54" i="15"/>
  <c r="BO54" i="15"/>
  <c r="BN54" i="15"/>
  <c r="AZ54" i="15"/>
  <c r="BB54" i="15"/>
  <c r="BE54" i="15"/>
  <c r="BD54" i="15"/>
  <c r="AP54" i="15"/>
  <c r="AR54" i="15"/>
  <c r="AU54" i="15"/>
  <c r="AT54" i="15"/>
  <c r="AF54" i="15"/>
  <c r="AH54" i="15"/>
  <c r="AK54" i="15"/>
  <c r="AJ54" i="15"/>
  <c r="U54" i="15"/>
  <c r="W54" i="15"/>
  <c r="Z54" i="15"/>
  <c r="J54" i="15"/>
  <c r="L54" i="15"/>
  <c r="O54" i="15"/>
  <c r="BT53" i="15"/>
  <c r="BV53" i="15"/>
  <c r="BY53" i="15"/>
  <c r="BX53" i="15"/>
  <c r="BJ53" i="15"/>
  <c r="BL53" i="15"/>
  <c r="BO53" i="15"/>
  <c r="BN53" i="15"/>
  <c r="AZ53" i="15"/>
  <c r="BB53" i="15"/>
  <c r="BE53" i="15"/>
  <c r="BD53" i="15"/>
  <c r="AP53" i="15"/>
  <c r="AR53" i="15"/>
  <c r="AU53" i="15"/>
  <c r="AT53" i="15"/>
  <c r="AF53" i="15"/>
  <c r="AH53" i="15"/>
  <c r="AK53" i="15"/>
  <c r="AJ53" i="15"/>
  <c r="U53" i="15"/>
  <c r="W53" i="15"/>
  <c r="Z53" i="15"/>
  <c r="J53" i="15"/>
  <c r="L53" i="15"/>
  <c r="O53" i="15"/>
  <c r="BT52" i="15"/>
  <c r="BV52" i="15"/>
  <c r="BY52" i="15"/>
  <c r="BX52" i="15"/>
  <c r="BJ52" i="15"/>
  <c r="BL52" i="15"/>
  <c r="BO52" i="15"/>
  <c r="BN52" i="15"/>
  <c r="AZ52" i="15"/>
  <c r="BB52" i="15"/>
  <c r="BE52" i="15"/>
  <c r="BD52" i="15"/>
  <c r="AP52" i="15"/>
  <c r="AR52" i="15"/>
  <c r="AU52" i="15"/>
  <c r="AT52" i="15"/>
  <c r="AF52" i="15"/>
  <c r="AH52" i="15"/>
  <c r="AK52" i="15"/>
  <c r="AJ52" i="15"/>
  <c r="U52" i="15"/>
  <c r="W52" i="15"/>
  <c r="Z52" i="15"/>
  <c r="J52" i="15"/>
  <c r="L52" i="15"/>
  <c r="O52" i="15"/>
  <c r="BT51" i="15"/>
  <c r="BV51" i="15"/>
  <c r="BY51" i="15"/>
  <c r="BX51" i="15"/>
  <c r="BJ51" i="15"/>
  <c r="BL51" i="15"/>
  <c r="BO51" i="15"/>
  <c r="BN51" i="15"/>
  <c r="AZ51" i="15"/>
  <c r="BB51" i="15"/>
  <c r="BE51" i="15"/>
  <c r="BD51" i="15"/>
  <c r="AP51" i="15"/>
  <c r="AR51" i="15"/>
  <c r="AU51" i="15"/>
  <c r="AT51" i="15"/>
  <c r="AF51" i="15"/>
  <c r="AH51" i="15"/>
  <c r="AK51" i="15"/>
  <c r="AJ51" i="15"/>
  <c r="U51" i="15"/>
  <c r="W51" i="15"/>
  <c r="Z51" i="15"/>
  <c r="J51" i="15"/>
  <c r="L51" i="15"/>
  <c r="O51" i="15"/>
  <c r="BT50" i="15"/>
  <c r="BV50" i="15"/>
  <c r="BY50" i="15"/>
  <c r="BX50" i="15"/>
  <c r="BJ50" i="15"/>
  <c r="BL50" i="15"/>
  <c r="BO50" i="15"/>
  <c r="BN50" i="15"/>
  <c r="AZ50" i="15"/>
  <c r="BB50" i="15"/>
  <c r="BE50" i="15"/>
  <c r="BD50" i="15"/>
  <c r="AP50" i="15"/>
  <c r="AR50" i="15"/>
  <c r="AU50" i="15"/>
  <c r="AT50" i="15"/>
  <c r="AF50" i="15"/>
  <c r="AH50" i="15"/>
  <c r="AK50" i="15"/>
  <c r="AJ50" i="15"/>
  <c r="U50" i="15"/>
  <c r="W50" i="15"/>
  <c r="Z50" i="15"/>
  <c r="J50" i="15"/>
  <c r="L50" i="15"/>
  <c r="O50" i="15"/>
  <c r="BT49" i="15"/>
  <c r="BV49" i="15"/>
  <c r="BY49" i="15"/>
  <c r="BX49" i="15"/>
  <c r="BJ49" i="15"/>
  <c r="BL49" i="15"/>
  <c r="BO49" i="15"/>
  <c r="BN49" i="15"/>
  <c r="AZ49" i="15"/>
  <c r="BB49" i="15"/>
  <c r="BE49" i="15"/>
  <c r="BD49" i="15"/>
  <c r="AP49" i="15"/>
  <c r="AR49" i="15"/>
  <c r="AU49" i="15"/>
  <c r="AT49" i="15"/>
  <c r="AF49" i="15"/>
  <c r="AH49" i="15"/>
  <c r="AK49" i="15"/>
  <c r="AJ49" i="15"/>
  <c r="U49" i="15"/>
  <c r="W49" i="15"/>
  <c r="Z49" i="15"/>
  <c r="J49" i="15"/>
  <c r="L49" i="15"/>
  <c r="O49" i="15"/>
  <c r="BT48" i="15"/>
  <c r="BV48" i="15"/>
  <c r="BY48" i="15"/>
  <c r="BX48" i="15"/>
  <c r="BJ48" i="15"/>
  <c r="BL48" i="15"/>
  <c r="BO48" i="15"/>
  <c r="BN48" i="15"/>
  <c r="AZ48" i="15"/>
  <c r="BB48" i="15"/>
  <c r="BE48" i="15"/>
  <c r="BD48" i="15"/>
  <c r="AP48" i="15"/>
  <c r="AR48" i="15"/>
  <c r="AU48" i="15"/>
  <c r="AT48" i="15"/>
  <c r="AF48" i="15"/>
  <c r="AG48" i="15"/>
  <c r="AH48" i="15"/>
  <c r="AK48" i="15"/>
  <c r="AJ48" i="15"/>
  <c r="U48" i="15"/>
  <c r="W48" i="15"/>
  <c r="Z48" i="15"/>
  <c r="J48" i="15"/>
  <c r="L48" i="15"/>
  <c r="O48" i="15"/>
  <c r="BT47" i="15"/>
  <c r="BV47" i="15"/>
  <c r="BY47" i="15"/>
  <c r="BX47" i="15"/>
  <c r="BJ47" i="15"/>
  <c r="BL47" i="15"/>
  <c r="BO47" i="15"/>
  <c r="BN47" i="15"/>
  <c r="AZ47" i="15"/>
  <c r="BB47" i="15"/>
  <c r="BE47" i="15"/>
  <c r="BD47" i="15"/>
  <c r="AP47" i="15"/>
  <c r="AR47" i="15"/>
  <c r="AU47" i="15"/>
  <c r="AT47" i="15"/>
  <c r="AF47" i="15"/>
  <c r="AH47" i="15"/>
  <c r="AK47" i="15"/>
  <c r="AJ47" i="15"/>
  <c r="U47" i="15"/>
  <c r="W47" i="15"/>
  <c r="Z47" i="15"/>
  <c r="J47" i="15"/>
  <c r="L47" i="15"/>
  <c r="O47" i="15"/>
  <c r="BT46" i="15"/>
  <c r="BV46" i="15"/>
  <c r="BY46" i="15"/>
  <c r="BX46" i="15"/>
  <c r="BJ46" i="15"/>
  <c r="BL46" i="15"/>
  <c r="BO46" i="15"/>
  <c r="BN46" i="15"/>
  <c r="AZ46" i="15"/>
  <c r="BB46" i="15"/>
  <c r="BE46" i="15"/>
  <c r="BD46" i="15"/>
  <c r="AP46" i="15"/>
  <c r="AR46" i="15"/>
  <c r="AU46" i="15"/>
  <c r="AT46" i="15"/>
  <c r="AF46" i="15"/>
  <c r="AH46" i="15"/>
  <c r="AK46" i="15"/>
  <c r="AJ46" i="15"/>
  <c r="U46" i="15"/>
  <c r="W46" i="15"/>
  <c r="Z46" i="15"/>
  <c r="J46" i="15"/>
  <c r="L46" i="15"/>
  <c r="O46" i="15"/>
  <c r="BT45" i="15"/>
  <c r="BV45" i="15"/>
  <c r="BY45" i="15"/>
  <c r="BX45" i="15"/>
  <c r="BJ45" i="15"/>
  <c r="BL45" i="15"/>
  <c r="BO45" i="15"/>
  <c r="BN45" i="15"/>
  <c r="AZ45" i="15"/>
  <c r="BB45" i="15"/>
  <c r="BE45" i="15"/>
  <c r="BD45" i="15"/>
  <c r="AP45" i="15"/>
  <c r="AR45" i="15"/>
  <c r="AU45" i="15"/>
  <c r="AT45" i="15"/>
  <c r="AF45" i="15"/>
  <c r="AH45" i="15"/>
  <c r="AK45" i="15"/>
  <c r="AJ45" i="15"/>
  <c r="U45" i="15"/>
  <c r="W45" i="15"/>
  <c r="Z45" i="15"/>
  <c r="J45" i="15"/>
  <c r="L45" i="15"/>
  <c r="O45" i="15"/>
  <c r="BT44" i="15"/>
  <c r="BV44" i="15"/>
  <c r="BY44" i="15"/>
  <c r="BX44" i="15"/>
  <c r="BJ44" i="15"/>
  <c r="BL44" i="15"/>
  <c r="BO44" i="15"/>
  <c r="BN44" i="15"/>
  <c r="AZ44" i="15"/>
  <c r="BB44" i="15"/>
  <c r="BE44" i="15"/>
  <c r="BD44" i="15"/>
  <c r="AP44" i="15"/>
  <c r="AR44" i="15"/>
  <c r="AU44" i="15"/>
  <c r="AT44" i="15"/>
  <c r="AF44" i="15"/>
  <c r="AH44" i="15"/>
  <c r="AK44" i="15"/>
  <c r="AJ44" i="15"/>
  <c r="U44" i="15"/>
  <c r="W44" i="15"/>
  <c r="Z44" i="15"/>
  <c r="J44" i="15"/>
  <c r="L44" i="15"/>
  <c r="O44" i="15"/>
  <c r="BT43" i="15"/>
  <c r="BV43" i="15"/>
  <c r="BY43" i="15"/>
  <c r="BX43" i="15"/>
  <c r="BJ43" i="15"/>
  <c r="BL43" i="15"/>
  <c r="BO43" i="15"/>
  <c r="BN43" i="15"/>
  <c r="AZ43" i="15"/>
  <c r="BB43" i="15"/>
  <c r="BE43" i="15"/>
  <c r="BD43" i="15"/>
  <c r="AP43" i="15"/>
  <c r="AR43" i="15"/>
  <c r="AU43" i="15"/>
  <c r="AT43" i="15"/>
  <c r="AF43" i="15"/>
  <c r="AH43" i="15"/>
  <c r="AK43" i="15"/>
  <c r="AJ43" i="15"/>
  <c r="U43" i="15"/>
  <c r="W43" i="15"/>
  <c r="Z43" i="15"/>
  <c r="J43" i="15"/>
  <c r="L43" i="15"/>
  <c r="O43" i="15"/>
  <c r="BT42" i="15"/>
  <c r="BV42" i="15"/>
  <c r="BY42" i="15"/>
  <c r="BX42" i="15"/>
  <c r="BJ42" i="15"/>
  <c r="BL42" i="15"/>
  <c r="BO42" i="15"/>
  <c r="BN42" i="15"/>
  <c r="AZ42" i="15"/>
  <c r="BB42" i="15"/>
  <c r="BE42" i="15"/>
  <c r="BD42" i="15"/>
  <c r="AP42" i="15"/>
  <c r="AR42" i="15"/>
  <c r="AU42" i="15"/>
  <c r="AT42" i="15"/>
  <c r="AF42" i="15"/>
  <c r="AH42" i="15"/>
  <c r="AK42" i="15"/>
  <c r="AJ42" i="15"/>
  <c r="U42" i="15"/>
  <c r="W42" i="15"/>
  <c r="Z42" i="15"/>
  <c r="J42" i="15"/>
  <c r="L42" i="15"/>
  <c r="O42" i="15"/>
  <c r="BT41" i="15"/>
  <c r="BV41" i="15"/>
  <c r="BY41" i="15"/>
  <c r="BX41" i="15"/>
  <c r="BJ41" i="15"/>
  <c r="BL41" i="15"/>
  <c r="BO41" i="15"/>
  <c r="BN41" i="15"/>
  <c r="AZ41" i="15"/>
  <c r="BB41" i="15"/>
  <c r="BE41" i="15"/>
  <c r="BD41" i="15"/>
  <c r="AP41" i="15"/>
  <c r="AR41" i="15"/>
  <c r="AU41" i="15"/>
  <c r="AT41" i="15"/>
  <c r="AF41" i="15"/>
  <c r="AH41" i="15"/>
  <c r="AK41" i="15"/>
  <c r="AJ41" i="15"/>
  <c r="U41" i="15"/>
  <c r="W41" i="15"/>
  <c r="Z41" i="15"/>
  <c r="J41" i="15"/>
  <c r="L41" i="15"/>
  <c r="O41" i="15"/>
  <c r="BT40" i="15"/>
  <c r="BU40" i="15"/>
  <c r="BV40" i="15"/>
  <c r="BY40" i="15"/>
  <c r="BX40" i="15"/>
  <c r="BJ40" i="15"/>
  <c r="BK40" i="15"/>
  <c r="BL40" i="15"/>
  <c r="BO40" i="15"/>
  <c r="BN40" i="15"/>
  <c r="AZ40" i="15"/>
  <c r="BB40" i="15"/>
  <c r="BE40" i="15"/>
  <c r="BD40" i="15"/>
  <c r="AP40" i="15"/>
  <c r="AR40" i="15"/>
  <c r="AU40" i="15"/>
  <c r="AT40" i="15"/>
  <c r="AF40" i="15"/>
  <c r="AH40" i="15"/>
  <c r="AK40" i="15"/>
  <c r="AJ40" i="15"/>
  <c r="U40" i="15"/>
  <c r="W40" i="15"/>
  <c r="Z40" i="15"/>
  <c r="J40" i="15"/>
  <c r="L40" i="15"/>
  <c r="O40" i="15"/>
  <c r="BT39" i="15"/>
  <c r="BV39" i="15"/>
  <c r="BY39" i="15"/>
  <c r="BX39" i="15"/>
  <c r="BJ39" i="15"/>
  <c r="BL39" i="15"/>
  <c r="BO39" i="15"/>
  <c r="BN39" i="15"/>
  <c r="AZ39" i="15"/>
  <c r="BB39" i="15"/>
  <c r="BE39" i="15"/>
  <c r="BD39" i="15"/>
  <c r="AP39" i="15"/>
  <c r="AR39" i="15"/>
  <c r="AU39" i="15"/>
  <c r="AT39" i="15"/>
  <c r="AF39" i="15"/>
  <c r="AH39" i="15"/>
  <c r="AK39" i="15"/>
  <c r="AJ39" i="15"/>
  <c r="U39" i="15"/>
  <c r="W39" i="15"/>
  <c r="Z39" i="15"/>
  <c r="J39" i="15"/>
  <c r="L39" i="15"/>
  <c r="O39" i="15"/>
  <c r="BT38" i="15"/>
  <c r="BV38" i="15"/>
  <c r="BY38" i="15"/>
  <c r="BX38" i="15"/>
  <c r="BJ38" i="15"/>
  <c r="BL38" i="15"/>
  <c r="BO38" i="15"/>
  <c r="BN38" i="15"/>
  <c r="AZ38" i="15"/>
  <c r="BB38" i="15"/>
  <c r="BE38" i="15"/>
  <c r="BD38" i="15"/>
  <c r="AP38" i="15"/>
  <c r="AR38" i="15"/>
  <c r="AU38" i="15"/>
  <c r="AT38" i="15"/>
  <c r="AF38" i="15"/>
  <c r="AH38" i="15"/>
  <c r="AK38" i="15"/>
  <c r="AJ38" i="15"/>
  <c r="U38" i="15"/>
  <c r="W38" i="15"/>
  <c r="Z38" i="15"/>
  <c r="J38" i="15"/>
  <c r="L38" i="15"/>
  <c r="O38" i="15"/>
  <c r="BT37" i="15"/>
  <c r="BV37" i="15"/>
  <c r="BY37" i="15"/>
  <c r="BX37" i="15"/>
  <c r="BJ37" i="15"/>
  <c r="BL37" i="15"/>
  <c r="BO37" i="15"/>
  <c r="BN37" i="15"/>
  <c r="AZ37" i="15"/>
  <c r="BB37" i="15"/>
  <c r="BE37" i="15"/>
  <c r="BD37" i="15"/>
  <c r="AP37" i="15"/>
  <c r="AR37" i="15"/>
  <c r="AU37" i="15"/>
  <c r="AT37" i="15"/>
  <c r="AF37" i="15"/>
  <c r="AH37" i="15"/>
  <c r="AK37" i="15"/>
  <c r="AJ37" i="15"/>
  <c r="U37" i="15"/>
  <c r="W37" i="15"/>
  <c r="Z37" i="15"/>
  <c r="J37" i="15"/>
  <c r="L37" i="15"/>
  <c r="O37" i="15"/>
  <c r="BT36" i="15"/>
  <c r="BV36" i="15"/>
  <c r="BY36" i="15"/>
  <c r="BX36" i="15"/>
  <c r="BJ36" i="15"/>
  <c r="BL36" i="15"/>
  <c r="BO36" i="15"/>
  <c r="BN36" i="15"/>
  <c r="AZ36" i="15"/>
  <c r="BB36" i="15"/>
  <c r="BE36" i="15"/>
  <c r="BD36" i="15"/>
  <c r="AP36" i="15"/>
  <c r="AR36" i="15"/>
  <c r="AU36" i="15"/>
  <c r="AT36" i="15"/>
  <c r="AF36" i="15"/>
  <c r="AH36" i="15"/>
  <c r="AK36" i="15"/>
  <c r="AJ36" i="15"/>
  <c r="U36" i="15"/>
  <c r="W36" i="15"/>
  <c r="Z36" i="15"/>
  <c r="J36" i="15"/>
  <c r="L36" i="15"/>
  <c r="O36" i="15"/>
  <c r="BT35" i="15"/>
  <c r="BV35" i="15"/>
  <c r="BY35" i="15"/>
  <c r="BX35" i="15"/>
  <c r="BJ35" i="15"/>
  <c r="BL35" i="15"/>
  <c r="BO35" i="15"/>
  <c r="BN35" i="15"/>
  <c r="AZ35" i="15"/>
  <c r="BB35" i="15"/>
  <c r="BE35" i="15"/>
  <c r="BD35" i="15"/>
  <c r="AP35" i="15"/>
  <c r="AR35" i="15"/>
  <c r="AU35" i="15"/>
  <c r="AT35" i="15"/>
  <c r="AF35" i="15"/>
  <c r="AH35" i="15"/>
  <c r="AK35" i="15"/>
  <c r="AJ35" i="15"/>
  <c r="U35" i="15"/>
  <c r="W35" i="15"/>
  <c r="Z35" i="15"/>
  <c r="J35" i="15"/>
  <c r="L35" i="15"/>
  <c r="O35" i="15"/>
  <c r="BT34" i="15"/>
  <c r="BV34" i="15"/>
  <c r="BY34" i="15"/>
  <c r="BX34" i="15"/>
  <c r="BJ34" i="15"/>
  <c r="BL34" i="15"/>
  <c r="BO34" i="15"/>
  <c r="BN34" i="15"/>
  <c r="AZ34" i="15"/>
  <c r="BB34" i="15"/>
  <c r="BE34" i="15"/>
  <c r="BD34" i="15"/>
  <c r="AP34" i="15"/>
  <c r="AR34" i="15"/>
  <c r="AU34" i="15"/>
  <c r="AT34" i="15"/>
  <c r="AF34" i="15"/>
  <c r="AH34" i="15"/>
  <c r="AK34" i="15"/>
  <c r="AJ34" i="15"/>
  <c r="U34" i="15"/>
  <c r="W34" i="15"/>
  <c r="Z34" i="15"/>
  <c r="J34" i="15"/>
  <c r="L34" i="15"/>
  <c r="O34" i="15"/>
  <c r="BT33" i="15"/>
  <c r="BV33" i="15"/>
  <c r="BY33" i="15"/>
  <c r="BX33" i="15"/>
  <c r="BJ33" i="15"/>
  <c r="BL33" i="15"/>
  <c r="BO33" i="15"/>
  <c r="BN33" i="15"/>
  <c r="AZ33" i="15"/>
  <c r="BB33" i="15"/>
  <c r="BE33" i="15"/>
  <c r="BD33" i="15"/>
  <c r="AP33" i="15"/>
  <c r="AR33" i="15"/>
  <c r="AU33" i="15"/>
  <c r="AT33" i="15"/>
  <c r="AF33" i="15"/>
  <c r="AH33" i="15"/>
  <c r="AK33" i="15"/>
  <c r="AJ33" i="15"/>
  <c r="U33" i="15"/>
  <c r="W33" i="15"/>
  <c r="Z33" i="15"/>
  <c r="J33" i="15"/>
  <c r="L33" i="15"/>
  <c r="O33" i="15"/>
  <c r="BT32" i="15"/>
  <c r="BV32" i="15"/>
  <c r="BY32" i="15"/>
  <c r="BX32" i="15"/>
  <c r="BJ32" i="15"/>
  <c r="BL32" i="15"/>
  <c r="BO32" i="15"/>
  <c r="BN32" i="15"/>
  <c r="AZ32" i="15"/>
  <c r="BB32" i="15"/>
  <c r="BE32" i="15"/>
  <c r="BD32" i="15"/>
  <c r="AP32" i="15"/>
  <c r="AR32" i="15"/>
  <c r="AU32" i="15"/>
  <c r="AT32" i="15"/>
  <c r="AF32" i="15"/>
  <c r="AH32" i="15"/>
  <c r="AK32" i="15"/>
  <c r="AJ32" i="15"/>
  <c r="U32" i="15"/>
  <c r="W32" i="15"/>
  <c r="Z32" i="15"/>
  <c r="J32" i="15"/>
  <c r="L32" i="15"/>
  <c r="O32" i="15"/>
  <c r="BT31" i="15"/>
  <c r="BV31" i="15"/>
  <c r="BY31" i="15"/>
  <c r="BX31" i="15"/>
  <c r="BJ31" i="15"/>
  <c r="BL31" i="15"/>
  <c r="BO31" i="15"/>
  <c r="BN31" i="15"/>
  <c r="AZ31" i="15"/>
  <c r="BB31" i="15"/>
  <c r="BE31" i="15"/>
  <c r="BD31" i="15"/>
  <c r="AP31" i="15"/>
  <c r="AR31" i="15"/>
  <c r="AU31" i="15"/>
  <c r="AT31" i="15"/>
  <c r="AF31" i="15"/>
  <c r="AH31" i="15"/>
  <c r="AK31" i="15"/>
  <c r="AJ31" i="15"/>
  <c r="U31" i="15"/>
  <c r="W31" i="15"/>
  <c r="Z31" i="15"/>
  <c r="J31" i="15"/>
  <c r="L31" i="15"/>
  <c r="O31" i="15"/>
  <c r="BT30" i="15"/>
  <c r="BV30" i="15"/>
  <c r="BY30" i="15"/>
  <c r="BX30" i="15"/>
  <c r="BJ30" i="15"/>
  <c r="BL30" i="15"/>
  <c r="BO30" i="15"/>
  <c r="BN30" i="15"/>
  <c r="AZ30" i="15"/>
  <c r="BB30" i="15"/>
  <c r="BE30" i="15"/>
  <c r="BD30" i="15"/>
  <c r="AP30" i="15"/>
  <c r="AR30" i="15"/>
  <c r="AU30" i="15"/>
  <c r="AT30" i="15"/>
  <c r="AF30" i="15"/>
  <c r="AH30" i="15"/>
  <c r="AK30" i="15"/>
  <c r="AJ30" i="15"/>
  <c r="U30" i="15"/>
  <c r="W30" i="15"/>
  <c r="Z30" i="15"/>
  <c r="J30" i="15"/>
  <c r="L30" i="15"/>
  <c r="O30" i="15"/>
  <c r="BT29" i="15"/>
  <c r="BV29" i="15"/>
  <c r="BY29" i="15"/>
  <c r="BX29" i="15"/>
  <c r="BJ29" i="15"/>
  <c r="BL29" i="15"/>
  <c r="BO29" i="15"/>
  <c r="BN29" i="15"/>
  <c r="AZ29" i="15"/>
  <c r="BB29" i="15"/>
  <c r="BE29" i="15"/>
  <c r="BD29" i="15"/>
  <c r="AP29" i="15"/>
  <c r="AR29" i="15"/>
  <c r="AU29" i="15"/>
  <c r="AT29" i="15"/>
  <c r="AF29" i="15"/>
  <c r="AH29" i="15"/>
  <c r="AK29" i="15"/>
  <c r="AJ29" i="15"/>
  <c r="U29" i="15"/>
  <c r="W29" i="15"/>
  <c r="Z29" i="15"/>
  <c r="J29" i="15"/>
  <c r="L29" i="15"/>
  <c r="O29" i="15"/>
  <c r="BT28" i="15"/>
  <c r="BV28" i="15"/>
  <c r="BY28" i="15"/>
  <c r="BX28" i="15"/>
  <c r="BJ28" i="15"/>
  <c r="BL28" i="15"/>
  <c r="BO28" i="15"/>
  <c r="BN28" i="15"/>
  <c r="AZ28" i="15"/>
  <c r="BB28" i="15"/>
  <c r="BE28" i="15"/>
  <c r="BD28" i="15"/>
  <c r="AP28" i="15"/>
  <c r="AR28" i="15"/>
  <c r="AU28" i="15"/>
  <c r="AT28" i="15"/>
  <c r="AF28" i="15"/>
  <c r="AH28" i="15"/>
  <c r="AK28" i="15"/>
  <c r="AJ28" i="15"/>
  <c r="U28" i="15"/>
  <c r="W28" i="15"/>
  <c r="Z28" i="15"/>
  <c r="J28" i="15"/>
  <c r="L28" i="15"/>
  <c r="O28" i="15"/>
  <c r="BT27" i="15"/>
  <c r="BV27" i="15"/>
  <c r="BY27" i="15"/>
  <c r="BX27" i="15"/>
  <c r="BJ27" i="15"/>
  <c r="BL27" i="15"/>
  <c r="BO27" i="15"/>
  <c r="BN27" i="15"/>
  <c r="AZ27" i="15"/>
  <c r="BB27" i="15"/>
  <c r="BE27" i="15"/>
  <c r="BD27" i="15"/>
  <c r="AP27" i="15"/>
  <c r="AR27" i="15"/>
  <c r="AU27" i="15"/>
  <c r="AT27" i="15"/>
  <c r="AF27" i="15"/>
  <c r="AH27" i="15"/>
  <c r="AK27" i="15"/>
  <c r="AJ27" i="15"/>
  <c r="U27" i="15"/>
  <c r="W27" i="15"/>
  <c r="Z27" i="15"/>
  <c r="J27" i="15"/>
  <c r="L27" i="15"/>
  <c r="O27" i="15"/>
  <c r="BT26" i="15"/>
  <c r="BV26" i="15"/>
  <c r="BY26" i="15"/>
  <c r="BX26" i="15"/>
  <c r="BJ26" i="15"/>
  <c r="BL26" i="15"/>
  <c r="BO26" i="15"/>
  <c r="BN26" i="15"/>
  <c r="AZ26" i="15"/>
  <c r="BB26" i="15"/>
  <c r="BE26" i="15"/>
  <c r="BD26" i="15"/>
  <c r="AP26" i="15"/>
  <c r="AR26" i="15"/>
  <c r="AU26" i="15"/>
  <c r="AT26" i="15"/>
  <c r="AF26" i="15"/>
  <c r="AH26" i="15"/>
  <c r="AK26" i="15"/>
  <c r="AJ26" i="15"/>
  <c r="U26" i="15"/>
  <c r="W26" i="15"/>
  <c r="Z26" i="15"/>
  <c r="J26" i="15"/>
  <c r="L26" i="15"/>
  <c r="O26" i="15"/>
  <c r="BT25" i="15"/>
  <c r="BV25" i="15"/>
  <c r="BY25" i="15"/>
  <c r="BX25" i="15"/>
  <c r="BJ25" i="15"/>
  <c r="BL25" i="15"/>
  <c r="BO25" i="15"/>
  <c r="BN25" i="15"/>
  <c r="AZ25" i="15"/>
  <c r="BB25" i="15"/>
  <c r="BE25" i="15"/>
  <c r="BD25" i="15"/>
  <c r="AP25" i="15"/>
  <c r="AR25" i="15"/>
  <c r="AU25" i="15"/>
  <c r="AT25" i="15"/>
  <c r="AF25" i="15"/>
  <c r="AH25" i="15"/>
  <c r="AK25" i="15"/>
  <c r="AJ25" i="15"/>
  <c r="U25" i="15"/>
  <c r="W25" i="15"/>
  <c r="Z25" i="15"/>
  <c r="J25" i="15"/>
  <c r="L25" i="15"/>
  <c r="O25" i="15"/>
  <c r="BT24" i="15"/>
  <c r="BV24" i="15"/>
  <c r="BY24" i="15"/>
  <c r="BX24" i="15"/>
  <c r="BJ24" i="15"/>
  <c r="BL24" i="15"/>
  <c r="BO24" i="15"/>
  <c r="BN24" i="15"/>
  <c r="AZ24" i="15"/>
  <c r="BB24" i="15"/>
  <c r="BE24" i="15"/>
  <c r="BD24" i="15"/>
  <c r="AP24" i="15"/>
  <c r="AR24" i="15"/>
  <c r="AU24" i="15"/>
  <c r="AT24" i="15"/>
  <c r="AF24" i="15"/>
  <c r="AH24" i="15"/>
  <c r="AK24" i="15"/>
  <c r="AJ24" i="15"/>
  <c r="U24" i="15"/>
  <c r="W24" i="15"/>
  <c r="Z24" i="15"/>
  <c r="J24" i="15"/>
  <c r="L24" i="15"/>
  <c r="O24" i="15"/>
  <c r="BT23" i="15"/>
  <c r="BV23" i="15"/>
  <c r="BY23" i="15"/>
  <c r="BX23" i="15"/>
  <c r="BJ23" i="15"/>
  <c r="BL23" i="15"/>
  <c r="BO23" i="15"/>
  <c r="BN23" i="15"/>
  <c r="AZ23" i="15"/>
  <c r="BB23" i="15"/>
  <c r="BE23" i="15"/>
  <c r="BD23" i="15"/>
  <c r="AP23" i="15"/>
  <c r="AR23" i="15"/>
  <c r="AU23" i="15"/>
  <c r="AT23" i="15"/>
  <c r="AF23" i="15"/>
  <c r="AH23" i="15"/>
  <c r="AK23" i="15"/>
  <c r="AJ23" i="15"/>
  <c r="U23" i="15"/>
  <c r="W23" i="15"/>
  <c r="Z23" i="15"/>
  <c r="J23" i="15"/>
  <c r="L23" i="15"/>
  <c r="O23" i="15"/>
  <c r="BT22" i="15"/>
  <c r="BV22" i="15"/>
  <c r="BY22" i="15"/>
  <c r="BX22" i="15"/>
  <c r="BJ22" i="15"/>
  <c r="BL22" i="15"/>
  <c r="BO22" i="15"/>
  <c r="BN22" i="15"/>
  <c r="AZ22" i="15"/>
  <c r="BB22" i="15"/>
  <c r="BE22" i="15"/>
  <c r="BD22" i="15"/>
  <c r="AP22" i="15"/>
  <c r="AR22" i="15"/>
  <c r="AU22" i="15"/>
  <c r="AT22" i="15"/>
  <c r="AF22" i="15"/>
  <c r="AG22" i="15"/>
  <c r="AH22" i="15"/>
  <c r="AK22" i="15"/>
  <c r="AJ22" i="15"/>
  <c r="U22" i="15"/>
  <c r="W22" i="15"/>
  <c r="Z22" i="15"/>
  <c r="J22" i="15"/>
  <c r="L22" i="15"/>
  <c r="O22" i="15"/>
  <c r="BT21" i="15"/>
  <c r="BV21" i="15"/>
  <c r="BY21" i="15"/>
  <c r="BX21" i="15"/>
  <c r="BJ21" i="15"/>
  <c r="BL21" i="15"/>
  <c r="BO21" i="15"/>
  <c r="BN21" i="15"/>
  <c r="AZ21" i="15"/>
  <c r="BB21" i="15"/>
  <c r="BE21" i="15"/>
  <c r="BD21" i="15"/>
  <c r="AP21" i="15"/>
  <c r="AR21" i="15"/>
  <c r="AU21" i="15"/>
  <c r="AT21" i="15"/>
  <c r="AF21" i="15"/>
  <c r="AH21" i="15"/>
  <c r="AK21" i="15"/>
  <c r="AJ21" i="15"/>
  <c r="U21" i="15"/>
  <c r="W21" i="15"/>
  <c r="Z21" i="15"/>
  <c r="J21" i="15"/>
  <c r="L21" i="15"/>
  <c r="O21" i="15"/>
  <c r="BT20" i="15"/>
  <c r="BV20" i="15"/>
  <c r="BY20" i="15"/>
  <c r="BX20" i="15"/>
  <c r="BJ20" i="15"/>
  <c r="BL20" i="15"/>
  <c r="BO20" i="15"/>
  <c r="BN20" i="15"/>
  <c r="AZ20" i="15"/>
  <c r="BB20" i="15"/>
  <c r="BE20" i="15"/>
  <c r="BD20" i="15"/>
  <c r="AP20" i="15"/>
  <c r="AR20" i="15"/>
  <c r="AU20" i="15"/>
  <c r="AT20" i="15"/>
  <c r="AF20" i="15"/>
  <c r="AH20" i="15"/>
  <c r="AK20" i="15"/>
  <c r="AJ20" i="15"/>
  <c r="U20" i="15"/>
  <c r="W20" i="15"/>
  <c r="Z20" i="15"/>
  <c r="J20" i="15"/>
  <c r="L20" i="15"/>
  <c r="O20" i="15"/>
  <c r="BT19" i="15"/>
  <c r="BV19" i="15"/>
  <c r="BY19" i="15"/>
  <c r="BX19" i="15"/>
  <c r="BJ19" i="15"/>
  <c r="BL19" i="15"/>
  <c r="BO19" i="15"/>
  <c r="BN19" i="15"/>
  <c r="AZ19" i="15"/>
  <c r="BB19" i="15"/>
  <c r="BE19" i="15"/>
  <c r="BD19" i="15"/>
  <c r="AP19" i="15"/>
  <c r="AR19" i="15"/>
  <c r="AU19" i="15"/>
  <c r="AT19" i="15"/>
  <c r="AF19" i="15"/>
  <c r="AH19" i="15"/>
  <c r="AK19" i="15"/>
  <c r="AJ19" i="15"/>
  <c r="U19" i="15"/>
  <c r="W19" i="15"/>
  <c r="Z19" i="15"/>
  <c r="J19" i="15"/>
  <c r="L19" i="15"/>
  <c r="O19" i="15"/>
  <c r="BT18" i="15"/>
  <c r="BV18" i="15"/>
  <c r="BY18" i="15"/>
  <c r="BX18" i="15"/>
  <c r="BJ18" i="15"/>
  <c r="BL18" i="15"/>
  <c r="BO18" i="15"/>
  <c r="BN18" i="15"/>
  <c r="AZ18" i="15"/>
  <c r="BB18" i="15"/>
  <c r="BE18" i="15"/>
  <c r="BD18" i="15"/>
  <c r="AP18" i="15"/>
  <c r="AR18" i="15"/>
  <c r="AU18" i="15"/>
  <c r="AT18" i="15"/>
  <c r="AF18" i="15"/>
  <c r="AH18" i="15"/>
  <c r="AK18" i="15"/>
  <c r="AJ18" i="15"/>
  <c r="U18" i="15"/>
  <c r="W18" i="15"/>
  <c r="Z18" i="15"/>
  <c r="J18" i="15"/>
  <c r="L18" i="15"/>
  <c r="O18" i="15"/>
  <c r="BT17" i="15"/>
  <c r="BV17" i="15"/>
  <c r="BY17" i="15"/>
  <c r="BX17" i="15"/>
  <c r="BJ17" i="15"/>
  <c r="BL17" i="15"/>
  <c r="BO17" i="15"/>
  <c r="BN17" i="15"/>
  <c r="AZ17" i="15"/>
  <c r="BB17" i="15"/>
  <c r="BE17" i="15"/>
  <c r="BD17" i="15"/>
  <c r="AP17" i="15"/>
  <c r="AR17" i="15"/>
  <c r="AU17" i="15"/>
  <c r="AT17" i="15"/>
  <c r="AF17" i="15"/>
  <c r="AH17" i="15"/>
  <c r="AK17" i="15"/>
  <c r="AJ17" i="15"/>
  <c r="U17" i="15"/>
  <c r="W17" i="15"/>
  <c r="Z17" i="15"/>
  <c r="J17" i="15"/>
  <c r="L17" i="15"/>
  <c r="O17" i="15"/>
  <c r="BT16" i="15"/>
  <c r="BV16" i="15"/>
  <c r="BY16" i="15"/>
  <c r="BX16" i="15"/>
  <c r="BJ16" i="15"/>
  <c r="BL16" i="15"/>
  <c r="BO16" i="15"/>
  <c r="BN16" i="15"/>
  <c r="AZ16" i="15"/>
  <c r="BB16" i="15"/>
  <c r="BE16" i="15"/>
  <c r="BD16" i="15"/>
  <c r="AP16" i="15"/>
  <c r="AR16" i="15"/>
  <c r="AU16" i="15"/>
  <c r="AT16" i="15"/>
  <c r="AF16" i="15"/>
  <c r="AH16" i="15"/>
  <c r="AK16" i="15"/>
  <c r="AJ16" i="15"/>
  <c r="U16" i="15"/>
  <c r="W16" i="15"/>
  <c r="Z16" i="15"/>
  <c r="J16" i="15"/>
  <c r="L16" i="15"/>
  <c r="O16" i="15"/>
  <c r="BT15" i="15"/>
  <c r="BV15" i="15"/>
  <c r="BY15" i="15"/>
  <c r="BX15" i="15"/>
  <c r="BJ15" i="15"/>
  <c r="BL15" i="15"/>
  <c r="BO15" i="15"/>
  <c r="BN15" i="15"/>
  <c r="AZ15" i="15"/>
  <c r="BB15" i="15"/>
  <c r="BE15" i="15"/>
  <c r="BD15" i="15"/>
  <c r="AP15" i="15"/>
  <c r="AR15" i="15"/>
  <c r="AU15" i="15"/>
  <c r="AT15" i="15"/>
  <c r="AF15" i="15"/>
  <c r="AH15" i="15"/>
  <c r="AK15" i="15"/>
  <c r="AJ15" i="15"/>
  <c r="U15" i="15"/>
  <c r="W15" i="15"/>
  <c r="Z15" i="15"/>
  <c r="J15" i="15"/>
  <c r="L15" i="15"/>
  <c r="O15" i="15"/>
  <c r="BT14" i="15"/>
  <c r="BV14" i="15"/>
  <c r="BY14" i="15"/>
  <c r="BX14" i="15"/>
  <c r="BJ14" i="15"/>
  <c r="BL14" i="15"/>
  <c r="BO14" i="15"/>
  <c r="BN14" i="15"/>
  <c r="AZ14" i="15"/>
  <c r="BB14" i="15"/>
  <c r="BE14" i="15"/>
  <c r="BD14" i="15"/>
  <c r="AP14" i="15"/>
  <c r="AR14" i="15"/>
  <c r="AU14" i="15"/>
  <c r="AT14" i="15"/>
  <c r="AF14" i="15"/>
  <c r="AH14" i="15"/>
  <c r="AK14" i="15"/>
  <c r="AJ14" i="15"/>
  <c r="U14" i="15"/>
  <c r="W14" i="15"/>
  <c r="Z14" i="15"/>
  <c r="J14" i="15"/>
  <c r="L14" i="15"/>
  <c r="O14" i="15"/>
  <c r="BT13" i="15"/>
  <c r="BV13" i="15"/>
  <c r="BY13" i="15"/>
  <c r="BX13" i="15"/>
  <c r="BJ13" i="15"/>
  <c r="BL13" i="15"/>
  <c r="BO13" i="15"/>
  <c r="BN13" i="15"/>
  <c r="AZ13" i="15"/>
  <c r="BB13" i="15"/>
  <c r="BE13" i="15"/>
  <c r="BD13" i="15"/>
  <c r="AP13" i="15"/>
  <c r="AR13" i="15"/>
  <c r="AU13" i="15"/>
  <c r="AT13" i="15"/>
  <c r="AF13" i="15"/>
  <c r="AH13" i="15"/>
  <c r="AK13" i="15"/>
  <c r="AJ13" i="15"/>
  <c r="U13" i="15"/>
  <c r="W13" i="15"/>
  <c r="Z13" i="15"/>
  <c r="J13" i="15"/>
  <c r="L13" i="15"/>
  <c r="O13" i="15"/>
  <c r="BT12" i="15"/>
  <c r="BV12" i="15"/>
  <c r="BY12" i="15"/>
  <c r="BX12" i="15"/>
  <c r="BJ12" i="15"/>
  <c r="BL12" i="15"/>
  <c r="BO12" i="15"/>
  <c r="BN12" i="15"/>
  <c r="AZ12" i="15"/>
  <c r="BB12" i="15"/>
  <c r="BE12" i="15"/>
  <c r="BD12" i="15"/>
  <c r="AP12" i="15"/>
  <c r="AR12" i="15"/>
  <c r="AU12" i="15"/>
  <c r="AT12" i="15"/>
  <c r="AF12" i="15"/>
  <c r="AH12" i="15"/>
  <c r="AK12" i="15"/>
  <c r="AJ12" i="15"/>
  <c r="U12" i="15"/>
  <c r="W12" i="15"/>
  <c r="Z12" i="15"/>
  <c r="J12" i="15"/>
  <c r="L12" i="15"/>
  <c r="O12" i="15"/>
  <c r="BT11" i="15"/>
  <c r="BV11" i="15"/>
  <c r="BY11" i="15"/>
  <c r="BX11" i="15"/>
  <c r="BJ11" i="15"/>
  <c r="BL11" i="15"/>
  <c r="BO11" i="15"/>
  <c r="BN11" i="15"/>
  <c r="AZ11" i="15"/>
  <c r="BB11" i="15"/>
  <c r="BE11" i="15"/>
  <c r="BD11" i="15"/>
  <c r="AP11" i="15"/>
  <c r="AR11" i="15"/>
  <c r="AU11" i="15"/>
  <c r="AT11" i="15"/>
  <c r="AF11" i="15"/>
  <c r="AH11" i="15"/>
  <c r="AK11" i="15"/>
  <c r="AJ11" i="15"/>
  <c r="U11" i="15"/>
  <c r="W11" i="15"/>
  <c r="Z11" i="15"/>
  <c r="J11" i="15"/>
  <c r="L11" i="15"/>
  <c r="O11" i="15"/>
  <c r="BT10" i="15"/>
  <c r="BV10" i="15"/>
  <c r="BY10" i="15"/>
  <c r="BX10" i="15"/>
  <c r="BJ10" i="15"/>
  <c r="BL10" i="15"/>
  <c r="BO10" i="15"/>
  <c r="BN10" i="15"/>
  <c r="AZ10" i="15"/>
  <c r="BB10" i="15"/>
  <c r="BE10" i="15"/>
  <c r="BD10" i="15"/>
  <c r="AP10" i="15"/>
  <c r="AR10" i="15"/>
  <c r="AU10" i="15"/>
  <c r="AT10" i="15"/>
  <c r="AF10" i="15"/>
  <c r="AH10" i="15"/>
  <c r="AK10" i="15"/>
  <c r="AJ10" i="15"/>
  <c r="U10" i="15"/>
  <c r="W10" i="15"/>
  <c r="Z10" i="15"/>
  <c r="J10" i="15"/>
  <c r="L10" i="15"/>
  <c r="BT9" i="15"/>
  <c r="BV9" i="15"/>
  <c r="BY9" i="15"/>
  <c r="BX9" i="15"/>
  <c r="BJ9" i="15"/>
  <c r="BL9" i="15"/>
  <c r="BO9" i="15"/>
  <c r="BN9" i="15"/>
  <c r="AZ9" i="15"/>
  <c r="BB9" i="15"/>
  <c r="BE9" i="15"/>
  <c r="BD9" i="15"/>
  <c r="AP9" i="15"/>
  <c r="AR9" i="15"/>
  <c r="AU9" i="15"/>
  <c r="AT9" i="15"/>
  <c r="AF9" i="15"/>
  <c r="AH9" i="15"/>
  <c r="AK9" i="15"/>
  <c r="AJ9" i="15"/>
  <c r="U9" i="15"/>
  <c r="W9" i="15"/>
  <c r="Z9" i="15"/>
  <c r="J9" i="15"/>
  <c r="L9" i="15"/>
  <c r="O9" i="15"/>
  <c r="BT8" i="15"/>
  <c r="BV8" i="15"/>
  <c r="BY8" i="15"/>
  <c r="BX8" i="15"/>
  <c r="BJ8" i="15"/>
  <c r="BL8" i="15"/>
  <c r="BO8" i="15"/>
  <c r="BN8" i="15"/>
  <c r="AZ8" i="15"/>
  <c r="BB8" i="15"/>
  <c r="BE8" i="15"/>
  <c r="BD8" i="15"/>
  <c r="AP8" i="15"/>
  <c r="AR8" i="15"/>
  <c r="AU8" i="15"/>
  <c r="AT8" i="15"/>
  <c r="AF8" i="15"/>
  <c r="AH8" i="15"/>
  <c r="AK8" i="15"/>
  <c r="AJ8" i="15"/>
  <c r="U8" i="15"/>
  <c r="W8" i="15"/>
  <c r="Z8" i="15"/>
  <c r="J8" i="15"/>
  <c r="L8" i="15"/>
  <c r="O8" i="15"/>
  <c r="BT7" i="15"/>
  <c r="BV7" i="15"/>
  <c r="BY7" i="15"/>
  <c r="BX7" i="15"/>
  <c r="BJ7" i="15"/>
  <c r="BL7" i="15"/>
  <c r="BO7" i="15"/>
  <c r="BN7" i="15"/>
  <c r="AZ7" i="15"/>
  <c r="BB7" i="15"/>
  <c r="BE7" i="15"/>
  <c r="BD7" i="15"/>
  <c r="AP7" i="15"/>
  <c r="AR7" i="15"/>
  <c r="AU7" i="15"/>
  <c r="AT7" i="15"/>
  <c r="AF7" i="15"/>
  <c r="AH7" i="15"/>
  <c r="AK7" i="15"/>
  <c r="AJ7" i="15"/>
  <c r="U7" i="15"/>
  <c r="W7" i="15"/>
  <c r="Z7" i="15"/>
  <c r="J7" i="15"/>
  <c r="L7" i="15"/>
  <c r="O7" i="15"/>
  <c r="BT6" i="15"/>
  <c r="BV6" i="15"/>
  <c r="BY6" i="15"/>
  <c r="BX6" i="15"/>
  <c r="BJ6" i="15"/>
  <c r="BL6" i="15"/>
  <c r="BO6" i="15"/>
  <c r="BN6" i="15"/>
  <c r="AZ6" i="15"/>
  <c r="BB6" i="15"/>
  <c r="BE6" i="15"/>
  <c r="BD6" i="15"/>
  <c r="AP6" i="15"/>
  <c r="AR6" i="15"/>
  <c r="AU6" i="15"/>
  <c r="AT6" i="15"/>
  <c r="AF6" i="15"/>
  <c r="AH6" i="15"/>
  <c r="AK6" i="15"/>
  <c r="AJ6" i="15"/>
  <c r="U6" i="15"/>
  <c r="W6" i="15"/>
  <c r="Z6" i="15"/>
  <c r="J6" i="15"/>
  <c r="L6" i="15"/>
  <c r="O6" i="15"/>
  <c r="BT5" i="15"/>
  <c r="BV5" i="15"/>
  <c r="BY5" i="15"/>
  <c r="BX5" i="15"/>
  <c r="BJ5" i="15"/>
  <c r="BL5" i="15"/>
  <c r="BO5" i="15"/>
  <c r="BN5" i="15"/>
  <c r="AZ5" i="15"/>
  <c r="BB5" i="15"/>
  <c r="BE5" i="15"/>
  <c r="BD5" i="15"/>
  <c r="AP5" i="15"/>
  <c r="AR5" i="15"/>
  <c r="AU5" i="15"/>
  <c r="AT5" i="15"/>
  <c r="AF5" i="15"/>
  <c r="AH5" i="15"/>
  <c r="AK5" i="15"/>
  <c r="AJ5" i="15"/>
  <c r="U5" i="15"/>
  <c r="W5" i="15"/>
  <c r="Z5" i="15"/>
  <c r="J5" i="15"/>
  <c r="L5" i="15"/>
  <c r="O5" i="15"/>
  <c r="BT4" i="15"/>
  <c r="BV4" i="15"/>
  <c r="BJ4" i="15"/>
  <c r="BL4" i="15"/>
  <c r="AZ4" i="15"/>
  <c r="BB4" i="15"/>
  <c r="AP4" i="15"/>
  <c r="AR4" i="15"/>
  <c r="AF4" i="15"/>
  <c r="AH4" i="15"/>
  <c r="U4" i="15"/>
  <c r="W4" i="15"/>
  <c r="J4" i="15"/>
  <c r="L4" i="15"/>
  <c r="BT3" i="15"/>
  <c r="BV3" i="15"/>
  <c r="BY3" i="15"/>
  <c r="BX3" i="15"/>
  <c r="BJ3" i="15"/>
  <c r="BL3" i="15"/>
  <c r="BO3" i="15"/>
  <c r="BN3" i="15"/>
  <c r="AZ3" i="15"/>
  <c r="BB3" i="15"/>
  <c r="BE3" i="15"/>
  <c r="BD3" i="15"/>
  <c r="AP3" i="15"/>
  <c r="AR3" i="15"/>
  <c r="AU3" i="15"/>
  <c r="AT3" i="15"/>
  <c r="AF3" i="15"/>
  <c r="AH3" i="15"/>
  <c r="AK3" i="15"/>
  <c r="AJ3" i="15"/>
  <c r="U3" i="15"/>
  <c r="W3" i="15"/>
  <c r="Z3" i="15"/>
  <c r="J3" i="15"/>
  <c r="L3" i="15"/>
  <c r="O3" i="15"/>
  <c r="BT2" i="15"/>
  <c r="BV2" i="15"/>
  <c r="BY2" i="15"/>
  <c r="BX2" i="15"/>
  <c r="BJ2" i="15"/>
  <c r="BL2" i="15"/>
  <c r="BO2" i="15"/>
  <c r="BN2" i="15"/>
  <c r="AZ2" i="15"/>
  <c r="BB2" i="15"/>
  <c r="BE2" i="15"/>
  <c r="BD2" i="15"/>
  <c r="AP2" i="15"/>
  <c r="AR2" i="15"/>
  <c r="AU2" i="15"/>
  <c r="AT2" i="15"/>
  <c r="AF2" i="15"/>
  <c r="AH2" i="15"/>
  <c r="AK2" i="15"/>
  <c r="AJ2" i="15"/>
  <c r="U2" i="15"/>
  <c r="W2" i="15"/>
  <c r="Z2" i="15"/>
  <c r="J2" i="15"/>
  <c r="L2" i="15"/>
  <c r="O2" i="15"/>
  <c r="BT86" i="14"/>
  <c r="BV86" i="14"/>
  <c r="BY86" i="14"/>
  <c r="BX86" i="14"/>
  <c r="BJ86" i="14"/>
  <c r="BL86" i="14"/>
  <c r="BO86" i="14"/>
  <c r="BN86" i="14"/>
  <c r="AZ86" i="14"/>
  <c r="BB86" i="14"/>
  <c r="BE86" i="14"/>
  <c r="BD86" i="14"/>
  <c r="AP86" i="14"/>
  <c r="AR86" i="14"/>
  <c r="AU86" i="14"/>
  <c r="AT86" i="14"/>
  <c r="AF86" i="14"/>
  <c r="AH86" i="14"/>
  <c r="AK86" i="14"/>
  <c r="AJ86" i="14"/>
  <c r="U86" i="14"/>
  <c r="W86" i="14"/>
  <c r="Z86" i="14"/>
  <c r="J86" i="14"/>
  <c r="L86" i="14"/>
  <c r="O86" i="14"/>
  <c r="BT85" i="14"/>
  <c r="BV85" i="14"/>
  <c r="BY85" i="14"/>
  <c r="BX85" i="14"/>
  <c r="BJ85" i="14"/>
  <c r="BL85" i="14"/>
  <c r="BO85" i="14"/>
  <c r="BN85" i="14"/>
  <c r="AZ85" i="14"/>
  <c r="BB85" i="14"/>
  <c r="BE85" i="14"/>
  <c r="BD85" i="14"/>
  <c r="AP85" i="14"/>
  <c r="AR85" i="14"/>
  <c r="AU85" i="14"/>
  <c r="AT85" i="14"/>
  <c r="AF85" i="14"/>
  <c r="AH85" i="14"/>
  <c r="AK85" i="14"/>
  <c r="AJ85" i="14"/>
  <c r="U85" i="14"/>
  <c r="W85" i="14"/>
  <c r="Z85" i="14"/>
  <c r="J85" i="14"/>
  <c r="L85" i="14"/>
  <c r="O85" i="14"/>
  <c r="BT84" i="14"/>
  <c r="BV84" i="14"/>
  <c r="BY84" i="14"/>
  <c r="BX84" i="14"/>
  <c r="BJ84" i="14"/>
  <c r="BL84" i="14"/>
  <c r="BO84" i="14"/>
  <c r="BN84" i="14"/>
  <c r="AZ84" i="14"/>
  <c r="BB84" i="14"/>
  <c r="BE84" i="14"/>
  <c r="BD84" i="14"/>
  <c r="AP84" i="14"/>
  <c r="AR84" i="14"/>
  <c r="AU84" i="14"/>
  <c r="AT84" i="14"/>
  <c r="AF84" i="14"/>
  <c r="AH84" i="14"/>
  <c r="AK84" i="14"/>
  <c r="AJ84" i="14"/>
  <c r="U84" i="14"/>
  <c r="W84" i="14"/>
  <c r="Z84" i="14"/>
  <c r="J84" i="14"/>
  <c r="L84" i="14"/>
  <c r="O84" i="14"/>
  <c r="BT83" i="14"/>
  <c r="BV83" i="14"/>
  <c r="BJ83" i="14"/>
  <c r="BL83" i="14"/>
  <c r="AZ83" i="14"/>
  <c r="BB83" i="14"/>
  <c r="AP83" i="14"/>
  <c r="AR83" i="14"/>
  <c r="AF83" i="14"/>
  <c r="AH83" i="14"/>
  <c r="U83" i="14"/>
  <c r="W83" i="14"/>
  <c r="J83" i="14"/>
  <c r="L83" i="14"/>
  <c r="BT82" i="14"/>
  <c r="BV82" i="14"/>
  <c r="BY82" i="14"/>
  <c r="BX82" i="14"/>
  <c r="BJ82" i="14"/>
  <c r="BL82" i="14"/>
  <c r="BO82" i="14"/>
  <c r="AZ82" i="14"/>
  <c r="BB82" i="14"/>
  <c r="BE82" i="14"/>
  <c r="BD82" i="14"/>
  <c r="AP82" i="14"/>
  <c r="AR82" i="14"/>
  <c r="AU82" i="14"/>
  <c r="AT82" i="14"/>
  <c r="AF82" i="14"/>
  <c r="AH82" i="14"/>
  <c r="AK82" i="14"/>
  <c r="AJ82" i="14"/>
  <c r="U82" i="14"/>
  <c r="W82" i="14"/>
  <c r="Z82" i="14"/>
  <c r="J82" i="14"/>
  <c r="L82" i="14"/>
  <c r="O82" i="14"/>
  <c r="BT81" i="14"/>
  <c r="BV81" i="14"/>
  <c r="BY81" i="14"/>
  <c r="BX81" i="14"/>
  <c r="BJ81" i="14"/>
  <c r="BL81" i="14"/>
  <c r="BO81" i="14"/>
  <c r="BN81" i="14"/>
  <c r="AZ81" i="14"/>
  <c r="BB81" i="14"/>
  <c r="BE81" i="14"/>
  <c r="BD81" i="14"/>
  <c r="AP81" i="14"/>
  <c r="AR81" i="14"/>
  <c r="AU81" i="14"/>
  <c r="AT81" i="14"/>
  <c r="AF81" i="14"/>
  <c r="AH81" i="14"/>
  <c r="AK81" i="14"/>
  <c r="AJ81" i="14"/>
  <c r="U81" i="14"/>
  <c r="W81" i="14"/>
  <c r="Z81" i="14"/>
  <c r="J81" i="14"/>
  <c r="L81" i="14"/>
  <c r="O81" i="14"/>
  <c r="BT80" i="14"/>
  <c r="BV80" i="14"/>
  <c r="BY80" i="14"/>
  <c r="BX80" i="14"/>
  <c r="BJ80" i="14"/>
  <c r="BL80" i="14"/>
  <c r="BO80" i="14"/>
  <c r="BN80" i="14"/>
  <c r="AZ80" i="14"/>
  <c r="BB80" i="14"/>
  <c r="BE80" i="14"/>
  <c r="BD80" i="14"/>
  <c r="AP80" i="14"/>
  <c r="AR80" i="14"/>
  <c r="AU80" i="14"/>
  <c r="AT80" i="14"/>
  <c r="AF80" i="14"/>
  <c r="AH80" i="14"/>
  <c r="AK80" i="14"/>
  <c r="AJ80" i="14"/>
  <c r="U80" i="14"/>
  <c r="W80" i="14"/>
  <c r="Z80" i="14"/>
  <c r="J80" i="14"/>
  <c r="L80" i="14"/>
  <c r="O80" i="14"/>
  <c r="BT79" i="14"/>
  <c r="BV79" i="14"/>
  <c r="BJ79" i="14"/>
  <c r="BL79" i="14"/>
  <c r="AZ79" i="14"/>
  <c r="BB79" i="14"/>
  <c r="AP79" i="14"/>
  <c r="AR79" i="14"/>
  <c r="AF79" i="14"/>
  <c r="AH79" i="14"/>
  <c r="U79" i="14"/>
  <c r="W79" i="14"/>
  <c r="J79" i="14"/>
  <c r="L79" i="14"/>
  <c r="BT78" i="14"/>
  <c r="BV78" i="14"/>
  <c r="BY78" i="14"/>
  <c r="BX78" i="14"/>
  <c r="BJ78" i="14"/>
  <c r="BL78" i="14"/>
  <c r="BO78" i="14"/>
  <c r="BN78" i="14"/>
  <c r="AZ78" i="14"/>
  <c r="BB78" i="14"/>
  <c r="BE78" i="14"/>
  <c r="BD78" i="14"/>
  <c r="AP78" i="14"/>
  <c r="AR78" i="14"/>
  <c r="AU78" i="14"/>
  <c r="AT78" i="14"/>
  <c r="AF78" i="14"/>
  <c r="AH78" i="14"/>
  <c r="AK78" i="14"/>
  <c r="AJ78" i="14"/>
  <c r="U78" i="14"/>
  <c r="W78" i="14"/>
  <c r="Z78" i="14"/>
  <c r="J78" i="14"/>
  <c r="L78" i="14"/>
  <c r="O78" i="14"/>
  <c r="BT77" i="14"/>
  <c r="BV77" i="14"/>
  <c r="BY77" i="14"/>
  <c r="BX77" i="14"/>
  <c r="BJ77" i="14"/>
  <c r="BL77" i="14"/>
  <c r="BO77" i="14"/>
  <c r="BN77" i="14"/>
  <c r="AZ77" i="14"/>
  <c r="BB77" i="14"/>
  <c r="BE77" i="14"/>
  <c r="BD77" i="14"/>
  <c r="AP77" i="14"/>
  <c r="AR77" i="14"/>
  <c r="AU77" i="14"/>
  <c r="AT77" i="14"/>
  <c r="AF77" i="14"/>
  <c r="AH77" i="14"/>
  <c r="AK77" i="14"/>
  <c r="AJ77" i="14"/>
  <c r="U77" i="14"/>
  <c r="W77" i="14"/>
  <c r="Z77" i="14"/>
  <c r="J77" i="14"/>
  <c r="L77" i="14"/>
  <c r="O77" i="14"/>
  <c r="BT76" i="14"/>
  <c r="BV76" i="14"/>
  <c r="BY76" i="14"/>
  <c r="BX76" i="14"/>
  <c r="BJ76" i="14"/>
  <c r="BL76" i="14"/>
  <c r="BO76" i="14"/>
  <c r="BN76" i="14"/>
  <c r="AZ76" i="14"/>
  <c r="BB76" i="14"/>
  <c r="BE76" i="14"/>
  <c r="BD76" i="14"/>
  <c r="AP76" i="14"/>
  <c r="AR76" i="14"/>
  <c r="AU76" i="14"/>
  <c r="AT76" i="14"/>
  <c r="AF76" i="14"/>
  <c r="AH76" i="14"/>
  <c r="AK76" i="14"/>
  <c r="AJ76" i="14"/>
  <c r="U76" i="14"/>
  <c r="W76" i="14"/>
  <c r="Z76" i="14"/>
  <c r="J76" i="14"/>
  <c r="L76" i="14"/>
  <c r="O76" i="14"/>
  <c r="BT75" i="14"/>
  <c r="BV75" i="14"/>
  <c r="BY75" i="14"/>
  <c r="BX75" i="14"/>
  <c r="BJ75" i="14"/>
  <c r="BL75" i="14"/>
  <c r="BO75" i="14"/>
  <c r="BN75" i="14"/>
  <c r="AZ75" i="14"/>
  <c r="BB75" i="14"/>
  <c r="BE75" i="14"/>
  <c r="BD75" i="14"/>
  <c r="AP75" i="14"/>
  <c r="AR75" i="14"/>
  <c r="AU75" i="14"/>
  <c r="AT75" i="14"/>
  <c r="AF75" i="14"/>
  <c r="AH75" i="14"/>
  <c r="AK75" i="14"/>
  <c r="AJ75" i="14"/>
  <c r="U75" i="14"/>
  <c r="W75" i="14"/>
  <c r="Z75" i="14"/>
  <c r="J75" i="14"/>
  <c r="L75" i="14"/>
  <c r="O75" i="14"/>
  <c r="BT74" i="14"/>
  <c r="BV74" i="14"/>
  <c r="BY74" i="14"/>
  <c r="BX74" i="14"/>
  <c r="BJ74" i="14"/>
  <c r="BL74" i="14"/>
  <c r="BO74" i="14"/>
  <c r="BN74" i="14"/>
  <c r="AZ74" i="14"/>
  <c r="BB74" i="14"/>
  <c r="BE74" i="14"/>
  <c r="BD74" i="14"/>
  <c r="AP74" i="14"/>
  <c r="AR74" i="14"/>
  <c r="AU74" i="14"/>
  <c r="AT74" i="14"/>
  <c r="AF74" i="14"/>
  <c r="AH74" i="14"/>
  <c r="AK74" i="14"/>
  <c r="AJ74" i="14"/>
  <c r="U74" i="14"/>
  <c r="W74" i="14"/>
  <c r="Z74" i="14"/>
  <c r="J74" i="14"/>
  <c r="L74" i="14"/>
  <c r="O74" i="14"/>
  <c r="BT73" i="14"/>
  <c r="BV73" i="14"/>
  <c r="BY73" i="14"/>
  <c r="BX73" i="14"/>
  <c r="BJ73" i="14"/>
  <c r="BL73" i="14"/>
  <c r="BO73" i="14"/>
  <c r="BN73" i="14"/>
  <c r="AZ73" i="14"/>
  <c r="BB73" i="14"/>
  <c r="BE73" i="14"/>
  <c r="BD73" i="14"/>
  <c r="AP73" i="14"/>
  <c r="AR73" i="14"/>
  <c r="AU73" i="14"/>
  <c r="AT73" i="14"/>
  <c r="AF73" i="14"/>
  <c r="AG73" i="14"/>
  <c r="AH73" i="14"/>
  <c r="AK73" i="14"/>
  <c r="AJ73" i="14"/>
  <c r="U73" i="14"/>
  <c r="W73" i="14"/>
  <c r="Z73" i="14"/>
  <c r="J73" i="14"/>
  <c r="L73" i="14"/>
  <c r="O73" i="14"/>
  <c r="BT72" i="14"/>
  <c r="BV72" i="14"/>
  <c r="BY72" i="14"/>
  <c r="BX72" i="14"/>
  <c r="BJ72" i="14"/>
  <c r="BL72" i="14"/>
  <c r="BO72" i="14"/>
  <c r="BN72" i="14"/>
  <c r="AZ72" i="14"/>
  <c r="BB72" i="14"/>
  <c r="BE72" i="14"/>
  <c r="BD72" i="14"/>
  <c r="AP72" i="14"/>
  <c r="AR72" i="14"/>
  <c r="AU72" i="14"/>
  <c r="AT72" i="14"/>
  <c r="AF72" i="14"/>
  <c r="AH72" i="14"/>
  <c r="AK72" i="14"/>
  <c r="AJ72" i="14"/>
  <c r="U72" i="14"/>
  <c r="W72" i="14"/>
  <c r="Z72" i="14"/>
  <c r="J72" i="14"/>
  <c r="L72" i="14"/>
  <c r="O72" i="14"/>
  <c r="BT71" i="14"/>
  <c r="BV71" i="14"/>
  <c r="BY71" i="14"/>
  <c r="BX71" i="14"/>
  <c r="BJ71" i="14"/>
  <c r="BL71" i="14"/>
  <c r="BO71" i="14"/>
  <c r="BN71" i="14"/>
  <c r="AZ71" i="14"/>
  <c r="BB71" i="14"/>
  <c r="BE71" i="14"/>
  <c r="BD71" i="14"/>
  <c r="AP71" i="14"/>
  <c r="AR71" i="14"/>
  <c r="AU71" i="14"/>
  <c r="AT71" i="14"/>
  <c r="AF71" i="14"/>
  <c r="AH71" i="14"/>
  <c r="AK71" i="14"/>
  <c r="AJ71" i="14"/>
  <c r="U71" i="14"/>
  <c r="W71" i="14"/>
  <c r="Z71" i="14"/>
  <c r="J71" i="14"/>
  <c r="L71" i="14"/>
  <c r="O71" i="14"/>
  <c r="BT70" i="14"/>
  <c r="BV70" i="14"/>
  <c r="BY70" i="14"/>
  <c r="BX70" i="14"/>
  <c r="BJ70" i="14"/>
  <c r="BL70" i="14"/>
  <c r="BO70" i="14"/>
  <c r="BN70" i="14"/>
  <c r="AZ70" i="14"/>
  <c r="BB70" i="14"/>
  <c r="BE70" i="14"/>
  <c r="BD70" i="14"/>
  <c r="AP70" i="14"/>
  <c r="AR70" i="14"/>
  <c r="AU70" i="14"/>
  <c r="AT70" i="14"/>
  <c r="AF70" i="14"/>
  <c r="AH70" i="14"/>
  <c r="AK70" i="14"/>
  <c r="AJ70" i="14"/>
  <c r="U70" i="14"/>
  <c r="W70" i="14"/>
  <c r="Z70" i="14"/>
  <c r="J70" i="14"/>
  <c r="L70" i="14"/>
  <c r="O70" i="14"/>
  <c r="BT69" i="14"/>
  <c r="BV69" i="14"/>
  <c r="BY69" i="14"/>
  <c r="BX69" i="14"/>
  <c r="BJ69" i="14"/>
  <c r="BL69" i="14"/>
  <c r="BO69" i="14"/>
  <c r="BN69" i="14"/>
  <c r="AZ69" i="14"/>
  <c r="BB69" i="14"/>
  <c r="BE69" i="14"/>
  <c r="BD69" i="14"/>
  <c r="AP69" i="14"/>
  <c r="AR69" i="14"/>
  <c r="AU69" i="14"/>
  <c r="AT69" i="14"/>
  <c r="AF69" i="14"/>
  <c r="AH69" i="14"/>
  <c r="AK69" i="14"/>
  <c r="AJ69" i="14"/>
  <c r="U69" i="14"/>
  <c r="W69" i="14"/>
  <c r="Z69" i="14"/>
  <c r="J69" i="14"/>
  <c r="L69" i="14"/>
  <c r="O69" i="14"/>
  <c r="BT68" i="14"/>
  <c r="BV68" i="14"/>
  <c r="BY68" i="14"/>
  <c r="BX68" i="14"/>
  <c r="BJ68" i="14"/>
  <c r="BL68" i="14"/>
  <c r="BO68" i="14"/>
  <c r="BN68" i="14"/>
  <c r="AZ68" i="14"/>
  <c r="BB68" i="14"/>
  <c r="BE68" i="14"/>
  <c r="BD68" i="14"/>
  <c r="AP68" i="14"/>
  <c r="AR68" i="14"/>
  <c r="AU68" i="14"/>
  <c r="AT68" i="14"/>
  <c r="AF68" i="14"/>
  <c r="AH68" i="14"/>
  <c r="AK68" i="14"/>
  <c r="AJ68" i="14"/>
  <c r="U68" i="14"/>
  <c r="W68" i="14"/>
  <c r="Z68" i="14"/>
  <c r="J68" i="14"/>
  <c r="L68" i="14"/>
  <c r="O68" i="14"/>
  <c r="BT67" i="14"/>
  <c r="BV67" i="14"/>
  <c r="BY67" i="14"/>
  <c r="BX67" i="14"/>
  <c r="BJ67" i="14"/>
  <c r="BL67" i="14"/>
  <c r="BO67" i="14"/>
  <c r="BN67" i="14"/>
  <c r="AZ67" i="14"/>
  <c r="BB67" i="14"/>
  <c r="BE67" i="14"/>
  <c r="BD67" i="14"/>
  <c r="AP67" i="14"/>
  <c r="AR67" i="14"/>
  <c r="AU67" i="14"/>
  <c r="AT67" i="14"/>
  <c r="AF67" i="14"/>
  <c r="AH67" i="14"/>
  <c r="AK67" i="14"/>
  <c r="AJ67" i="14"/>
  <c r="U67" i="14"/>
  <c r="W67" i="14"/>
  <c r="Z67" i="14"/>
  <c r="J67" i="14"/>
  <c r="L67" i="14"/>
  <c r="O67" i="14"/>
  <c r="BT66" i="14"/>
  <c r="BV66" i="14"/>
  <c r="BY66" i="14"/>
  <c r="BX66" i="14"/>
  <c r="BJ66" i="14"/>
  <c r="BL66" i="14"/>
  <c r="BO66" i="14"/>
  <c r="BN66" i="14"/>
  <c r="AZ66" i="14"/>
  <c r="BB66" i="14"/>
  <c r="BE66" i="14"/>
  <c r="BD66" i="14"/>
  <c r="AP66" i="14"/>
  <c r="AR66" i="14"/>
  <c r="AU66" i="14"/>
  <c r="AT66" i="14"/>
  <c r="AF66" i="14"/>
  <c r="AH66" i="14"/>
  <c r="AK66" i="14"/>
  <c r="AJ66" i="14"/>
  <c r="U66" i="14"/>
  <c r="W66" i="14"/>
  <c r="Z66" i="14"/>
  <c r="J66" i="14"/>
  <c r="L66" i="14"/>
  <c r="O66" i="14"/>
  <c r="BT65" i="14"/>
  <c r="BV65" i="14"/>
  <c r="BY65" i="14"/>
  <c r="BX65" i="14"/>
  <c r="BJ65" i="14"/>
  <c r="BL65" i="14"/>
  <c r="BO65" i="14"/>
  <c r="BN65" i="14"/>
  <c r="AZ65" i="14"/>
  <c r="BB65" i="14"/>
  <c r="BE65" i="14"/>
  <c r="BD65" i="14"/>
  <c r="AP65" i="14"/>
  <c r="AR65" i="14"/>
  <c r="AU65" i="14"/>
  <c r="AT65" i="14"/>
  <c r="AF65" i="14"/>
  <c r="AH65" i="14"/>
  <c r="AK65" i="14"/>
  <c r="AJ65" i="14"/>
  <c r="U65" i="14"/>
  <c r="W65" i="14"/>
  <c r="Z65" i="14"/>
  <c r="J65" i="14"/>
  <c r="L65" i="14"/>
  <c r="O65" i="14"/>
  <c r="BT64" i="14"/>
  <c r="BV64" i="14"/>
  <c r="BY64" i="14"/>
  <c r="BX64" i="14"/>
  <c r="BJ64" i="14"/>
  <c r="BL64" i="14"/>
  <c r="BO64" i="14"/>
  <c r="BN64" i="14"/>
  <c r="AZ64" i="14"/>
  <c r="BB64" i="14"/>
  <c r="BE64" i="14"/>
  <c r="BD64" i="14"/>
  <c r="AP64" i="14"/>
  <c r="AR64" i="14"/>
  <c r="AU64" i="14"/>
  <c r="AT64" i="14"/>
  <c r="AF64" i="14"/>
  <c r="AH64" i="14"/>
  <c r="AK64" i="14"/>
  <c r="AJ64" i="14"/>
  <c r="U64" i="14"/>
  <c r="W64" i="14"/>
  <c r="Z64" i="14"/>
  <c r="J64" i="14"/>
  <c r="L64" i="14"/>
  <c r="O64" i="14"/>
  <c r="BT63" i="14"/>
  <c r="BV63" i="14"/>
  <c r="BY63" i="14"/>
  <c r="BX63" i="14"/>
  <c r="BJ63" i="14"/>
  <c r="BL63" i="14"/>
  <c r="BO63" i="14"/>
  <c r="BN63" i="14"/>
  <c r="AZ63" i="14"/>
  <c r="BB63" i="14"/>
  <c r="BE63" i="14"/>
  <c r="BD63" i="14"/>
  <c r="AP63" i="14"/>
  <c r="AR63" i="14"/>
  <c r="AU63" i="14"/>
  <c r="AT63" i="14"/>
  <c r="AF63" i="14"/>
  <c r="AH63" i="14"/>
  <c r="AK63" i="14"/>
  <c r="AJ63" i="14"/>
  <c r="U63" i="14"/>
  <c r="W63" i="14"/>
  <c r="Z63" i="14"/>
  <c r="J63" i="14"/>
  <c r="L63" i="14"/>
  <c r="O63" i="14"/>
  <c r="BT62" i="14"/>
  <c r="BV62" i="14"/>
  <c r="BY62" i="14"/>
  <c r="BX62" i="14"/>
  <c r="BJ62" i="14"/>
  <c r="BL62" i="14"/>
  <c r="BO62" i="14"/>
  <c r="BN62" i="14"/>
  <c r="AZ62" i="14"/>
  <c r="BB62" i="14"/>
  <c r="BE62" i="14"/>
  <c r="BD62" i="14"/>
  <c r="AP62" i="14"/>
  <c r="AR62" i="14"/>
  <c r="AU62" i="14"/>
  <c r="AT62" i="14"/>
  <c r="AF62" i="14"/>
  <c r="AH62" i="14"/>
  <c r="AK62" i="14"/>
  <c r="AJ62" i="14"/>
  <c r="U62" i="14"/>
  <c r="W62" i="14"/>
  <c r="Z62" i="14"/>
  <c r="J62" i="14"/>
  <c r="L62" i="14"/>
  <c r="O62" i="14"/>
  <c r="BT61" i="14"/>
  <c r="BV61" i="14"/>
  <c r="BY61" i="14"/>
  <c r="BX61" i="14"/>
  <c r="BJ61" i="14"/>
  <c r="BL61" i="14"/>
  <c r="BO61" i="14"/>
  <c r="BN61" i="14"/>
  <c r="AZ61" i="14"/>
  <c r="BB61" i="14"/>
  <c r="BE61" i="14"/>
  <c r="BD61" i="14"/>
  <c r="AP61" i="14"/>
  <c r="AR61" i="14"/>
  <c r="AU61" i="14"/>
  <c r="AT61" i="14"/>
  <c r="AF61" i="14"/>
  <c r="AH61" i="14"/>
  <c r="AK61" i="14"/>
  <c r="AJ61" i="14"/>
  <c r="U61" i="14"/>
  <c r="W61" i="14"/>
  <c r="Z61" i="14"/>
  <c r="J61" i="14"/>
  <c r="L61" i="14"/>
  <c r="O61" i="14"/>
  <c r="BT60" i="14"/>
  <c r="BV60" i="14"/>
  <c r="BY60" i="14"/>
  <c r="BX60" i="14"/>
  <c r="BJ60" i="14"/>
  <c r="BL60" i="14"/>
  <c r="BO60" i="14"/>
  <c r="BN60" i="14"/>
  <c r="AZ60" i="14"/>
  <c r="BB60" i="14"/>
  <c r="BE60" i="14"/>
  <c r="BD60" i="14"/>
  <c r="AP60" i="14"/>
  <c r="AR60" i="14"/>
  <c r="AU60" i="14"/>
  <c r="AT60" i="14"/>
  <c r="AF60" i="14"/>
  <c r="AH60" i="14"/>
  <c r="AK60" i="14"/>
  <c r="AJ60" i="14"/>
  <c r="U60" i="14"/>
  <c r="W60" i="14"/>
  <c r="Z60" i="14"/>
  <c r="J60" i="14"/>
  <c r="L60" i="14"/>
  <c r="O60" i="14"/>
  <c r="BT59" i="14"/>
  <c r="BV59" i="14"/>
  <c r="BY59" i="14"/>
  <c r="BX59" i="14"/>
  <c r="BJ59" i="14"/>
  <c r="BL59" i="14"/>
  <c r="BO59" i="14"/>
  <c r="BN59" i="14"/>
  <c r="AZ59" i="14"/>
  <c r="BB59" i="14"/>
  <c r="BE59" i="14"/>
  <c r="BD59" i="14"/>
  <c r="AP59" i="14"/>
  <c r="AR59" i="14"/>
  <c r="AU59" i="14"/>
  <c r="AT59" i="14"/>
  <c r="AF59" i="14"/>
  <c r="AG59" i="14"/>
  <c r="AH59" i="14"/>
  <c r="AK59" i="14"/>
  <c r="AJ59" i="14"/>
  <c r="U59" i="14"/>
  <c r="W59" i="14"/>
  <c r="Z59" i="14"/>
  <c r="J59" i="14"/>
  <c r="L59" i="14"/>
  <c r="O59" i="14"/>
  <c r="BT58" i="14"/>
  <c r="BV58" i="14"/>
  <c r="BY58" i="14"/>
  <c r="BX58" i="14"/>
  <c r="BJ58" i="14"/>
  <c r="BL58" i="14"/>
  <c r="BO58" i="14"/>
  <c r="BN58" i="14"/>
  <c r="AZ58" i="14"/>
  <c r="BB58" i="14"/>
  <c r="BE58" i="14"/>
  <c r="BD58" i="14"/>
  <c r="AP58" i="14"/>
  <c r="AR58" i="14"/>
  <c r="AU58" i="14"/>
  <c r="AT58" i="14"/>
  <c r="AF58" i="14"/>
  <c r="AH58" i="14"/>
  <c r="AK58" i="14"/>
  <c r="AJ58" i="14"/>
  <c r="U58" i="14"/>
  <c r="W58" i="14"/>
  <c r="Z58" i="14"/>
  <c r="J58" i="14"/>
  <c r="L58" i="14"/>
  <c r="O58" i="14"/>
  <c r="BT57" i="14"/>
  <c r="BV57" i="14"/>
  <c r="BY57" i="14"/>
  <c r="BX57" i="14"/>
  <c r="BJ57" i="14"/>
  <c r="BL57" i="14"/>
  <c r="BO57" i="14"/>
  <c r="BN57" i="14"/>
  <c r="AZ57" i="14"/>
  <c r="BB57" i="14"/>
  <c r="BE57" i="14"/>
  <c r="BD57" i="14"/>
  <c r="AP57" i="14"/>
  <c r="AR57" i="14"/>
  <c r="AU57" i="14"/>
  <c r="AT57" i="14"/>
  <c r="AF57" i="14"/>
  <c r="AH57" i="14"/>
  <c r="AK57" i="14"/>
  <c r="AJ57" i="14"/>
  <c r="U57" i="14"/>
  <c r="W57" i="14"/>
  <c r="Z57" i="14"/>
  <c r="J57" i="14"/>
  <c r="L57" i="14"/>
  <c r="O57" i="14"/>
  <c r="BT56" i="14"/>
  <c r="BV56" i="14"/>
  <c r="BY56" i="14"/>
  <c r="BX56" i="14"/>
  <c r="BJ56" i="14"/>
  <c r="BL56" i="14"/>
  <c r="BO56" i="14"/>
  <c r="BN56" i="14"/>
  <c r="AZ56" i="14"/>
  <c r="BA56" i="14"/>
  <c r="BB56" i="14"/>
  <c r="BE56" i="14"/>
  <c r="BD56" i="14"/>
  <c r="AP56" i="14"/>
  <c r="AR56" i="14"/>
  <c r="AU56" i="14"/>
  <c r="AT56" i="14"/>
  <c r="AF56" i="14"/>
  <c r="AH56" i="14"/>
  <c r="AK56" i="14"/>
  <c r="AJ56" i="14"/>
  <c r="U56" i="14"/>
  <c r="W56" i="14"/>
  <c r="Z56" i="14"/>
  <c r="J56" i="14"/>
  <c r="L56" i="14"/>
  <c r="O56" i="14"/>
  <c r="BT55" i="14"/>
  <c r="BV55" i="14"/>
  <c r="BY55" i="14"/>
  <c r="BX55" i="14"/>
  <c r="BJ55" i="14"/>
  <c r="BL55" i="14"/>
  <c r="BO55" i="14"/>
  <c r="BN55" i="14"/>
  <c r="AZ55" i="14"/>
  <c r="BB55" i="14"/>
  <c r="BE55" i="14"/>
  <c r="BD55" i="14"/>
  <c r="AP55" i="14"/>
  <c r="AR55" i="14"/>
  <c r="AU55" i="14"/>
  <c r="AT55" i="14"/>
  <c r="AF55" i="14"/>
  <c r="AH55" i="14"/>
  <c r="AK55" i="14"/>
  <c r="AJ55" i="14"/>
  <c r="U55" i="14"/>
  <c r="W55" i="14"/>
  <c r="Z55" i="14"/>
  <c r="J55" i="14"/>
  <c r="L55" i="14"/>
  <c r="O55" i="14"/>
  <c r="BT54" i="14"/>
  <c r="BV54" i="14"/>
  <c r="BY54" i="14"/>
  <c r="BX54" i="14"/>
  <c r="BJ54" i="14"/>
  <c r="BL54" i="14"/>
  <c r="BO54" i="14"/>
  <c r="BN54" i="14"/>
  <c r="AZ54" i="14"/>
  <c r="BB54" i="14"/>
  <c r="BE54" i="14"/>
  <c r="BD54" i="14"/>
  <c r="AP54" i="14"/>
  <c r="AR54" i="14"/>
  <c r="AU54" i="14"/>
  <c r="AT54" i="14"/>
  <c r="AF54" i="14"/>
  <c r="AH54" i="14"/>
  <c r="AK54" i="14"/>
  <c r="AJ54" i="14"/>
  <c r="U54" i="14"/>
  <c r="W54" i="14"/>
  <c r="Z54" i="14"/>
  <c r="J54" i="14"/>
  <c r="L54" i="14"/>
  <c r="O54" i="14"/>
  <c r="BT53" i="14"/>
  <c r="BV53" i="14"/>
  <c r="BY53" i="14"/>
  <c r="BX53" i="14"/>
  <c r="BJ53" i="14"/>
  <c r="BL53" i="14"/>
  <c r="BO53" i="14"/>
  <c r="BN53" i="14"/>
  <c r="AZ53" i="14"/>
  <c r="BB53" i="14"/>
  <c r="BE53" i="14"/>
  <c r="BD53" i="14"/>
  <c r="AP53" i="14"/>
  <c r="AR53" i="14"/>
  <c r="AU53" i="14"/>
  <c r="AT53" i="14"/>
  <c r="AF53" i="14"/>
  <c r="AH53" i="14"/>
  <c r="AK53" i="14"/>
  <c r="AJ53" i="14"/>
  <c r="U53" i="14"/>
  <c r="W53" i="14"/>
  <c r="Z53" i="14"/>
  <c r="J53" i="14"/>
  <c r="L53" i="14"/>
  <c r="O53" i="14"/>
  <c r="BT52" i="14"/>
  <c r="BV52" i="14"/>
  <c r="BY52" i="14"/>
  <c r="BX52" i="14"/>
  <c r="BJ52" i="14"/>
  <c r="BL52" i="14"/>
  <c r="BO52" i="14"/>
  <c r="BN52" i="14"/>
  <c r="AZ52" i="14"/>
  <c r="BB52" i="14"/>
  <c r="BE52" i="14"/>
  <c r="BD52" i="14"/>
  <c r="AP52" i="14"/>
  <c r="AR52" i="14"/>
  <c r="AU52" i="14"/>
  <c r="AT52" i="14"/>
  <c r="AF52" i="14"/>
  <c r="AH52" i="14"/>
  <c r="AK52" i="14"/>
  <c r="AJ52" i="14"/>
  <c r="U52" i="14"/>
  <c r="W52" i="14"/>
  <c r="Z52" i="14"/>
  <c r="J52" i="14"/>
  <c r="L52" i="14"/>
  <c r="O52" i="14"/>
  <c r="BT51" i="14"/>
  <c r="BV51" i="14"/>
  <c r="BY51" i="14"/>
  <c r="BX51" i="14"/>
  <c r="BJ51" i="14"/>
  <c r="BL51" i="14"/>
  <c r="BO51" i="14"/>
  <c r="BN51" i="14"/>
  <c r="AZ51" i="14"/>
  <c r="BB51" i="14"/>
  <c r="BE51" i="14"/>
  <c r="BD51" i="14"/>
  <c r="AP51" i="14"/>
  <c r="AR51" i="14"/>
  <c r="AU51" i="14"/>
  <c r="AT51" i="14"/>
  <c r="AF51" i="14"/>
  <c r="AH51" i="14"/>
  <c r="AK51" i="14"/>
  <c r="AJ51" i="14"/>
  <c r="U51" i="14"/>
  <c r="W51" i="14"/>
  <c r="Z51" i="14"/>
  <c r="J51" i="14"/>
  <c r="L51" i="14"/>
  <c r="O51" i="14"/>
  <c r="BT50" i="14"/>
  <c r="BV50" i="14"/>
  <c r="BY50" i="14"/>
  <c r="BX50" i="14"/>
  <c r="BJ50" i="14"/>
  <c r="BL50" i="14"/>
  <c r="BO50" i="14"/>
  <c r="BN50" i="14"/>
  <c r="AZ50" i="14"/>
  <c r="BB50" i="14"/>
  <c r="BE50" i="14"/>
  <c r="BD50" i="14"/>
  <c r="AP50" i="14"/>
  <c r="AR50" i="14"/>
  <c r="AU50" i="14"/>
  <c r="AT50" i="14"/>
  <c r="AF50" i="14"/>
  <c r="AH50" i="14"/>
  <c r="AK50" i="14"/>
  <c r="AJ50" i="14"/>
  <c r="U50" i="14"/>
  <c r="W50" i="14"/>
  <c r="Z50" i="14"/>
  <c r="J50" i="14"/>
  <c r="L50" i="14"/>
  <c r="O50" i="14"/>
  <c r="BT49" i="14"/>
  <c r="BV49" i="14"/>
  <c r="BY49" i="14"/>
  <c r="BX49" i="14"/>
  <c r="BJ49" i="14"/>
  <c r="BL49" i="14"/>
  <c r="BO49" i="14"/>
  <c r="BN49" i="14"/>
  <c r="AZ49" i="14"/>
  <c r="BB49" i="14"/>
  <c r="BE49" i="14"/>
  <c r="BD49" i="14"/>
  <c r="AP49" i="14"/>
  <c r="AR49" i="14"/>
  <c r="AU49" i="14"/>
  <c r="AT49" i="14"/>
  <c r="AF49" i="14"/>
  <c r="AH49" i="14"/>
  <c r="AK49" i="14"/>
  <c r="AJ49" i="14"/>
  <c r="U49" i="14"/>
  <c r="W49" i="14"/>
  <c r="Z49" i="14"/>
  <c r="J49" i="14"/>
  <c r="L49" i="14"/>
  <c r="O49" i="14"/>
  <c r="BT48" i="14"/>
  <c r="BU48" i="14"/>
  <c r="BV48" i="14"/>
  <c r="BY48" i="14"/>
  <c r="BX48" i="14"/>
  <c r="BJ48" i="14"/>
  <c r="BL48" i="14"/>
  <c r="BO48" i="14"/>
  <c r="BN48" i="14"/>
  <c r="AZ48" i="14"/>
  <c r="BB48" i="14"/>
  <c r="BE48" i="14"/>
  <c r="BD48" i="14"/>
  <c r="AP48" i="14"/>
  <c r="AR48" i="14"/>
  <c r="AU48" i="14"/>
  <c r="AT48" i="14"/>
  <c r="AF48" i="14"/>
  <c r="AG48" i="14"/>
  <c r="AH48" i="14"/>
  <c r="AK48" i="14"/>
  <c r="AJ48" i="14"/>
  <c r="U48" i="14"/>
  <c r="W48" i="14"/>
  <c r="Z48" i="14"/>
  <c r="J48" i="14"/>
  <c r="L48" i="14"/>
  <c r="O48" i="14"/>
  <c r="BT47" i="14"/>
  <c r="BV47" i="14"/>
  <c r="BY47" i="14"/>
  <c r="BX47" i="14"/>
  <c r="BJ47" i="14"/>
  <c r="BL47" i="14"/>
  <c r="BO47" i="14"/>
  <c r="BN47" i="14"/>
  <c r="AZ47" i="14"/>
  <c r="BB47" i="14"/>
  <c r="BE47" i="14"/>
  <c r="BD47" i="14"/>
  <c r="AP47" i="14"/>
  <c r="AR47" i="14"/>
  <c r="AU47" i="14"/>
  <c r="AT47" i="14"/>
  <c r="AF47" i="14"/>
  <c r="AH47" i="14"/>
  <c r="AK47" i="14"/>
  <c r="AJ47" i="14"/>
  <c r="U47" i="14"/>
  <c r="W47" i="14"/>
  <c r="Z47" i="14"/>
  <c r="J47" i="14"/>
  <c r="L47" i="14"/>
  <c r="O47" i="14"/>
  <c r="BT46" i="14"/>
  <c r="BV46" i="14"/>
  <c r="BY46" i="14"/>
  <c r="BX46" i="14"/>
  <c r="BJ46" i="14"/>
  <c r="BL46" i="14"/>
  <c r="BO46" i="14"/>
  <c r="BN46" i="14"/>
  <c r="AZ46" i="14"/>
  <c r="BB46" i="14"/>
  <c r="BE46" i="14"/>
  <c r="BD46" i="14"/>
  <c r="AP46" i="14"/>
  <c r="AR46" i="14"/>
  <c r="AU46" i="14"/>
  <c r="AT46" i="14"/>
  <c r="AF46" i="14"/>
  <c r="AH46" i="14"/>
  <c r="AK46" i="14"/>
  <c r="AJ46" i="14"/>
  <c r="U46" i="14"/>
  <c r="W46" i="14"/>
  <c r="Z46" i="14"/>
  <c r="J46" i="14"/>
  <c r="L46" i="14"/>
  <c r="O46" i="14"/>
  <c r="BT45" i="14"/>
  <c r="BV45" i="14"/>
  <c r="BY45" i="14"/>
  <c r="BX45" i="14"/>
  <c r="BJ45" i="14"/>
  <c r="BL45" i="14"/>
  <c r="BO45" i="14"/>
  <c r="BN45" i="14"/>
  <c r="AZ45" i="14"/>
  <c r="BB45" i="14"/>
  <c r="BE45" i="14"/>
  <c r="BD45" i="14"/>
  <c r="AP45" i="14"/>
  <c r="AR45" i="14"/>
  <c r="AU45" i="14"/>
  <c r="AT45" i="14"/>
  <c r="AF45" i="14"/>
  <c r="AH45" i="14"/>
  <c r="AK45" i="14"/>
  <c r="AJ45" i="14"/>
  <c r="U45" i="14"/>
  <c r="W45" i="14"/>
  <c r="Z45" i="14"/>
  <c r="J45" i="14"/>
  <c r="L45" i="14"/>
  <c r="O45" i="14"/>
  <c r="BT44" i="14"/>
  <c r="BV44" i="14"/>
  <c r="BY44" i="14"/>
  <c r="BX44" i="14"/>
  <c r="BJ44" i="14"/>
  <c r="BL44" i="14"/>
  <c r="BO44" i="14"/>
  <c r="BN44" i="14"/>
  <c r="AZ44" i="14"/>
  <c r="BB44" i="14"/>
  <c r="BE44" i="14"/>
  <c r="BD44" i="14"/>
  <c r="AP44" i="14"/>
  <c r="AR44" i="14"/>
  <c r="AU44" i="14"/>
  <c r="AT44" i="14"/>
  <c r="AF44" i="14"/>
  <c r="AH44" i="14"/>
  <c r="AK44" i="14"/>
  <c r="AJ44" i="14"/>
  <c r="U44" i="14"/>
  <c r="W44" i="14"/>
  <c r="Z44" i="14"/>
  <c r="J44" i="14"/>
  <c r="L44" i="14"/>
  <c r="O44" i="14"/>
  <c r="BT43" i="14"/>
  <c r="BV43" i="14"/>
  <c r="BY43" i="14"/>
  <c r="BX43" i="14"/>
  <c r="BJ43" i="14"/>
  <c r="BL43" i="14"/>
  <c r="BO43" i="14"/>
  <c r="BN43" i="14"/>
  <c r="AZ43" i="14"/>
  <c r="BB43" i="14"/>
  <c r="BE43" i="14"/>
  <c r="BD43" i="14"/>
  <c r="AP43" i="14"/>
  <c r="AR43" i="14"/>
  <c r="AU43" i="14"/>
  <c r="AT43" i="14"/>
  <c r="AF43" i="14"/>
  <c r="AH43" i="14"/>
  <c r="AK43" i="14"/>
  <c r="AJ43" i="14"/>
  <c r="U43" i="14"/>
  <c r="W43" i="14"/>
  <c r="Z43" i="14"/>
  <c r="J43" i="14"/>
  <c r="L43" i="14"/>
  <c r="O43" i="14"/>
  <c r="BT42" i="14"/>
  <c r="BV42" i="14"/>
  <c r="BY42" i="14"/>
  <c r="BX42" i="14"/>
  <c r="BJ42" i="14"/>
  <c r="BL42" i="14"/>
  <c r="BO42" i="14"/>
  <c r="BN42" i="14"/>
  <c r="AZ42" i="14"/>
  <c r="BB42" i="14"/>
  <c r="BE42" i="14"/>
  <c r="BD42" i="14"/>
  <c r="AP42" i="14"/>
  <c r="AR42" i="14"/>
  <c r="AU42" i="14"/>
  <c r="AT42" i="14"/>
  <c r="AF42" i="14"/>
  <c r="AH42" i="14"/>
  <c r="AK42" i="14"/>
  <c r="AJ42" i="14"/>
  <c r="U42" i="14"/>
  <c r="W42" i="14"/>
  <c r="Z42" i="14"/>
  <c r="J42" i="14"/>
  <c r="L42" i="14"/>
  <c r="O42" i="14"/>
  <c r="BT41" i="14"/>
  <c r="BV41" i="14"/>
  <c r="BY41" i="14"/>
  <c r="BX41" i="14"/>
  <c r="BJ41" i="14"/>
  <c r="BL41" i="14"/>
  <c r="BO41" i="14"/>
  <c r="BN41" i="14"/>
  <c r="AZ41" i="14"/>
  <c r="BB41" i="14"/>
  <c r="BE41" i="14"/>
  <c r="BD41" i="14"/>
  <c r="AP41" i="14"/>
  <c r="AR41" i="14"/>
  <c r="AU41" i="14"/>
  <c r="AT41" i="14"/>
  <c r="AF41" i="14"/>
  <c r="AH41" i="14"/>
  <c r="AK41" i="14"/>
  <c r="AJ41" i="14"/>
  <c r="U41" i="14"/>
  <c r="W41" i="14"/>
  <c r="Z41" i="14"/>
  <c r="J41" i="14"/>
  <c r="L41" i="14"/>
  <c r="O41" i="14"/>
  <c r="BT40" i="14"/>
  <c r="BU40" i="14"/>
  <c r="BV40" i="14"/>
  <c r="BY40" i="14"/>
  <c r="BX40" i="14"/>
  <c r="BJ40" i="14"/>
  <c r="BK40" i="14"/>
  <c r="BL40" i="14"/>
  <c r="BO40" i="14"/>
  <c r="BN40" i="14"/>
  <c r="AZ40" i="14"/>
  <c r="BA40" i="14"/>
  <c r="BB40" i="14"/>
  <c r="BE40" i="14"/>
  <c r="BD40" i="14"/>
  <c r="AP40" i="14"/>
  <c r="AQ40" i="14"/>
  <c r="AR40" i="14"/>
  <c r="AU40" i="14"/>
  <c r="AT40" i="14"/>
  <c r="AF40" i="14"/>
  <c r="AG40" i="14"/>
  <c r="AH40" i="14"/>
  <c r="AK40" i="14"/>
  <c r="AJ40" i="14"/>
  <c r="U40" i="14"/>
  <c r="W40" i="14"/>
  <c r="Z40" i="14"/>
  <c r="J40" i="14"/>
  <c r="L40" i="14"/>
  <c r="O40" i="14"/>
  <c r="BT39" i="14"/>
  <c r="BV39" i="14"/>
  <c r="BY39" i="14"/>
  <c r="BX39" i="14"/>
  <c r="BJ39" i="14"/>
  <c r="BL39" i="14"/>
  <c r="BO39" i="14"/>
  <c r="BN39" i="14"/>
  <c r="AZ39" i="14"/>
  <c r="BB39" i="14"/>
  <c r="BE39" i="14"/>
  <c r="BD39" i="14"/>
  <c r="AP39" i="14"/>
  <c r="AR39" i="14"/>
  <c r="AU39" i="14"/>
  <c r="AT39" i="14"/>
  <c r="AF39" i="14"/>
  <c r="AG39" i="14"/>
  <c r="AH39" i="14"/>
  <c r="AK39" i="14"/>
  <c r="AJ39" i="14"/>
  <c r="U39" i="14"/>
  <c r="W39" i="14"/>
  <c r="Z39" i="14"/>
  <c r="J39" i="14"/>
  <c r="L39" i="14"/>
  <c r="O39" i="14"/>
  <c r="BT38" i="14"/>
  <c r="BV38" i="14"/>
  <c r="BY38" i="14"/>
  <c r="BX38" i="14"/>
  <c r="BJ38" i="14"/>
  <c r="BL38" i="14"/>
  <c r="BO38" i="14"/>
  <c r="BN38" i="14"/>
  <c r="AZ38" i="14"/>
  <c r="BB38" i="14"/>
  <c r="BE38" i="14"/>
  <c r="BD38" i="14"/>
  <c r="AP38" i="14"/>
  <c r="AR38" i="14"/>
  <c r="AU38" i="14"/>
  <c r="AT38" i="14"/>
  <c r="AF38" i="14"/>
  <c r="AH38" i="14"/>
  <c r="AK38" i="14"/>
  <c r="AJ38" i="14"/>
  <c r="U38" i="14"/>
  <c r="W38" i="14"/>
  <c r="Z38" i="14"/>
  <c r="J38" i="14"/>
  <c r="L38" i="14"/>
  <c r="O38" i="14"/>
  <c r="BT37" i="14"/>
  <c r="BV37" i="14"/>
  <c r="BY37" i="14"/>
  <c r="BX37" i="14"/>
  <c r="BJ37" i="14"/>
  <c r="BL37" i="14"/>
  <c r="BO37" i="14"/>
  <c r="BN37" i="14"/>
  <c r="AZ37" i="14"/>
  <c r="BB37" i="14"/>
  <c r="BE37" i="14"/>
  <c r="BD37" i="14"/>
  <c r="AP37" i="14"/>
  <c r="AR37" i="14"/>
  <c r="AU37" i="14"/>
  <c r="AT37" i="14"/>
  <c r="AF37" i="14"/>
  <c r="AH37" i="14"/>
  <c r="AK37" i="14"/>
  <c r="AJ37" i="14"/>
  <c r="U37" i="14"/>
  <c r="W37" i="14"/>
  <c r="Z37" i="14"/>
  <c r="J37" i="14"/>
  <c r="L37" i="14"/>
  <c r="O37" i="14"/>
  <c r="BT36" i="14"/>
  <c r="BV36" i="14"/>
  <c r="BY36" i="14"/>
  <c r="BX36" i="14"/>
  <c r="BJ36" i="14"/>
  <c r="BL36" i="14"/>
  <c r="BO36" i="14"/>
  <c r="BN36" i="14"/>
  <c r="AZ36" i="14"/>
  <c r="BB36" i="14"/>
  <c r="BE36" i="14"/>
  <c r="BD36" i="14"/>
  <c r="AP36" i="14"/>
  <c r="AR36" i="14"/>
  <c r="AU36" i="14"/>
  <c r="AT36" i="14"/>
  <c r="AF36" i="14"/>
  <c r="AH36" i="14"/>
  <c r="AK36" i="14"/>
  <c r="AJ36" i="14"/>
  <c r="U36" i="14"/>
  <c r="W36" i="14"/>
  <c r="Z36" i="14"/>
  <c r="J36" i="14"/>
  <c r="L36" i="14"/>
  <c r="O36" i="14"/>
  <c r="BT35" i="14"/>
  <c r="BV35" i="14"/>
  <c r="BY35" i="14"/>
  <c r="BX35" i="14"/>
  <c r="BJ35" i="14"/>
  <c r="BL35" i="14"/>
  <c r="BO35" i="14"/>
  <c r="BN35" i="14"/>
  <c r="AZ35" i="14"/>
  <c r="BB35" i="14"/>
  <c r="BE35" i="14"/>
  <c r="BD35" i="14"/>
  <c r="AP35" i="14"/>
  <c r="AR35" i="14"/>
  <c r="AU35" i="14"/>
  <c r="AT35" i="14"/>
  <c r="AF35" i="14"/>
  <c r="AH35" i="14"/>
  <c r="AK35" i="14"/>
  <c r="AJ35" i="14"/>
  <c r="U35" i="14"/>
  <c r="W35" i="14"/>
  <c r="Z35" i="14"/>
  <c r="J35" i="14"/>
  <c r="L35" i="14"/>
  <c r="O35" i="14"/>
  <c r="BT34" i="14"/>
  <c r="BV34" i="14"/>
  <c r="BY34" i="14"/>
  <c r="BX34" i="14"/>
  <c r="BJ34" i="14"/>
  <c r="BL34" i="14"/>
  <c r="BO34" i="14"/>
  <c r="BN34" i="14"/>
  <c r="AZ34" i="14"/>
  <c r="BB34" i="14"/>
  <c r="BE34" i="14"/>
  <c r="BD34" i="14"/>
  <c r="AP34" i="14"/>
  <c r="AR34" i="14"/>
  <c r="AU34" i="14"/>
  <c r="AT34" i="14"/>
  <c r="AF34" i="14"/>
  <c r="AH34" i="14"/>
  <c r="AK34" i="14"/>
  <c r="AJ34" i="14"/>
  <c r="U34" i="14"/>
  <c r="W34" i="14"/>
  <c r="Z34" i="14"/>
  <c r="J34" i="14"/>
  <c r="L34" i="14"/>
  <c r="O34" i="14"/>
  <c r="BT33" i="14"/>
  <c r="BV33" i="14"/>
  <c r="BY33" i="14"/>
  <c r="BX33" i="14"/>
  <c r="BJ33" i="14"/>
  <c r="BL33" i="14"/>
  <c r="BO33" i="14"/>
  <c r="BN33" i="14"/>
  <c r="AZ33" i="14"/>
  <c r="BB33" i="14"/>
  <c r="BE33" i="14"/>
  <c r="BD33" i="14"/>
  <c r="AP33" i="14"/>
  <c r="AR33" i="14"/>
  <c r="AU33" i="14"/>
  <c r="AT33" i="14"/>
  <c r="AF33" i="14"/>
  <c r="AH33" i="14"/>
  <c r="AK33" i="14"/>
  <c r="AJ33" i="14"/>
  <c r="U33" i="14"/>
  <c r="W33" i="14"/>
  <c r="Z33" i="14"/>
  <c r="J33" i="14"/>
  <c r="L33" i="14"/>
  <c r="O33" i="14"/>
  <c r="BT32" i="14"/>
  <c r="BV32" i="14"/>
  <c r="BY32" i="14"/>
  <c r="BX32" i="14"/>
  <c r="BJ32" i="14"/>
  <c r="BL32" i="14"/>
  <c r="BO32" i="14"/>
  <c r="BN32" i="14"/>
  <c r="AZ32" i="14"/>
  <c r="BB32" i="14"/>
  <c r="BE32" i="14"/>
  <c r="BD32" i="14"/>
  <c r="AP32" i="14"/>
  <c r="AR32" i="14"/>
  <c r="AU32" i="14"/>
  <c r="AT32" i="14"/>
  <c r="AF32" i="14"/>
  <c r="AH32" i="14"/>
  <c r="AK32" i="14"/>
  <c r="AJ32" i="14"/>
  <c r="U32" i="14"/>
  <c r="W32" i="14"/>
  <c r="Z32" i="14"/>
  <c r="J32" i="14"/>
  <c r="L32" i="14"/>
  <c r="O32" i="14"/>
  <c r="BT31" i="14"/>
  <c r="BV31" i="14"/>
  <c r="BY31" i="14"/>
  <c r="BX31" i="14"/>
  <c r="BJ31" i="14"/>
  <c r="BL31" i="14"/>
  <c r="BO31" i="14"/>
  <c r="BN31" i="14"/>
  <c r="AZ31" i="14"/>
  <c r="BB31" i="14"/>
  <c r="BE31" i="14"/>
  <c r="BD31" i="14"/>
  <c r="AP31" i="14"/>
  <c r="AR31" i="14"/>
  <c r="AU31" i="14"/>
  <c r="AT31" i="14"/>
  <c r="AF31" i="14"/>
  <c r="AH31" i="14"/>
  <c r="AK31" i="14"/>
  <c r="AJ31" i="14"/>
  <c r="U31" i="14"/>
  <c r="W31" i="14"/>
  <c r="Z31" i="14"/>
  <c r="J31" i="14"/>
  <c r="L31" i="14"/>
  <c r="O31" i="14"/>
  <c r="BT30" i="14"/>
  <c r="BV30" i="14"/>
  <c r="BY30" i="14"/>
  <c r="BX30" i="14"/>
  <c r="BJ30" i="14"/>
  <c r="BL30" i="14"/>
  <c r="BO30" i="14"/>
  <c r="BN30" i="14"/>
  <c r="AZ30" i="14"/>
  <c r="BB30" i="14"/>
  <c r="BE30" i="14"/>
  <c r="BD30" i="14"/>
  <c r="AP30" i="14"/>
  <c r="AR30" i="14"/>
  <c r="AU30" i="14"/>
  <c r="AT30" i="14"/>
  <c r="AF30" i="14"/>
  <c r="AH30" i="14"/>
  <c r="AK30" i="14"/>
  <c r="AJ30" i="14"/>
  <c r="U30" i="14"/>
  <c r="W30" i="14"/>
  <c r="Z30" i="14"/>
  <c r="J30" i="14"/>
  <c r="L30" i="14"/>
  <c r="O30" i="14"/>
  <c r="BT29" i="14"/>
  <c r="BV29" i="14"/>
  <c r="BY29" i="14"/>
  <c r="BX29" i="14"/>
  <c r="BJ29" i="14"/>
  <c r="BL29" i="14"/>
  <c r="BO29" i="14"/>
  <c r="BN29" i="14"/>
  <c r="AZ29" i="14"/>
  <c r="BB29" i="14"/>
  <c r="BE29" i="14"/>
  <c r="BD29" i="14"/>
  <c r="AP29" i="14"/>
  <c r="AR29" i="14"/>
  <c r="AU29" i="14"/>
  <c r="AT29" i="14"/>
  <c r="AF29" i="14"/>
  <c r="AH29" i="14"/>
  <c r="AK29" i="14"/>
  <c r="AJ29" i="14"/>
  <c r="U29" i="14"/>
  <c r="W29" i="14"/>
  <c r="Z29" i="14"/>
  <c r="J29" i="14"/>
  <c r="L29" i="14"/>
  <c r="O29" i="14"/>
  <c r="BT28" i="14"/>
  <c r="BV28" i="14"/>
  <c r="BY28" i="14"/>
  <c r="BX28" i="14"/>
  <c r="BJ28" i="14"/>
  <c r="BL28" i="14"/>
  <c r="BO28" i="14"/>
  <c r="BN28" i="14"/>
  <c r="AZ28" i="14"/>
  <c r="BB28" i="14"/>
  <c r="BE28" i="14"/>
  <c r="BD28" i="14"/>
  <c r="AP28" i="14"/>
  <c r="AR28" i="14"/>
  <c r="AU28" i="14"/>
  <c r="AT28" i="14"/>
  <c r="AF28" i="14"/>
  <c r="AH28" i="14"/>
  <c r="AK28" i="14"/>
  <c r="AJ28" i="14"/>
  <c r="U28" i="14"/>
  <c r="W28" i="14"/>
  <c r="Z28" i="14"/>
  <c r="J28" i="14"/>
  <c r="L28" i="14"/>
  <c r="O28" i="14"/>
  <c r="BT27" i="14"/>
  <c r="BV27" i="14"/>
  <c r="BY27" i="14"/>
  <c r="BX27" i="14"/>
  <c r="BJ27" i="14"/>
  <c r="BL27" i="14"/>
  <c r="BO27" i="14"/>
  <c r="BN27" i="14"/>
  <c r="AZ27" i="14"/>
  <c r="BB27" i="14"/>
  <c r="BE27" i="14"/>
  <c r="BD27" i="14"/>
  <c r="AP27" i="14"/>
  <c r="AR27" i="14"/>
  <c r="AU27" i="14"/>
  <c r="AT27" i="14"/>
  <c r="AF27" i="14"/>
  <c r="AH27" i="14"/>
  <c r="AK27" i="14"/>
  <c r="AJ27" i="14"/>
  <c r="U27" i="14"/>
  <c r="W27" i="14"/>
  <c r="Z27" i="14"/>
  <c r="J27" i="14"/>
  <c r="L27" i="14"/>
  <c r="O27" i="14"/>
  <c r="BT26" i="14"/>
  <c r="BV26" i="14"/>
  <c r="BY26" i="14"/>
  <c r="BX26" i="14"/>
  <c r="BJ26" i="14"/>
  <c r="BL26" i="14"/>
  <c r="BO26" i="14"/>
  <c r="BN26" i="14"/>
  <c r="AZ26" i="14"/>
  <c r="BB26" i="14"/>
  <c r="BE26" i="14"/>
  <c r="BD26" i="14"/>
  <c r="AP26" i="14"/>
  <c r="AR26" i="14"/>
  <c r="AU26" i="14"/>
  <c r="AT26" i="14"/>
  <c r="AF26" i="14"/>
  <c r="AH26" i="14"/>
  <c r="AK26" i="14"/>
  <c r="AJ26" i="14"/>
  <c r="U26" i="14"/>
  <c r="W26" i="14"/>
  <c r="Z26" i="14"/>
  <c r="J26" i="14"/>
  <c r="L26" i="14"/>
  <c r="O26" i="14"/>
  <c r="BT25" i="14"/>
  <c r="BV25" i="14"/>
  <c r="BY25" i="14"/>
  <c r="BX25" i="14"/>
  <c r="BJ25" i="14"/>
  <c r="BL25" i="14"/>
  <c r="BO25" i="14"/>
  <c r="BN25" i="14"/>
  <c r="AZ25" i="14"/>
  <c r="BB25" i="14"/>
  <c r="BE25" i="14"/>
  <c r="BD25" i="14"/>
  <c r="AP25" i="14"/>
  <c r="AR25" i="14"/>
  <c r="AU25" i="14"/>
  <c r="AT25" i="14"/>
  <c r="AF25" i="14"/>
  <c r="AH25" i="14"/>
  <c r="AK25" i="14"/>
  <c r="AJ25" i="14"/>
  <c r="U25" i="14"/>
  <c r="W25" i="14"/>
  <c r="Z25" i="14"/>
  <c r="J25" i="14"/>
  <c r="L25" i="14"/>
  <c r="O25" i="14"/>
  <c r="BT24" i="14"/>
  <c r="BV24" i="14"/>
  <c r="BY24" i="14"/>
  <c r="BX24" i="14"/>
  <c r="BJ24" i="14"/>
  <c r="BL24" i="14"/>
  <c r="BO24" i="14"/>
  <c r="BN24" i="14"/>
  <c r="AZ24" i="14"/>
  <c r="BB24" i="14"/>
  <c r="BE24" i="14"/>
  <c r="BD24" i="14"/>
  <c r="AP24" i="14"/>
  <c r="AR24" i="14"/>
  <c r="AU24" i="14"/>
  <c r="AT24" i="14"/>
  <c r="AF24" i="14"/>
  <c r="AH24" i="14"/>
  <c r="AK24" i="14"/>
  <c r="AJ24" i="14"/>
  <c r="U24" i="14"/>
  <c r="W24" i="14"/>
  <c r="Z24" i="14"/>
  <c r="J24" i="14"/>
  <c r="L24" i="14"/>
  <c r="O24" i="14"/>
  <c r="BT23" i="14"/>
  <c r="BV23" i="14"/>
  <c r="BY23" i="14"/>
  <c r="BX23" i="14"/>
  <c r="BJ23" i="14"/>
  <c r="BL23" i="14"/>
  <c r="BO23" i="14"/>
  <c r="BN23" i="14"/>
  <c r="AZ23" i="14"/>
  <c r="BB23" i="14"/>
  <c r="BE23" i="14"/>
  <c r="BD23" i="14"/>
  <c r="AP23" i="14"/>
  <c r="AR23" i="14"/>
  <c r="AU23" i="14"/>
  <c r="AT23" i="14"/>
  <c r="AF23" i="14"/>
  <c r="AH23" i="14"/>
  <c r="AK23" i="14"/>
  <c r="AJ23" i="14"/>
  <c r="U23" i="14"/>
  <c r="W23" i="14"/>
  <c r="Z23" i="14"/>
  <c r="J23" i="14"/>
  <c r="L23" i="14"/>
  <c r="O23" i="14"/>
  <c r="BT22" i="14"/>
  <c r="BV22" i="14"/>
  <c r="BY22" i="14"/>
  <c r="BX22" i="14"/>
  <c r="BJ22" i="14"/>
  <c r="BL22" i="14"/>
  <c r="BO22" i="14"/>
  <c r="BN22" i="14"/>
  <c r="AZ22" i="14"/>
  <c r="BB22" i="14"/>
  <c r="BE22" i="14"/>
  <c r="BD22" i="14"/>
  <c r="AP22" i="14"/>
  <c r="AR22" i="14"/>
  <c r="AU22" i="14"/>
  <c r="AT22" i="14"/>
  <c r="AB22" i="14"/>
  <c r="AF22" i="14"/>
  <c r="AG22" i="14"/>
  <c r="AH22" i="14"/>
  <c r="AK22" i="14"/>
  <c r="AJ22" i="14"/>
  <c r="U22" i="14"/>
  <c r="W22" i="14"/>
  <c r="Z22" i="14"/>
  <c r="J22" i="14"/>
  <c r="L22" i="14"/>
  <c r="O22" i="14"/>
  <c r="BT21" i="14"/>
  <c r="BV21" i="14"/>
  <c r="BY21" i="14"/>
  <c r="BX21" i="14"/>
  <c r="BJ21" i="14"/>
  <c r="BL21" i="14"/>
  <c r="BO21" i="14"/>
  <c r="BN21" i="14"/>
  <c r="AZ21" i="14"/>
  <c r="BB21" i="14"/>
  <c r="BE21" i="14"/>
  <c r="BD21" i="14"/>
  <c r="AP21" i="14"/>
  <c r="AR21" i="14"/>
  <c r="AU21" i="14"/>
  <c r="AT21" i="14"/>
  <c r="AF21" i="14"/>
  <c r="AH21" i="14"/>
  <c r="AK21" i="14"/>
  <c r="AJ21" i="14"/>
  <c r="U21" i="14"/>
  <c r="W21" i="14"/>
  <c r="Z21" i="14"/>
  <c r="J21" i="14"/>
  <c r="L21" i="14"/>
  <c r="O21" i="14"/>
  <c r="BT20" i="14"/>
  <c r="BV20" i="14"/>
  <c r="BY20" i="14"/>
  <c r="BX20" i="14"/>
  <c r="BJ20" i="14"/>
  <c r="BL20" i="14"/>
  <c r="BO20" i="14"/>
  <c r="BN20" i="14"/>
  <c r="AZ20" i="14"/>
  <c r="BB20" i="14"/>
  <c r="BE20" i="14"/>
  <c r="BD20" i="14"/>
  <c r="AP20" i="14"/>
  <c r="AR20" i="14"/>
  <c r="AU20" i="14"/>
  <c r="AT20" i="14"/>
  <c r="AF20" i="14"/>
  <c r="AH20" i="14"/>
  <c r="AK20" i="14"/>
  <c r="AJ20" i="14"/>
  <c r="U20" i="14"/>
  <c r="W20" i="14"/>
  <c r="Z20" i="14"/>
  <c r="J20" i="14"/>
  <c r="L20" i="14"/>
  <c r="O20" i="14"/>
  <c r="BT19" i="14"/>
  <c r="BV19" i="14"/>
  <c r="BY19" i="14"/>
  <c r="BX19" i="14"/>
  <c r="BJ19" i="14"/>
  <c r="BL19" i="14"/>
  <c r="BO19" i="14"/>
  <c r="BN19" i="14"/>
  <c r="AZ19" i="14"/>
  <c r="BB19" i="14"/>
  <c r="BE19" i="14"/>
  <c r="BD19" i="14"/>
  <c r="AP19" i="14"/>
  <c r="AR19" i="14"/>
  <c r="AU19" i="14"/>
  <c r="AT19" i="14"/>
  <c r="AF19" i="14"/>
  <c r="AH19" i="14"/>
  <c r="AK19" i="14"/>
  <c r="AJ19" i="14"/>
  <c r="U19" i="14"/>
  <c r="W19" i="14"/>
  <c r="Z19" i="14"/>
  <c r="J19" i="14"/>
  <c r="L19" i="14"/>
  <c r="O19" i="14"/>
  <c r="BT18" i="14"/>
  <c r="BV18" i="14"/>
  <c r="BY18" i="14"/>
  <c r="BX18" i="14"/>
  <c r="BJ18" i="14"/>
  <c r="BL18" i="14"/>
  <c r="BO18" i="14"/>
  <c r="BN18" i="14"/>
  <c r="AZ18" i="14"/>
  <c r="BB18" i="14"/>
  <c r="BE18" i="14"/>
  <c r="BD18" i="14"/>
  <c r="AP18" i="14"/>
  <c r="AR18" i="14"/>
  <c r="AU18" i="14"/>
  <c r="AT18" i="14"/>
  <c r="AF18" i="14"/>
  <c r="AH18" i="14"/>
  <c r="AK18" i="14"/>
  <c r="AJ18" i="14"/>
  <c r="U18" i="14"/>
  <c r="W18" i="14"/>
  <c r="Z18" i="14"/>
  <c r="J18" i="14"/>
  <c r="L18" i="14"/>
  <c r="O18" i="14"/>
  <c r="BT17" i="14"/>
  <c r="BV17" i="14"/>
  <c r="BY17" i="14"/>
  <c r="BX17" i="14"/>
  <c r="BJ17" i="14"/>
  <c r="BL17" i="14"/>
  <c r="BO17" i="14"/>
  <c r="BN17" i="14"/>
  <c r="AZ17" i="14"/>
  <c r="BB17" i="14"/>
  <c r="BE17" i="14"/>
  <c r="BD17" i="14"/>
  <c r="AP17" i="14"/>
  <c r="AR17" i="14"/>
  <c r="AU17" i="14"/>
  <c r="AT17" i="14"/>
  <c r="AF17" i="14"/>
  <c r="AH17" i="14"/>
  <c r="AK17" i="14"/>
  <c r="AJ17" i="14"/>
  <c r="U17" i="14"/>
  <c r="W17" i="14"/>
  <c r="Z17" i="14"/>
  <c r="J17" i="14"/>
  <c r="L17" i="14"/>
  <c r="O17" i="14"/>
  <c r="BT16" i="14"/>
  <c r="BV16" i="14"/>
  <c r="BY16" i="14"/>
  <c r="BX16" i="14"/>
  <c r="BJ16" i="14"/>
  <c r="BL16" i="14"/>
  <c r="BO16" i="14"/>
  <c r="BN16" i="14"/>
  <c r="AZ16" i="14"/>
  <c r="BB16" i="14"/>
  <c r="BE16" i="14"/>
  <c r="BD16" i="14"/>
  <c r="AP16" i="14"/>
  <c r="AR16" i="14"/>
  <c r="AU16" i="14"/>
  <c r="AT16" i="14"/>
  <c r="AF16" i="14"/>
  <c r="AH16" i="14"/>
  <c r="AK16" i="14"/>
  <c r="AJ16" i="14"/>
  <c r="U16" i="14"/>
  <c r="W16" i="14"/>
  <c r="Z16" i="14"/>
  <c r="J16" i="14"/>
  <c r="L16" i="14"/>
  <c r="O16" i="14"/>
  <c r="BT15" i="14"/>
  <c r="BV15" i="14"/>
  <c r="BY15" i="14"/>
  <c r="BX15" i="14"/>
  <c r="BJ15" i="14"/>
  <c r="BL15" i="14"/>
  <c r="BO15" i="14"/>
  <c r="BN15" i="14"/>
  <c r="AZ15" i="14"/>
  <c r="BB15" i="14"/>
  <c r="BE15" i="14"/>
  <c r="BD15" i="14"/>
  <c r="AP15" i="14"/>
  <c r="AR15" i="14"/>
  <c r="AU15" i="14"/>
  <c r="AT15" i="14"/>
  <c r="AF15" i="14"/>
  <c r="AH15" i="14"/>
  <c r="AK15" i="14"/>
  <c r="AJ15" i="14"/>
  <c r="U15" i="14"/>
  <c r="W15" i="14"/>
  <c r="Z15" i="14"/>
  <c r="J15" i="14"/>
  <c r="L15" i="14"/>
  <c r="O15" i="14"/>
  <c r="BT14" i="14"/>
  <c r="BV14" i="14"/>
  <c r="BY14" i="14"/>
  <c r="BX14" i="14"/>
  <c r="BJ14" i="14"/>
  <c r="BL14" i="14"/>
  <c r="BO14" i="14"/>
  <c r="BN14" i="14"/>
  <c r="AZ14" i="14"/>
  <c r="BB14" i="14"/>
  <c r="BE14" i="14"/>
  <c r="BD14" i="14"/>
  <c r="AP14" i="14"/>
  <c r="AR14" i="14"/>
  <c r="AU14" i="14"/>
  <c r="AT14" i="14"/>
  <c r="AF14" i="14"/>
  <c r="AH14" i="14"/>
  <c r="AK14" i="14"/>
  <c r="AJ14" i="14"/>
  <c r="U14" i="14"/>
  <c r="W14" i="14"/>
  <c r="Z14" i="14"/>
  <c r="J14" i="14"/>
  <c r="L14" i="14"/>
  <c r="O14" i="14"/>
  <c r="BT13" i="14"/>
  <c r="BV13" i="14"/>
  <c r="BY13" i="14"/>
  <c r="BX13" i="14"/>
  <c r="BJ13" i="14"/>
  <c r="BL13" i="14"/>
  <c r="BO13" i="14"/>
  <c r="BN13" i="14"/>
  <c r="AZ13" i="14"/>
  <c r="BB13" i="14"/>
  <c r="BE13" i="14"/>
  <c r="BD13" i="14"/>
  <c r="AP13" i="14"/>
  <c r="AR13" i="14"/>
  <c r="AU13" i="14"/>
  <c r="AT13" i="14"/>
  <c r="AF13" i="14"/>
  <c r="AH13" i="14"/>
  <c r="AK13" i="14"/>
  <c r="AJ13" i="14"/>
  <c r="U13" i="14"/>
  <c r="W13" i="14"/>
  <c r="Z13" i="14"/>
  <c r="J13" i="14"/>
  <c r="L13" i="14"/>
  <c r="O13" i="14"/>
  <c r="BT12" i="14"/>
  <c r="BV12" i="14"/>
  <c r="BY12" i="14"/>
  <c r="BX12" i="14"/>
  <c r="BJ12" i="14"/>
  <c r="BL12" i="14"/>
  <c r="BO12" i="14"/>
  <c r="BN12" i="14"/>
  <c r="AZ12" i="14"/>
  <c r="BB12" i="14"/>
  <c r="BE12" i="14"/>
  <c r="BD12" i="14"/>
  <c r="AP12" i="14"/>
  <c r="AR12" i="14"/>
  <c r="AU12" i="14"/>
  <c r="AT12" i="14"/>
  <c r="AF12" i="14"/>
  <c r="AH12" i="14"/>
  <c r="AK12" i="14"/>
  <c r="AJ12" i="14"/>
  <c r="U12" i="14"/>
  <c r="W12" i="14"/>
  <c r="Z12" i="14"/>
  <c r="J12" i="14"/>
  <c r="L12" i="14"/>
  <c r="O12" i="14"/>
  <c r="BT11" i="14"/>
  <c r="BV11" i="14"/>
  <c r="BY11" i="14"/>
  <c r="BX11" i="14"/>
  <c r="BJ11" i="14"/>
  <c r="BL11" i="14"/>
  <c r="BO11" i="14"/>
  <c r="BN11" i="14"/>
  <c r="AZ11" i="14"/>
  <c r="BB11" i="14"/>
  <c r="BE11" i="14"/>
  <c r="BD11" i="14"/>
  <c r="AP11" i="14"/>
  <c r="AR11" i="14"/>
  <c r="AU11" i="14"/>
  <c r="AT11" i="14"/>
  <c r="AF11" i="14"/>
  <c r="AH11" i="14"/>
  <c r="AK11" i="14"/>
  <c r="AJ11" i="14"/>
  <c r="U11" i="14"/>
  <c r="W11" i="14"/>
  <c r="Z11" i="14"/>
  <c r="J11" i="14"/>
  <c r="L11" i="14"/>
  <c r="O11" i="14"/>
  <c r="BT10" i="14"/>
  <c r="BV10" i="14"/>
  <c r="BY10" i="14"/>
  <c r="BX10" i="14"/>
  <c r="BJ10" i="14"/>
  <c r="BL10" i="14"/>
  <c r="BO10" i="14"/>
  <c r="BN10" i="14"/>
  <c r="AZ10" i="14"/>
  <c r="BB10" i="14"/>
  <c r="BE10" i="14"/>
  <c r="BD10" i="14"/>
  <c r="AP10" i="14"/>
  <c r="AR10" i="14"/>
  <c r="AU10" i="14"/>
  <c r="AT10" i="14"/>
  <c r="AF10" i="14"/>
  <c r="AH10" i="14"/>
  <c r="AK10" i="14"/>
  <c r="AJ10" i="14"/>
  <c r="U10" i="14"/>
  <c r="W10" i="14"/>
  <c r="Z10" i="14"/>
  <c r="J10" i="14"/>
  <c r="L10" i="14"/>
  <c r="BT9" i="14"/>
  <c r="BV9" i="14"/>
  <c r="BY9" i="14"/>
  <c r="BX9" i="14"/>
  <c r="BJ9" i="14"/>
  <c r="BL9" i="14"/>
  <c r="BO9" i="14"/>
  <c r="BN9" i="14"/>
  <c r="AZ9" i="14"/>
  <c r="BB9" i="14"/>
  <c r="BE9" i="14"/>
  <c r="BD9" i="14"/>
  <c r="AP9" i="14"/>
  <c r="AR9" i="14"/>
  <c r="AU9" i="14"/>
  <c r="AT9" i="14"/>
  <c r="AF9" i="14"/>
  <c r="AH9" i="14"/>
  <c r="AK9" i="14"/>
  <c r="AJ9" i="14"/>
  <c r="U9" i="14"/>
  <c r="W9" i="14"/>
  <c r="Z9" i="14"/>
  <c r="J9" i="14"/>
  <c r="L9" i="14"/>
  <c r="O9" i="14"/>
  <c r="BT8" i="14"/>
  <c r="BV8" i="14"/>
  <c r="BY8" i="14"/>
  <c r="BX8" i="14"/>
  <c r="BJ8" i="14"/>
  <c r="BL8" i="14"/>
  <c r="BO8" i="14"/>
  <c r="BN8" i="14"/>
  <c r="AZ8" i="14"/>
  <c r="BB8" i="14"/>
  <c r="BE8" i="14"/>
  <c r="BD8" i="14"/>
  <c r="AP8" i="14"/>
  <c r="AR8" i="14"/>
  <c r="AU8" i="14"/>
  <c r="AT8" i="14"/>
  <c r="AF8" i="14"/>
  <c r="AH8" i="14"/>
  <c r="AK8" i="14"/>
  <c r="AJ8" i="14"/>
  <c r="U8" i="14"/>
  <c r="W8" i="14"/>
  <c r="Z8" i="14"/>
  <c r="J8" i="14"/>
  <c r="L8" i="14"/>
  <c r="O8" i="14"/>
  <c r="BT7" i="14"/>
  <c r="BV7" i="14"/>
  <c r="BY7" i="14"/>
  <c r="BX7" i="14"/>
  <c r="BJ7" i="14"/>
  <c r="BL7" i="14"/>
  <c r="BO7" i="14"/>
  <c r="BN7" i="14"/>
  <c r="AZ7" i="14"/>
  <c r="BB7" i="14"/>
  <c r="BE7" i="14"/>
  <c r="BD7" i="14"/>
  <c r="AP7" i="14"/>
  <c r="AR7" i="14"/>
  <c r="AU7" i="14"/>
  <c r="AT7" i="14"/>
  <c r="AF7" i="14"/>
  <c r="AH7" i="14"/>
  <c r="AK7" i="14"/>
  <c r="AJ7" i="14"/>
  <c r="U7" i="14"/>
  <c r="W7" i="14"/>
  <c r="Z7" i="14"/>
  <c r="J7" i="14"/>
  <c r="L7" i="14"/>
  <c r="O7" i="14"/>
  <c r="BT6" i="14"/>
  <c r="BV6" i="14"/>
  <c r="BY6" i="14"/>
  <c r="BX6" i="14"/>
  <c r="BJ6" i="14"/>
  <c r="BL6" i="14"/>
  <c r="BO6" i="14"/>
  <c r="BN6" i="14"/>
  <c r="AZ6" i="14"/>
  <c r="BB6" i="14"/>
  <c r="BE6" i="14"/>
  <c r="BD6" i="14"/>
  <c r="AP6" i="14"/>
  <c r="AR6" i="14"/>
  <c r="AU6" i="14"/>
  <c r="AT6" i="14"/>
  <c r="AF6" i="14"/>
  <c r="AH6" i="14"/>
  <c r="AK6" i="14"/>
  <c r="AJ6" i="14"/>
  <c r="U6" i="14"/>
  <c r="W6" i="14"/>
  <c r="Z6" i="14"/>
  <c r="J6" i="14"/>
  <c r="L6" i="14"/>
  <c r="O6" i="14"/>
  <c r="BT5" i="14"/>
  <c r="BV5" i="14"/>
  <c r="BY5" i="14"/>
  <c r="BX5" i="14"/>
  <c r="BJ5" i="14"/>
  <c r="BL5" i="14"/>
  <c r="BO5" i="14"/>
  <c r="BN5" i="14"/>
  <c r="AZ5" i="14"/>
  <c r="BB5" i="14"/>
  <c r="BE5" i="14"/>
  <c r="BD5" i="14"/>
  <c r="AP5" i="14"/>
  <c r="AR5" i="14"/>
  <c r="AU5" i="14"/>
  <c r="AT5" i="14"/>
  <c r="AF5" i="14"/>
  <c r="AH5" i="14"/>
  <c r="AK5" i="14"/>
  <c r="AJ5" i="14"/>
  <c r="U5" i="14"/>
  <c r="W5" i="14"/>
  <c r="Z5" i="14"/>
  <c r="J5" i="14"/>
  <c r="L5" i="14"/>
  <c r="O5" i="14"/>
  <c r="BT4" i="14"/>
  <c r="BV4" i="14"/>
  <c r="BJ4" i="14"/>
  <c r="BL4" i="14"/>
  <c r="AZ4" i="14"/>
  <c r="BB4" i="14"/>
  <c r="AP4" i="14"/>
  <c r="AR4" i="14"/>
  <c r="AF4" i="14"/>
  <c r="AH4" i="14"/>
  <c r="U4" i="14"/>
  <c r="W4" i="14"/>
  <c r="J4" i="14"/>
  <c r="L4" i="14"/>
  <c r="BT3" i="14"/>
  <c r="BV3" i="14"/>
  <c r="BY3" i="14"/>
  <c r="BX3" i="14"/>
  <c r="BJ3" i="14"/>
  <c r="BL3" i="14"/>
  <c r="BO3" i="14"/>
  <c r="BN3" i="14"/>
  <c r="AZ3" i="14"/>
  <c r="BB3" i="14"/>
  <c r="BE3" i="14"/>
  <c r="BD3" i="14"/>
  <c r="AP3" i="14"/>
  <c r="AR3" i="14"/>
  <c r="AU3" i="14"/>
  <c r="AT3" i="14"/>
  <c r="AF3" i="14"/>
  <c r="AH3" i="14"/>
  <c r="AK3" i="14"/>
  <c r="AJ3" i="14"/>
  <c r="U3" i="14"/>
  <c r="W3" i="14"/>
  <c r="Z3" i="14"/>
  <c r="J3" i="14"/>
  <c r="L3" i="14"/>
  <c r="O3" i="14"/>
  <c r="BT2" i="14"/>
  <c r="BV2" i="14"/>
  <c r="BY2" i="14"/>
  <c r="BX2" i="14"/>
  <c r="BJ2" i="14"/>
  <c r="BL2" i="14"/>
  <c r="BO2" i="14"/>
  <c r="BN2" i="14"/>
  <c r="AZ2" i="14"/>
  <c r="BB2" i="14"/>
  <c r="BE2" i="14"/>
  <c r="BD2" i="14"/>
  <c r="AP2" i="14"/>
  <c r="AR2" i="14"/>
  <c r="AU2" i="14"/>
  <c r="AT2" i="14"/>
  <c r="AF2" i="14"/>
  <c r="AH2" i="14"/>
  <c r="AK2" i="14"/>
  <c r="AJ2" i="14"/>
  <c r="U2" i="14"/>
  <c r="W2" i="14"/>
  <c r="Z2" i="14"/>
  <c r="J2" i="14"/>
  <c r="L2" i="14"/>
  <c r="O2" i="14"/>
  <c r="BT86" i="13"/>
  <c r="BV86" i="13"/>
  <c r="BY86" i="13"/>
  <c r="BX86" i="13"/>
  <c r="BJ86" i="13"/>
  <c r="BL86" i="13"/>
  <c r="BO86" i="13"/>
  <c r="BN86" i="13"/>
  <c r="AZ86" i="13"/>
  <c r="BB86" i="13"/>
  <c r="BE86" i="13"/>
  <c r="BD86" i="13"/>
  <c r="AP86" i="13"/>
  <c r="AR86" i="13"/>
  <c r="AU86" i="13"/>
  <c r="AT86" i="13"/>
  <c r="AF86" i="13"/>
  <c r="AH86" i="13"/>
  <c r="AK86" i="13"/>
  <c r="AJ86" i="13"/>
  <c r="U86" i="13"/>
  <c r="W86" i="13"/>
  <c r="Z86" i="13"/>
  <c r="J86" i="13"/>
  <c r="L86" i="13"/>
  <c r="O86" i="13"/>
  <c r="BT85" i="13"/>
  <c r="BV85" i="13"/>
  <c r="BY85" i="13"/>
  <c r="BX85" i="13"/>
  <c r="BJ85" i="13"/>
  <c r="BL85" i="13"/>
  <c r="BO85" i="13"/>
  <c r="BN85" i="13"/>
  <c r="AZ85" i="13"/>
  <c r="BB85" i="13"/>
  <c r="BE85" i="13"/>
  <c r="BD85" i="13"/>
  <c r="AP85" i="13"/>
  <c r="AR85" i="13"/>
  <c r="AU85" i="13"/>
  <c r="AT85" i="13"/>
  <c r="AF85" i="13"/>
  <c r="AH85" i="13"/>
  <c r="AK85" i="13"/>
  <c r="AJ85" i="13"/>
  <c r="U85" i="13"/>
  <c r="W85" i="13"/>
  <c r="Z85" i="13"/>
  <c r="J85" i="13"/>
  <c r="L85" i="13"/>
  <c r="O85" i="13"/>
  <c r="BT84" i="13"/>
  <c r="BV84" i="13"/>
  <c r="BY84" i="13"/>
  <c r="BX84" i="13"/>
  <c r="BJ84" i="13"/>
  <c r="BL84" i="13"/>
  <c r="BO84" i="13"/>
  <c r="BN84" i="13"/>
  <c r="AZ84" i="13"/>
  <c r="BB84" i="13"/>
  <c r="BE84" i="13"/>
  <c r="BD84" i="13"/>
  <c r="AP84" i="13"/>
  <c r="AR84" i="13"/>
  <c r="AU84" i="13"/>
  <c r="AT84" i="13"/>
  <c r="AF84" i="13"/>
  <c r="AH84" i="13"/>
  <c r="AK84" i="13"/>
  <c r="AJ84" i="13"/>
  <c r="U84" i="13"/>
  <c r="W84" i="13"/>
  <c r="Z84" i="13"/>
  <c r="J84" i="13"/>
  <c r="L84" i="13"/>
  <c r="O84" i="13"/>
  <c r="BT83" i="13"/>
  <c r="BV83" i="13"/>
  <c r="BJ83" i="13"/>
  <c r="BL83" i="13"/>
  <c r="AZ83" i="13"/>
  <c r="BB83" i="13"/>
  <c r="AP83" i="13"/>
  <c r="AR83" i="13"/>
  <c r="AF83" i="13"/>
  <c r="AH83" i="13"/>
  <c r="U83" i="13"/>
  <c r="W83" i="13"/>
  <c r="J83" i="13"/>
  <c r="L83" i="13"/>
  <c r="BT82" i="13"/>
  <c r="BV82" i="13"/>
  <c r="BY82" i="13"/>
  <c r="BX82" i="13"/>
  <c r="BJ82" i="13"/>
  <c r="BL82" i="13"/>
  <c r="BO82" i="13"/>
  <c r="AZ82" i="13"/>
  <c r="BB82" i="13"/>
  <c r="BE82" i="13"/>
  <c r="BD82" i="13"/>
  <c r="AP82" i="13"/>
  <c r="AR82" i="13"/>
  <c r="AU82" i="13"/>
  <c r="AT82" i="13"/>
  <c r="AF82" i="13"/>
  <c r="AH82" i="13"/>
  <c r="AK82" i="13"/>
  <c r="AJ82" i="13"/>
  <c r="U82" i="13"/>
  <c r="W82" i="13"/>
  <c r="Z82" i="13"/>
  <c r="J82" i="13"/>
  <c r="L82" i="13"/>
  <c r="O82" i="13"/>
  <c r="BT81" i="13"/>
  <c r="BV81" i="13"/>
  <c r="BY81" i="13"/>
  <c r="BX81" i="13"/>
  <c r="BJ81" i="13"/>
  <c r="BL81" i="13"/>
  <c r="BO81" i="13"/>
  <c r="BN81" i="13"/>
  <c r="AZ81" i="13"/>
  <c r="BB81" i="13"/>
  <c r="BE81" i="13"/>
  <c r="BD81" i="13"/>
  <c r="AP81" i="13"/>
  <c r="AR81" i="13"/>
  <c r="AU81" i="13"/>
  <c r="AT81" i="13"/>
  <c r="AF81" i="13"/>
  <c r="AH81" i="13"/>
  <c r="AK81" i="13"/>
  <c r="AJ81" i="13"/>
  <c r="U81" i="13"/>
  <c r="W81" i="13"/>
  <c r="Z81" i="13"/>
  <c r="J81" i="13"/>
  <c r="L81" i="13"/>
  <c r="O81" i="13"/>
  <c r="BT80" i="13"/>
  <c r="BV80" i="13"/>
  <c r="BY80" i="13"/>
  <c r="BX80" i="13"/>
  <c r="BJ80" i="13"/>
  <c r="BL80" i="13"/>
  <c r="BO80" i="13"/>
  <c r="BN80" i="13"/>
  <c r="AZ80" i="13"/>
  <c r="BB80" i="13"/>
  <c r="BE80" i="13"/>
  <c r="BD80" i="13"/>
  <c r="AP80" i="13"/>
  <c r="AR80" i="13"/>
  <c r="AU80" i="13"/>
  <c r="AT80" i="13"/>
  <c r="AF80" i="13"/>
  <c r="AH80" i="13"/>
  <c r="AK80" i="13"/>
  <c r="AJ80" i="13"/>
  <c r="U80" i="13"/>
  <c r="W80" i="13"/>
  <c r="Z80" i="13"/>
  <c r="J80" i="13"/>
  <c r="L80" i="13"/>
  <c r="O80" i="13"/>
  <c r="BT79" i="13"/>
  <c r="BV79" i="13"/>
  <c r="BJ79" i="13"/>
  <c r="BL79" i="13"/>
  <c r="AZ79" i="13"/>
  <c r="BB79" i="13"/>
  <c r="AP79" i="13"/>
  <c r="AR79" i="13"/>
  <c r="AF79" i="13"/>
  <c r="AH79" i="13"/>
  <c r="U79" i="13"/>
  <c r="W79" i="13"/>
  <c r="J79" i="13"/>
  <c r="L79" i="13"/>
  <c r="BT78" i="13"/>
  <c r="BV78" i="13"/>
  <c r="BY78" i="13"/>
  <c r="BX78" i="13"/>
  <c r="BJ78" i="13"/>
  <c r="BL78" i="13"/>
  <c r="BO78" i="13"/>
  <c r="BN78" i="13"/>
  <c r="AZ78" i="13"/>
  <c r="BB78" i="13"/>
  <c r="BE78" i="13"/>
  <c r="BD78" i="13"/>
  <c r="AP78" i="13"/>
  <c r="AR78" i="13"/>
  <c r="AU78" i="13"/>
  <c r="AT78" i="13"/>
  <c r="AF78" i="13"/>
  <c r="AH78" i="13"/>
  <c r="AK78" i="13"/>
  <c r="AJ78" i="13"/>
  <c r="U78" i="13"/>
  <c r="W78" i="13"/>
  <c r="Z78" i="13"/>
  <c r="J78" i="13"/>
  <c r="L78" i="13"/>
  <c r="O78" i="13"/>
  <c r="BT77" i="13"/>
  <c r="BV77" i="13"/>
  <c r="BY77" i="13"/>
  <c r="BX77" i="13"/>
  <c r="BJ77" i="13"/>
  <c r="BL77" i="13"/>
  <c r="BO77" i="13"/>
  <c r="BN77" i="13"/>
  <c r="AZ77" i="13"/>
  <c r="BB77" i="13"/>
  <c r="BE77" i="13"/>
  <c r="BD77" i="13"/>
  <c r="AP77" i="13"/>
  <c r="AR77" i="13"/>
  <c r="AU77" i="13"/>
  <c r="AT77" i="13"/>
  <c r="AF77" i="13"/>
  <c r="AH77" i="13"/>
  <c r="AK77" i="13"/>
  <c r="AJ77" i="13"/>
  <c r="U77" i="13"/>
  <c r="W77" i="13"/>
  <c r="Z77" i="13"/>
  <c r="J77" i="13"/>
  <c r="L77" i="13"/>
  <c r="O77" i="13"/>
  <c r="BT76" i="13"/>
  <c r="BV76" i="13"/>
  <c r="BY76" i="13"/>
  <c r="BX76" i="13"/>
  <c r="BJ76" i="13"/>
  <c r="BL76" i="13"/>
  <c r="BO76" i="13"/>
  <c r="BN76" i="13"/>
  <c r="AZ76" i="13"/>
  <c r="BB76" i="13"/>
  <c r="BE76" i="13"/>
  <c r="BD76" i="13"/>
  <c r="AP76" i="13"/>
  <c r="AR76" i="13"/>
  <c r="AU76" i="13"/>
  <c r="AT76" i="13"/>
  <c r="AF76" i="13"/>
  <c r="AH76" i="13"/>
  <c r="AK76" i="13"/>
  <c r="AJ76" i="13"/>
  <c r="U76" i="13"/>
  <c r="W76" i="13"/>
  <c r="Z76" i="13"/>
  <c r="J76" i="13"/>
  <c r="L76" i="13"/>
  <c r="O76" i="13"/>
  <c r="BT75" i="13"/>
  <c r="BV75" i="13"/>
  <c r="BY75" i="13"/>
  <c r="BX75" i="13"/>
  <c r="BJ75" i="13"/>
  <c r="BL75" i="13"/>
  <c r="BO75" i="13"/>
  <c r="BN75" i="13"/>
  <c r="AZ75" i="13"/>
  <c r="BB75" i="13"/>
  <c r="BE75" i="13"/>
  <c r="BD75" i="13"/>
  <c r="AP75" i="13"/>
  <c r="AR75" i="13"/>
  <c r="AU75" i="13"/>
  <c r="AT75" i="13"/>
  <c r="AF75" i="13"/>
  <c r="AH75" i="13"/>
  <c r="AK75" i="13"/>
  <c r="AJ75" i="13"/>
  <c r="U75" i="13"/>
  <c r="W75" i="13"/>
  <c r="Z75" i="13"/>
  <c r="J75" i="13"/>
  <c r="L75" i="13"/>
  <c r="O75" i="13"/>
  <c r="BT74" i="13"/>
  <c r="BV74" i="13"/>
  <c r="BY74" i="13"/>
  <c r="BX74" i="13"/>
  <c r="BJ74" i="13"/>
  <c r="BL74" i="13"/>
  <c r="BO74" i="13"/>
  <c r="BN74" i="13"/>
  <c r="AZ74" i="13"/>
  <c r="BB74" i="13"/>
  <c r="BE74" i="13"/>
  <c r="BD74" i="13"/>
  <c r="AP74" i="13"/>
  <c r="AR74" i="13"/>
  <c r="AU74" i="13"/>
  <c r="AT74" i="13"/>
  <c r="AF74" i="13"/>
  <c r="AH74" i="13"/>
  <c r="AK74" i="13"/>
  <c r="AJ74" i="13"/>
  <c r="U74" i="13"/>
  <c r="W74" i="13"/>
  <c r="Z74" i="13"/>
  <c r="J74" i="13"/>
  <c r="L74" i="13"/>
  <c r="O74" i="13"/>
  <c r="BT73" i="13"/>
  <c r="BV73" i="13"/>
  <c r="BY73" i="13"/>
  <c r="BX73" i="13"/>
  <c r="BJ73" i="13"/>
  <c r="BL73" i="13"/>
  <c r="BO73" i="13"/>
  <c r="BN73" i="13"/>
  <c r="AZ73" i="13"/>
  <c r="BB73" i="13"/>
  <c r="BE73" i="13"/>
  <c r="BD73" i="13"/>
  <c r="AP73" i="13"/>
  <c r="AR73" i="13"/>
  <c r="AU73" i="13"/>
  <c r="AT73" i="13"/>
  <c r="AF73" i="13"/>
  <c r="AH73" i="13"/>
  <c r="AK73" i="13"/>
  <c r="AJ73" i="13"/>
  <c r="U73" i="13"/>
  <c r="W73" i="13"/>
  <c r="Z73" i="13"/>
  <c r="J73" i="13"/>
  <c r="L73" i="13"/>
  <c r="O73" i="13"/>
  <c r="BT72" i="13"/>
  <c r="BV72" i="13"/>
  <c r="BY72" i="13"/>
  <c r="BX72" i="13"/>
  <c r="BJ72" i="13"/>
  <c r="BL72" i="13"/>
  <c r="BO72" i="13"/>
  <c r="BN72" i="13"/>
  <c r="AZ72" i="13"/>
  <c r="BB72" i="13"/>
  <c r="BE72" i="13"/>
  <c r="BD72" i="13"/>
  <c r="AP72" i="13"/>
  <c r="AR72" i="13"/>
  <c r="AU72" i="13"/>
  <c r="AT72" i="13"/>
  <c r="AF72" i="13"/>
  <c r="AH72" i="13"/>
  <c r="AK72" i="13"/>
  <c r="AJ72" i="13"/>
  <c r="U72" i="13"/>
  <c r="W72" i="13"/>
  <c r="Z72" i="13"/>
  <c r="J72" i="13"/>
  <c r="L72" i="13"/>
  <c r="O72" i="13"/>
  <c r="BT71" i="13"/>
  <c r="BV71" i="13"/>
  <c r="BY71" i="13"/>
  <c r="BX71" i="13"/>
  <c r="BJ71" i="13"/>
  <c r="BL71" i="13"/>
  <c r="BO71" i="13"/>
  <c r="BN71" i="13"/>
  <c r="AZ71" i="13"/>
  <c r="BB71" i="13"/>
  <c r="BE71" i="13"/>
  <c r="BD71" i="13"/>
  <c r="AP71" i="13"/>
  <c r="AR71" i="13"/>
  <c r="AU71" i="13"/>
  <c r="AT71" i="13"/>
  <c r="AF71" i="13"/>
  <c r="AH71" i="13"/>
  <c r="AK71" i="13"/>
  <c r="AJ71" i="13"/>
  <c r="U71" i="13"/>
  <c r="W71" i="13"/>
  <c r="Z71" i="13"/>
  <c r="J71" i="13"/>
  <c r="L71" i="13"/>
  <c r="O71" i="13"/>
  <c r="BT70" i="13"/>
  <c r="BV70" i="13"/>
  <c r="BY70" i="13"/>
  <c r="BX70" i="13"/>
  <c r="BJ70" i="13"/>
  <c r="BL70" i="13"/>
  <c r="BO70" i="13"/>
  <c r="BN70" i="13"/>
  <c r="AZ70" i="13"/>
  <c r="BB70" i="13"/>
  <c r="BE70" i="13"/>
  <c r="BD70" i="13"/>
  <c r="AP70" i="13"/>
  <c r="AR70" i="13"/>
  <c r="AU70" i="13"/>
  <c r="AT70" i="13"/>
  <c r="AF70" i="13"/>
  <c r="AH70" i="13"/>
  <c r="AK70" i="13"/>
  <c r="AJ70" i="13"/>
  <c r="U70" i="13"/>
  <c r="W70" i="13"/>
  <c r="Z70" i="13"/>
  <c r="J70" i="13"/>
  <c r="L70" i="13"/>
  <c r="O70" i="13"/>
  <c r="BT69" i="13"/>
  <c r="BV69" i="13"/>
  <c r="BY69" i="13"/>
  <c r="BX69" i="13"/>
  <c r="BJ69" i="13"/>
  <c r="BL69" i="13"/>
  <c r="BO69" i="13"/>
  <c r="BN69" i="13"/>
  <c r="AZ69" i="13"/>
  <c r="BB69" i="13"/>
  <c r="BE69" i="13"/>
  <c r="BD69" i="13"/>
  <c r="AP69" i="13"/>
  <c r="AR69" i="13"/>
  <c r="AU69" i="13"/>
  <c r="AT69" i="13"/>
  <c r="AF69" i="13"/>
  <c r="AH69" i="13"/>
  <c r="AK69" i="13"/>
  <c r="AJ69" i="13"/>
  <c r="U69" i="13"/>
  <c r="W69" i="13"/>
  <c r="Z69" i="13"/>
  <c r="J69" i="13"/>
  <c r="L69" i="13"/>
  <c r="O69" i="13"/>
  <c r="BT68" i="13"/>
  <c r="BV68" i="13"/>
  <c r="BY68" i="13"/>
  <c r="BX68" i="13"/>
  <c r="BJ68" i="13"/>
  <c r="BL68" i="13"/>
  <c r="BO68" i="13"/>
  <c r="BN68" i="13"/>
  <c r="AZ68" i="13"/>
  <c r="BB68" i="13"/>
  <c r="BE68" i="13"/>
  <c r="BD68" i="13"/>
  <c r="AP68" i="13"/>
  <c r="AR68" i="13"/>
  <c r="AU68" i="13"/>
  <c r="AT68" i="13"/>
  <c r="AF68" i="13"/>
  <c r="AH68" i="13"/>
  <c r="AK68" i="13"/>
  <c r="AJ68" i="13"/>
  <c r="U68" i="13"/>
  <c r="W68" i="13"/>
  <c r="Z68" i="13"/>
  <c r="J68" i="13"/>
  <c r="L68" i="13"/>
  <c r="O68" i="13"/>
  <c r="BT67" i="13"/>
  <c r="BV67" i="13"/>
  <c r="BY67" i="13"/>
  <c r="BX67" i="13"/>
  <c r="BJ67" i="13"/>
  <c r="BL67" i="13"/>
  <c r="BO67" i="13"/>
  <c r="BN67" i="13"/>
  <c r="AZ67" i="13"/>
  <c r="BB67" i="13"/>
  <c r="BE67" i="13"/>
  <c r="BD67" i="13"/>
  <c r="AP67" i="13"/>
  <c r="AR67" i="13"/>
  <c r="AU67" i="13"/>
  <c r="AT67" i="13"/>
  <c r="AF67" i="13"/>
  <c r="AH67" i="13"/>
  <c r="AK67" i="13"/>
  <c r="AJ67" i="13"/>
  <c r="U67" i="13"/>
  <c r="W67" i="13"/>
  <c r="Z67" i="13"/>
  <c r="J67" i="13"/>
  <c r="L67" i="13"/>
  <c r="O67" i="13"/>
  <c r="BT66" i="13"/>
  <c r="BV66" i="13"/>
  <c r="BY66" i="13"/>
  <c r="BX66" i="13"/>
  <c r="BJ66" i="13"/>
  <c r="BL66" i="13"/>
  <c r="BO66" i="13"/>
  <c r="BN66" i="13"/>
  <c r="AZ66" i="13"/>
  <c r="BB66" i="13"/>
  <c r="BE66" i="13"/>
  <c r="BD66" i="13"/>
  <c r="AP66" i="13"/>
  <c r="AR66" i="13"/>
  <c r="AU66" i="13"/>
  <c r="AT66" i="13"/>
  <c r="AF66" i="13"/>
  <c r="AH66" i="13"/>
  <c r="AK66" i="13"/>
  <c r="AJ66" i="13"/>
  <c r="U66" i="13"/>
  <c r="W66" i="13"/>
  <c r="Z66" i="13"/>
  <c r="J66" i="13"/>
  <c r="L66" i="13"/>
  <c r="O66" i="13"/>
  <c r="BT65" i="13"/>
  <c r="BV65" i="13"/>
  <c r="BY65" i="13"/>
  <c r="BX65" i="13"/>
  <c r="BJ65" i="13"/>
  <c r="BL65" i="13"/>
  <c r="BO65" i="13"/>
  <c r="BN65" i="13"/>
  <c r="AZ65" i="13"/>
  <c r="BB65" i="13"/>
  <c r="BE65" i="13"/>
  <c r="BD65" i="13"/>
  <c r="AP65" i="13"/>
  <c r="AR65" i="13"/>
  <c r="AU65" i="13"/>
  <c r="AT65" i="13"/>
  <c r="AF65" i="13"/>
  <c r="AH65" i="13"/>
  <c r="AK65" i="13"/>
  <c r="AJ65" i="13"/>
  <c r="U65" i="13"/>
  <c r="W65" i="13"/>
  <c r="Z65" i="13"/>
  <c r="J65" i="13"/>
  <c r="L65" i="13"/>
  <c r="O65" i="13"/>
  <c r="BT64" i="13"/>
  <c r="BV64" i="13"/>
  <c r="BY64" i="13"/>
  <c r="BX64" i="13"/>
  <c r="BJ64" i="13"/>
  <c r="BL64" i="13"/>
  <c r="BO64" i="13"/>
  <c r="BN64" i="13"/>
  <c r="AZ64" i="13"/>
  <c r="BB64" i="13"/>
  <c r="BE64" i="13"/>
  <c r="BD64" i="13"/>
  <c r="AP64" i="13"/>
  <c r="AR64" i="13"/>
  <c r="AU64" i="13"/>
  <c r="AT64" i="13"/>
  <c r="AF64" i="13"/>
  <c r="AH64" i="13"/>
  <c r="AK64" i="13"/>
  <c r="AJ64" i="13"/>
  <c r="U64" i="13"/>
  <c r="W64" i="13"/>
  <c r="Z64" i="13"/>
  <c r="J64" i="13"/>
  <c r="L64" i="13"/>
  <c r="O64" i="13"/>
  <c r="BT63" i="13"/>
  <c r="BV63" i="13"/>
  <c r="BY63" i="13"/>
  <c r="BX63" i="13"/>
  <c r="BJ63" i="13"/>
  <c r="BL63" i="13"/>
  <c r="BO63" i="13"/>
  <c r="BN63" i="13"/>
  <c r="AZ63" i="13"/>
  <c r="BB63" i="13"/>
  <c r="BE63" i="13"/>
  <c r="BD63" i="13"/>
  <c r="AP63" i="13"/>
  <c r="AR63" i="13"/>
  <c r="AU63" i="13"/>
  <c r="AT63" i="13"/>
  <c r="AF63" i="13"/>
  <c r="AH63" i="13"/>
  <c r="AK63" i="13"/>
  <c r="AJ63" i="13"/>
  <c r="U63" i="13"/>
  <c r="W63" i="13"/>
  <c r="Z63" i="13"/>
  <c r="J63" i="13"/>
  <c r="L63" i="13"/>
  <c r="O63" i="13"/>
  <c r="BT62" i="13"/>
  <c r="BV62" i="13"/>
  <c r="BY62" i="13"/>
  <c r="BX62" i="13"/>
  <c r="BJ62" i="13"/>
  <c r="BL62" i="13"/>
  <c r="BO62" i="13"/>
  <c r="BN62" i="13"/>
  <c r="AZ62" i="13"/>
  <c r="BB62" i="13"/>
  <c r="BE62" i="13"/>
  <c r="BD62" i="13"/>
  <c r="AP62" i="13"/>
  <c r="AR62" i="13"/>
  <c r="AU62" i="13"/>
  <c r="AT62" i="13"/>
  <c r="AF62" i="13"/>
  <c r="AH62" i="13"/>
  <c r="AK62" i="13"/>
  <c r="AJ62" i="13"/>
  <c r="U62" i="13"/>
  <c r="W62" i="13"/>
  <c r="Z62" i="13"/>
  <c r="J62" i="13"/>
  <c r="L62" i="13"/>
  <c r="O62" i="13"/>
  <c r="BT61" i="13"/>
  <c r="BV61" i="13"/>
  <c r="BY61" i="13"/>
  <c r="BX61" i="13"/>
  <c r="BJ61" i="13"/>
  <c r="BL61" i="13"/>
  <c r="BO61" i="13"/>
  <c r="BN61" i="13"/>
  <c r="AZ61" i="13"/>
  <c r="BB61" i="13"/>
  <c r="BE61" i="13"/>
  <c r="BD61" i="13"/>
  <c r="AP61" i="13"/>
  <c r="AR61" i="13"/>
  <c r="AU61" i="13"/>
  <c r="AT61" i="13"/>
  <c r="AF61" i="13"/>
  <c r="AH61" i="13"/>
  <c r="AK61" i="13"/>
  <c r="AJ61" i="13"/>
  <c r="U61" i="13"/>
  <c r="V61" i="13"/>
  <c r="W61" i="13"/>
  <c r="Z61" i="13"/>
  <c r="J61" i="13"/>
  <c r="L61" i="13"/>
  <c r="O61" i="13"/>
  <c r="BT60" i="13"/>
  <c r="BV60" i="13"/>
  <c r="BY60" i="13"/>
  <c r="BX60" i="13"/>
  <c r="BJ60" i="13"/>
  <c r="BL60" i="13"/>
  <c r="BO60" i="13"/>
  <c r="BN60" i="13"/>
  <c r="AZ60" i="13"/>
  <c r="BB60" i="13"/>
  <c r="BE60" i="13"/>
  <c r="BD60" i="13"/>
  <c r="AP60" i="13"/>
  <c r="AR60" i="13"/>
  <c r="AU60" i="13"/>
  <c r="AT60" i="13"/>
  <c r="AF60" i="13"/>
  <c r="AH60" i="13"/>
  <c r="AK60" i="13"/>
  <c r="AJ60" i="13"/>
  <c r="U60" i="13"/>
  <c r="W60" i="13"/>
  <c r="Z60" i="13"/>
  <c r="J60" i="13"/>
  <c r="L60" i="13"/>
  <c r="O60" i="13"/>
  <c r="BT59" i="13"/>
  <c r="BV59" i="13"/>
  <c r="BY59" i="13"/>
  <c r="BX59" i="13"/>
  <c r="BJ59" i="13"/>
  <c r="BL59" i="13"/>
  <c r="BO59" i="13"/>
  <c r="BN59" i="13"/>
  <c r="AZ59" i="13"/>
  <c r="BB59" i="13"/>
  <c r="BE59" i="13"/>
  <c r="BD59" i="13"/>
  <c r="AP59" i="13"/>
  <c r="AR59" i="13"/>
  <c r="AU59" i="13"/>
  <c r="AT59" i="13"/>
  <c r="AF59" i="13"/>
  <c r="AH59" i="13"/>
  <c r="AK59" i="13"/>
  <c r="AJ59" i="13"/>
  <c r="U59" i="13"/>
  <c r="W59" i="13"/>
  <c r="Z59" i="13"/>
  <c r="J59" i="13"/>
  <c r="L59" i="13"/>
  <c r="O59" i="13"/>
  <c r="BT58" i="13"/>
  <c r="BV58" i="13"/>
  <c r="BY58" i="13"/>
  <c r="BX58" i="13"/>
  <c r="BJ58" i="13"/>
  <c r="BL58" i="13"/>
  <c r="BO58" i="13"/>
  <c r="BN58" i="13"/>
  <c r="AZ58" i="13"/>
  <c r="BB58" i="13"/>
  <c r="BE58" i="13"/>
  <c r="BD58" i="13"/>
  <c r="AP58" i="13"/>
  <c r="AR58" i="13"/>
  <c r="AU58" i="13"/>
  <c r="AT58" i="13"/>
  <c r="AF58" i="13"/>
  <c r="AH58" i="13"/>
  <c r="AK58" i="13"/>
  <c r="AJ58" i="13"/>
  <c r="U58" i="13"/>
  <c r="W58" i="13"/>
  <c r="Z58" i="13"/>
  <c r="J58" i="13"/>
  <c r="L58" i="13"/>
  <c r="O58" i="13"/>
  <c r="BT57" i="13"/>
  <c r="BV57" i="13"/>
  <c r="BY57" i="13"/>
  <c r="BX57" i="13"/>
  <c r="BJ57" i="13"/>
  <c r="BL57" i="13"/>
  <c r="BO57" i="13"/>
  <c r="BN57" i="13"/>
  <c r="AZ57" i="13"/>
  <c r="BB57" i="13"/>
  <c r="BE57" i="13"/>
  <c r="BD57" i="13"/>
  <c r="AP57" i="13"/>
  <c r="AR57" i="13"/>
  <c r="AU57" i="13"/>
  <c r="AT57" i="13"/>
  <c r="AF57" i="13"/>
  <c r="AH57" i="13"/>
  <c r="AK57" i="13"/>
  <c r="AJ57" i="13"/>
  <c r="U57" i="13"/>
  <c r="W57" i="13"/>
  <c r="Z57" i="13"/>
  <c r="J57" i="13"/>
  <c r="L57" i="13"/>
  <c r="O57" i="13"/>
  <c r="BT56" i="13"/>
  <c r="BV56" i="13"/>
  <c r="BY56" i="13"/>
  <c r="BX56" i="13"/>
  <c r="BJ56" i="13"/>
  <c r="BL56" i="13"/>
  <c r="BO56" i="13"/>
  <c r="BN56" i="13"/>
  <c r="AZ56" i="13"/>
  <c r="BB56" i="13"/>
  <c r="BE56" i="13"/>
  <c r="BD56" i="13"/>
  <c r="AP56" i="13"/>
  <c r="AR56" i="13"/>
  <c r="AU56" i="13"/>
  <c r="AT56" i="13"/>
  <c r="AF56" i="13"/>
  <c r="AH56" i="13"/>
  <c r="AK56" i="13"/>
  <c r="AJ56" i="13"/>
  <c r="U56" i="13"/>
  <c r="W56" i="13"/>
  <c r="Z56" i="13"/>
  <c r="J56" i="13"/>
  <c r="L56" i="13"/>
  <c r="O56" i="13"/>
  <c r="BT55" i="13"/>
  <c r="BV55" i="13"/>
  <c r="BY55" i="13"/>
  <c r="BX55" i="13"/>
  <c r="BJ55" i="13"/>
  <c r="BL55" i="13"/>
  <c r="BO55" i="13"/>
  <c r="BN55" i="13"/>
  <c r="AZ55" i="13"/>
  <c r="BB55" i="13"/>
  <c r="BE55" i="13"/>
  <c r="BD55" i="13"/>
  <c r="AP55" i="13"/>
  <c r="AR55" i="13"/>
  <c r="AU55" i="13"/>
  <c r="AT55" i="13"/>
  <c r="AF55" i="13"/>
  <c r="AH55" i="13"/>
  <c r="AK55" i="13"/>
  <c r="AJ55" i="13"/>
  <c r="U55" i="13"/>
  <c r="W55" i="13"/>
  <c r="Z55" i="13"/>
  <c r="J55" i="13"/>
  <c r="L55" i="13"/>
  <c r="O55" i="13"/>
  <c r="BT54" i="13"/>
  <c r="BV54" i="13"/>
  <c r="BY54" i="13"/>
  <c r="BX54" i="13"/>
  <c r="BJ54" i="13"/>
  <c r="BL54" i="13"/>
  <c r="BO54" i="13"/>
  <c r="BN54" i="13"/>
  <c r="AZ54" i="13"/>
  <c r="BB54" i="13"/>
  <c r="BE54" i="13"/>
  <c r="BD54" i="13"/>
  <c r="AP54" i="13"/>
  <c r="AR54" i="13"/>
  <c r="AU54" i="13"/>
  <c r="AT54" i="13"/>
  <c r="AF54" i="13"/>
  <c r="AH54" i="13"/>
  <c r="AK54" i="13"/>
  <c r="AJ54" i="13"/>
  <c r="U54" i="13"/>
  <c r="W54" i="13"/>
  <c r="Z54" i="13"/>
  <c r="J54" i="13"/>
  <c r="L54" i="13"/>
  <c r="O54" i="13"/>
  <c r="BT53" i="13"/>
  <c r="BV53" i="13"/>
  <c r="BY53" i="13"/>
  <c r="BX53" i="13"/>
  <c r="BJ53" i="13"/>
  <c r="BL53" i="13"/>
  <c r="BO53" i="13"/>
  <c r="BN53" i="13"/>
  <c r="AZ53" i="13"/>
  <c r="BB53" i="13"/>
  <c r="BE53" i="13"/>
  <c r="BD53" i="13"/>
  <c r="AP53" i="13"/>
  <c r="AR53" i="13"/>
  <c r="AU53" i="13"/>
  <c r="AT53" i="13"/>
  <c r="AF53" i="13"/>
  <c r="AH53" i="13"/>
  <c r="AK53" i="13"/>
  <c r="AJ53" i="13"/>
  <c r="U53" i="13"/>
  <c r="W53" i="13"/>
  <c r="Z53" i="13"/>
  <c r="J53" i="13"/>
  <c r="L53" i="13"/>
  <c r="O53" i="13"/>
  <c r="BT52" i="13"/>
  <c r="BV52" i="13"/>
  <c r="BY52" i="13"/>
  <c r="BX52" i="13"/>
  <c r="BJ52" i="13"/>
  <c r="BL52" i="13"/>
  <c r="BO52" i="13"/>
  <c r="BN52" i="13"/>
  <c r="AZ52" i="13"/>
  <c r="BB52" i="13"/>
  <c r="BE52" i="13"/>
  <c r="BD52" i="13"/>
  <c r="AP52" i="13"/>
  <c r="AR52" i="13"/>
  <c r="AU52" i="13"/>
  <c r="AT52" i="13"/>
  <c r="AF52" i="13"/>
  <c r="AH52" i="13"/>
  <c r="AK52" i="13"/>
  <c r="AJ52" i="13"/>
  <c r="U52" i="13"/>
  <c r="W52" i="13"/>
  <c r="Z52" i="13"/>
  <c r="J52" i="13"/>
  <c r="L52" i="13"/>
  <c r="O52" i="13"/>
  <c r="BT51" i="13"/>
  <c r="BV51" i="13"/>
  <c r="BY51" i="13"/>
  <c r="BX51" i="13"/>
  <c r="BJ51" i="13"/>
  <c r="BL51" i="13"/>
  <c r="BO51" i="13"/>
  <c r="BN51" i="13"/>
  <c r="AZ51" i="13"/>
  <c r="BB51" i="13"/>
  <c r="BE51" i="13"/>
  <c r="BD51" i="13"/>
  <c r="AP51" i="13"/>
  <c r="AR51" i="13"/>
  <c r="AU51" i="13"/>
  <c r="AT51" i="13"/>
  <c r="AF51" i="13"/>
  <c r="AH51" i="13"/>
  <c r="AK51" i="13"/>
  <c r="AJ51" i="13"/>
  <c r="U51" i="13"/>
  <c r="W51" i="13"/>
  <c r="Z51" i="13"/>
  <c r="J51" i="13"/>
  <c r="L51" i="13"/>
  <c r="O51" i="13"/>
  <c r="BT50" i="13"/>
  <c r="BV50" i="13"/>
  <c r="BY50" i="13"/>
  <c r="BX50" i="13"/>
  <c r="BJ50" i="13"/>
  <c r="BL50" i="13"/>
  <c r="BO50" i="13"/>
  <c r="BN50" i="13"/>
  <c r="AZ50" i="13"/>
  <c r="BB50" i="13"/>
  <c r="BE50" i="13"/>
  <c r="BD50" i="13"/>
  <c r="AP50" i="13"/>
  <c r="AR50" i="13"/>
  <c r="AU50" i="13"/>
  <c r="AT50" i="13"/>
  <c r="AF50" i="13"/>
  <c r="AH50" i="13"/>
  <c r="AK50" i="13"/>
  <c r="AJ50" i="13"/>
  <c r="U50" i="13"/>
  <c r="W50" i="13"/>
  <c r="Z50" i="13"/>
  <c r="J50" i="13"/>
  <c r="L50" i="13"/>
  <c r="O50" i="13"/>
  <c r="BT49" i="13"/>
  <c r="BV49" i="13"/>
  <c r="BY49" i="13"/>
  <c r="BX49" i="13"/>
  <c r="BJ49" i="13"/>
  <c r="BL49" i="13"/>
  <c r="BO49" i="13"/>
  <c r="BN49" i="13"/>
  <c r="AZ49" i="13"/>
  <c r="BB49" i="13"/>
  <c r="BE49" i="13"/>
  <c r="BD49" i="13"/>
  <c r="AP49" i="13"/>
  <c r="AR49" i="13"/>
  <c r="AU49" i="13"/>
  <c r="AT49" i="13"/>
  <c r="AF49" i="13"/>
  <c r="AH49" i="13"/>
  <c r="AK49" i="13"/>
  <c r="AJ49" i="13"/>
  <c r="U49" i="13"/>
  <c r="W49" i="13"/>
  <c r="Z49" i="13"/>
  <c r="J49" i="13"/>
  <c r="L49" i="13"/>
  <c r="O49" i="13"/>
  <c r="BT48" i="13"/>
  <c r="BV48" i="13"/>
  <c r="BY48" i="13"/>
  <c r="BX48" i="13"/>
  <c r="BJ48" i="13"/>
  <c r="BL48" i="13"/>
  <c r="BO48" i="13"/>
  <c r="BN48" i="13"/>
  <c r="AZ48" i="13"/>
  <c r="BB48" i="13"/>
  <c r="BE48" i="13"/>
  <c r="BD48" i="13"/>
  <c r="AP48" i="13"/>
  <c r="AR48" i="13"/>
  <c r="AU48" i="13"/>
  <c r="AT48" i="13"/>
  <c r="AF48" i="13"/>
  <c r="AH48" i="13"/>
  <c r="AK48" i="13"/>
  <c r="AJ48" i="13"/>
  <c r="U48" i="13"/>
  <c r="W48" i="13"/>
  <c r="Z48" i="13"/>
  <c r="J48" i="13"/>
  <c r="L48" i="13"/>
  <c r="O48" i="13"/>
  <c r="BT47" i="13"/>
  <c r="BV47" i="13"/>
  <c r="BY47" i="13"/>
  <c r="BX47" i="13"/>
  <c r="BJ47" i="13"/>
  <c r="BL47" i="13"/>
  <c r="BO47" i="13"/>
  <c r="BN47" i="13"/>
  <c r="AZ47" i="13"/>
  <c r="BB47" i="13"/>
  <c r="BE47" i="13"/>
  <c r="BD47" i="13"/>
  <c r="AP47" i="13"/>
  <c r="AR47" i="13"/>
  <c r="AU47" i="13"/>
  <c r="AT47" i="13"/>
  <c r="AF47" i="13"/>
  <c r="AH47" i="13"/>
  <c r="AK47" i="13"/>
  <c r="AJ47" i="13"/>
  <c r="U47" i="13"/>
  <c r="W47" i="13"/>
  <c r="Z47" i="13"/>
  <c r="J47" i="13"/>
  <c r="L47" i="13"/>
  <c r="O47" i="13"/>
  <c r="BT46" i="13"/>
  <c r="BV46" i="13"/>
  <c r="BY46" i="13"/>
  <c r="BX46" i="13"/>
  <c r="BJ46" i="13"/>
  <c r="BL46" i="13"/>
  <c r="BO46" i="13"/>
  <c r="BN46" i="13"/>
  <c r="AZ46" i="13"/>
  <c r="BB46" i="13"/>
  <c r="BE46" i="13"/>
  <c r="BD46" i="13"/>
  <c r="AP46" i="13"/>
  <c r="AR46" i="13"/>
  <c r="AU46" i="13"/>
  <c r="AT46" i="13"/>
  <c r="AF46" i="13"/>
  <c r="AH46" i="13"/>
  <c r="AK46" i="13"/>
  <c r="AJ46" i="13"/>
  <c r="U46" i="13"/>
  <c r="W46" i="13"/>
  <c r="Z46" i="13"/>
  <c r="J46" i="13"/>
  <c r="L46" i="13"/>
  <c r="O46" i="13"/>
  <c r="BT45" i="13"/>
  <c r="BV45" i="13"/>
  <c r="BY45" i="13"/>
  <c r="BX45" i="13"/>
  <c r="BJ45" i="13"/>
  <c r="BL45" i="13"/>
  <c r="BO45" i="13"/>
  <c r="BN45" i="13"/>
  <c r="AZ45" i="13"/>
  <c r="BB45" i="13"/>
  <c r="BE45" i="13"/>
  <c r="BD45" i="13"/>
  <c r="AP45" i="13"/>
  <c r="AR45" i="13"/>
  <c r="AU45" i="13"/>
  <c r="AT45" i="13"/>
  <c r="AF45" i="13"/>
  <c r="AH45" i="13"/>
  <c r="AK45" i="13"/>
  <c r="AJ45" i="13"/>
  <c r="U45" i="13"/>
  <c r="W45" i="13"/>
  <c r="Z45" i="13"/>
  <c r="J45" i="13"/>
  <c r="L45" i="13"/>
  <c r="O45" i="13"/>
  <c r="BT44" i="13"/>
  <c r="BV44" i="13"/>
  <c r="BY44" i="13"/>
  <c r="BX44" i="13"/>
  <c r="BJ44" i="13"/>
  <c r="BL44" i="13"/>
  <c r="BO44" i="13"/>
  <c r="BN44" i="13"/>
  <c r="AZ44" i="13"/>
  <c r="BB44" i="13"/>
  <c r="BE44" i="13"/>
  <c r="BD44" i="13"/>
  <c r="AP44" i="13"/>
  <c r="AR44" i="13"/>
  <c r="AU44" i="13"/>
  <c r="AT44" i="13"/>
  <c r="AF44" i="13"/>
  <c r="AH44" i="13"/>
  <c r="AK44" i="13"/>
  <c r="AJ44" i="13"/>
  <c r="U44" i="13"/>
  <c r="W44" i="13"/>
  <c r="Z44" i="13"/>
  <c r="J44" i="13"/>
  <c r="L44" i="13"/>
  <c r="O44" i="13"/>
  <c r="BT43" i="13"/>
  <c r="BV43" i="13"/>
  <c r="BY43" i="13"/>
  <c r="BX43" i="13"/>
  <c r="BJ43" i="13"/>
  <c r="BL43" i="13"/>
  <c r="BO43" i="13"/>
  <c r="BN43" i="13"/>
  <c r="AZ43" i="13"/>
  <c r="BB43" i="13"/>
  <c r="BE43" i="13"/>
  <c r="BD43" i="13"/>
  <c r="AP43" i="13"/>
  <c r="AR43" i="13"/>
  <c r="AU43" i="13"/>
  <c r="AT43" i="13"/>
  <c r="AF43" i="13"/>
  <c r="AH43" i="13"/>
  <c r="AK43" i="13"/>
  <c r="AJ43" i="13"/>
  <c r="U43" i="13"/>
  <c r="W43" i="13"/>
  <c r="Z43" i="13"/>
  <c r="J43" i="13"/>
  <c r="L43" i="13"/>
  <c r="O43" i="13"/>
  <c r="BT42" i="13"/>
  <c r="BV42" i="13"/>
  <c r="BY42" i="13"/>
  <c r="BX42" i="13"/>
  <c r="BJ42" i="13"/>
  <c r="BL42" i="13"/>
  <c r="BO42" i="13"/>
  <c r="BN42" i="13"/>
  <c r="AZ42" i="13"/>
  <c r="BB42" i="13"/>
  <c r="BE42" i="13"/>
  <c r="BD42" i="13"/>
  <c r="AP42" i="13"/>
  <c r="AR42" i="13"/>
  <c r="AU42" i="13"/>
  <c r="AT42" i="13"/>
  <c r="AF42" i="13"/>
  <c r="AH42" i="13"/>
  <c r="AK42" i="13"/>
  <c r="AJ42" i="13"/>
  <c r="U42" i="13"/>
  <c r="W42" i="13"/>
  <c r="Z42" i="13"/>
  <c r="J42" i="13"/>
  <c r="L42" i="13"/>
  <c r="O42" i="13"/>
  <c r="BT41" i="13"/>
  <c r="BV41" i="13"/>
  <c r="BY41" i="13"/>
  <c r="BX41" i="13"/>
  <c r="BJ41" i="13"/>
  <c r="BL41" i="13"/>
  <c r="BO41" i="13"/>
  <c r="BN41" i="13"/>
  <c r="AZ41" i="13"/>
  <c r="BB41" i="13"/>
  <c r="BE41" i="13"/>
  <c r="BD41" i="13"/>
  <c r="AP41" i="13"/>
  <c r="AR41" i="13"/>
  <c r="AU41" i="13"/>
  <c r="AT41" i="13"/>
  <c r="AF41" i="13"/>
  <c r="AH41" i="13"/>
  <c r="AK41" i="13"/>
  <c r="AJ41" i="13"/>
  <c r="U41" i="13"/>
  <c r="W41" i="13"/>
  <c r="Z41" i="13"/>
  <c r="J41" i="13"/>
  <c r="L41" i="13"/>
  <c r="O41" i="13"/>
  <c r="BT40" i="13"/>
  <c r="BV40" i="13"/>
  <c r="BY40" i="13"/>
  <c r="BX40" i="13"/>
  <c r="BJ40" i="13"/>
  <c r="BL40" i="13"/>
  <c r="BO40" i="13"/>
  <c r="BN40" i="13"/>
  <c r="AZ40" i="13"/>
  <c r="BB40" i="13"/>
  <c r="BE40" i="13"/>
  <c r="BD40" i="13"/>
  <c r="AP40" i="13"/>
  <c r="AR40" i="13"/>
  <c r="AU40" i="13"/>
  <c r="AT40" i="13"/>
  <c r="AF40" i="13"/>
  <c r="AG40" i="13"/>
  <c r="AH40" i="13"/>
  <c r="AK40" i="13"/>
  <c r="AJ40" i="13"/>
  <c r="U40" i="13"/>
  <c r="W40" i="13"/>
  <c r="Z40" i="13"/>
  <c r="J40" i="13"/>
  <c r="L40" i="13"/>
  <c r="O40" i="13"/>
  <c r="BT39" i="13"/>
  <c r="BV39" i="13"/>
  <c r="BY39" i="13"/>
  <c r="BX39" i="13"/>
  <c r="BJ39" i="13"/>
  <c r="BL39" i="13"/>
  <c r="BO39" i="13"/>
  <c r="BN39" i="13"/>
  <c r="AZ39" i="13"/>
  <c r="BB39" i="13"/>
  <c r="BE39" i="13"/>
  <c r="BD39" i="13"/>
  <c r="AP39" i="13"/>
  <c r="AR39" i="13"/>
  <c r="AU39" i="13"/>
  <c r="AT39" i="13"/>
  <c r="AF39" i="13"/>
  <c r="AH39" i="13"/>
  <c r="AK39" i="13"/>
  <c r="AJ39" i="13"/>
  <c r="U39" i="13"/>
  <c r="W39" i="13"/>
  <c r="Z39" i="13"/>
  <c r="J39" i="13"/>
  <c r="L39" i="13"/>
  <c r="O39" i="13"/>
  <c r="BT38" i="13"/>
  <c r="BV38" i="13"/>
  <c r="BY38" i="13"/>
  <c r="BX38" i="13"/>
  <c r="BJ38" i="13"/>
  <c r="BL38" i="13"/>
  <c r="BO38" i="13"/>
  <c r="BN38" i="13"/>
  <c r="AZ38" i="13"/>
  <c r="BB38" i="13"/>
  <c r="BE38" i="13"/>
  <c r="BD38" i="13"/>
  <c r="AP38" i="13"/>
  <c r="AR38" i="13"/>
  <c r="AU38" i="13"/>
  <c r="AT38" i="13"/>
  <c r="AF38" i="13"/>
  <c r="AH38" i="13"/>
  <c r="AK38" i="13"/>
  <c r="AJ38" i="13"/>
  <c r="U38" i="13"/>
  <c r="W38" i="13"/>
  <c r="Z38" i="13"/>
  <c r="J38" i="13"/>
  <c r="L38" i="13"/>
  <c r="O38" i="13"/>
  <c r="BT37" i="13"/>
  <c r="BV37" i="13"/>
  <c r="BY37" i="13"/>
  <c r="BX37" i="13"/>
  <c r="BJ37" i="13"/>
  <c r="BL37" i="13"/>
  <c r="BO37" i="13"/>
  <c r="BN37" i="13"/>
  <c r="AZ37" i="13"/>
  <c r="BB37" i="13"/>
  <c r="BE37" i="13"/>
  <c r="BD37" i="13"/>
  <c r="AP37" i="13"/>
  <c r="AR37" i="13"/>
  <c r="AU37" i="13"/>
  <c r="AT37" i="13"/>
  <c r="AF37" i="13"/>
  <c r="AH37" i="13"/>
  <c r="AK37" i="13"/>
  <c r="AJ37" i="13"/>
  <c r="U37" i="13"/>
  <c r="W37" i="13"/>
  <c r="Z37" i="13"/>
  <c r="J37" i="13"/>
  <c r="L37" i="13"/>
  <c r="O37" i="13"/>
  <c r="BT36" i="13"/>
  <c r="BV36" i="13"/>
  <c r="BY36" i="13"/>
  <c r="BX36" i="13"/>
  <c r="BJ36" i="13"/>
  <c r="BL36" i="13"/>
  <c r="BO36" i="13"/>
  <c r="BN36" i="13"/>
  <c r="AZ36" i="13"/>
  <c r="BB36" i="13"/>
  <c r="BE36" i="13"/>
  <c r="BD36" i="13"/>
  <c r="AP36" i="13"/>
  <c r="AR36" i="13"/>
  <c r="AU36" i="13"/>
  <c r="AT36" i="13"/>
  <c r="AF36" i="13"/>
  <c r="AH36" i="13"/>
  <c r="AK36" i="13"/>
  <c r="AJ36" i="13"/>
  <c r="U36" i="13"/>
  <c r="W36" i="13"/>
  <c r="Z36" i="13"/>
  <c r="J36" i="13"/>
  <c r="L36" i="13"/>
  <c r="O36" i="13"/>
  <c r="BT35" i="13"/>
  <c r="BV35" i="13"/>
  <c r="BY35" i="13"/>
  <c r="BX35" i="13"/>
  <c r="BJ35" i="13"/>
  <c r="BL35" i="13"/>
  <c r="BO35" i="13"/>
  <c r="BN35" i="13"/>
  <c r="AZ35" i="13"/>
  <c r="BB35" i="13"/>
  <c r="BE35" i="13"/>
  <c r="BD35" i="13"/>
  <c r="AP35" i="13"/>
  <c r="AR35" i="13"/>
  <c r="AU35" i="13"/>
  <c r="AT35" i="13"/>
  <c r="AF35" i="13"/>
  <c r="AH35" i="13"/>
  <c r="AK35" i="13"/>
  <c r="AJ35" i="13"/>
  <c r="U35" i="13"/>
  <c r="W35" i="13"/>
  <c r="Z35" i="13"/>
  <c r="J35" i="13"/>
  <c r="L35" i="13"/>
  <c r="O35" i="13"/>
  <c r="BT34" i="13"/>
  <c r="BV34" i="13"/>
  <c r="BY34" i="13"/>
  <c r="BX34" i="13"/>
  <c r="BJ34" i="13"/>
  <c r="BL34" i="13"/>
  <c r="BO34" i="13"/>
  <c r="BN34" i="13"/>
  <c r="AZ34" i="13"/>
  <c r="BB34" i="13"/>
  <c r="BE34" i="13"/>
  <c r="BD34" i="13"/>
  <c r="AP34" i="13"/>
  <c r="AR34" i="13"/>
  <c r="AU34" i="13"/>
  <c r="AT34" i="13"/>
  <c r="AF34" i="13"/>
  <c r="AH34" i="13"/>
  <c r="AK34" i="13"/>
  <c r="AJ34" i="13"/>
  <c r="U34" i="13"/>
  <c r="W34" i="13"/>
  <c r="Z34" i="13"/>
  <c r="J34" i="13"/>
  <c r="L34" i="13"/>
  <c r="O34" i="13"/>
  <c r="BT33" i="13"/>
  <c r="BV33" i="13"/>
  <c r="BY33" i="13"/>
  <c r="BX33" i="13"/>
  <c r="BJ33" i="13"/>
  <c r="BL33" i="13"/>
  <c r="BO33" i="13"/>
  <c r="BN33" i="13"/>
  <c r="AZ33" i="13"/>
  <c r="BB33" i="13"/>
  <c r="BE33" i="13"/>
  <c r="BD33" i="13"/>
  <c r="AP33" i="13"/>
  <c r="AR33" i="13"/>
  <c r="AU33" i="13"/>
  <c r="AT33" i="13"/>
  <c r="AF33" i="13"/>
  <c r="AH33" i="13"/>
  <c r="AK33" i="13"/>
  <c r="AJ33" i="13"/>
  <c r="U33" i="13"/>
  <c r="W33" i="13"/>
  <c r="Z33" i="13"/>
  <c r="J33" i="13"/>
  <c r="L33" i="13"/>
  <c r="O33" i="13"/>
  <c r="BT32" i="13"/>
  <c r="BV32" i="13"/>
  <c r="BY32" i="13"/>
  <c r="BX32" i="13"/>
  <c r="BJ32" i="13"/>
  <c r="BL32" i="13"/>
  <c r="BO32" i="13"/>
  <c r="BN32" i="13"/>
  <c r="AZ32" i="13"/>
  <c r="BB32" i="13"/>
  <c r="BE32" i="13"/>
  <c r="BD32" i="13"/>
  <c r="AP32" i="13"/>
  <c r="AR32" i="13"/>
  <c r="AU32" i="13"/>
  <c r="AT32" i="13"/>
  <c r="AF32" i="13"/>
  <c r="AH32" i="13"/>
  <c r="AK32" i="13"/>
  <c r="AJ32" i="13"/>
  <c r="U32" i="13"/>
  <c r="W32" i="13"/>
  <c r="Z32" i="13"/>
  <c r="J32" i="13"/>
  <c r="L32" i="13"/>
  <c r="O32" i="13"/>
  <c r="BT31" i="13"/>
  <c r="BV31" i="13"/>
  <c r="BY31" i="13"/>
  <c r="BX31" i="13"/>
  <c r="BJ31" i="13"/>
  <c r="BL31" i="13"/>
  <c r="BO31" i="13"/>
  <c r="BN31" i="13"/>
  <c r="AZ31" i="13"/>
  <c r="BB31" i="13"/>
  <c r="BE31" i="13"/>
  <c r="BD31" i="13"/>
  <c r="AP31" i="13"/>
  <c r="AR31" i="13"/>
  <c r="AU31" i="13"/>
  <c r="AT31" i="13"/>
  <c r="AF31" i="13"/>
  <c r="AH31" i="13"/>
  <c r="AK31" i="13"/>
  <c r="AJ31" i="13"/>
  <c r="U31" i="13"/>
  <c r="W31" i="13"/>
  <c r="Z31" i="13"/>
  <c r="J31" i="13"/>
  <c r="L31" i="13"/>
  <c r="O31" i="13"/>
  <c r="BT30" i="13"/>
  <c r="BV30" i="13"/>
  <c r="BY30" i="13"/>
  <c r="BX30" i="13"/>
  <c r="BJ30" i="13"/>
  <c r="BL30" i="13"/>
  <c r="BO30" i="13"/>
  <c r="BN30" i="13"/>
  <c r="AZ30" i="13"/>
  <c r="BB30" i="13"/>
  <c r="BE30" i="13"/>
  <c r="BD30" i="13"/>
  <c r="AP30" i="13"/>
  <c r="AR30" i="13"/>
  <c r="AU30" i="13"/>
  <c r="AT30" i="13"/>
  <c r="AF30" i="13"/>
  <c r="AH30" i="13"/>
  <c r="AK30" i="13"/>
  <c r="AJ30" i="13"/>
  <c r="U30" i="13"/>
  <c r="W30" i="13"/>
  <c r="Z30" i="13"/>
  <c r="J30" i="13"/>
  <c r="L30" i="13"/>
  <c r="O30" i="13"/>
  <c r="BT29" i="13"/>
  <c r="BV29" i="13"/>
  <c r="BY29" i="13"/>
  <c r="BX29" i="13"/>
  <c r="BJ29" i="13"/>
  <c r="BL29" i="13"/>
  <c r="BO29" i="13"/>
  <c r="BN29" i="13"/>
  <c r="AZ29" i="13"/>
  <c r="BB29" i="13"/>
  <c r="BE29" i="13"/>
  <c r="BD29" i="13"/>
  <c r="AP29" i="13"/>
  <c r="AR29" i="13"/>
  <c r="AU29" i="13"/>
  <c r="AT29" i="13"/>
  <c r="AF29" i="13"/>
  <c r="AH29" i="13"/>
  <c r="AK29" i="13"/>
  <c r="AJ29" i="13"/>
  <c r="U29" i="13"/>
  <c r="W29" i="13"/>
  <c r="Z29" i="13"/>
  <c r="J29" i="13"/>
  <c r="L29" i="13"/>
  <c r="O29" i="13"/>
  <c r="BT28" i="13"/>
  <c r="BV28" i="13"/>
  <c r="BY28" i="13"/>
  <c r="BX28" i="13"/>
  <c r="BJ28" i="13"/>
  <c r="BL28" i="13"/>
  <c r="BO28" i="13"/>
  <c r="BN28" i="13"/>
  <c r="AZ28" i="13"/>
  <c r="BB28" i="13"/>
  <c r="BE28" i="13"/>
  <c r="BD28" i="13"/>
  <c r="AP28" i="13"/>
  <c r="AR28" i="13"/>
  <c r="AU28" i="13"/>
  <c r="AT28" i="13"/>
  <c r="AF28" i="13"/>
  <c r="AH28" i="13"/>
  <c r="AK28" i="13"/>
  <c r="AJ28" i="13"/>
  <c r="U28" i="13"/>
  <c r="W28" i="13"/>
  <c r="Z28" i="13"/>
  <c r="J28" i="13"/>
  <c r="L28" i="13"/>
  <c r="O28" i="13"/>
  <c r="BT27" i="13"/>
  <c r="BV27" i="13"/>
  <c r="BY27" i="13"/>
  <c r="BX27" i="13"/>
  <c r="BJ27" i="13"/>
  <c r="BL27" i="13"/>
  <c r="BO27" i="13"/>
  <c r="BN27" i="13"/>
  <c r="AZ27" i="13"/>
  <c r="BB27" i="13"/>
  <c r="BE27" i="13"/>
  <c r="BD27" i="13"/>
  <c r="AP27" i="13"/>
  <c r="AR27" i="13"/>
  <c r="AU27" i="13"/>
  <c r="AT27" i="13"/>
  <c r="AF27" i="13"/>
  <c r="AH27" i="13"/>
  <c r="AK27" i="13"/>
  <c r="AJ27" i="13"/>
  <c r="U27" i="13"/>
  <c r="W27" i="13"/>
  <c r="Z27" i="13"/>
  <c r="J27" i="13"/>
  <c r="L27" i="13"/>
  <c r="O27" i="13"/>
  <c r="BT26" i="13"/>
  <c r="BV26" i="13"/>
  <c r="BY26" i="13"/>
  <c r="BX26" i="13"/>
  <c r="BJ26" i="13"/>
  <c r="BL26" i="13"/>
  <c r="BO26" i="13"/>
  <c r="BN26" i="13"/>
  <c r="AZ26" i="13"/>
  <c r="BB26" i="13"/>
  <c r="BE26" i="13"/>
  <c r="BD26" i="13"/>
  <c r="AP26" i="13"/>
  <c r="AR26" i="13"/>
  <c r="AU26" i="13"/>
  <c r="AT26" i="13"/>
  <c r="AF26" i="13"/>
  <c r="AH26" i="13"/>
  <c r="AK26" i="13"/>
  <c r="AJ26" i="13"/>
  <c r="U26" i="13"/>
  <c r="W26" i="13"/>
  <c r="Z26" i="13"/>
  <c r="J26" i="13"/>
  <c r="L26" i="13"/>
  <c r="O26" i="13"/>
  <c r="BT25" i="13"/>
  <c r="BV25" i="13"/>
  <c r="BY25" i="13"/>
  <c r="BX25" i="13"/>
  <c r="BJ25" i="13"/>
  <c r="BL25" i="13"/>
  <c r="BO25" i="13"/>
  <c r="BN25" i="13"/>
  <c r="AZ25" i="13"/>
  <c r="BB25" i="13"/>
  <c r="BE25" i="13"/>
  <c r="BD25" i="13"/>
  <c r="AP25" i="13"/>
  <c r="AR25" i="13"/>
  <c r="AU25" i="13"/>
  <c r="AT25" i="13"/>
  <c r="AF25" i="13"/>
  <c r="AH25" i="13"/>
  <c r="AK25" i="13"/>
  <c r="AJ25" i="13"/>
  <c r="U25" i="13"/>
  <c r="W25" i="13"/>
  <c r="Z25" i="13"/>
  <c r="J25" i="13"/>
  <c r="L25" i="13"/>
  <c r="O25" i="13"/>
  <c r="BT24" i="13"/>
  <c r="BV24" i="13"/>
  <c r="BY24" i="13"/>
  <c r="BX24" i="13"/>
  <c r="BJ24" i="13"/>
  <c r="BL24" i="13"/>
  <c r="BO24" i="13"/>
  <c r="BN24" i="13"/>
  <c r="AZ24" i="13"/>
  <c r="BB24" i="13"/>
  <c r="BE24" i="13"/>
  <c r="BD24" i="13"/>
  <c r="AP24" i="13"/>
  <c r="AR24" i="13"/>
  <c r="AU24" i="13"/>
  <c r="AT24" i="13"/>
  <c r="AF24" i="13"/>
  <c r="AH24" i="13"/>
  <c r="AK24" i="13"/>
  <c r="AJ24" i="13"/>
  <c r="U24" i="13"/>
  <c r="W24" i="13"/>
  <c r="Z24" i="13"/>
  <c r="J24" i="13"/>
  <c r="L24" i="13"/>
  <c r="O24" i="13"/>
  <c r="BT23" i="13"/>
  <c r="BV23" i="13"/>
  <c r="BY23" i="13"/>
  <c r="BX23" i="13"/>
  <c r="BJ23" i="13"/>
  <c r="BL23" i="13"/>
  <c r="BO23" i="13"/>
  <c r="BN23" i="13"/>
  <c r="AZ23" i="13"/>
  <c r="BB23" i="13"/>
  <c r="BE23" i="13"/>
  <c r="BD23" i="13"/>
  <c r="AP23" i="13"/>
  <c r="AR23" i="13"/>
  <c r="AU23" i="13"/>
  <c r="AT23" i="13"/>
  <c r="AF23" i="13"/>
  <c r="AH23" i="13"/>
  <c r="AK23" i="13"/>
  <c r="AJ23" i="13"/>
  <c r="U23" i="13"/>
  <c r="W23" i="13"/>
  <c r="Z23" i="13"/>
  <c r="J23" i="13"/>
  <c r="L23" i="13"/>
  <c r="O23" i="13"/>
  <c r="BT22" i="13"/>
  <c r="BV22" i="13"/>
  <c r="BY22" i="13"/>
  <c r="BX22" i="13"/>
  <c r="BJ22" i="13"/>
  <c r="BL22" i="13"/>
  <c r="BO22" i="13"/>
  <c r="BN22" i="13"/>
  <c r="AZ22" i="13"/>
  <c r="BB22" i="13"/>
  <c r="BE22" i="13"/>
  <c r="BD22" i="13"/>
  <c r="AP22" i="13"/>
  <c r="AR22" i="13"/>
  <c r="AU22" i="13"/>
  <c r="AT22" i="13"/>
  <c r="AF22" i="13"/>
  <c r="AG22" i="13"/>
  <c r="AH22" i="13"/>
  <c r="AK22" i="13"/>
  <c r="AJ22" i="13"/>
  <c r="U22" i="13"/>
  <c r="W22" i="13"/>
  <c r="Z22" i="13"/>
  <c r="J22" i="13"/>
  <c r="L22" i="13"/>
  <c r="O22" i="13"/>
  <c r="BT21" i="13"/>
  <c r="BV21" i="13"/>
  <c r="BY21" i="13"/>
  <c r="BX21" i="13"/>
  <c r="BJ21" i="13"/>
  <c r="BL21" i="13"/>
  <c r="BO21" i="13"/>
  <c r="BN21" i="13"/>
  <c r="AZ21" i="13"/>
  <c r="BB21" i="13"/>
  <c r="BE21" i="13"/>
  <c r="BD21" i="13"/>
  <c r="AP21" i="13"/>
  <c r="AR21" i="13"/>
  <c r="AU21" i="13"/>
  <c r="AT21" i="13"/>
  <c r="AF21" i="13"/>
  <c r="AH21" i="13"/>
  <c r="AK21" i="13"/>
  <c r="AJ21" i="13"/>
  <c r="U21" i="13"/>
  <c r="W21" i="13"/>
  <c r="Z21" i="13"/>
  <c r="J21" i="13"/>
  <c r="L21" i="13"/>
  <c r="O21" i="13"/>
  <c r="BT20" i="13"/>
  <c r="BV20" i="13"/>
  <c r="BY20" i="13"/>
  <c r="BX20" i="13"/>
  <c r="BJ20" i="13"/>
  <c r="BL20" i="13"/>
  <c r="BO20" i="13"/>
  <c r="BN20" i="13"/>
  <c r="AZ20" i="13"/>
  <c r="BB20" i="13"/>
  <c r="BE20" i="13"/>
  <c r="BD20" i="13"/>
  <c r="AP20" i="13"/>
  <c r="AR20" i="13"/>
  <c r="AU20" i="13"/>
  <c r="AT20" i="13"/>
  <c r="AF20" i="13"/>
  <c r="AH20" i="13"/>
  <c r="AK20" i="13"/>
  <c r="AJ20" i="13"/>
  <c r="U20" i="13"/>
  <c r="W20" i="13"/>
  <c r="Z20" i="13"/>
  <c r="J20" i="13"/>
  <c r="L20" i="13"/>
  <c r="O20" i="13"/>
  <c r="BT19" i="13"/>
  <c r="BV19" i="13"/>
  <c r="BY19" i="13"/>
  <c r="BX19" i="13"/>
  <c r="BJ19" i="13"/>
  <c r="BL19" i="13"/>
  <c r="BO19" i="13"/>
  <c r="BN19" i="13"/>
  <c r="AZ19" i="13"/>
  <c r="BB19" i="13"/>
  <c r="BE19" i="13"/>
  <c r="BD19" i="13"/>
  <c r="AP19" i="13"/>
  <c r="AR19" i="13"/>
  <c r="AU19" i="13"/>
  <c r="AT19" i="13"/>
  <c r="AF19" i="13"/>
  <c r="AH19" i="13"/>
  <c r="AK19" i="13"/>
  <c r="AJ19" i="13"/>
  <c r="U19" i="13"/>
  <c r="W19" i="13"/>
  <c r="Z19" i="13"/>
  <c r="J19" i="13"/>
  <c r="L19" i="13"/>
  <c r="O19" i="13"/>
  <c r="BT18" i="13"/>
  <c r="BV18" i="13"/>
  <c r="BY18" i="13"/>
  <c r="BX18" i="13"/>
  <c r="BJ18" i="13"/>
  <c r="BL18" i="13"/>
  <c r="BO18" i="13"/>
  <c r="BN18" i="13"/>
  <c r="AZ18" i="13"/>
  <c r="BB18" i="13"/>
  <c r="BE18" i="13"/>
  <c r="BD18" i="13"/>
  <c r="AP18" i="13"/>
  <c r="AR18" i="13"/>
  <c r="AU18" i="13"/>
  <c r="AT18" i="13"/>
  <c r="AF18" i="13"/>
  <c r="AH18" i="13"/>
  <c r="AK18" i="13"/>
  <c r="AJ18" i="13"/>
  <c r="U18" i="13"/>
  <c r="W18" i="13"/>
  <c r="Z18" i="13"/>
  <c r="J18" i="13"/>
  <c r="L18" i="13"/>
  <c r="O18" i="13"/>
  <c r="BT17" i="13"/>
  <c r="BV17" i="13"/>
  <c r="BY17" i="13"/>
  <c r="BX17" i="13"/>
  <c r="BJ17" i="13"/>
  <c r="BL17" i="13"/>
  <c r="BO17" i="13"/>
  <c r="BN17" i="13"/>
  <c r="AZ17" i="13"/>
  <c r="BB17" i="13"/>
  <c r="BE17" i="13"/>
  <c r="BD17" i="13"/>
  <c r="AP17" i="13"/>
  <c r="AR17" i="13"/>
  <c r="AU17" i="13"/>
  <c r="AT17" i="13"/>
  <c r="AF17" i="13"/>
  <c r="AH17" i="13"/>
  <c r="AK17" i="13"/>
  <c r="AJ17" i="13"/>
  <c r="U17" i="13"/>
  <c r="W17" i="13"/>
  <c r="Z17" i="13"/>
  <c r="J17" i="13"/>
  <c r="L17" i="13"/>
  <c r="O17" i="13"/>
  <c r="BT16" i="13"/>
  <c r="BV16" i="13"/>
  <c r="BY16" i="13"/>
  <c r="BX16" i="13"/>
  <c r="BJ16" i="13"/>
  <c r="BL16" i="13"/>
  <c r="BO16" i="13"/>
  <c r="BN16" i="13"/>
  <c r="AZ16" i="13"/>
  <c r="BB16" i="13"/>
  <c r="BE16" i="13"/>
  <c r="BD16" i="13"/>
  <c r="AP16" i="13"/>
  <c r="AR16" i="13"/>
  <c r="AU16" i="13"/>
  <c r="AT16" i="13"/>
  <c r="AF16" i="13"/>
  <c r="AH16" i="13"/>
  <c r="AK16" i="13"/>
  <c r="AJ16" i="13"/>
  <c r="U16" i="13"/>
  <c r="W16" i="13"/>
  <c r="Z16" i="13"/>
  <c r="J16" i="13"/>
  <c r="L16" i="13"/>
  <c r="O16" i="13"/>
  <c r="BT15" i="13"/>
  <c r="BV15" i="13"/>
  <c r="BY15" i="13"/>
  <c r="BX15" i="13"/>
  <c r="BJ15" i="13"/>
  <c r="BL15" i="13"/>
  <c r="BO15" i="13"/>
  <c r="BN15" i="13"/>
  <c r="AZ15" i="13"/>
  <c r="BB15" i="13"/>
  <c r="BE15" i="13"/>
  <c r="BD15" i="13"/>
  <c r="AP15" i="13"/>
  <c r="AR15" i="13"/>
  <c r="AU15" i="13"/>
  <c r="AT15" i="13"/>
  <c r="AF15" i="13"/>
  <c r="AH15" i="13"/>
  <c r="AK15" i="13"/>
  <c r="AJ15" i="13"/>
  <c r="U15" i="13"/>
  <c r="W15" i="13"/>
  <c r="Z15" i="13"/>
  <c r="J15" i="13"/>
  <c r="L15" i="13"/>
  <c r="O15" i="13"/>
  <c r="BT14" i="13"/>
  <c r="BV14" i="13"/>
  <c r="BY14" i="13"/>
  <c r="BX14" i="13"/>
  <c r="BJ14" i="13"/>
  <c r="BL14" i="13"/>
  <c r="BO14" i="13"/>
  <c r="BN14" i="13"/>
  <c r="AZ14" i="13"/>
  <c r="BB14" i="13"/>
  <c r="BE14" i="13"/>
  <c r="BD14" i="13"/>
  <c r="AP14" i="13"/>
  <c r="AR14" i="13"/>
  <c r="AU14" i="13"/>
  <c r="AT14" i="13"/>
  <c r="AF14" i="13"/>
  <c r="AH14" i="13"/>
  <c r="AK14" i="13"/>
  <c r="AJ14" i="13"/>
  <c r="U14" i="13"/>
  <c r="W14" i="13"/>
  <c r="Z14" i="13"/>
  <c r="J14" i="13"/>
  <c r="L14" i="13"/>
  <c r="O14" i="13"/>
  <c r="BT13" i="13"/>
  <c r="BV13" i="13"/>
  <c r="BY13" i="13"/>
  <c r="BX13" i="13"/>
  <c r="BJ13" i="13"/>
  <c r="BL13" i="13"/>
  <c r="BO13" i="13"/>
  <c r="BN13" i="13"/>
  <c r="AZ13" i="13"/>
  <c r="BB13" i="13"/>
  <c r="BE13" i="13"/>
  <c r="BD13" i="13"/>
  <c r="AP13" i="13"/>
  <c r="AR13" i="13"/>
  <c r="AU13" i="13"/>
  <c r="AT13" i="13"/>
  <c r="AF13" i="13"/>
  <c r="AH13" i="13"/>
  <c r="AK13" i="13"/>
  <c r="AJ13" i="13"/>
  <c r="U13" i="13"/>
  <c r="W13" i="13"/>
  <c r="Z13" i="13"/>
  <c r="J13" i="13"/>
  <c r="L13" i="13"/>
  <c r="O13" i="13"/>
  <c r="BT12" i="13"/>
  <c r="BV12" i="13"/>
  <c r="BY12" i="13"/>
  <c r="BX12" i="13"/>
  <c r="BJ12" i="13"/>
  <c r="BL12" i="13"/>
  <c r="BO12" i="13"/>
  <c r="BN12" i="13"/>
  <c r="AZ12" i="13"/>
  <c r="BB12" i="13"/>
  <c r="BE12" i="13"/>
  <c r="BD12" i="13"/>
  <c r="AP12" i="13"/>
  <c r="AR12" i="13"/>
  <c r="AU12" i="13"/>
  <c r="AT12" i="13"/>
  <c r="AF12" i="13"/>
  <c r="AH12" i="13"/>
  <c r="AK12" i="13"/>
  <c r="AJ12" i="13"/>
  <c r="U12" i="13"/>
  <c r="W12" i="13"/>
  <c r="Z12" i="13"/>
  <c r="J12" i="13"/>
  <c r="L12" i="13"/>
  <c r="O12" i="13"/>
  <c r="BT11" i="13"/>
  <c r="BV11" i="13"/>
  <c r="BY11" i="13"/>
  <c r="BX11" i="13"/>
  <c r="BJ11" i="13"/>
  <c r="BL11" i="13"/>
  <c r="BO11" i="13"/>
  <c r="BN11" i="13"/>
  <c r="AZ11" i="13"/>
  <c r="BB11" i="13"/>
  <c r="BE11" i="13"/>
  <c r="BD11" i="13"/>
  <c r="AP11" i="13"/>
  <c r="AR11" i="13"/>
  <c r="AU11" i="13"/>
  <c r="AT11" i="13"/>
  <c r="AF11" i="13"/>
  <c r="AH11" i="13"/>
  <c r="AK11" i="13"/>
  <c r="AJ11" i="13"/>
  <c r="U11" i="13"/>
  <c r="W11" i="13"/>
  <c r="Z11" i="13"/>
  <c r="J11" i="13"/>
  <c r="L11" i="13"/>
  <c r="O11" i="13"/>
  <c r="BT10" i="13"/>
  <c r="BV10" i="13"/>
  <c r="BY10" i="13"/>
  <c r="BX10" i="13"/>
  <c r="BJ10" i="13"/>
  <c r="BL10" i="13"/>
  <c r="BO10" i="13"/>
  <c r="BN10" i="13"/>
  <c r="AZ10" i="13"/>
  <c r="BB10" i="13"/>
  <c r="BE10" i="13"/>
  <c r="BD10" i="13"/>
  <c r="AP10" i="13"/>
  <c r="AR10" i="13"/>
  <c r="AU10" i="13"/>
  <c r="AT10" i="13"/>
  <c r="AF10" i="13"/>
  <c r="AH10" i="13"/>
  <c r="AK10" i="13"/>
  <c r="AJ10" i="13"/>
  <c r="U10" i="13"/>
  <c r="W10" i="13"/>
  <c r="Z10" i="13"/>
  <c r="J10" i="13"/>
  <c r="L10" i="13"/>
  <c r="BT9" i="13"/>
  <c r="BV9" i="13"/>
  <c r="BY9" i="13"/>
  <c r="BX9" i="13"/>
  <c r="BJ9" i="13"/>
  <c r="BL9" i="13"/>
  <c r="BO9" i="13"/>
  <c r="BN9" i="13"/>
  <c r="AZ9" i="13"/>
  <c r="BB9" i="13"/>
  <c r="BE9" i="13"/>
  <c r="BD9" i="13"/>
  <c r="AP9" i="13"/>
  <c r="AR9" i="13"/>
  <c r="AU9" i="13"/>
  <c r="AT9" i="13"/>
  <c r="AF9" i="13"/>
  <c r="AH9" i="13"/>
  <c r="AK9" i="13"/>
  <c r="AJ9" i="13"/>
  <c r="U9" i="13"/>
  <c r="W9" i="13"/>
  <c r="Z9" i="13"/>
  <c r="J9" i="13"/>
  <c r="L9" i="13"/>
  <c r="O9" i="13"/>
  <c r="BT8" i="13"/>
  <c r="BV8" i="13"/>
  <c r="BY8" i="13"/>
  <c r="BX8" i="13"/>
  <c r="BJ8" i="13"/>
  <c r="BL8" i="13"/>
  <c r="BO8" i="13"/>
  <c r="BN8" i="13"/>
  <c r="AZ8" i="13"/>
  <c r="BB8" i="13"/>
  <c r="BE8" i="13"/>
  <c r="BD8" i="13"/>
  <c r="AP8" i="13"/>
  <c r="AR8" i="13"/>
  <c r="AU8" i="13"/>
  <c r="AT8" i="13"/>
  <c r="AF8" i="13"/>
  <c r="AH8" i="13"/>
  <c r="AK8" i="13"/>
  <c r="AJ8" i="13"/>
  <c r="U8" i="13"/>
  <c r="W8" i="13"/>
  <c r="Z8" i="13"/>
  <c r="J8" i="13"/>
  <c r="L8" i="13"/>
  <c r="O8" i="13"/>
  <c r="BT7" i="13"/>
  <c r="BV7" i="13"/>
  <c r="BY7" i="13"/>
  <c r="BX7" i="13"/>
  <c r="BJ7" i="13"/>
  <c r="BL7" i="13"/>
  <c r="BO7" i="13"/>
  <c r="BN7" i="13"/>
  <c r="AZ7" i="13"/>
  <c r="BB7" i="13"/>
  <c r="BE7" i="13"/>
  <c r="BD7" i="13"/>
  <c r="AP7" i="13"/>
  <c r="AR7" i="13"/>
  <c r="AU7" i="13"/>
  <c r="AT7" i="13"/>
  <c r="AF7" i="13"/>
  <c r="AH7" i="13"/>
  <c r="AK7" i="13"/>
  <c r="AJ7" i="13"/>
  <c r="U7" i="13"/>
  <c r="W7" i="13"/>
  <c r="Z7" i="13"/>
  <c r="J7" i="13"/>
  <c r="L7" i="13"/>
  <c r="O7" i="13"/>
  <c r="BT6" i="13"/>
  <c r="BV6" i="13"/>
  <c r="BY6" i="13"/>
  <c r="BX6" i="13"/>
  <c r="BJ6" i="13"/>
  <c r="BL6" i="13"/>
  <c r="BO6" i="13"/>
  <c r="BN6" i="13"/>
  <c r="AZ6" i="13"/>
  <c r="BB6" i="13"/>
  <c r="BE6" i="13"/>
  <c r="BD6" i="13"/>
  <c r="AP6" i="13"/>
  <c r="AR6" i="13"/>
  <c r="AU6" i="13"/>
  <c r="AT6" i="13"/>
  <c r="AF6" i="13"/>
  <c r="AH6" i="13"/>
  <c r="AK6" i="13"/>
  <c r="AJ6" i="13"/>
  <c r="U6" i="13"/>
  <c r="W6" i="13"/>
  <c r="Z6" i="13"/>
  <c r="J6" i="13"/>
  <c r="L6" i="13"/>
  <c r="O6" i="13"/>
  <c r="BT5" i="13"/>
  <c r="BV5" i="13"/>
  <c r="BY5" i="13"/>
  <c r="BX5" i="13"/>
  <c r="BJ5" i="13"/>
  <c r="BL5" i="13"/>
  <c r="BO5" i="13"/>
  <c r="BN5" i="13"/>
  <c r="AZ5" i="13"/>
  <c r="BB5" i="13"/>
  <c r="BE5" i="13"/>
  <c r="BD5" i="13"/>
  <c r="AP5" i="13"/>
  <c r="AR5" i="13"/>
  <c r="AU5" i="13"/>
  <c r="AT5" i="13"/>
  <c r="AF5" i="13"/>
  <c r="AH5" i="13"/>
  <c r="AK5" i="13"/>
  <c r="AJ5" i="13"/>
  <c r="U5" i="13"/>
  <c r="W5" i="13"/>
  <c r="Z5" i="13"/>
  <c r="J5" i="13"/>
  <c r="L5" i="13"/>
  <c r="O5" i="13"/>
  <c r="BT4" i="13"/>
  <c r="BV4" i="13"/>
  <c r="BJ4" i="13"/>
  <c r="BL4" i="13"/>
  <c r="AZ4" i="13"/>
  <c r="BB4" i="13"/>
  <c r="AP4" i="13"/>
  <c r="AR4" i="13"/>
  <c r="AF4" i="13"/>
  <c r="AH4" i="13"/>
  <c r="U4" i="13"/>
  <c r="W4" i="13"/>
  <c r="J4" i="13"/>
  <c r="L4" i="13"/>
  <c r="BT3" i="13"/>
  <c r="BV3" i="13"/>
  <c r="BY3" i="13"/>
  <c r="BX3" i="13"/>
  <c r="BJ3" i="13"/>
  <c r="BL3" i="13"/>
  <c r="BO3" i="13"/>
  <c r="BN3" i="13"/>
  <c r="AZ3" i="13"/>
  <c r="BB3" i="13"/>
  <c r="BE3" i="13"/>
  <c r="BD3" i="13"/>
  <c r="AP3" i="13"/>
  <c r="AR3" i="13"/>
  <c r="AU3" i="13"/>
  <c r="AT3" i="13"/>
  <c r="AF3" i="13"/>
  <c r="AH3" i="13"/>
  <c r="AK3" i="13"/>
  <c r="AJ3" i="13"/>
  <c r="U3" i="13"/>
  <c r="W3" i="13"/>
  <c r="Z3" i="13"/>
  <c r="J3" i="13"/>
  <c r="L3" i="13"/>
  <c r="O3" i="13"/>
  <c r="BT2" i="13"/>
  <c r="BV2" i="13"/>
  <c r="BY2" i="13"/>
  <c r="BX2" i="13"/>
  <c r="BJ2" i="13"/>
  <c r="BL2" i="13"/>
  <c r="BO2" i="13"/>
  <c r="BN2" i="13"/>
  <c r="AZ2" i="13"/>
  <c r="BB2" i="13"/>
  <c r="BE2" i="13"/>
  <c r="BD2" i="13"/>
  <c r="AP2" i="13"/>
  <c r="AR2" i="13"/>
  <c r="AU2" i="13"/>
  <c r="AT2" i="13"/>
  <c r="AF2" i="13"/>
  <c r="AH2" i="13"/>
  <c r="AK2" i="13"/>
  <c r="AJ2" i="13"/>
  <c r="U2" i="13"/>
  <c r="W2" i="13"/>
  <c r="Z2" i="13"/>
  <c r="J2" i="13"/>
  <c r="L2" i="13"/>
  <c r="O2" i="13"/>
  <c r="BT86" i="12"/>
  <c r="BV86" i="12"/>
  <c r="BY86" i="12"/>
  <c r="BX86" i="12"/>
  <c r="BJ86" i="12"/>
  <c r="BL86" i="12"/>
  <c r="BO86" i="12"/>
  <c r="BN86" i="12"/>
  <c r="AZ86" i="12"/>
  <c r="BB86" i="12"/>
  <c r="BE86" i="12"/>
  <c r="BD86" i="12"/>
  <c r="AP86" i="12"/>
  <c r="AR86" i="12"/>
  <c r="AU86" i="12"/>
  <c r="AT86" i="12"/>
  <c r="AF86" i="12"/>
  <c r="AH86" i="12"/>
  <c r="AK86" i="12"/>
  <c r="AJ86" i="12"/>
  <c r="U86" i="12"/>
  <c r="W86" i="12"/>
  <c r="Z86" i="12"/>
  <c r="J86" i="12"/>
  <c r="L86" i="12"/>
  <c r="O86" i="12"/>
  <c r="BT85" i="12"/>
  <c r="BV85" i="12"/>
  <c r="BY85" i="12"/>
  <c r="BX85" i="12"/>
  <c r="BJ85" i="12"/>
  <c r="BL85" i="12"/>
  <c r="BO85" i="12"/>
  <c r="BN85" i="12"/>
  <c r="AZ85" i="12"/>
  <c r="BB85" i="12"/>
  <c r="BE85" i="12"/>
  <c r="BD85" i="12"/>
  <c r="AP85" i="12"/>
  <c r="AR85" i="12"/>
  <c r="AU85" i="12"/>
  <c r="AT85" i="12"/>
  <c r="AF85" i="12"/>
  <c r="AH85" i="12"/>
  <c r="AK85" i="12"/>
  <c r="AJ85" i="12"/>
  <c r="U85" i="12"/>
  <c r="W85" i="12"/>
  <c r="Z85" i="12"/>
  <c r="J85" i="12"/>
  <c r="L85" i="12"/>
  <c r="O85" i="12"/>
  <c r="BT84" i="12"/>
  <c r="BV84" i="12"/>
  <c r="BY84" i="12"/>
  <c r="BX84" i="12"/>
  <c r="BJ84" i="12"/>
  <c r="BL84" i="12"/>
  <c r="BO84" i="12"/>
  <c r="BN84" i="12"/>
  <c r="AZ84" i="12"/>
  <c r="BB84" i="12"/>
  <c r="BE84" i="12"/>
  <c r="BD84" i="12"/>
  <c r="AP84" i="12"/>
  <c r="AR84" i="12"/>
  <c r="AU84" i="12"/>
  <c r="AT84" i="12"/>
  <c r="AF84" i="12"/>
  <c r="AH84" i="12"/>
  <c r="AK84" i="12"/>
  <c r="AJ84" i="12"/>
  <c r="U84" i="12"/>
  <c r="W84" i="12"/>
  <c r="Z84" i="12"/>
  <c r="J84" i="12"/>
  <c r="L84" i="12"/>
  <c r="O84" i="12"/>
  <c r="BT83" i="12"/>
  <c r="BV83" i="12"/>
  <c r="BJ83" i="12"/>
  <c r="BL83" i="12"/>
  <c r="AZ83" i="12"/>
  <c r="BB83" i="12"/>
  <c r="AP83" i="12"/>
  <c r="AR83" i="12"/>
  <c r="AF83" i="12"/>
  <c r="AH83" i="12"/>
  <c r="U83" i="12"/>
  <c r="W83" i="12"/>
  <c r="J83" i="12"/>
  <c r="L83" i="12"/>
  <c r="BT82" i="12"/>
  <c r="BV82" i="12"/>
  <c r="BY82" i="12"/>
  <c r="BX82" i="12"/>
  <c r="BJ82" i="12"/>
  <c r="BL82" i="12"/>
  <c r="BO82" i="12"/>
  <c r="AZ82" i="12"/>
  <c r="BB82" i="12"/>
  <c r="BE82" i="12"/>
  <c r="BD82" i="12"/>
  <c r="AP82" i="12"/>
  <c r="AR82" i="12"/>
  <c r="AU82" i="12"/>
  <c r="AT82" i="12"/>
  <c r="AF82" i="12"/>
  <c r="AH82" i="12"/>
  <c r="AK82" i="12"/>
  <c r="AJ82" i="12"/>
  <c r="U82" i="12"/>
  <c r="W82" i="12"/>
  <c r="Z82" i="12"/>
  <c r="J82" i="12"/>
  <c r="L82" i="12"/>
  <c r="O82" i="12"/>
  <c r="BT81" i="12"/>
  <c r="BV81" i="12"/>
  <c r="BY81" i="12"/>
  <c r="BX81" i="12"/>
  <c r="BJ81" i="12"/>
  <c r="BL81" i="12"/>
  <c r="BO81" i="12"/>
  <c r="BN81" i="12"/>
  <c r="AZ81" i="12"/>
  <c r="BB81" i="12"/>
  <c r="BE81" i="12"/>
  <c r="BD81" i="12"/>
  <c r="AP81" i="12"/>
  <c r="AR81" i="12"/>
  <c r="AU81" i="12"/>
  <c r="AT81" i="12"/>
  <c r="AF81" i="12"/>
  <c r="AH81" i="12"/>
  <c r="AK81" i="12"/>
  <c r="AJ81" i="12"/>
  <c r="U81" i="12"/>
  <c r="W81" i="12"/>
  <c r="Z81" i="12"/>
  <c r="J81" i="12"/>
  <c r="L81" i="12"/>
  <c r="O81" i="12"/>
  <c r="BT80" i="12"/>
  <c r="BV80" i="12"/>
  <c r="BY80" i="12"/>
  <c r="BX80" i="12"/>
  <c r="BJ80" i="12"/>
  <c r="BL80" i="12"/>
  <c r="BO80" i="12"/>
  <c r="BN80" i="12"/>
  <c r="AZ80" i="12"/>
  <c r="BB80" i="12"/>
  <c r="BE80" i="12"/>
  <c r="BD80" i="12"/>
  <c r="AP80" i="12"/>
  <c r="AR80" i="12"/>
  <c r="AU80" i="12"/>
  <c r="AT80" i="12"/>
  <c r="AF80" i="12"/>
  <c r="AH80" i="12"/>
  <c r="AK80" i="12"/>
  <c r="AJ80" i="12"/>
  <c r="U80" i="12"/>
  <c r="W80" i="12"/>
  <c r="Z80" i="12"/>
  <c r="J80" i="12"/>
  <c r="L80" i="12"/>
  <c r="O80" i="12"/>
  <c r="BT79" i="12"/>
  <c r="BV79" i="12"/>
  <c r="BJ79" i="12"/>
  <c r="BL79" i="12"/>
  <c r="AZ79" i="12"/>
  <c r="BB79" i="12"/>
  <c r="AP79" i="12"/>
  <c r="AR79" i="12"/>
  <c r="AF79" i="12"/>
  <c r="AH79" i="12"/>
  <c r="U79" i="12"/>
  <c r="W79" i="12"/>
  <c r="J79" i="12"/>
  <c r="L79" i="12"/>
  <c r="BT78" i="12"/>
  <c r="BV78" i="12"/>
  <c r="BY78" i="12"/>
  <c r="BX78" i="12"/>
  <c r="BJ78" i="12"/>
  <c r="BK78" i="12"/>
  <c r="BL78" i="12"/>
  <c r="BO78" i="12"/>
  <c r="BN78" i="12"/>
  <c r="AZ78" i="12"/>
  <c r="BB78" i="12"/>
  <c r="BE78" i="12"/>
  <c r="BD78" i="12"/>
  <c r="AP78" i="12"/>
  <c r="AR78" i="12"/>
  <c r="AU78" i="12"/>
  <c r="AT78" i="12"/>
  <c r="AF78" i="12"/>
  <c r="AH78" i="12"/>
  <c r="AK78" i="12"/>
  <c r="AJ78" i="12"/>
  <c r="U78" i="12"/>
  <c r="W78" i="12"/>
  <c r="Z78" i="12"/>
  <c r="J78" i="12"/>
  <c r="L78" i="12"/>
  <c r="O78" i="12"/>
  <c r="BT77" i="12"/>
  <c r="BV77" i="12"/>
  <c r="BY77" i="12"/>
  <c r="BX77" i="12"/>
  <c r="BJ77" i="12"/>
  <c r="BL77" i="12"/>
  <c r="BO77" i="12"/>
  <c r="BN77" i="12"/>
  <c r="AZ77" i="12"/>
  <c r="BB77" i="12"/>
  <c r="BE77" i="12"/>
  <c r="BD77" i="12"/>
  <c r="AP77" i="12"/>
  <c r="AR77" i="12"/>
  <c r="AU77" i="12"/>
  <c r="AT77" i="12"/>
  <c r="AF77" i="12"/>
  <c r="AH77" i="12"/>
  <c r="AK77" i="12"/>
  <c r="AJ77" i="12"/>
  <c r="U77" i="12"/>
  <c r="W77" i="12"/>
  <c r="Z77" i="12"/>
  <c r="J77" i="12"/>
  <c r="L77" i="12"/>
  <c r="O77" i="12"/>
  <c r="BT76" i="12"/>
  <c r="BV76" i="12"/>
  <c r="BY76" i="12"/>
  <c r="BX76" i="12"/>
  <c r="BJ76" i="12"/>
  <c r="BL76" i="12"/>
  <c r="BO76" i="12"/>
  <c r="BN76" i="12"/>
  <c r="AZ76" i="12"/>
  <c r="BB76" i="12"/>
  <c r="BE76" i="12"/>
  <c r="BD76" i="12"/>
  <c r="AP76" i="12"/>
  <c r="AR76" i="12"/>
  <c r="AU76" i="12"/>
  <c r="AT76" i="12"/>
  <c r="AF76" i="12"/>
  <c r="AH76" i="12"/>
  <c r="AK76" i="12"/>
  <c r="AJ76" i="12"/>
  <c r="U76" i="12"/>
  <c r="W76" i="12"/>
  <c r="Z76" i="12"/>
  <c r="J76" i="12"/>
  <c r="L76" i="12"/>
  <c r="O76" i="12"/>
  <c r="BT75" i="12"/>
  <c r="BV75" i="12"/>
  <c r="BY75" i="12"/>
  <c r="BX75" i="12"/>
  <c r="BJ75" i="12"/>
  <c r="BL75" i="12"/>
  <c r="BO75" i="12"/>
  <c r="BN75" i="12"/>
  <c r="AZ75" i="12"/>
  <c r="BB75" i="12"/>
  <c r="BE75" i="12"/>
  <c r="BD75" i="12"/>
  <c r="AP75" i="12"/>
  <c r="AR75" i="12"/>
  <c r="AU75" i="12"/>
  <c r="AT75" i="12"/>
  <c r="AF75" i="12"/>
  <c r="AH75" i="12"/>
  <c r="AK75" i="12"/>
  <c r="AJ75" i="12"/>
  <c r="U75" i="12"/>
  <c r="W75" i="12"/>
  <c r="Z75" i="12"/>
  <c r="J75" i="12"/>
  <c r="L75" i="12"/>
  <c r="O75" i="12"/>
  <c r="BT74" i="12"/>
  <c r="BV74" i="12"/>
  <c r="BY74" i="12"/>
  <c r="BX74" i="12"/>
  <c r="BJ74" i="12"/>
  <c r="BL74" i="12"/>
  <c r="BO74" i="12"/>
  <c r="BN74" i="12"/>
  <c r="AZ74" i="12"/>
  <c r="BB74" i="12"/>
  <c r="BE74" i="12"/>
  <c r="BD74" i="12"/>
  <c r="AP74" i="12"/>
  <c r="AR74" i="12"/>
  <c r="AU74" i="12"/>
  <c r="AT74" i="12"/>
  <c r="AF74" i="12"/>
  <c r="AH74" i="12"/>
  <c r="AK74" i="12"/>
  <c r="AJ74" i="12"/>
  <c r="U74" i="12"/>
  <c r="W74" i="12"/>
  <c r="Z74" i="12"/>
  <c r="J74" i="12"/>
  <c r="L74" i="12"/>
  <c r="O74" i="12"/>
  <c r="BT73" i="12"/>
  <c r="BV73" i="12"/>
  <c r="BY73" i="12"/>
  <c r="BX73" i="12"/>
  <c r="BJ73" i="12"/>
  <c r="BL73" i="12"/>
  <c r="BO73" i="12"/>
  <c r="BN73" i="12"/>
  <c r="AZ73" i="12"/>
  <c r="BB73" i="12"/>
  <c r="BE73" i="12"/>
  <c r="BD73" i="12"/>
  <c r="AP73" i="12"/>
  <c r="AR73" i="12"/>
  <c r="AU73" i="12"/>
  <c r="AT73" i="12"/>
  <c r="AF73" i="12"/>
  <c r="AH73" i="12"/>
  <c r="AK73" i="12"/>
  <c r="AJ73" i="12"/>
  <c r="U73" i="12"/>
  <c r="W73" i="12"/>
  <c r="Z73" i="12"/>
  <c r="J73" i="12"/>
  <c r="L73" i="12"/>
  <c r="O73" i="12"/>
  <c r="BT72" i="12"/>
  <c r="BV72" i="12"/>
  <c r="BY72" i="12"/>
  <c r="BX72" i="12"/>
  <c r="BJ72" i="12"/>
  <c r="BL72" i="12"/>
  <c r="BO72" i="12"/>
  <c r="BN72" i="12"/>
  <c r="AZ72" i="12"/>
  <c r="BB72" i="12"/>
  <c r="BE72" i="12"/>
  <c r="BD72" i="12"/>
  <c r="AP72" i="12"/>
  <c r="AR72" i="12"/>
  <c r="AU72" i="12"/>
  <c r="AT72" i="12"/>
  <c r="AF72" i="12"/>
  <c r="AH72" i="12"/>
  <c r="AK72" i="12"/>
  <c r="AJ72" i="12"/>
  <c r="U72" i="12"/>
  <c r="W72" i="12"/>
  <c r="Z72" i="12"/>
  <c r="J72" i="12"/>
  <c r="L72" i="12"/>
  <c r="O72" i="12"/>
  <c r="BT71" i="12"/>
  <c r="BV71" i="12"/>
  <c r="BY71" i="12"/>
  <c r="BX71" i="12"/>
  <c r="BJ71" i="12"/>
  <c r="BL71" i="12"/>
  <c r="BO71" i="12"/>
  <c r="BN71" i="12"/>
  <c r="AZ71" i="12"/>
  <c r="BB71" i="12"/>
  <c r="BE71" i="12"/>
  <c r="BD71" i="12"/>
  <c r="AP71" i="12"/>
  <c r="AR71" i="12"/>
  <c r="AU71" i="12"/>
  <c r="AT71" i="12"/>
  <c r="AF71" i="12"/>
  <c r="AH71" i="12"/>
  <c r="AK71" i="12"/>
  <c r="AJ71" i="12"/>
  <c r="U71" i="12"/>
  <c r="W71" i="12"/>
  <c r="Z71" i="12"/>
  <c r="J71" i="12"/>
  <c r="L71" i="12"/>
  <c r="O71" i="12"/>
  <c r="BT70" i="12"/>
  <c r="BV70" i="12"/>
  <c r="BY70" i="12"/>
  <c r="BX70" i="12"/>
  <c r="BJ70" i="12"/>
  <c r="BL70" i="12"/>
  <c r="BO70" i="12"/>
  <c r="BN70" i="12"/>
  <c r="AZ70" i="12"/>
  <c r="BB70" i="12"/>
  <c r="BE70" i="12"/>
  <c r="BD70" i="12"/>
  <c r="AP70" i="12"/>
  <c r="AR70" i="12"/>
  <c r="AU70" i="12"/>
  <c r="AT70" i="12"/>
  <c r="AF70" i="12"/>
  <c r="AH70" i="12"/>
  <c r="AK70" i="12"/>
  <c r="AJ70" i="12"/>
  <c r="U70" i="12"/>
  <c r="W70" i="12"/>
  <c r="Z70" i="12"/>
  <c r="J70" i="12"/>
  <c r="L70" i="12"/>
  <c r="O70" i="12"/>
  <c r="BT69" i="12"/>
  <c r="BV69" i="12"/>
  <c r="BY69" i="12"/>
  <c r="BX69" i="12"/>
  <c r="BJ69" i="12"/>
  <c r="BL69" i="12"/>
  <c r="BO69" i="12"/>
  <c r="BN69" i="12"/>
  <c r="AZ69" i="12"/>
  <c r="BB69" i="12"/>
  <c r="BE69" i="12"/>
  <c r="BD69" i="12"/>
  <c r="AP69" i="12"/>
  <c r="AR69" i="12"/>
  <c r="AU69" i="12"/>
  <c r="AT69" i="12"/>
  <c r="AF69" i="12"/>
  <c r="AH69" i="12"/>
  <c r="AK69" i="12"/>
  <c r="AJ69" i="12"/>
  <c r="U69" i="12"/>
  <c r="W69" i="12"/>
  <c r="Z69" i="12"/>
  <c r="J69" i="12"/>
  <c r="L69" i="12"/>
  <c r="O69" i="12"/>
  <c r="BT68" i="12"/>
  <c r="BV68" i="12"/>
  <c r="BY68" i="12"/>
  <c r="BX68" i="12"/>
  <c r="BJ68" i="12"/>
  <c r="BL68" i="12"/>
  <c r="BO68" i="12"/>
  <c r="BN68" i="12"/>
  <c r="AZ68" i="12"/>
  <c r="BB68" i="12"/>
  <c r="BE68" i="12"/>
  <c r="BD68" i="12"/>
  <c r="AP68" i="12"/>
  <c r="AR68" i="12"/>
  <c r="AU68" i="12"/>
  <c r="AT68" i="12"/>
  <c r="AF68" i="12"/>
  <c r="AH68" i="12"/>
  <c r="AK68" i="12"/>
  <c r="AJ68" i="12"/>
  <c r="U68" i="12"/>
  <c r="W68" i="12"/>
  <c r="Z68" i="12"/>
  <c r="J68" i="12"/>
  <c r="L68" i="12"/>
  <c r="O68" i="12"/>
  <c r="BT67" i="12"/>
  <c r="BV67" i="12"/>
  <c r="BY67" i="12"/>
  <c r="BX67" i="12"/>
  <c r="BJ67" i="12"/>
  <c r="BL67" i="12"/>
  <c r="BO67" i="12"/>
  <c r="BN67" i="12"/>
  <c r="AZ67" i="12"/>
  <c r="BB67" i="12"/>
  <c r="BE67" i="12"/>
  <c r="BD67" i="12"/>
  <c r="AP67" i="12"/>
  <c r="AR67" i="12"/>
  <c r="AU67" i="12"/>
  <c r="AT67" i="12"/>
  <c r="AF67" i="12"/>
  <c r="AH67" i="12"/>
  <c r="AK67" i="12"/>
  <c r="AJ67" i="12"/>
  <c r="U67" i="12"/>
  <c r="W67" i="12"/>
  <c r="Z67" i="12"/>
  <c r="J67" i="12"/>
  <c r="L67" i="12"/>
  <c r="O67" i="12"/>
  <c r="BT66" i="12"/>
  <c r="BV66" i="12"/>
  <c r="BY66" i="12"/>
  <c r="BX66" i="12"/>
  <c r="BJ66" i="12"/>
  <c r="BL66" i="12"/>
  <c r="BO66" i="12"/>
  <c r="BN66" i="12"/>
  <c r="AZ66" i="12"/>
  <c r="BB66" i="12"/>
  <c r="BE66" i="12"/>
  <c r="BD66" i="12"/>
  <c r="AP66" i="12"/>
  <c r="AR66" i="12"/>
  <c r="AU66" i="12"/>
  <c r="AT66" i="12"/>
  <c r="AF66" i="12"/>
  <c r="AH66" i="12"/>
  <c r="AK66" i="12"/>
  <c r="AJ66" i="12"/>
  <c r="U66" i="12"/>
  <c r="W66" i="12"/>
  <c r="Z66" i="12"/>
  <c r="J66" i="12"/>
  <c r="L66" i="12"/>
  <c r="O66" i="12"/>
  <c r="BT65" i="12"/>
  <c r="BV65" i="12"/>
  <c r="BY65" i="12"/>
  <c r="BX65" i="12"/>
  <c r="BJ65" i="12"/>
  <c r="BL65" i="12"/>
  <c r="BO65" i="12"/>
  <c r="BN65" i="12"/>
  <c r="AZ65" i="12"/>
  <c r="BB65" i="12"/>
  <c r="BE65" i="12"/>
  <c r="BD65" i="12"/>
  <c r="AP65" i="12"/>
  <c r="AR65" i="12"/>
  <c r="AU65" i="12"/>
  <c r="AT65" i="12"/>
  <c r="AF65" i="12"/>
  <c r="AH65" i="12"/>
  <c r="AK65" i="12"/>
  <c r="AJ65" i="12"/>
  <c r="U65" i="12"/>
  <c r="W65" i="12"/>
  <c r="Z65" i="12"/>
  <c r="J65" i="12"/>
  <c r="L65" i="12"/>
  <c r="O65" i="12"/>
  <c r="BT64" i="12"/>
  <c r="BV64" i="12"/>
  <c r="BY64" i="12"/>
  <c r="BX64" i="12"/>
  <c r="BJ64" i="12"/>
  <c r="BL64" i="12"/>
  <c r="BO64" i="12"/>
  <c r="BN64" i="12"/>
  <c r="AZ64" i="12"/>
  <c r="BB64" i="12"/>
  <c r="BE64" i="12"/>
  <c r="BD64" i="12"/>
  <c r="AP64" i="12"/>
  <c r="AR64" i="12"/>
  <c r="AU64" i="12"/>
  <c r="AT64" i="12"/>
  <c r="AF64" i="12"/>
  <c r="AH64" i="12"/>
  <c r="AK64" i="12"/>
  <c r="AJ64" i="12"/>
  <c r="U64" i="12"/>
  <c r="W64" i="12"/>
  <c r="Z64" i="12"/>
  <c r="J64" i="12"/>
  <c r="L64" i="12"/>
  <c r="O64" i="12"/>
  <c r="BT63" i="12"/>
  <c r="BV63" i="12"/>
  <c r="BY63" i="12"/>
  <c r="BX63" i="12"/>
  <c r="BJ63" i="12"/>
  <c r="BL63" i="12"/>
  <c r="BO63" i="12"/>
  <c r="BN63" i="12"/>
  <c r="AZ63" i="12"/>
  <c r="BB63" i="12"/>
  <c r="BE63" i="12"/>
  <c r="BD63" i="12"/>
  <c r="AP63" i="12"/>
  <c r="AR63" i="12"/>
  <c r="AU63" i="12"/>
  <c r="AT63" i="12"/>
  <c r="AF63" i="12"/>
  <c r="AH63" i="12"/>
  <c r="AK63" i="12"/>
  <c r="AJ63" i="12"/>
  <c r="U63" i="12"/>
  <c r="W63" i="12"/>
  <c r="Z63" i="12"/>
  <c r="J63" i="12"/>
  <c r="L63" i="12"/>
  <c r="O63" i="12"/>
  <c r="BT62" i="12"/>
  <c r="BV62" i="12"/>
  <c r="BY62" i="12"/>
  <c r="BX62" i="12"/>
  <c r="BJ62" i="12"/>
  <c r="BL62" i="12"/>
  <c r="BO62" i="12"/>
  <c r="BN62" i="12"/>
  <c r="AZ62" i="12"/>
  <c r="BB62" i="12"/>
  <c r="BE62" i="12"/>
  <c r="BD62" i="12"/>
  <c r="AP62" i="12"/>
  <c r="AR62" i="12"/>
  <c r="AU62" i="12"/>
  <c r="AT62" i="12"/>
  <c r="AF62" i="12"/>
  <c r="AH62" i="12"/>
  <c r="AK62" i="12"/>
  <c r="AJ62" i="12"/>
  <c r="U62" i="12"/>
  <c r="W62" i="12"/>
  <c r="Z62" i="12"/>
  <c r="J62" i="12"/>
  <c r="L62" i="12"/>
  <c r="O62" i="12"/>
  <c r="BT61" i="12"/>
  <c r="BV61" i="12"/>
  <c r="BY61" i="12"/>
  <c r="BX61" i="12"/>
  <c r="BJ61" i="12"/>
  <c r="BL61" i="12"/>
  <c r="BO61" i="12"/>
  <c r="BN61" i="12"/>
  <c r="AZ61" i="12"/>
  <c r="BB61" i="12"/>
  <c r="BE61" i="12"/>
  <c r="BD61" i="12"/>
  <c r="AP61" i="12"/>
  <c r="AR61" i="12"/>
  <c r="AU61" i="12"/>
  <c r="AT61" i="12"/>
  <c r="AF61" i="12"/>
  <c r="AH61" i="12"/>
  <c r="AK61" i="12"/>
  <c r="AJ61" i="12"/>
  <c r="U61" i="12"/>
  <c r="V61" i="12"/>
  <c r="W61" i="12"/>
  <c r="Z61" i="12"/>
  <c r="J61" i="12"/>
  <c r="L61" i="12"/>
  <c r="O61" i="12"/>
  <c r="BT60" i="12"/>
  <c r="BV60" i="12"/>
  <c r="BY60" i="12"/>
  <c r="BX60" i="12"/>
  <c r="BJ60" i="12"/>
  <c r="BL60" i="12"/>
  <c r="BO60" i="12"/>
  <c r="BN60" i="12"/>
  <c r="AZ60" i="12"/>
  <c r="BB60" i="12"/>
  <c r="BE60" i="12"/>
  <c r="BD60" i="12"/>
  <c r="AP60" i="12"/>
  <c r="AR60" i="12"/>
  <c r="AU60" i="12"/>
  <c r="AT60" i="12"/>
  <c r="AF60" i="12"/>
  <c r="AH60" i="12"/>
  <c r="AK60" i="12"/>
  <c r="AJ60" i="12"/>
  <c r="U60" i="12"/>
  <c r="W60" i="12"/>
  <c r="Z60" i="12"/>
  <c r="J60" i="12"/>
  <c r="L60" i="12"/>
  <c r="O60" i="12"/>
  <c r="BT59" i="12"/>
  <c r="BV59" i="12"/>
  <c r="BY59" i="12"/>
  <c r="BX59" i="12"/>
  <c r="BJ59" i="12"/>
  <c r="BL59" i="12"/>
  <c r="BO59" i="12"/>
  <c r="BN59" i="12"/>
  <c r="AZ59" i="12"/>
  <c r="BB59" i="12"/>
  <c r="BE59" i="12"/>
  <c r="BD59" i="12"/>
  <c r="AP59" i="12"/>
  <c r="AR59" i="12"/>
  <c r="AU59" i="12"/>
  <c r="AT59" i="12"/>
  <c r="AF59" i="12"/>
  <c r="AH59" i="12"/>
  <c r="AK59" i="12"/>
  <c r="AJ59" i="12"/>
  <c r="U59" i="12"/>
  <c r="W59" i="12"/>
  <c r="Z59" i="12"/>
  <c r="J59" i="12"/>
  <c r="L59" i="12"/>
  <c r="O59" i="12"/>
  <c r="BT58" i="12"/>
  <c r="BV58" i="12"/>
  <c r="BY58" i="12"/>
  <c r="BX58" i="12"/>
  <c r="BJ58" i="12"/>
  <c r="BL58" i="12"/>
  <c r="BO58" i="12"/>
  <c r="BN58" i="12"/>
  <c r="AZ58" i="12"/>
  <c r="BB58" i="12"/>
  <c r="BE58" i="12"/>
  <c r="BD58" i="12"/>
  <c r="AP58" i="12"/>
  <c r="AR58" i="12"/>
  <c r="AU58" i="12"/>
  <c r="AT58" i="12"/>
  <c r="AF58" i="12"/>
  <c r="AH58" i="12"/>
  <c r="AK58" i="12"/>
  <c r="AJ58" i="12"/>
  <c r="U58" i="12"/>
  <c r="W58" i="12"/>
  <c r="Z58" i="12"/>
  <c r="J58" i="12"/>
  <c r="L58" i="12"/>
  <c r="O58" i="12"/>
  <c r="BT57" i="12"/>
  <c r="BV57" i="12"/>
  <c r="BY57" i="12"/>
  <c r="BX57" i="12"/>
  <c r="BJ57" i="12"/>
  <c r="BL57" i="12"/>
  <c r="BO57" i="12"/>
  <c r="BN57" i="12"/>
  <c r="AZ57" i="12"/>
  <c r="BB57" i="12"/>
  <c r="BE57" i="12"/>
  <c r="BD57" i="12"/>
  <c r="AP57" i="12"/>
  <c r="AR57" i="12"/>
  <c r="AU57" i="12"/>
  <c r="AT57" i="12"/>
  <c r="AF57" i="12"/>
  <c r="AH57" i="12"/>
  <c r="AK57" i="12"/>
  <c r="AJ57" i="12"/>
  <c r="U57" i="12"/>
  <c r="W57" i="12"/>
  <c r="Z57" i="12"/>
  <c r="J57" i="12"/>
  <c r="L57" i="12"/>
  <c r="O57" i="12"/>
  <c r="BT56" i="12"/>
  <c r="BV56" i="12"/>
  <c r="BY56" i="12"/>
  <c r="BX56" i="12"/>
  <c r="BJ56" i="12"/>
  <c r="BL56" i="12"/>
  <c r="BO56" i="12"/>
  <c r="BN56" i="12"/>
  <c r="AZ56" i="12"/>
  <c r="BB56" i="12"/>
  <c r="BE56" i="12"/>
  <c r="BD56" i="12"/>
  <c r="AP56" i="12"/>
  <c r="AR56" i="12"/>
  <c r="AU56" i="12"/>
  <c r="AT56" i="12"/>
  <c r="AF56" i="12"/>
  <c r="AH56" i="12"/>
  <c r="AK56" i="12"/>
  <c r="AJ56" i="12"/>
  <c r="U56" i="12"/>
  <c r="W56" i="12"/>
  <c r="Z56" i="12"/>
  <c r="J56" i="12"/>
  <c r="L56" i="12"/>
  <c r="O56" i="12"/>
  <c r="BT55" i="12"/>
  <c r="BV55" i="12"/>
  <c r="BY55" i="12"/>
  <c r="BX55" i="12"/>
  <c r="BJ55" i="12"/>
  <c r="BL55" i="12"/>
  <c r="BO55" i="12"/>
  <c r="BN55" i="12"/>
  <c r="AZ55" i="12"/>
  <c r="BB55" i="12"/>
  <c r="BE55" i="12"/>
  <c r="BD55" i="12"/>
  <c r="AP55" i="12"/>
  <c r="AR55" i="12"/>
  <c r="AU55" i="12"/>
  <c r="AT55" i="12"/>
  <c r="AF55" i="12"/>
  <c r="AH55" i="12"/>
  <c r="AK55" i="12"/>
  <c r="AJ55" i="12"/>
  <c r="U55" i="12"/>
  <c r="W55" i="12"/>
  <c r="Z55" i="12"/>
  <c r="J55" i="12"/>
  <c r="L55" i="12"/>
  <c r="O55" i="12"/>
  <c r="BT54" i="12"/>
  <c r="BV54" i="12"/>
  <c r="BY54" i="12"/>
  <c r="BX54" i="12"/>
  <c r="BJ54" i="12"/>
  <c r="BL54" i="12"/>
  <c r="BO54" i="12"/>
  <c r="BN54" i="12"/>
  <c r="AZ54" i="12"/>
  <c r="BB54" i="12"/>
  <c r="BE54" i="12"/>
  <c r="BD54" i="12"/>
  <c r="AP54" i="12"/>
  <c r="AR54" i="12"/>
  <c r="AU54" i="12"/>
  <c r="AT54" i="12"/>
  <c r="AF54" i="12"/>
  <c r="AH54" i="12"/>
  <c r="AK54" i="12"/>
  <c r="AJ54" i="12"/>
  <c r="U54" i="12"/>
  <c r="W54" i="12"/>
  <c r="Z54" i="12"/>
  <c r="J54" i="12"/>
  <c r="L54" i="12"/>
  <c r="O54" i="12"/>
  <c r="BT53" i="12"/>
  <c r="BV53" i="12"/>
  <c r="BY53" i="12"/>
  <c r="BX53" i="12"/>
  <c r="BJ53" i="12"/>
  <c r="BL53" i="12"/>
  <c r="BO53" i="12"/>
  <c r="BN53" i="12"/>
  <c r="AZ53" i="12"/>
  <c r="BB53" i="12"/>
  <c r="BE53" i="12"/>
  <c r="BD53" i="12"/>
  <c r="AP53" i="12"/>
  <c r="AR53" i="12"/>
  <c r="AU53" i="12"/>
  <c r="AT53" i="12"/>
  <c r="AF53" i="12"/>
  <c r="AH53" i="12"/>
  <c r="AK53" i="12"/>
  <c r="AJ53" i="12"/>
  <c r="U53" i="12"/>
  <c r="W53" i="12"/>
  <c r="Z53" i="12"/>
  <c r="J53" i="12"/>
  <c r="L53" i="12"/>
  <c r="O53" i="12"/>
  <c r="BT52" i="12"/>
  <c r="BV52" i="12"/>
  <c r="BY52" i="12"/>
  <c r="BX52" i="12"/>
  <c r="BJ52" i="12"/>
  <c r="BL52" i="12"/>
  <c r="BO52" i="12"/>
  <c r="BN52" i="12"/>
  <c r="AZ52" i="12"/>
  <c r="BB52" i="12"/>
  <c r="BE52" i="12"/>
  <c r="BD52" i="12"/>
  <c r="AP52" i="12"/>
  <c r="AR52" i="12"/>
  <c r="AU52" i="12"/>
  <c r="AT52" i="12"/>
  <c r="AF52" i="12"/>
  <c r="AH52" i="12"/>
  <c r="AK52" i="12"/>
  <c r="AJ52" i="12"/>
  <c r="U52" i="12"/>
  <c r="W52" i="12"/>
  <c r="Z52" i="12"/>
  <c r="J52" i="12"/>
  <c r="L52" i="12"/>
  <c r="O52" i="12"/>
  <c r="BT51" i="12"/>
  <c r="BV51" i="12"/>
  <c r="BY51" i="12"/>
  <c r="BX51" i="12"/>
  <c r="BJ51" i="12"/>
  <c r="BL51" i="12"/>
  <c r="BO51" i="12"/>
  <c r="BN51" i="12"/>
  <c r="AZ51" i="12"/>
  <c r="BB51" i="12"/>
  <c r="BE51" i="12"/>
  <c r="BD51" i="12"/>
  <c r="AP51" i="12"/>
  <c r="AR51" i="12"/>
  <c r="AU51" i="12"/>
  <c r="AT51" i="12"/>
  <c r="AF51" i="12"/>
  <c r="AH51" i="12"/>
  <c r="AK51" i="12"/>
  <c r="AJ51" i="12"/>
  <c r="U51" i="12"/>
  <c r="W51" i="12"/>
  <c r="Z51" i="12"/>
  <c r="J51" i="12"/>
  <c r="L51" i="12"/>
  <c r="O51" i="12"/>
  <c r="BT50" i="12"/>
  <c r="BV50" i="12"/>
  <c r="BY50" i="12"/>
  <c r="BX50" i="12"/>
  <c r="BJ50" i="12"/>
  <c r="BL50" i="12"/>
  <c r="BO50" i="12"/>
  <c r="BN50" i="12"/>
  <c r="AZ50" i="12"/>
  <c r="BB50" i="12"/>
  <c r="BE50" i="12"/>
  <c r="BD50" i="12"/>
  <c r="AP50" i="12"/>
  <c r="AR50" i="12"/>
  <c r="AU50" i="12"/>
  <c r="AT50" i="12"/>
  <c r="AF50" i="12"/>
  <c r="AH50" i="12"/>
  <c r="AK50" i="12"/>
  <c r="AJ50" i="12"/>
  <c r="U50" i="12"/>
  <c r="W50" i="12"/>
  <c r="Z50" i="12"/>
  <c r="J50" i="12"/>
  <c r="L50" i="12"/>
  <c r="O50" i="12"/>
  <c r="BT49" i="12"/>
  <c r="BV49" i="12"/>
  <c r="BY49" i="12"/>
  <c r="BX49" i="12"/>
  <c r="BJ49" i="12"/>
  <c r="BL49" i="12"/>
  <c r="BO49" i="12"/>
  <c r="BN49" i="12"/>
  <c r="AZ49" i="12"/>
  <c r="BB49" i="12"/>
  <c r="BE49" i="12"/>
  <c r="BD49" i="12"/>
  <c r="AP49" i="12"/>
  <c r="AR49" i="12"/>
  <c r="AU49" i="12"/>
  <c r="AT49" i="12"/>
  <c r="AF49" i="12"/>
  <c r="AH49" i="12"/>
  <c r="AK49" i="12"/>
  <c r="AJ49" i="12"/>
  <c r="U49" i="12"/>
  <c r="W49" i="12"/>
  <c r="Z49" i="12"/>
  <c r="J49" i="12"/>
  <c r="L49" i="12"/>
  <c r="O49" i="12"/>
  <c r="BT48" i="12"/>
  <c r="BV48" i="12"/>
  <c r="BY48" i="12"/>
  <c r="BX48" i="12"/>
  <c r="BJ48" i="12"/>
  <c r="BL48" i="12"/>
  <c r="BO48" i="12"/>
  <c r="BN48" i="12"/>
  <c r="AZ48" i="12"/>
  <c r="BB48" i="12"/>
  <c r="BE48" i="12"/>
  <c r="BD48" i="12"/>
  <c r="AP48" i="12"/>
  <c r="AR48" i="12"/>
  <c r="AU48" i="12"/>
  <c r="AT48" i="12"/>
  <c r="AF48" i="12"/>
  <c r="AH48" i="12"/>
  <c r="AK48" i="12"/>
  <c r="AJ48" i="12"/>
  <c r="U48" i="12"/>
  <c r="W48" i="12"/>
  <c r="Z48" i="12"/>
  <c r="J48" i="12"/>
  <c r="L48" i="12"/>
  <c r="O48" i="12"/>
  <c r="BT47" i="12"/>
  <c r="BV47" i="12"/>
  <c r="BY47" i="12"/>
  <c r="BX47" i="12"/>
  <c r="BJ47" i="12"/>
  <c r="BL47" i="12"/>
  <c r="BO47" i="12"/>
  <c r="BN47" i="12"/>
  <c r="AZ47" i="12"/>
  <c r="BB47" i="12"/>
  <c r="BE47" i="12"/>
  <c r="BD47" i="12"/>
  <c r="AP47" i="12"/>
  <c r="AR47" i="12"/>
  <c r="AU47" i="12"/>
  <c r="AT47" i="12"/>
  <c r="AF47" i="12"/>
  <c r="AH47" i="12"/>
  <c r="AK47" i="12"/>
  <c r="AJ47" i="12"/>
  <c r="U47" i="12"/>
  <c r="W47" i="12"/>
  <c r="Z47" i="12"/>
  <c r="J47" i="12"/>
  <c r="L47" i="12"/>
  <c r="O47" i="12"/>
  <c r="BT46" i="12"/>
  <c r="BV46" i="12"/>
  <c r="BY46" i="12"/>
  <c r="BX46" i="12"/>
  <c r="BJ46" i="12"/>
  <c r="BL46" i="12"/>
  <c r="BO46" i="12"/>
  <c r="BN46" i="12"/>
  <c r="AZ46" i="12"/>
  <c r="BB46" i="12"/>
  <c r="BE46" i="12"/>
  <c r="BD46" i="12"/>
  <c r="AP46" i="12"/>
  <c r="AR46" i="12"/>
  <c r="AU46" i="12"/>
  <c r="AT46" i="12"/>
  <c r="AF46" i="12"/>
  <c r="AH46" i="12"/>
  <c r="AK46" i="12"/>
  <c r="AJ46" i="12"/>
  <c r="U46" i="12"/>
  <c r="W46" i="12"/>
  <c r="Z46" i="12"/>
  <c r="J46" i="12"/>
  <c r="L46" i="12"/>
  <c r="O46" i="12"/>
  <c r="BT45" i="12"/>
  <c r="BV45" i="12"/>
  <c r="BY45" i="12"/>
  <c r="BX45" i="12"/>
  <c r="BJ45" i="12"/>
  <c r="BL45" i="12"/>
  <c r="BO45" i="12"/>
  <c r="BN45" i="12"/>
  <c r="AZ45" i="12"/>
  <c r="BB45" i="12"/>
  <c r="BE45" i="12"/>
  <c r="BD45" i="12"/>
  <c r="AP45" i="12"/>
  <c r="AR45" i="12"/>
  <c r="AU45" i="12"/>
  <c r="AT45" i="12"/>
  <c r="AF45" i="12"/>
  <c r="AH45" i="12"/>
  <c r="AK45" i="12"/>
  <c r="AJ45" i="12"/>
  <c r="U45" i="12"/>
  <c r="W45" i="12"/>
  <c r="Z45" i="12"/>
  <c r="J45" i="12"/>
  <c r="L45" i="12"/>
  <c r="O45" i="12"/>
  <c r="BT44" i="12"/>
  <c r="BV44" i="12"/>
  <c r="BY44" i="12"/>
  <c r="BX44" i="12"/>
  <c r="BJ44" i="12"/>
  <c r="BL44" i="12"/>
  <c r="BO44" i="12"/>
  <c r="BN44" i="12"/>
  <c r="AZ44" i="12"/>
  <c r="BB44" i="12"/>
  <c r="BE44" i="12"/>
  <c r="BD44" i="12"/>
  <c r="AP44" i="12"/>
  <c r="AR44" i="12"/>
  <c r="AU44" i="12"/>
  <c r="AT44" i="12"/>
  <c r="AF44" i="12"/>
  <c r="AH44" i="12"/>
  <c r="AK44" i="12"/>
  <c r="AJ44" i="12"/>
  <c r="U44" i="12"/>
  <c r="W44" i="12"/>
  <c r="Z44" i="12"/>
  <c r="J44" i="12"/>
  <c r="L44" i="12"/>
  <c r="O44" i="12"/>
  <c r="BT43" i="12"/>
  <c r="BV43" i="12"/>
  <c r="BY43" i="12"/>
  <c r="BX43" i="12"/>
  <c r="BJ43" i="12"/>
  <c r="BL43" i="12"/>
  <c r="BO43" i="12"/>
  <c r="BN43" i="12"/>
  <c r="AZ43" i="12"/>
  <c r="BB43" i="12"/>
  <c r="BE43" i="12"/>
  <c r="BD43" i="12"/>
  <c r="AP43" i="12"/>
  <c r="AR43" i="12"/>
  <c r="AU43" i="12"/>
  <c r="AT43" i="12"/>
  <c r="AF43" i="12"/>
  <c r="AH43" i="12"/>
  <c r="AK43" i="12"/>
  <c r="AJ43" i="12"/>
  <c r="U43" i="12"/>
  <c r="W43" i="12"/>
  <c r="Z43" i="12"/>
  <c r="J43" i="12"/>
  <c r="L43" i="12"/>
  <c r="O43" i="12"/>
  <c r="BT42" i="12"/>
  <c r="BV42" i="12"/>
  <c r="BY42" i="12"/>
  <c r="BX42" i="12"/>
  <c r="BJ42" i="12"/>
  <c r="BL42" i="12"/>
  <c r="BO42" i="12"/>
  <c r="BN42" i="12"/>
  <c r="AZ42" i="12"/>
  <c r="BB42" i="12"/>
  <c r="BE42" i="12"/>
  <c r="BD42" i="12"/>
  <c r="AP42" i="12"/>
  <c r="AR42" i="12"/>
  <c r="AU42" i="12"/>
  <c r="AT42" i="12"/>
  <c r="AF42" i="12"/>
  <c r="AH42" i="12"/>
  <c r="AK42" i="12"/>
  <c r="AJ42" i="12"/>
  <c r="U42" i="12"/>
  <c r="W42" i="12"/>
  <c r="Z42" i="12"/>
  <c r="J42" i="12"/>
  <c r="L42" i="12"/>
  <c r="O42" i="12"/>
  <c r="BT41" i="12"/>
  <c r="BV41" i="12"/>
  <c r="BY41" i="12"/>
  <c r="BX41" i="12"/>
  <c r="BJ41" i="12"/>
  <c r="BL41" i="12"/>
  <c r="BO41" i="12"/>
  <c r="BN41" i="12"/>
  <c r="AZ41" i="12"/>
  <c r="BB41" i="12"/>
  <c r="BE41" i="12"/>
  <c r="BD41" i="12"/>
  <c r="AP41" i="12"/>
  <c r="AR41" i="12"/>
  <c r="AU41" i="12"/>
  <c r="AT41" i="12"/>
  <c r="AF41" i="12"/>
  <c r="AH41" i="12"/>
  <c r="AK41" i="12"/>
  <c r="AJ41" i="12"/>
  <c r="U41" i="12"/>
  <c r="W41" i="12"/>
  <c r="Z41" i="12"/>
  <c r="J41" i="12"/>
  <c r="L41" i="12"/>
  <c r="O41" i="12"/>
  <c r="BT40" i="12"/>
  <c r="BV40" i="12"/>
  <c r="BY40" i="12"/>
  <c r="BX40" i="12"/>
  <c r="BJ40" i="12"/>
  <c r="BL40" i="12"/>
  <c r="BO40" i="12"/>
  <c r="BN40" i="12"/>
  <c r="AZ40" i="12"/>
  <c r="BB40" i="12"/>
  <c r="BE40" i="12"/>
  <c r="BD40" i="12"/>
  <c r="AP40" i="12"/>
  <c r="AQ40" i="12"/>
  <c r="AR40" i="12"/>
  <c r="AU40" i="12"/>
  <c r="AT40" i="12"/>
  <c r="AF40" i="12"/>
  <c r="AH40" i="12"/>
  <c r="AK40" i="12"/>
  <c r="AJ40" i="12"/>
  <c r="U40" i="12"/>
  <c r="W40" i="12"/>
  <c r="Z40" i="12"/>
  <c r="J40" i="12"/>
  <c r="L40" i="12"/>
  <c r="O40" i="12"/>
  <c r="BT39" i="12"/>
  <c r="BV39" i="12"/>
  <c r="BY39" i="12"/>
  <c r="BX39" i="12"/>
  <c r="BJ39" i="12"/>
  <c r="BK39" i="12"/>
  <c r="BL39" i="12"/>
  <c r="BO39" i="12"/>
  <c r="BN39" i="12"/>
  <c r="AZ39" i="12"/>
  <c r="BB39" i="12"/>
  <c r="BE39" i="12"/>
  <c r="BD39" i="12"/>
  <c r="AP39" i="12"/>
  <c r="AR39" i="12"/>
  <c r="AU39" i="12"/>
  <c r="AT39" i="12"/>
  <c r="AF39" i="12"/>
  <c r="AH39" i="12"/>
  <c r="AK39" i="12"/>
  <c r="AJ39" i="12"/>
  <c r="U39" i="12"/>
  <c r="W39" i="12"/>
  <c r="Z39" i="12"/>
  <c r="J39" i="12"/>
  <c r="L39" i="12"/>
  <c r="O39" i="12"/>
  <c r="BT38" i="12"/>
  <c r="BV38" i="12"/>
  <c r="BY38" i="12"/>
  <c r="BX38" i="12"/>
  <c r="BJ38" i="12"/>
  <c r="BL38" i="12"/>
  <c r="BO38" i="12"/>
  <c r="BN38" i="12"/>
  <c r="AZ38" i="12"/>
  <c r="BB38" i="12"/>
  <c r="BE38" i="12"/>
  <c r="BD38" i="12"/>
  <c r="AP38" i="12"/>
  <c r="AR38" i="12"/>
  <c r="AU38" i="12"/>
  <c r="AT38" i="12"/>
  <c r="AF38" i="12"/>
  <c r="AH38" i="12"/>
  <c r="AK38" i="12"/>
  <c r="AJ38" i="12"/>
  <c r="U38" i="12"/>
  <c r="W38" i="12"/>
  <c r="Z38" i="12"/>
  <c r="J38" i="12"/>
  <c r="L38" i="12"/>
  <c r="O38" i="12"/>
  <c r="BT37" i="12"/>
  <c r="BV37" i="12"/>
  <c r="BY37" i="12"/>
  <c r="BX37" i="12"/>
  <c r="BJ37" i="12"/>
  <c r="BL37" i="12"/>
  <c r="BO37" i="12"/>
  <c r="BN37" i="12"/>
  <c r="AZ37" i="12"/>
  <c r="BB37" i="12"/>
  <c r="BE37" i="12"/>
  <c r="BD37" i="12"/>
  <c r="AP37" i="12"/>
  <c r="AR37" i="12"/>
  <c r="AU37" i="12"/>
  <c r="AT37" i="12"/>
  <c r="AF37" i="12"/>
  <c r="AH37" i="12"/>
  <c r="AK37" i="12"/>
  <c r="AJ37" i="12"/>
  <c r="U37" i="12"/>
  <c r="W37" i="12"/>
  <c r="Z37" i="12"/>
  <c r="J37" i="12"/>
  <c r="L37" i="12"/>
  <c r="O37" i="12"/>
  <c r="BT36" i="12"/>
  <c r="BV36" i="12"/>
  <c r="BY36" i="12"/>
  <c r="BX36" i="12"/>
  <c r="BJ36" i="12"/>
  <c r="BL36" i="12"/>
  <c r="BO36" i="12"/>
  <c r="BN36" i="12"/>
  <c r="AZ36" i="12"/>
  <c r="BB36" i="12"/>
  <c r="BE36" i="12"/>
  <c r="BD36" i="12"/>
  <c r="AP36" i="12"/>
  <c r="AR36" i="12"/>
  <c r="AU36" i="12"/>
  <c r="AT36" i="12"/>
  <c r="AF36" i="12"/>
  <c r="AH36" i="12"/>
  <c r="AK36" i="12"/>
  <c r="AJ36" i="12"/>
  <c r="U36" i="12"/>
  <c r="W36" i="12"/>
  <c r="Z36" i="12"/>
  <c r="J36" i="12"/>
  <c r="L36" i="12"/>
  <c r="O36" i="12"/>
  <c r="BT35" i="12"/>
  <c r="BV35" i="12"/>
  <c r="BY35" i="12"/>
  <c r="BX35" i="12"/>
  <c r="BJ35" i="12"/>
  <c r="BL35" i="12"/>
  <c r="BO35" i="12"/>
  <c r="BN35" i="12"/>
  <c r="AZ35" i="12"/>
  <c r="BB35" i="12"/>
  <c r="BE35" i="12"/>
  <c r="BD35" i="12"/>
  <c r="AP35" i="12"/>
  <c r="AR35" i="12"/>
  <c r="AU35" i="12"/>
  <c r="AT35" i="12"/>
  <c r="AF35" i="12"/>
  <c r="AH35" i="12"/>
  <c r="AK35" i="12"/>
  <c r="AJ35" i="12"/>
  <c r="U35" i="12"/>
  <c r="W35" i="12"/>
  <c r="Z35" i="12"/>
  <c r="J35" i="12"/>
  <c r="L35" i="12"/>
  <c r="O35" i="12"/>
  <c r="BT34" i="12"/>
  <c r="BV34" i="12"/>
  <c r="BY34" i="12"/>
  <c r="BX34" i="12"/>
  <c r="BJ34" i="12"/>
  <c r="BL34" i="12"/>
  <c r="BO34" i="12"/>
  <c r="BN34" i="12"/>
  <c r="AZ34" i="12"/>
  <c r="BB34" i="12"/>
  <c r="BE34" i="12"/>
  <c r="BD34" i="12"/>
  <c r="AP34" i="12"/>
  <c r="AR34" i="12"/>
  <c r="AU34" i="12"/>
  <c r="AT34" i="12"/>
  <c r="AF34" i="12"/>
  <c r="AH34" i="12"/>
  <c r="AK34" i="12"/>
  <c r="AJ34" i="12"/>
  <c r="U34" i="12"/>
  <c r="W34" i="12"/>
  <c r="Z34" i="12"/>
  <c r="J34" i="12"/>
  <c r="L34" i="12"/>
  <c r="O34" i="12"/>
  <c r="BT33" i="12"/>
  <c r="BV33" i="12"/>
  <c r="BY33" i="12"/>
  <c r="BX33" i="12"/>
  <c r="BJ33" i="12"/>
  <c r="BL33" i="12"/>
  <c r="BO33" i="12"/>
  <c r="BN33" i="12"/>
  <c r="AZ33" i="12"/>
  <c r="BB33" i="12"/>
  <c r="BE33" i="12"/>
  <c r="BD33" i="12"/>
  <c r="AP33" i="12"/>
  <c r="AR33" i="12"/>
  <c r="AU33" i="12"/>
  <c r="AT33" i="12"/>
  <c r="AF33" i="12"/>
  <c r="AH33" i="12"/>
  <c r="AK33" i="12"/>
  <c r="AJ33" i="12"/>
  <c r="U33" i="12"/>
  <c r="W33" i="12"/>
  <c r="Z33" i="12"/>
  <c r="J33" i="12"/>
  <c r="L33" i="12"/>
  <c r="O33" i="12"/>
  <c r="BT32" i="12"/>
  <c r="BV32" i="12"/>
  <c r="BY32" i="12"/>
  <c r="BX32" i="12"/>
  <c r="BJ32" i="12"/>
  <c r="BL32" i="12"/>
  <c r="BO32" i="12"/>
  <c r="BN32" i="12"/>
  <c r="AZ32" i="12"/>
  <c r="BB32" i="12"/>
  <c r="BE32" i="12"/>
  <c r="BD32" i="12"/>
  <c r="AP32" i="12"/>
  <c r="AR32" i="12"/>
  <c r="AU32" i="12"/>
  <c r="AT32" i="12"/>
  <c r="AF32" i="12"/>
  <c r="AH32" i="12"/>
  <c r="AK32" i="12"/>
  <c r="AJ32" i="12"/>
  <c r="U32" i="12"/>
  <c r="W32" i="12"/>
  <c r="Z32" i="12"/>
  <c r="J32" i="12"/>
  <c r="L32" i="12"/>
  <c r="O32" i="12"/>
  <c r="BT31" i="12"/>
  <c r="BV31" i="12"/>
  <c r="BY31" i="12"/>
  <c r="BX31" i="12"/>
  <c r="BJ31" i="12"/>
  <c r="BL31" i="12"/>
  <c r="BO31" i="12"/>
  <c r="BN31" i="12"/>
  <c r="AZ31" i="12"/>
  <c r="BB31" i="12"/>
  <c r="BE31" i="12"/>
  <c r="BD31" i="12"/>
  <c r="AP31" i="12"/>
  <c r="AR31" i="12"/>
  <c r="AU31" i="12"/>
  <c r="AT31" i="12"/>
  <c r="AF31" i="12"/>
  <c r="AH31" i="12"/>
  <c r="AK31" i="12"/>
  <c r="AJ31" i="12"/>
  <c r="U31" i="12"/>
  <c r="W31" i="12"/>
  <c r="Z31" i="12"/>
  <c r="J31" i="12"/>
  <c r="L31" i="12"/>
  <c r="O31" i="12"/>
  <c r="BT30" i="12"/>
  <c r="BV30" i="12"/>
  <c r="BY30" i="12"/>
  <c r="BX30" i="12"/>
  <c r="BJ30" i="12"/>
  <c r="BL30" i="12"/>
  <c r="BO30" i="12"/>
  <c r="BN30" i="12"/>
  <c r="AZ30" i="12"/>
  <c r="BB30" i="12"/>
  <c r="BE30" i="12"/>
  <c r="BD30" i="12"/>
  <c r="AP30" i="12"/>
  <c r="AR30" i="12"/>
  <c r="AU30" i="12"/>
  <c r="AT30" i="12"/>
  <c r="AF30" i="12"/>
  <c r="AH30" i="12"/>
  <c r="AK30" i="12"/>
  <c r="AJ30" i="12"/>
  <c r="U30" i="12"/>
  <c r="W30" i="12"/>
  <c r="Z30" i="12"/>
  <c r="J30" i="12"/>
  <c r="L30" i="12"/>
  <c r="O30" i="12"/>
  <c r="BT29" i="12"/>
  <c r="BV29" i="12"/>
  <c r="BY29" i="12"/>
  <c r="BX29" i="12"/>
  <c r="BJ29" i="12"/>
  <c r="BL29" i="12"/>
  <c r="BO29" i="12"/>
  <c r="BN29" i="12"/>
  <c r="AZ29" i="12"/>
  <c r="BB29" i="12"/>
  <c r="BE29" i="12"/>
  <c r="BD29" i="12"/>
  <c r="AP29" i="12"/>
  <c r="AR29" i="12"/>
  <c r="AU29" i="12"/>
  <c r="AT29" i="12"/>
  <c r="AF29" i="12"/>
  <c r="AH29" i="12"/>
  <c r="AK29" i="12"/>
  <c r="AJ29" i="12"/>
  <c r="U29" i="12"/>
  <c r="W29" i="12"/>
  <c r="Z29" i="12"/>
  <c r="J29" i="12"/>
  <c r="L29" i="12"/>
  <c r="O29" i="12"/>
  <c r="BT28" i="12"/>
  <c r="BV28" i="12"/>
  <c r="BY28" i="12"/>
  <c r="BX28" i="12"/>
  <c r="BJ28" i="12"/>
  <c r="BL28" i="12"/>
  <c r="BO28" i="12"/>
  <c r="BN28" i="12"/>
  <c r="AZ28" i="12"/>
  <c r="BB28" i="12"/>
  <c r="BE28" i="12"/>
  <c r="BD28" i="12"/>
  <c r="AP28" i="12"/>
  <c r="AR28" i="12"/>
  <c r="AU28" i="12"/>
  <c r="AT28" i="12"/>
  <c r="AF28" i="12"/>
  <c r="AH28" i="12"/>
  <c r="AK28" i="12"/>
  <c r="AJ28" i="12"/>
  <c r="U28" i="12"/>
  <c r="W28" i="12"/>
  <c r="Z28" i="12"/>
  <c r="J28" i="12"/>
  <c r="L28" i="12"/>
  <c r="O28" i="12"/>
  <c r="BT27" i="12"/>
  <c r="BV27" i="12"/>
  <c r="BY27" i="12"/>
  <c r="BX27" i="12"/>
  <c r="BJ27" i="12"/>
  <c r="BL27" i="12"/>
  <c r="BO27" i="12"/>
  <c r="BN27" i="12"/>
  <c r="AZ27" i="12"/>
  <c r="BB27" i="12"/>
  <c r="BE27" i="12"/>
  <c r="BD27" i="12"/>
  <c r="AP27" i="12"/>
  <c r="AR27" i="12"/>
  <c r="AU27" i="12"/>
  <c r="AT27" i="12"/>
  <c r="AF27" i="12"/>
  <c r="AH27" i="12"/>
  <c r="AK27" i="12"/>
  <c r="AJ27" i="12"/>
  <c r="U27" i="12"/>
  <c r="W27" i="12"/>
  <c r="Z27" i="12"/>
  <c r="J27" i="12"/>
  <c r="L27" i="12"/>
  <c r="O27" i="12"/>
  <c r="BT26" i="12"/>
  <c r="BV26" i="12"/>
  <c r="BY26" i="12"/>
  <c r="BX26" i="12"/>
  <c r="BJ26" i="12"/>
  <c r="BL26" i="12"/>
  <c r="BO26" i="12"/>
  <c r="BN26" i="12"/>
  <c r="AZ26" i="12"/>
  <c r="BB26" i="12"/>
  <c r="BE26" i="12"/>
  <c r="BD26" i="12"/>
  <c r="AP26" i="12"/>
  <c r="AR26" i="12"/>
  <c r="AU26" i="12"/>
  <c r="AT26" i="12"/>
  <c r="AF26" i="12"/>
  <c r="AH26" i="12"/>
  <c r="AK26" i="12"/>
  <c r="AJ26" i="12"/>
  <c r="U26" i="12"/>
  <c r="W26" i="12"/>
  <c r="Z26" i="12"/>
  <c r="J26" i="12"/>
  <c r="L26" i="12"/>
  <c r="O26" i="12"/>
  <c r="BT25" i="12"/>
  <c r="BV25" i="12"/>
  <c r="BY25" i="12"/>
  <c r="BX25" i="12"/>
  <c r="BJ25" i="12"/>
  <c r="BL25" i="12"/>
  <c r="BO25" i="12"/>
  <c r="BN25" i="12"/>
  <c r="AZ25" i="12"/>
  <c r="BB25" i="12"/>
  <c r="BE25" i="12"/>
  <c r="BD25" i="12"/>
  <c r="AP25" i="12"/>
  <c r="AR25" i="12"/>
  <c r="AU25" i="12"/>
  <c r="AT25" i="12"/>
  <c r="AF25" i="12"/>
  <c r="AH25" i="12"/>
  <c r="AK25" i="12"/>
  <c r="AJ25" i="12"/>
  <c r="U25" i="12"/>
  <c r="W25" i="12"/>
  <c r="Z25" i="12"/>
  <c r="J25" i="12"/>
  <c r="L25" i="12"/>
  <c r="O25" i="12"/>
  <c r="BT24" i="12"/>
  <c r="BV24" i="12"/>
  <c r="BY24" i="12"/>
  <c r="BX24" i="12"/>
  <c r="BJ24" i="12"/>
  <c r="BL24" i="12"/>
  <c r="BO24" i="12"/>
  <c r="BN24" i="12"/>
  <c r="AZ24" i="12"/>
  <c r="BB24" i="12"/>
  <c r="BE24" i="12"/>
  <c r="BD24" i="12"/>
  <c r="AP24" i="12"/>
  <c r="AR24" i="12"/>
  <c r="AU24" i="12"/>
  <c r="AT24" i="12"/>
  <c r="AF24" i="12"/>
  <c r="AH24" i="12"/>
  <c r="AK24" i="12"/>
  <c r="AJ24" i="12"/>
  <c r="U24" i="12"/>
  <c r="W24" i="12"/>
  <c r="Z24" i="12"/>
  <c r="J24" i="12"/>
  <c r="L24" i="12"/>
  <c r="O24" i="12"/>
  <c r="BT23" i="12"/>
  <c r="BV23" i="12"/>
  <c r="BY23" i="12"/>
  <c r="BX23" i="12"/>
  <c r="BJ23" i="12"/>
  <c r="BL23" i="12"/>
  <c r="BO23" i="12"/>
  <c r="BN23" i="12"/>
  <c r="AZ23" i="12"/>
  <c r="BB23" i="12"/>
  <c r="BE23" i="12"/>
  <c r="BD23" i="12"/>
  <c r="AP23" i="12"/>
  <c r="AR23" i="12"/>
  <c r="AU23" i="12"/>
  <c r="AT23" i="12"/>
  <c r="AF23" i="12"/>
  <c r="AH23" i="12"/>
  <c r="AK23" i="12"/>
  <c r="AJ23" i="12"/>
  <c r="U23" i="12"/>
  <c r="W23" i="12"/>
  <c r="Z23" i="12"/>
  <c r="J23" i="12"/>
  <c r="L23" i="12"/>
  <c r="O23" i="12"/>
  <c r="BT22" i="12"/>
  <c r="BV22" i="12"/>
  <c r="BY22" i="12"/>
  <c r="BX22" i="12"/>
  <c r="BJ22" i="12"/>
  <c r="BL22" i="12"/>
  <c r="BO22" i="12"/>
  <c r="BN22" i="12"/>
  <c r="AZ22" i="12"/>
  <c r="BB22" i="12"/>
  <c r="BE22" i="12"/>
  <c r="BD22" i="12"/>
  <c r="AP22" i="12"/>
  <c r="AR22" i="12"/>
  <c r="AU22" i="12"/>
  <c r="AT22" i="12"/>
  <c r="AF22" i="12"/>
  <c r="AH22" i="12"/>
  <c r="AK22" i="12"/>
  <c r="AJ22" i="12"/>
  <c r="U22" i="12"/>
  <c r="W22" i="12"/>
  <c r="Z22" i="12"/>
  <c r="J22" i="12"/>
  <c r="L22" i="12"/>
  <c r="O22" i="12"/>
  <c r="BT21" i="12"/>
  <c r="BV21" i="12"/>
  <c r="BY21" i="12"/>
  <c r="BX21" i="12"/>
  <c r="BJ21" i="12"/>
  <c r="BL21" i="12"/>
  <c r="BO21" i="12"/>
  <c r="BN21" i="12"/>
  <c r="AZ21" i="12"/>
  <c r="BB21" i="12"/>
  <c r="BE21" i="12"/>
  <c r="BD21" i="12"/>
  <c r="AP21" i="12"/>
  <c r="AR21" i="12"/>
  <c r="AU21" i="12"/>
  <c r="AT21" i="12"/>
  <c r="AF21" i="12"/>
  <c r="AH21" i="12"/>
  <c r="AK21" i="12"/>
  <c r="AJ21" i="12"/>
  <c r="U21" i="12"/>
  <c r="W21" i="12"/>
  <c r="Z21" i="12"/>
  <c r="J21" i="12"/>
  <c r="L21" i="12"/>
  <c r="O21" i="12"/>
  <c r="BT20" i="12"/>
  <c r="BV20" i="12"/>
  <c r="BY20" i="12"/>
  <c r="BX20" i="12"/>
  <c r="BJ20" i="12"/>
  <c r="BL20" i="12"/>
  <c r="BO20" i="12"/>
  <c r="BN20" i="12"/>
  <c r="AZ20" i="12"/>
  <c r="BB20" i="12"/>
  <c r="BE20" i="12"/>
  <c r="BD20" i="12"/>
  <c r="AP20" i="12"/>
  <c r="AR20" i="12"/>
  <c r="AU20" i="12"/>
  <c r="AT20" i="12"/>
  <c r="AF20" i="12"/>
  <c r="AH20" i="12"/>
  <c r="AK20" i="12"/>
  <c r="AJ20" i="12"/>
  <c r="U20" i="12"/>
  <c r="W20" i="12"/>
  <c r="Z20" i="12"/>
  <c r="J20" i="12"/>
  <c r="L20" i="12"/>
  <c r="O20" i="12"/>
  <c r="BT19" i="12"/>
  <c r="BV19" i="12"/>
  <c r="BY19" i="12"/>
  <c r="BX19" i="12"/>
  <c r="BJ19" i="12"/>
  <c r="BL19" i="12"/>
  <c r="BO19" i="12"/>
  <c r="BN19" i="12"/>
  <c r="AZ19" i="12"/>
  <c r="BB19" i="12"/>
  <c r="BE19" i="12"/>
  <c r="BD19" i="12"/>
  <c r="AP19" i="12"/>
  <c r="AR19" i="12"/>
  <c r="AU19" i="12"/>
  <c r="AT19" i="12"/>
  <c r="AF19" i="12"/>
  <c r="AH19" i="12"/>
  <c r="AK19" i="12"/>
  <c r="AJ19" i="12"/>
  <c r="U19" i="12"/>
  <c r="W19" i="12"/>
  <c r="Z19" i="12"/>
  <c r="J19" i="12"/>
  <c r="L19" i="12"/>
  <c r="O19" i="12"/>
  <c r="BT18" i="12"/>
  <c r="BV18" i="12"/>
  <c r="BY18" i="12"/>
  <c r="BX18" i="12"/>
  <c r="BJ18" i="12"/>
  <c r="BL18" i="12"/>
  <c r="BO18" i="12"/>
  <c r="BN18" i="12"/>
  <c r="AZ18" i="12"/>
  <c r="BB18" i="12"/>
  <c r="BE18" i="12"/>
  <c r="BD18" i="12"/>
  <c r="AP18" i="12"/>
  <c r="AR18" i="12"/>
  <c r="AU18" i="12"/>
  <c r="AT18" i="12"/>
  <c r="AF18" i="12"/>
  <c r="AH18" i="12"/>
  <c r="AK18" i="12"/>
  <c r="AJ18" i="12"/>
  <c r="U18" i="12"/>
  <c r="W18" i="12"/>
  <c r="Z18" i="12"/>
  <c r="J18" i="12"/>
  <c r="L18" i="12"/>
  <c r="O18" i="12"/>
  <c r="BT17" i="12"/>
  <c r="BV17" i="12"/>
  <c r="BY17" i="12"/>
  <c r="BX17" i="12"/>
  <c r="BJ17" i="12"/>
  <c r="BL17" i="12"/>
  <c r="BO17" i="12"/>
  <c r="BN17" i="12"/>
  <c r="AZ17" i="12"/>
  <c r="BB17" i="12"/>
  <c r="BE17" i="12"/>
  <c r="BD17" i="12"/>
  <c r="AP17" i="12"/>
  <c r="AR17" i="12"/>
  <c r="AU17" i="12"/>
  <c r="AT17" i="12"/>
  <c r="AF17" i="12"/>
  <c r="AH17" i="12"/>
  <c r="AK17" i="12"/>
  <c r="AJ17" i="12"/>
  <c r="U17" i="12"/>
  <c r="W17" i="12"/>
  <c r="Z17" i="12"/>
  <c r="J17" i="12"/>
  <c r="L17" i="12"/>
  <c r="O17" i="12"/>
  <c r="BT16" i="12"/>
  <c r="BV16" i="12"/>
  <c r="BY16" i="12"/>
  <c r="BX16" i="12"/>
  <c r="BJ16" i="12"/>
  <c r="BL16" i="12"/>
  <c r="BO16" i="12"/>
  <c r="BN16" i="12"/>
  <c r="AZ16" i="12"/>
  <c r="BB16" i="12"/>
  <c r="BE16" i="12"/>
  <c r="BD16" i="12"/>
  <c r="AP16" i="12"/>
  <c r="AR16" i="12"/>
  <c r="AU16" i="12"/>
  <c r="AT16" i="12"/>
  <c r="AF16" i="12"/>
  <c r="AH16" i="12"/>
  <c r="AK16" i="12"/>
  <c r="AJ16" i="12"/>
  <c r="U16" i="12"/>
  <c r="W16" i="12"/>
  <c r="Z16" i="12"/>
  <c r="J16" i="12"/>
  <c r="L16" i="12"/>
  <c r="O16" i="12"/>
  <c r="BT15" i="12"/>
  <c r="BV15" i="12"/>
  <c r="BY15" i="12"/>
  <c r="BX15" i="12"/>
  <c r="BJ15" i="12"/>
  <c r="BL15" i="12"/>
  <c r="BO15" i="12"/>
  <c r="BN15" i="12"/>
  <c r="AZ15" i="12"/>
  <c r="BB15" i="12"/>
  <c r="BE15" i="12"/>
  <c r="BD15" i="12"/>
  <c r="AP15" i="12"/>
  <c r="AR15" i="12"/>
  <c r="AU15" i="12"/>
  <c r="AT15" i="12"/>
  <c r="AF15" i="12"/>
  <c r="AH15" i="12"/>
  <c r="AK15" i="12"/>
  <c r="AJ15" i="12"/>
  <c r="U15" i="12"/>
  <c r="W15" i="12"/>
  <c r="Z15" i="12"/>
  <c r="J15" i="12"/>
  <c r="L15" i="12"/>
  <c r="O15" i="12"/>
  <c r="BT14" i="12"/>
  <c r="BV14" i="12"/>
  <c r="BY14" i="12"/>
  <c r="BX14" i="12"/>
  <c r="BJ14" i="12"/>
  <c r="BL14" i="12"/>
  <c r="BO14" i="12"/>
  <c r="BN14" i="12"/>
  <c r="AZ14" i="12"/>
  <c r="BB14" i="12"/>
  <c r="BE14" i="12"/>
  <c r="BD14" i="12"/>
  <c r="AP14" i="12"/>
  <c r="AR14" i="12"/>
  <c r="AU14" i="12"/>
  <c r="AT14" i="12"/>
  <c r="AF14" i="12"/>
  <c r="AH14" i="12"/>
  <c r="AK14" i="12"/>
  <c r="AJ14" i="12"/>
  <c r="U14" i="12"/>
  <c r="W14" i="12"/>
  <c r="Z14" i="12"/>
  <c r="J14" i="12"/>
  <c r="L14" i="12"/>
  <c r="O14" i="12"/>
  <c r="BT13" i="12"/>
  <c r="BV13" i="12"/>
  <c r="BY13" i="12"/>
  <c r="BX13" i="12"/>
  <c r="BJ13" i="12"/>
  <c r="BL13" i="12"/>
  <c r="BO13" i="12"/>
  <c r="BN13" i="12"/>
  <c r="AZ13" i="12"/>
  <c r="BB13" i="12"/>
  <c r="BE13" i="12"/>
  <c r="BD13" i="12"/>
  <c r="AP13" i="12"/>
  <c r="AR13" i="12"/>
  <c r="AU13" i="12"/>
  <c r="AT13" i="12"/>
  <c r="AF13" i="12"/>
  <c r="AH13" i="12"/>
  <c r="AK13" i="12"/>
  <c r="AJ13" i="12"/>
  <c r="U13" i="12"/>
  <c r="W13" i="12"/>
  <c r="Z13" i="12"/>
  <c r="J13" i="12"/>
  <c r="L13" i="12"/>
  <c r="O13" i="12"/>
  <c r="BT12" i="12"/>
  <c r="BV12" i="12"/>
  <c r="BY12" i="12"/>
  <c r="BX12" i="12"/>
  <c r="BJ12" i="12"/>
  <c r="BL12" i="12"/>
  <c r="BO12" i="12"/>
  <c r="BN12" i="12"/>
  <c r="AZ12" i="12"/>
  <c r="BB12" i="12"/>
  <c r="BE12" i="12"/>
  <c r="BD12" i="12"/>
  <c r="AP12" i="12"/>
  <c r="AR12" i="12"/>
  <c r="AU12" i="12"/>
  <c r="AT12" i="12"/>
  <c r="AF12" i="12"/>
  <c r="AH12" i="12"/>
  <c r="AK12" i="12"/>
  <c r="AJ12" i="12"/>
  <c r="U12" i="12"/>
  <c r="W12" i="12"/>
  <c r="Z12" i="12"/>
  <c r="J12" i="12"/>
  <c r="L12" i="12"/>
  <c r="O12" i="12"/>
  <c r="BT11" i="12"/>
  <c r="BV11" i="12"/>
  <c r="BY11" i="12"/>
  <c r="BX11" i="12"/>
  <c r="BJ11" i="12"/>
  <c r="BL11" i="12"/>
  <c r="BO11" i="12"/>
  <c r="BN11" i="12"/>
  <c r="AZ11" i="12"/>
  <c r="BB11" i="12"/>
  <c r="BE11" i="12"/>
  <c r="BD11" i="12"/>
  <c r="AP11" i="12"/>
  <c r="AR11" i="12"/>
  <c r="AU11" i="12"/>
  <c r="AT11" i="12"/>
  <c r="AF11" i="12"/>
  <c r="AH11" i="12"/>
  <c r="AK11" i="12"/>
  <c r="AJ11" i="12"/>
  <c r="U11" i="12"/>
  <c r="W11" i="12"/>
  <c r="Z11" i="12"/>
  <c r="J11" i="12"/>
  <c r="L11" i="12"/>
  <c r="O11" i="12"/>
  <c r="BT10" i="12"/>
  <c r="BV10" i="12"/>
  <c r="BY10" i="12"/>
  <c r="BX10" i="12"/>
  <c r="BJ10" i="12"/>
  <c r="BL10" i="12"/>
  <c r="BO10" i="12"/>
  <c r="BN10" i="12"/>
  <c r="AZ10" i="12"/>
  <c r="BB10" i="12"/>
  <c r="BE10" i="12"/>
  <c r="BD10" i="12"/>
  <c r="AP10" i="12"/>
  <c r="AR10" i="12"/>
  <c r="AU10" i="12"/>
  <c r="AT10" i="12"/>
  <c r="AF10" i="12"/>
  <c r="AH10" i="12"/>
  <c r="AK10" i="12"/>
  <c r="AJ10" i="12"/>
  <c r="U10" i="12"/>
  <c r="W10" i="12"/>
  <c r="Z10" i="12"/>
  <c r="J10" i="12"/>
  <c r="L10" i="12"/>
  <c r="BT9" i="12"/>
  <c r="BV9" i="12"/>
  <c r="BY9" i="12"/>
  <c r="BX9" i="12"/>
  <c r="BJ9" i="12"/>
  <c r="BL9" i="12"/>
  <c r="BO9" i="12"/>
  <c r="BN9" i="12"/>
  <c r="AZ9" i="12"/>
  <c r="BB9" i="12"/>
  <c r="BE9" i="12"/>
  <c r="BD9" i="12"/>
  <c r="AP9" i="12"/>
  <c r="AR9" i="12"/>
  <c r="AU9" i="12"/>
  <c r="AT9" i="12"/>
  <c r="AF9" i="12"/>
  <c r="AH9" i="12"/>
  <c r="AK9" i="12"/>
  <c r="AJ9" i="12"/>
  <c r="U9" i="12"/>
  <c r="W9" i="12"/>
  <c r="Z9" i="12"/>
  <c r="J9" i="12"/>
  <c r="L9" i="12"/>
  <c r="O9" i="12"/>
  <c r="BT8" i="12"/>
  <c r="BV8" i="12"/>
  <c r="BY8" i="12"/>
  <c r="BX8" i="12"/>
  <c r="BJ8" i="12"/>
  <c r="BL8" i="12"/>
  <c r="BO8" i="12"/>
  <c r="BN8" i="12"/>
  <c r="AZ8" i="12"/>
  <c r="BB8" i="12"/>
  <c r="BE8" i="12"/>
  <c r="BD8" i="12"/>
  <c r="AP8" i="12"/>
  <c r="AR8" i="12"/>
  <c r="AU8" i="12"/>
  <c r="AT8" i="12"/>
  <c r="AF8" i="12"/>
  <c r="AH8" i="12"/>
  <c r="AK8" i="12"/>
  <c r="AJ8" i="12"/>
  <c r="U8" i="12"/>
  <c r="W8" i="12"/>
  <c r="Z8" i="12"/>
  <c r="J8" i="12"/>
  <c r="L8" i="12"/>
  <c r="O8" i="12"/>
  <c r="BT7" i="12"/>
  <c r="BV7" i="12"/>
  <c r="BY7" i="12"/>
  <c r="BX7" i="12"/>
  <c r="BJ7" i="12"/>
  <c r="BL7" i="12"/>
  <c r="BO7" i="12"/>
  <c r="BN7" i="12"/>
  <c r="AZ7" i="12"/>
  <c r="BB7" i="12"/>
  <c r="BE7" i="12"/>
  <c r="BD7" i="12"/>
  <c r="AP7" i="12"/>
  <c r="AR7" i="12"/>
  <c r="AU7" i="12"/>
  <c r="AT7" i="12"/>
  <c r="AF7" i="12"/>
  <c r="AH7" i="12"/>
  <c r="AK7" i="12"/>
  <c r="AJ7" i="12"/>
  <c r="U7" i="12"/>
  <c r="W7" i="12"/>
  <c r="Z7" i="12"/>
  <c r="J7" i="12"/>
  <c r="L7" i="12"/>
  <c r="O7" i="12"/>
  <c r="BT6" i="12"/>
  <c r="BV6" i="12"/>
  <c r="BY6" i="12"/>
  <c r="BX6" i="12"/>
  <c r="BJ6" i="12"/>
  <c r="BL6" i="12"/>
  <c r="BO6" i="12"/>
  <c r="BN6" i="12"/>
  <c r="AZ6" i="12"/>
  <c r="BB6" i="12"/>
  <c r="BE6" i="12"/>
  <c r="BD6" i="12"/>
  <c r="AP6" i="12"/>
  <c r="AR6" i="12"/>
  <c r="AU6" i="12"/>
  <c r="AT6" i="12"/>
  <c r="AF6" i="12"/>
  <c r="AH6" i="12"/>
  <c r="AK6" i="12"/>
  <c r="AJ6" i="12"/>
  <c r="U6" i="12"/>
  <c r="W6" i="12"/>
  <c r="Z6" i="12"/>
  <c r="J6" i="12"/>
  <c r="L6" i="12"/>
  <c r="O6" i="12"/>
  <c r="BT5" i="12"/>
  <c r="BV5" i="12"/>
  <c r="BY5" i="12"/>
  <c r="BX5" i="12"/>
  <c r="BJ5" i="12"/>
  <c r="BL5" i="12"/>
  <c r="BO5" i="12"/>
  <c r="BN5" i="12"/>
  <c r="AZ5" i="12"/>
  <c r="BB5" i="12"/>
  <c r="BE5" i="12"/>
  <c r="BD5" i="12"/>
  <c r="AP5" i="12"/>
  <c r="AR5" i="12"/>
  <c r="AU5" i="12"/>
  <c r="AT5" i="12"/>
  <c r="AF5" i="12"/>
  <c r="AH5" i="12"/>
  <c r="AK5" i="12"/>
  <c r="AJ5" i="12"/>
  <c r="U5" i="12"/>
  <c r="W5" i="12"/>
  <c r="Z5" i="12"/>
  <c r="J5" i="12"/>
  <c r="L5" i="12"/>
  <c r="O5" i="12"/>
  <c r="BT4" i="12"/>
  <c r="BV4" i="12"/>
  <c r="BJ4" i="12"/>
  <c r="BL4" i="12"/>
  <c r="AZ4" i="12"/>
  <c r="BB4" i="12"/>
  <c r="AP4" i="12"/>
  <c r="AR4" i="12"/>
  <c r="AF4" i="12"/>
  <c r="AH4" i="12"/>
  <c r="U4" i="12"/>
  <c r="W4" i="12"/>
  <c r="J4" i="12"/>
  <c r="L4" i="12"/>
  <c r="BT3" i="12"/>
  <c r="BV3" i="12"/>
  <c r="BY3" i="12"/>
  <c r="BX3" i="12"/>
  <c r="BJ3" i="12"/>
  <c r="BL3" i="12"/>
  <c r="BO3" i="12"/>
  <c r="BN3" i="12"/>
  <c r="AZ3" i="12"/>
  <c r="BB3" i="12"/>
  <c r="BE3" i="12"/>
  <c r="BD3" i="12"/>
  <c r="AP3" i="12"/>
  <c r="AR3" i="12"/>
  <c r="AU3" i="12"/>
  <c r="AT3" i="12"/>
  <c r="AF3" i="12"/>
  <c r="AH3" i="12"/>
  <c r="AK3" i="12"/>
  <c r="AJ3" i="12"/>
  <c r="U3" i="12"/>
  <c r="W3" i="12"/>
  <c r="Z3" i="12"/>
  <c r="J3" i="12"/>
  <c r="L3" i="12"/>
  <c r="O3" i="12"/>
  <c r="BT2" i="12"/>
  <c r="BV2" i="12"/>
  <c r="BY2" i="12"/>
  <c r="BX2" i="12"/>
  <c r="BJ2" i="12"/>
  <c r="BL2" i="12"/>
  <c r="BO2" i="12"/>
  <c r="BN2" i="12"/>
  <c r="AZ2" i="12"/>
  <c r="BB2" i="12"/>
  <c r="BE2" i="12"/>
  <c r="BD2" i="12"/>
  <c r="AP2" i="12"/>
  <c r="AR2" i="12"/>
  <c r="AU2" i="12"/>
  <c r="AT2" i="12"/>
  <c r="AF2" i="12"/>
  <c r="AH2" i="12"/>
  <c r="AK2" i="12"/>
  <c r="AJ2" i="12"/>
  <c r="U2" i="12"/>
  <c r="W2" i="12"/>
  <c r="Z2" i="12"/>
  <c r="J2" i="12"/>
  <c r="L2" i="12"/>
  <c r="O2" i="12"/>
  <c r="BT86" i="11"/>
  <c r="BV86" i="11"/>
  <c r="BY86" i="11"/>
  <c r="BX86" i="11"/>
  <c r="BJ86" i="11"/>
  <c r="BL86" i="11"/>
  <c r="BO86" i="11"/>
  <c r="BN86" i="11"/>
  <c r="AZ86" i="11"/>
  <c r="BB86" i="11"/>
  <c r="BE86" i="11"/>
  <c r="BD86" i="11"/>
  <c r="AP86" i="11"/>
  <c r="AR86" i="11"/>
  <c r="AU86" i="11"/>
  <c r="AT86" i="11"/>
  <c r="AF86" i="11"/>
  <c r="AH86" i="11"/>
  <c r="AK86" i="11"/>
  <c r="AJ86" i="11"/>
  <c r="U86" i="11"/>
  <c r="W86" i="11"/>
  <c r="Z86" i="11"/>
  <c r="J86" i="11"/>
  <c r="L86" i="11"/>
  <c r="O86" i="11"/>
  <c r="BT85" i="11"/>
  <c r="BV85" i="11"/>
  <c r="BY85" i="11"/>
  <c r="BX85" i="11"/>
  <c r="BJ85" i="11"/>
  <c r="BL85" i="11"/>
  <c r="BO85" i="11"/>
  <c r="BN85" i="11"/>
  <c r="AZ85" i="11"/>
  <c r="BB85" i="11"/>
  <c r="BE85" i="11"/>
  <c r="BD85" i="11"/>
  <c r="AP85" i="11"/>
  <c r="AR85" i="11"/>
  <c r="AU85" i="11"/>
  <c r="AT85" i="11"/>
  <c r="AF85" i="11"/>
  <c r="AH85" i="11"/>
  <c r="AK85" i="11"/>
  <c r="AJ85" i="11"/>
  <c r="U85" i="11"/>
  <c r="W85" i="11"/>
  <c r="Z85" i="11"/>
  <c r="J85" i="11"/>
  <c r="L85" i="11"/>
  <c r="O85" i="11"/>
  <c r="BT84" i="11"/>
  <c r="BV84" i="11"/>
  <c r="BY84" i="11"/>
  <c r="BX84" i="11"/>
  <c r="BJ84" i="11"/>
  <c r="BL84" i="11"/>
  <c r="BO84" i="11"/>
  <c r="BN84" i="11"/>
  <c r="AZ84" i="11"/>
  <c r="BB84" i="11"/>
  <c r="BE84" i="11"/>
  <c r="BD84" i="11"/>
  <c r="AP84" i="11"/>
  <c r="AR84" i="11"/>
  <c r="AU84" i="11"/>
  <c r="AT84" i="11"/>
  <c r="AF84" i="11"/>
  <c r="AH84" i="11"/>
  <c r="AK84" i="11"/>
  <c r="AJ84" i="11"/>
  <c r="U84" i="11"/>
  <c r="W84" i="11"/>
  <c r="Z84" i="11"/>
  <c r="J84" i="11"/>
  <c r="L84" i="11"/>
  <c r="O84" i="11"/>
  <c r="BT83" i="11"/>
  <c r="BV83" i="11"/>
  <c r="BJ83" i="11"/>
  <c r="BL83" i="11"/>
  <c r="AZ83" i="11"/>
  <c r="BB83" i="11"/>
  <c r="AP83" i="11"/>
  <c r="AR83" i="11"/>
  <c r="AF83" i="11"/>
  <c r="AH83" i="11"/>
  <c r="U83" i="11"/>
  <c r="W83" i="11"/>
  <c r="J83" i="11"/>
  <c r="L83" i="11"/>
  <c r="BT82" i="11"/>
  <c r="BV82" i="11"/>
  <c r="BY82" i="11"/>
  <c r="BX82" i="11"/>
  <c r="BJ82" i="11"/>
  <c r="BL82" i="11"/>
  <c r="BO82" i="11"/>
  <c r="AZ82" i="11"/>
  <c r="BB82" i="11"/>
  <c r="BE82" i="11"/>
  <c r="BD82" i="11"/>
  <c r="AP82" i="11"/>
  <c r="AR82" i="11"/>
  <c r="AU82" i="11"/>
  <c r="AT82" i="11"/>
  <c r="AF82" i="11"/>
  <c r="AH82" i="11"/>
  <c r="AK82" i="11"/>
  <c r="AJ82" i="11"/>
  <c r="U82" i="11"/>
  <c r="W82" i="11"/>
  <c r="Z82" i="11"/>
  <c r="J82" i="11"/>
  <c r="L82" i="11"/>
  <c r="O82" i="11"/>
  <c r="BT81" i="11"/>
  <c r="BV81" i="11"/>
  <c r="BY81" i="11"/>
  <c r="BX81" i="11"/>
  <c r="BJ81" i="11"/>
  <c r="BL81" i="11"/>
  <c r="BO81" i="11"/>
  <c r="BN81" i="11"/>
  <c r="AZ81" i="11"/>
  <c r="BB81" i="11"/>
  <c r="BE81" i="11"/>
  <c r="BD81" i="11"/>
  <c r="AP81" i="11"/>
  <c r="AR81" i="11"/>
  <c r="AU81" i="11"/>
  <c r="AT81" i="11"/>
  <c r="AF81" i="11"/>
  <c r="AH81" i="11"/>
  <c r="AK81" i="11"/>
  <c r="AJ81" i="11"/>
  <c r="U81" i="11"/>
  <c r="W81" i="11"/>
  <c r="Z81" i="11"/>
  <c r="J81" i="11"/>
  <c r="L81" i="11"/>
  <c r="O81" i="11"/>
  <c r="BT80" i="11"/>
  <c r="BV80" i="11"/>
  <c r="BY80" i="11"/>
  <c r="BX80" i="11"/>
  <c r="BJ80" i="11"/>
  <c r="BL80" i="11"/>
  <c r="BO80" i="11"/>
  <c r="BN80" i="11"/>
  <c r="AZ80" i="11"/>
  <c r="BB80" i="11"/>
  <c r="BE80" i="11"/>
  <c r="BD80" i="11"/>
  <c r="AP80" i="11"/>
  <c r="AR80" i="11"/>
  <c r="AU80" i="11"/>
  <c r="AT80" i="11"/>
  <c r="AF80" i="11"/>
  <c r="AH80" i="11"/>
  <c r="AK80" i="11"/>
  <c r="AJ80" i="11"/>
  <c r="U80" i="11"/>
  <c r="W80" i="11"/>
  <c r="Z80" i="11"/>
  <c r="J80" i="11"/>
  <c r="L80" i="11"/>
  <c r="O80" i="11"/>
  <c r="BT79" i="11"/>
  <c r="BV79" i="11"/>
  <c r="BJ79" i="11"/>
  <c r="BL79" i="11"/>
  <c r="AZ79" i="11"/>
  <c r="BB79" i="11"/>
  <c r="AP79" i="11"/>
  <c r="AR79" i="11"/>
  <c r="AF79" i="11"/>
  <c r="AH79" i="11"/>
  <c r="U79" i="11"/>
  <c r="W79" i="11"/>
  <c r="J79" i="11"/>
  <c r="L79" i="11"/>
  <c r="BT78" i="11"/>
  <c r="BV78" i="11"/>
  <c r="BY78" i="11"/>
  <c r="BX78" i="11"/>
  <c r="BJ78" i="11"/>
  <c r="BK78" i="11"/>
  <c r="BL78" i="11"/>
  <c r="BO78" i="11"/>
  <c r="BN78" i="11"/>
  <c r="AZ78" i="11"/>
  <c r="BB78" i="11"/>
  <c r="BE78" i="11"/>
  <c r="BD78" i="11"/>
  <c r="AP78" i="11"/>
  <c r="AR78" i="11"/>
  <c r="AU78" i="11"/>
  <c r="AT78" i="11"/>
  <c r="AF78" i="11"/>
  <c r="AH78" i="11"/>
  <c r="AK78" i="11"/>
  <c r="AJ78" i="11"/>
  <c r="U78" i="11"/>
  <c r="W78" i="11"/>
  <c r="Z78" i="11"/>
  <c r="J78" i="11"/>
  <c r="L78" i="11"/>
  <c r="O78" i="11"/>
  <c r="BT77" i="11"/>
  <c r="BV77" i="11"/>
  <c r="BY77" i="11"/>
  <c r="BX77" i="11"/>
  <c r="BJ77" i="11"/>
  <c r="BL77" i="11"/>
  <c r="BO77" i="11"/>
  <c r="BN77" i="11"/>
  <c r="AZ77" i="11"/>
  <c r="BB77" i="11"/>
  <c r="BE77" i="11"/>
  <c r="BD77" i="11"/>
  <c r="AP77" i="11"/>
  <c r="AR77" i="11"/>
  <c r="AU77" i="11"/>
  <c r="AT77" i="11"/>
  <c r="AF77" i="11"/>
  <c r="AH77" i="11"/>
  <c r="AK77" i="11"/>
  <c r="AJ77" i="11"/>
  <c r="U77" i="11"/>
  <c r="W77" i="11"/>
  <c r="Z77" i="11"/>
  <c r="J77" i="11"/>
  <c r="L77" i="11"/>
  <c r="O77" i="11"/>
  <c r="BT76" i="11"/>
  <c r="BV76" i="11"/>
  <c r="BY76" i="11"/>
  <c r="BX76" i="11"/>
  <c r="BJ76" i="11"/>
  <c r="BL76" i="11"/>
  <c r="BO76" i="11"/>
  <c r="BN76" i="11"/>
  <c r="AZ76" i="11"/>
  <c r="BB76" i="11"/>
  <c r="BE76" i="11"/>
  <c r="BD76" i="11"/>
  <c r="AP76" i="11"/>
  <c r="AR76" i="11"/>
  <c r="AU76" i="11"/>
  <c r="AT76" i="11"/>
  <c r="AF76" i="11"/>
  <c r="AH76" i="11"/>
  <c r="AK76" i="11"/>
  <c r="AJ76" i="11"/>
  <c r="U76" i="11"/>
  <c r="W76" i="11"/>
  <c r="Z76" i="11"/>
  <c r="J76" i="11"/>
  <c r="L76" i="11"/>
  <c r="O76" i="11"/>
  <c r="BT75" i="11"/>
  <c r="BV75" i="11"/>
  <c r="BY75" i="11"/>
  <c r="BX75" i="11"/>
  <c r="BJ75" i="11"/>
  <c r="BL75" i="11"/>
  <c r="BO75" i="11"/>
  <c r="BN75" i="11"/>
  <c r="AZ75" i="11"/>
  <c r="BB75" i="11"/>
  <c r="BE75" i="11"/>
  <c r="BD75" i="11"/>
  <c r="AP75" i="11"/>
  <c r="AR75" i="11"/>
  <c r="AU75" i="11"/>
  <c r="AT75" i="11"/>
  <c r="AF75" i="11"/>
  <c r="AH75" i="11"/>
  <c r="AK75" i="11"/>
  <c r="AJ75" i="11"/>
  <c r="U75" i="11"/>
  <c r="W75" i="11"/>
  <c r="Z75" i="11"/>
  <c r="J75" i="11"/>
  <c r="L75" i="11"/>
  <c r="O75" i="11"/>
  <c r="BT74" i="11"/>
  <c r="BV74" i="11"/>
  <c r="BY74" i="11"/>
  <c r="BX74" i="11"/>
  <c r="BJ74" i="11"/>
  <c r="BL74" i="11"/>
  <c r="BO74" i="11"/>
  <c r="BN74" i="11"/>
  <c r="AZ74" i="11"/>
  <c r="BB74" i="11"/>
  <c r="BE74" i="11"/>
  <c r="BD74" i="11"/>
  <c r="AP74" i="11"/>
  <c r="AR74" i="11"/>
  <c r="AU74" i="11"/>
  <c r="AT74" i="11"/>
  <c r="AF74" i="11"/>
  <c r="AH74" i="11"/>
  <c r="AK74" i="11"/>
  <c r="AJ74" i="11"/>
  <c r="U74" i="11"/>
  <c r="W74" i="11"/>
  <c r="Z74" i="11"/>
  <c r="J74" i="11"/>
  <c r="L74" i="11"/>
  <c r="O74" i="11"/>
  <c r="BT73" i="11"/>
  <c r="BV73" i="11"/>
  <c r="BY73" i="11"/>
  <c r="BX73" i="11"/>
  <c r="BJ73" i="11"/>
  <c r="BL73" i="11"/>
  <c r="BO73" i="11"/>
  <c r="BN73" i="11"/>
  <c r="AZ73" i="11"/>
  <c r="BB73" i="11"/>
  <c r="BE73" i="11"/>
  <c r="BD73" i="11"/>
  <c r="AP73" i="11"/>
  <c r="AR73" i="11"/>
  <c r="AU73" i="11"/>
  <c r="AT73" i="11"/>
  <c r="AF73" i="11"/>
  <c r="AH73" i="11"/>
  <c r="AK73" i="11"/>
  <c r="AJ73" i="11"/>
  <c r="U73" i="11"/>
  <c r="W73" i="11"/>
  <c r="Z73" i="11"/>
  <c r="J73" i="11"/>
  <c r="L73" i="11"/>
  <c r="O73" i="11"/>
  <c r="BT72" i="11"/>
  <c r="BV72" i="11"/>
  <c r="BY72" i="11"/>
  <c r="BX72" i="11"/>
  <c r="BJ72" i="11"/>
  <c r="BL72" i="11"/>
  <c r="BO72" i="11"/>
  <c r="BN72" i="11"/>
  <c r="AZ72" i="11"/>
  <c r="BB72" i="11"/>
  <c r="BE72" i="11"/>
  <c r="BD72" i="11"/>
  <c r="AP72" i="11"/>
  <c r="AR72" i="11"/>
  <c r="AU72" i="11"/>
  <c r="AT72" i="11"/>
  <c r="AF72" i="11"/>
  <c r="AH72" i="11"/>
  <c r="AK72" i="11"/>
  <c r="AJ72" i="11"/>
  <c r="U72" i="11"/>
  <c r="W72" i="11"/>
  <c r="Z72" i="11"/>
  <c r="J72" i="11"/>
  <c r="L72" i="11"/>
  <c r="O72" i="11"/>
  <c r="BT71" i="11"/>
  <c r="BV71" i="11"/>
  <c r="BY71" i="11"/>
  <c r="BX71" i="11"/>
  <c r="BJ71" i="11"/>
  <c r="BL71" i="11"/>
  <c r="BO71" i="11"/>
  <c r="BN71" i="11"/>
  <c r="AZ71" i="11"/>
  <c r="BB71" i="11"/>
  <c r="BE71" i="11"/>
  <c r="BD71" i="11"/>
  <c r="AP71" i="11"/>
  <c r="AR71" i="11"/>
  <c r="AU71" i="11"/>
  <c r="AT71" i="11"/>
  <c r="AF71" i="11"/>
  <c r="AH71" i="11"/>
  <c r="AK71" i="11"/>
  <c r="AJ71" i="11"/>
  <c r="U71" i="11"/>
  <c r="W71" i="11"/>
  <c r="Z71" i="11"/>
  <c r="J71" i="11"/>
  <c r="L71" i="11"/>
  <c r="O71" i="11"/>
  <c r="BT70" i="11"/>
  <c r="BV70" i="11"/>
  <c r="BY70" i="11"/>
  <c r="BX70" i="11"/>
  <c r="BJ70" i="11"/>
  <c r="BL70" i="11"/>
  <c r="BO70" i="11"/>
  <c r="BN70" i="11"/>
  <c r="AZ70" i="11"/>
  <c r="BB70" i="11"/>
  <c r="BE70" i="11"/>
  <c r="BD70" i="11"/>
  <c r="AP70" i="11"/>
  <c r="AR70" i="11"/>
  <c r="AU70" i="11"/>
  <c r="AT70" i="11"/>
  <c r="AF70" i="11"/>
  <c r="AH70" i="11"/>
  <c r="AK70" i="11"/>
  <c r="AJ70" i="11"/>
  <c r="U70" i="11"/>
  <c r="W70" i="11"/>
  <c r="Z70" i="11"/>
  <c r="J70" i="11"/>
  <c r="L70" i="11"/>
  <c r="O70" i="11"/>
  <c r="BT69" i="11"/>
  <c r="BV69" i="11"/>
  <c r="BY69" i="11"/>
  <c r="BX69" i="11"/>
  <c r="BJ69" i="11"/>
  <c r="BL69" i="11"/>
  <c r="BO69" i="11"/>
  <c r="BN69" i="11"/>
  <c r="AZ69" i="11"/>
  <c r="BB69" i="11"/>
  <c r="BE69" i="11"/>
  <c r="BD69" i="11"/>
  <c r="AP69" i="11"/>
  <c r="AR69" i="11"/>
  <c r="AU69" i="11"/>
  <c r="AT69" i="11"/>
  <c r="AF69" i="11"/>
  <c r="AH69" i="11"/>
  <c r="AK69" i="11"/>
  <c r="AJ69" i="11"/>
  <c r="U69" i="11"/>
  <c r="W69" i="11"/>
  <c r="Z69" i="11"/>
  <c r="J69" i="11"/>
  <c r="L69" i="11"/>
  <c r="O69" i="11"/>
  <c r="BT68" i="11"/>
  <c r="BV68" i="11"/>
  <c r="BY68" i="11"/>
  <c r="BX68" i="11"/>
  <c r="BJ68" i="11"/>
  <c r="BL68" i="11"/>
  <c r="BO68" i="11"/>
  <c r="BN68" i="11"/>
  <c r="AZ68" i="11"/>
  <c r="BB68" i="11"/>
  <c r="BE68" i="11"/>
  <c r="BD68" i="11"/>
  <c r="AP68" i="11"/>
  <c r="AR68" i="11"/>
  <c r="AU68" i="11"/>
  <c r="AT68" i="11"/>
  <c r="AF68" i="11"/>
  <c r="AH68" i="11"/>
  <c r="AK68" i="11"/>
  <c r="AJ68" i="11"/>
  <c r="U68" i="11"/>
  <c r="W68" i="11"/>
  <c r="Z68" i="11"/>
  <c r="J68" i="11"/>
  <c r="L68" i="11"/>
  <c r="O68" i="11"/>
  <c r="BT67" i="11"/>
  <c r="BV67" i="11"/>
  <c r="BY67" i="11"/>
  <c r="BX67" i="11"/>
  <c r="BJ67" i="11"/>
  <c r="BL67" i="11"/>
  <c r="BO67" i="11"/>
  <c r="BN67" i="11"/>
  <c r="AZ67" i="11"/>
  <c r="BB67" i="11"/>
  <c r="BE67" i="11"/>
  <c r="BD67" i="11"/>
  <c r="AP67" i="11"/>
  <c r="AR67" i="11"/>
  <c r="AU67" i="11"/>
  <c r="AT67" i="11"/>
  <c r="AF67" i="11"/>
  <c r="AH67" i="11"/>
  <c r="AK67" i="11"/>
  <c r="AJ67" i="11"/>
  <c r="U67" i="11"/>
  <c r="W67" i="11"/>
  <c r="Z67" i="11"/>
  <c r="J67" i="11"/>
  <c r="L67" i="11"/>
  <c r="O67" i="11"/>
  <c r="BT66" i="11"/>
  <c r="BV66" i="11"/>
  <c r="BY66" i="11"/>
  <c r="BX66" i="11"/>
  <c r="BJ66" i="11"/>
  <c r="BL66" i="11"/>
  <c r="BO66" i="11"/>
  <c r="BN66" i="11"/>
  <c r="AZ66" i="11"/>
  <c r="BB66" i="11"/>
  <c r="BE66" i="11"/>
  <c r="BD66" i="11"/>
  <c r="AP66" i="11"/>
  <c r="AR66" i="11"/>
  <c r="AU66" i="11"/>
  <c r="AT66" i="11"/>
  <c r="AF66" i="11"/>
  <c r="AH66" i="11"/>
  <c r="AK66" i="11"/>
  <c r="AJ66" i="11"/>
  <c r="U66" i="11"/>
  <c r="W66" i="11"/>
  <c r="Z66" i="11"/>
  <c r="J66" i="11"/>
  <c r="L66" i="11"/>
  <c r="O66" i="11"/>
  <c r="BT65" i="11"/>
  <c r="BV65" i="11"/>
  <c r="BY65" i="11"/>
  <c r="BX65" i="11"/>
  <c r="BJ65" i="11"/>
  <c r="BL65" i="11"/>
  <c r="BO65" i="11"/>
  <c r="BN65" i="11"/>
  <c r="AZ65" i="11"/>
  <c r="BB65" i="11"/>
  <c r="BE65" i="11"/>
  <c r="BD65" i="11"/>
  <c r="AP65" i="11"/>
  <c r="AR65" i="11"/>
  <c r="AU65" i="11"/>
  <c r="AT65" i="11"/>
  <c r="AF65" i="11"/>
  <c r="AH65" i="11"/>
  <c r="AK65" i="11"/>
  <c r="AJ65" i="11"/>
  <c r="U65" i="11"/>
  <c r="W65" i="11"/>
  <c r="Z65" i="11"/>
  <c r="J65" i="11"/>
  <c r="L65" i="11"/>
  <c r="O65" i="11"/>
  <c r="BT64" i="11"/>
  <c r="BV64" i="11"/>
  <c r="BY64" i="11"/>
  <c r="BX64" i="11"/>
  <c r="BJ64" i="11"/>
  <c r="BL64" i="11"/>
  <c r="BO64" i="11"/>
  <c r="BN64" i="11"/>
  <c r="AZ64" i="11"/>
  <c r="BB64" i="11"/>
  <c r="BE64" i="11"/>
  <c r="BD64" i="11"/>
  <c r="AP64" i="11"/>
  <c r="AR64" i="11"/>
  <c r="AU64" i="11"/>
  <c r="AT64" i="11"/>
  <c r="AF64" i="11"/>
  <c r="AH64" i="11"/>
  <c r="AK64" i="11"/>
  <c r="AJ64" i="11"/>
  <c r="U64" i="11"/>
  <c r="W64" i="11"/>
  <c r="Z64" i="11"/>
  <c r="J64" i="11"/>
  <c r="L64" i="11"/>
  <c r="O64" i="11"/>
  <c r="BT63" i="11"/>
  <c r="BV63" i="11"/>
  <c r="BY63" i="11"/>
  <c r="BX63" i="11"/>
  <c r="BJ63" i="11"/>
  <c r="BL63" i="11"/>
  <c r="BO63" i="11"/>
  <c r="BN63" i="11"/>
  <c r="AZ63" i="11"/>
  <c r="BB63" i="11"/>
  <c r="BE63" i="11"/>
  <c r="BD63" i="11"/>
  <c r="AP63" i="11"/>
  <c r="AR63" i="11"/>
  <c r="AU63" i="11"/>
  <c r="AT63" i="11"/>
  <c r="AF63" i="11"/>
  <c r="AH63" i="11"/>
  <c r="AK63" i="11"/>
  <c r="AJ63" i="11"/>
  <c r="U63" i="11"/>
  <c r="W63" i="11"/>
  <c r="Z63" i="11"/>
  <c r="J63" i="11"/>
  <c r="L63" i="11"/>
  <c r="O63" i="11"/>
  <c r="BT62" i="11"/>
  <c r="BV62" i="11"/>
  <c r="BY62" i="11"/>
  <c r="BX62" i="11"/>
  <c r="BJ62" i="11"/>
  <c r="BL62" i="11"/>
  <c r="BO62" i="11"/>
  <c r="BN62" i="11"/>
  <c r="AZ62" i="11"/>
  <c r="BB62" i="11"/>
  <c r="BE62" i="11"/>
  <c r="BD62" i="11"/>
  <c r="AP62" i="11"/>
  <c r="AR62" i="11"/>
  <c r="AU62" i="11"/>
  <c r="AT62" i="11"/>
  <c r="AF62" i="11"/>
  <c r="AH62" i="11"/>
  <c r="AK62" i="11"/>
  <c r="AJ62" i="11"/>
  <c r="U62" i="11"/>
  <c r="W62" i="11"/>
  <c r="Z62" i="11"/>
  <c r="J62" i="11"/>
  <c r="L62" i="11"/>
  <c r="O62" i="11"/>
  <c r="BT61" i="11"/>
  <c r="BV61" i="11"/>
  <c r="BY61" i="11"/>
  <c r="BX61" i="11"/>
  <c r="BJ61" i="11"/>
  <c r="BL61" i="11"/>
  <c r="BO61" i="11"/>
  <c r="BN61" i="11"/>
  <c r="AZ61" i="11"/>
  <c r="BB61" i="11"/>
  <c r="BE61" i="11"/>
  <c r="BD61" i="11"/>
  <c r="AP61" i="11"/>
  <c r="AR61" i="11"/>
  <c r="AU61" i="11"/>
  <c r="AT61" i="11"/>
  <c r="AF61" i="11"/>
  <c r="AH61" i="11"/>
  <c r="AK61" i="11"/>
  <c r="AJ61" i="11"/>
  <c r="U61" i="11"/>
  <c r="W61" i="11"/>
  <c r="Z61" i="11"/>
  <c r="J61" i="11"/>
  <c r="L61" i="11"/>
  <c r="O61" i="11"/>
  <c r="BT60" i="11"/>
  <c r="BV60" i="11"/>
  <c r="BY60" i="11"/>
  <c r="BX60" i="11"/>
  <c r="BJ60" i="11"/>
  <c r="BL60" i="11"/>
  <c r="BO60" i="11"/>
  <c r="BN60" i="11"/>
  <c r="AZ60" i="11"/>
  <c r="BB60" i="11"/>
  <c r="BE60" i="11"/>
  <c r="BD60" i="11"/>
  <c r="AP60" i="11"/>
  <c r="AR60" i="11"/>
  <c r="AU60" i="11"/>
  <c r="AT60" i="11"/>
  <c r="AF60" i="11"/>
  <c r="AH60" i="11"/>
  <c r="AK60" i="11"/>
  <c r="AJ60" i="11"/>
  <c r="U60" i="11"/>
  <c r="W60" i="11"/>
  <c r="Z60" i="11"/>
  <c r="J60" i="11"/>
  <c r="L60" i="11"/>
  <c r="O60" i="11"/>
  <c r="BT59" i="11"/>
  <c r="BV59" i="11"/>
  <c r="BY59" i="11"/>
  <c r="BX59" i="11"/>
  <c r="BJ59" i="11"/>
  <c r="BL59" i="11"/>
  <c r="BO59" i="11"/>
  <c r="BN59" i="11"/>
  <c r="AZ59" i="11"/>
  <c r="BB59" i="11"/>
  <c r="BE59" i="11"/>
  <c r="BD59" i="11"/>
  <c r="AP59" i="11"/>
  <c r="AR59" i="11"/>
  <c r="AU59" i="11"/>
  <c r="AT59" i="11"/>
  <c r="AF59" i="11"/>
  <c r="AH59" i="11"/>
  <c r="AK59" i="11"/>
  <c r="AJ59" i="11"/>
  <c r="U59" i="11"/>
  <c r="W59" i="11"/>
  <c r="Z59" i="11"/>
  <c r="J59" i="11"/>
  <c r="L59" i="11"/>
  <c r="O59" i="11"/>
  <c r="BT58" i="11"/>
  <c r="BV58" i="11"/>
  <c r="BY58" i="11"/>
  <c r="BX58" i="11"/>
  <c r="BJ58" i="11"/>
  <c r="BL58" i="11"/>
  <c r="BO58" i="11"/>
  <c r="BN58" i="11"/>
  <c r="AZ58" i="11"/>
  <c r="BB58" i="11"/>
  <c r="BE58" i="11"/>
  <c r="BD58" i="11"/>
  <c r="AP58" i="11"/>
  <c r="AR58" i="11"/>
  <c r="AU58" i="11"/>
  <c r="AT58" i="11"/>
  <c r="AF58" i="11"/>
  <c r="AH58" i="11"/>
  <c r="AK58" i="11"/>
  <c r="AJ58" i="11"/>
  <c r="U58" i="11"/>
  <c r="W58" i="11"/>
  <c r="Z58" i="11"/>
  <c r="J58" i="11"/>
  <c r="L58" i="11"/>
  <c r="O58" i="11"/>
  <c r="BT57" i="11"/>
  <c r="BV57" i="11"/>
  <c r="BY57" i="11"/>
  <c r="BX57" i="11"/>
  <c r="BJ57" i="11"/>
  <c r="BL57" i="11"/>
  <c r="BO57" i="11"/>
  <c r="BN57" i="11"/>
  <c r="AZ57" i="11"/>
  <c r="BB57" i="11"/>
  <c r="BE57" i="11"/>
  <c r="BD57" i="11"/>
  <c r="AP57" i="11"/>
  <c r="AR57" i="11"/>
  <c r="AU57" i="11"/>
  <c r="AT57" i="11"/>
  <c r="AF57" i="11"/>
  <c r="AH57" i="11"/>
  <c r="AK57" i="11"/>
  <c r="AJ57" i="11"/>
  <c r="U57" i="11"/>
  <c r="W57" i="11"/>
  <c r="Z57" i="11"/>
  <c r="J57" i="11"/>
  <c r="L57" i="11"/>
  <c r="O57" i="11"/>
  <c r="BT56" i="11"/>
  <c r="BV56" i="11"/>
  <c r="BY56" i="11"/>
  <c r="BX56" i="11"/>
  <c r="BJ56" i="11"/>
  <c r="BL56" i="11"/>
  <c r="BO56" i="11"/>
  <c r="BN56" i="11"/>
  <c r="AZ56" i="11"/>
  <c r="BB56" i="11"/>
  <c r="BE56" i="11"/>
  <c r="BD56" i="11"/>
  <c r="AP56" i="11"/>
  <c r="AR56" i="11"/>
  <c r="AU56" i="11"/>
  <c r="AT56" i="11"/>
  <c r="AF56" i="11"/>
  <c r="AH56" i="11"/>
  <c r="AK56" i="11"/>
  <c r="AJ56" i="11"/>
  <c r="U56" i="11"/>
  <c r="W56" i="11"/>
  <c r="Z56" i="11"/>
  <c r="J56" i="11"/>
  <c r="L56" i="11"/>
  <c r="O56" i="11"/>
  <c r="BT55" i="11"/>
  <c r="BV55" i="11"/>
  <c r="BY55" i="11"/>
  <c r="BX55" i="11"/>
  <c r="BJ55" i="11"/>
  <c r="BL55" i="11"/>
  <c r="BO55" i="11"/>
  <c r="BN55" i="11"/>
  <c r="AZ55" i="11"/>
  <c r="BB55" i="11"/>
  <c r="BE55" i="11"/>
  <c r="BD55" i="11"/>
  <c r="AP55" i="11"/>
  <c r="AR55" i="11"/>
  <c r="AU55" i="11"/>
  <c r="AT55" i="11"/>
  <c r="AF55" i="11"/>
  <c r="AH55" i="11"/>
  <c r="AK55" i="11"/>
  <c r="AJ55" i="11"/>
  <c r="U55" i="11"/>
  <c r="W55" i="11"/>
  <c r="Z55" i="11"/>
  <c r="J55" i="11"/>
  <c r="L55" i="11"/>
  <c r="O55" i="11"/>
  <c r="BT54" i="11"/>
  <c r="BV54" i="11"/>
  <c r="BY54" i="11"/>
  <c r="BX54" i="11"/>
  <c r="BJ54" i="11"/>
  <c r="BL54" i="11"/>
  <c r="BO54" i="11"/>
  <c r="BN54" i="11"/>
  <c r="AZ54" i="11"/>
  <c r="BB54" i="11"/>
  <c r="BE54" i="11"/>
  <c r="BD54" i="11"/>
  <c r="AP54" i="11"/>
  <c r="AR54" i="11"/>
  <c r="AU54" i="11"/>
  <c r="AT54" i="11"/>
  <c r="AF54" i="11"/>
  <c r="AH54" i="11"/>
  <c r="AK54" i="11"/>
  <c r="AJ54" i="11"/>
  <c r="U54" i="11"/>
  <c r="W54" i="11"/>
  <c r="Z54" i="11"/>
  <c r="J54" i="11"/>
  <c r="L54" i="11"/>
  <c r="O54" i="11"/>
  <c r="BT53" i="11"/>
  <c r="BV53" i="11"/>
  <c r="BY53" i="11"/>
  <c r="BX53" i="11"/>
  <c r="BJ53" i="11"/>
  <c r="BL53" i="11"/>
  <c r="BO53" i="11"/>
  <c r="BN53" i="11"/>
  <c r="AZ53" i="11"/>
  <c r="BB53" i="11"/>
  <c r="BE53" i="11"/>
  <c r="BD53" i="11"/>
  <c r="AP53" i="11"/>
  <c r="AR53" i="11"/>
  <c r="AU53" i="11"/>
  <c r="AT53" i="11"/>
  <c r="AF53" i="11"/>
  <c r="AH53" i="11"/>
  <c r="AK53" i="11"/>
  <c r="AJ53" i="11"/>
  <c r="U53" i="11"/>
  <c r="W53" i="11"/>
  <c r="Z53" i="11"/>
  <c r="J53" i="11"/>
  <c r="L53" i="11"/>
  <c r="O53" i="11"/>
  <c r="BT52" i="11"/>
  <c r="BV52" i="11"/>
  <c r="BY52" i="11"/>
  <c r="BX52" i="11"/>
  <c r="BJ52" i="11"/>
  <c r="BL52" i="11"/>
  <c r="BO52" i="11"/>
  <c r="BN52" i="11"/>
  <c r="AZ52" i="11"/>
  <c r="BB52" i="11"/>
  <c r="BE52" i="11"/>
  <c r="BD52" i="11"/>
  <c r="AP52" i="11"/>
  <c r="AR52" i="11"/>
  <c r="AU52" i="11"/>
  <c r="AT52" i="11"/>
  <c r="AF52" i="11"/>
  <c r="AH52" i="11"/>
  <c r="AK52" i="11"/>
  <c r="AJ52" i="11"/>
  <c r="U52" i="11"/>
  <c r="W52" i="11"/>
  <c r="Z52" i="11"/>
  <c r="J52" i="11"/>
  <c r="L52" i="11"/>
  <c r="O52" i="11"/>
  <c r="BT51" i="11"/>
  <c r="BV51" i="11"/>
  <c r="BY51" i="11"/>
  <c r="BX51" i="11"/>
  <c r="BJ51" i="11"/>
  <c r="BL51" i="11"/>
  <c r="BO51" i="11"/>
  <c r="BN51" i="11"/>
  <c r="AZ51" i="11"/>
  <c r="BB51" i="11"/>
  <c r="BE51" i="11"/>
  <c r="BD51" i="11"/>
  <c r="AP51" i="11"/>
  <c r="AR51" i="11"/>
  <c r="AU51" i="11"/>
  <c r="AT51" i="11"/>
  <c r="AF51" i="11"/>
  <c r="AH51" i="11"/>
  <c r="AK51" i="11"/>
  <c r="AJ51" i="11"/>
  <c r="U51" i="11"/>
  <c r="W51" i="11"/>
  <c r="Z51" i="11"/>
  <c r="J51" i="11"/>
  <c r="L51" i="11"/>
  <c r="O51" i="11"/>
  <c r="BT50" i="11"/>
  <c r="BV50" i="11"/>
  <c r="BY50" i="11"/>
  <c r="BX50" i="11"/>
  <c r="BJ50" i="11"/>
  <c r="BL50" i="11"/>
  <c r="BO50" i="11"/>
  <c r="BN50" i="11"/>
  <c r="AZ50" i="11"/>
  <c r="BB50" i="11"/>
  <c r="BE50" i="11"/>
  <c r="BD50" i="11"/>
  <c r="AP50" i="11"/>
  <c r="AR50" i="11"/>
  <c r="AU50" i="11"/>
  <c r="AT50" i="11"/>
  <c r="AF50" i="11"/>
  <c r="AH50" i="11"/>
  <c r="AK50" i="11"/>
  <c r="AJ50" i="11"/>
  <c r="U50" i="11"/>
  <c r="W50" i="11"/>
  <c r="Z50" i="11"/>
  <c r="J50" i="11"/>
  <c r="L50" i="11"/>
  <c r="O50" i="11"/>
  <c r="BT49" i="11"/>
  <c r="BV49" i="11"/>
  <c r="BY49" i="11"/>
  <c r="BX49" i="11"/>
  <c r="BJ49" i="11"/>
  <c r="BL49" i="11"/>
  <c r="BO49" i="11"/>
  <c r="BN49" i="11"/>
  <c r="AZ49" i="11"/>
  <c r="BB49" i="11"/>
  <c r="BE49" i="11"/>
  <c r="BD49" i="11"/>
  <c r="AP49" i="11"/>
  <c r="AR49" i="11"/>
  <c r="AU49" i="11"/>
  <c r="AT49" i="11"/>
  <c r="AF49" i="11"/>
  <c r="AH49" i="11"/>
  <c r="AK49" i="11"/>
  <c r="AJ49" i="11"/>
  <c r="U49" i="11"/>
  <c r="W49" i="11"/>
  <c r="Z49" i="11"/>
  <c r="J49" i="11"/>
  <c r="L49" i="11"/>
  <c r="O49" i="11"/>
  <c r="BT48" i="11"/>
  <c r="BV48" i="11"/>
  <c r="BY48" i="11"/>
  <c r="BX48" i="11"/>
  <c r="BJ48" i="11"/>
  <c r="BL48" i="11"/>
  <c r="BO48" i="11"/>
  <c r="BN48" i="11"/>
  <c r="AZ48" i="11"/>
  <c r="BB48" i="11"/>
  <c r="BE48" i="11"/>
  <c r="BD48" i="11"/>
  <c r="AP48" i="11"/>
  <c r="AR48" i="11"/>
  <c r="AU48" i="11"/>
  <c r="AT48" i="11"/>
  <c r="AF48" i="11"/>
  <c r="AH48" i="11"/>
  <c r="AK48" i="11"/>
  <c r="AJ48" i="11"/>
  <c r="U48" i="11"/>
  <c r="W48" i="11"/>
  <c r="Z48" i="11"/>
  <c r="J48" i="11"/>
  <c r="L48" i="11"/>
  <c r="O48" i="11"/>
  <c r="BT47" i="11"/>
  <c r="BV47" i="11"/>
  <c r="BY47" i="11"/>
  <c r="BX47" i="11"/>
  <c r="BJ47" i="11"/>
  <c r="BL47" i="11"/>
  <c r="BO47" i="11"/>
  <c r="BN47" i="11"/>
  <c r="AZ47" i="11"/>
  <c r="BB47" i="11"/>
  <c r="BE47" i="11"/>
  <c r="BD47" i="11"/>
  <c r="AP47" i="11"/>
  <c r="AR47" i="11"/>
  <c r="AU47" i="11"/>
  <c r="AT47" i="11"/>
  <c r="AF47" i="11"/>
  <c r="AH47" i="11"/>
  <c r="AK47" i="11"/>
  <c r="AJ47" i="11"/>
  <c r="U47" i="11"/>
  <c r="W47" i="11"/>
  <c r="Z47" i="11"/>
  <c r="J47" i="11"/>
  <c r="L47" i="11"/>
  <c r="O47" i="11"/>
  <c r="BT46" i="11"/>
  <c r="BV46" i="11"/>
  <c r="BY46" i="11"/>
  <c r="BX46" i="11"/>
  <c r="BJ46" i="11"/>
  <c r="BL46" i="11"/>
  <c r="BO46" i="11"/>
  <c r="BN46" i="11"/>
  <c r="AZ46" i="11"/>
  <c r="BB46" i="11"/>
  <c r="BE46" i="11"/>
  <c r="BD46" i="11"/>
  <c r="AP46" i="11"/>
  <c r="AR46" i="11"/>
  <c r="AU46" i="11"/>
  <c r="AT46" i="11"/>
  <c r="AF46" i="11"/>
  <c r="AH46" i="11"/>
  <c r="AK46" i="11"/>
  <c r="AJ46" i="11"/>
  <c r="U46" i="11"/>
  <c r="W46" i="11"/>
  <c r="Z46" i="11"/>
  <c r="J46" i="11"/>
  <c r="L46" i="11"/>
  <c r="O46" i="11"/>
  <c r="BT45" i="11"/>
  <c r="BV45" i="11"/>
  <c r="BY45" i="11"/>
  <c r="BX45" i="11"/>
  <c r="BJ45" i="11"/>
  <c r="BL45" i="11"/>
  <c r="BO45" i="11"/>
  <c r="BN45" i="11"/>
  <c r="AZ45" i="11"/>
  <c r="BB45" i="11"/>
  <c r="BE45" i="11"/>
  <c r="BD45" i="11"/>
  <c r="AP45" i="11"/>
  <c r="AR45" i="11"/>
  <c r="AU45" i="11"/>
  <c r="AT45" i="11"/>
  <c r="AF45" i="11"/>
  <c r="AH45" i="11"/>
  <c r="AK45" i="11"/>
  <c r="AJ45" i="11"/>
  <c r="U45" i="11"/>
  <c r="W45" i="11"/>
  <c r="Z45" i="11"/>
  <c r="J45" i="11"/>
  <c r="L45" i="11"/>
  <c r="O45" i="11"/>
  <c r="BT44" i="11"/>
  <c r="BV44" i="11"/>
  <c r="BY44" i="11"/>
  <c r="BX44" i="11"/>
  <c r="BJ44" i="11"/>
  <c r="BL44" i="11"/>
  <c r="BO44" i="11"/>
  <c r="BN44" i="11"/>
  <c r="AZ44" i="11"/>
  <c r="BB44" i="11"/>
  <c r="BE44" i="11"/>
  <c r="BD44" i="11"/>
  <c r="AP44" i="11"/>
  <c r="AR44" i="11"/>
  <c r="AU44" i="11"/>
  <c r="AT44" i="11"/>
  <c r="AF44" i="11"/>
  <c r="AH44" i="11"/>
  <c r="AK44" i="11"/>
  <c r="AJ44" i="11"/>
  <c r="U44" i="11"/>
  <c r="W44" i="11"/>
  <c r="Z44" i="11"/>
  <c r="J44" i="11"/>
  <c r="L44" i="11"/>
  <c r="O44" i="11"/>
  <c r="BT43" i="11"/>
  <c r="BV43" i="11"/>
  <c r="BY43" i="11"/>
  <c r="BX43" i="11"/>
  <c r="BJ43" i="11"/>
  <c r="BL43" i="11"/>
  <c r="BO43" i="11"/>
  <c r="BN43" i="11"/>
  <c r="AZ43" i="11"/>
  <c r="BB43" i="11"/>
  <c r="BE43" i="11"/>
  <c r="BD43" i="11"/>
  <c r="AP43" i="11"/>
  <c r="AR43" i="11"/>
  <c r="AU43" i="11"/>
  <c r="AT43" i="11"/>
  <c r="AF43" i="11"/>
  <c r="AH43" i="11"/>
  <c r="AK43" i="11"/>
  <c r="AJ43" i="11"/>
  <c r="U43" i="11"/>
  <c r="W43" i="11"/>
  <c r="Z43" i="11"/>
  <c r="J43" i="11"/>
  <c r="L43" i="11"/>
  <c r="O43" i="11"/>
  <c r="BT42" i="11"/>
  <c r="BV42" i="11"/>
  <c r="BY42" i="11"/>
  <c r="BX42" i="11"/>
  <c r="BJ42" i="11"/>
  <c r="BL42" i="11"/>
  <c r="BO42" i="11"/>
  <c r="BN42" i="11"/>
  <c r="AZ42" i="11"/>
  <c r="BB42" i="11"/>
  <c r="BE42" i="11"/>
  <c r="BD42" i="11"/>
  <c r="AP42" i="11"/>
  <c r="AR42" i="11"/>
  <c r="AU42" i="11"/>
  <c r="AT42" i="11"/>
  <c r="AF42" i="11"/>
  <c r="AH42" i="11"/>
  <c r="AK42" i="11"/>
  <c r="AJ42" i="11"/>
  <c r="U42" i="11"/>
  <c r="W42" i="11"/>
  <c r="Z42" i="11"/>
  <c r="J42" i="11"/>
  <c r="L42" i="11"/>
  <c r="O42" i="11"/>
  <c r="BT41" i="11"/>
  <c r="BV41" i="11"/>
  <c r="BY41" i="11"/>
  <c r="BX41" i="11"/>
  <c r="BJ41" i="11"/>
  <c r="BL41" i="11"/>
  <c r="BO41" i="11"/>
  <c r="BN41" i="11"/>
  <c r="AZ41" i="11"/>
  <c r="BB41" i="11"/>
  <c r="BE41" i="11"/>
  <c r="BD41" i="11"/>
  <c r="AP41" i="11"/>
  <c r="AR41" i="11"/>
  <c r="AU41" i="11"/>
  <c r="AT41" i="11"/>
  <c r="AF41" i="11"/>
  <c r="AH41" i="11"/>
  <c r="AK41" i="11"/>
  <c r="AJ41" i="11"/>
  <c r="U41" i="11"/>
  <c r="W41" i="11"/>
  <c r="Z41" i="11"/>
  <c r="J41" i="11"/>
  <c r="L41" i="11"/>
  <c r="O41" i="11"/>
  <c r="BT40" i="11"/>
  <c r="BV40" i="11"/>
  <c r="BY40" i="11"/>
  <c r="BX40" i="11"/>
  <c r="BJ40" i="11"/>
  <c r="BL40" i="11"/>
  <c r="BO40" i="11"/>
  <c r="BN40" i="11"/>
  <c r="AZ40" i="11"/>
  <c r="BB40" i="11"/>
  <c r="BE40" i="11"/>
  <c r="BD40" i="11"/>
  <c r="AP40" i="11"/>
  <c r="AR40" i="11"/>
  <c r="AU40" i="11"/>
  <c r="AT40" i="11"/>
  <c r="AF40" i="11"/>
  <c r="AH40" i="11"/>
  <c r="AK40" i="11"/>
  <c r="AJ40" i="11"/>
  <c r="U40" i="11"/>
  <c r="W40" i="11"/>
  <c r="Z40" i="11"/>
  <c r="J40" i="11"/>
  <c r="L40" i="11"/>
  <c r="O40" i="11"/>
  <c r="BT39" i="11"/>
  <c r="BV39" i="11"/>
  <c r="BY39" i="11"/>
  <c r="BX39" i="11"/>
  <c r="BJ39" i="11"/>
  <c r="BK39" i="11"/>
  <c r="BL39" i="11"/>
  <c r="BO39" i="11"/>
  <c r="BN39" i="11"/>
  <c r="AZ39" i="11"/>
  <c r="BA39" i="11"/>
  <c r="BB39" i="11"/>
  <c r="BE39" i="11"/>
  <c r="BD39" i="11"/>
  <c r="AP39" i="11"/>
  <c r="AR39" i="11"/>
  <c r="AU39" i="11"/>
  <c r="AT39" i="11"/>
  <c r="AF39" i="11"/>
  <c r="AG39" i="11"/>
  <c r="AH39" i="11"/>
  <c r="AK39" i="11"/>
  <c r="AJ39" i="11"/>
  <c r="U39" i="11"/>
  <c r="W39" i="11"/>
  <c r="Z39" i="11"/>
  <c r="J39" i="11"/>
  <c r="L39" i="11"/>
  <c r="O39" i="11"/>
  <c r="BT38" i="11"/>
  <c r="BV38" i="11"/>
  <c r="BY38" i="11"/>
  <c r="BX38" i="11"/>
  <c r="BJ38" i="11"/>
  <c r="BL38" i="11"/>
  <c r="BO38" i="11"/>
  <c r="BN38" i="11"/>
  <c r="AZ38" i="11"/>
  <c r="BB38" i="11"/>
  <c r="BE38" i="11"/>
  <c r="BD38" i="11"/>
  <c r="AP38" i="11"/>
  <c r="AR38" i="11"/>
  <c r="AU38" i="11"/>
  <c r="AT38" i="11"/>
  <c r="AF38" i="11"/>
  <c r="AG38" i="11"/>
  <c r="AH38" i="11"/>
  <c r="AK38" i="11"/>
  <c r="AJ38" i="11"/>
  <c r="U38" i="11"/>
  <c r="W38" i="11"/>
  <c r="Z38" i="11"/>
  <c r="J38" i="11"/>
  <c r="L38" i="11"/>
  <c r="O38" i="11"/>
  <c r="BT37" i="11"/>
  <c r="BV37" i="11"/>
  <c r="BY37" i="11"/>
  <c r="BX37" i="11"/>
  <c r="BJ37" i="11"/>
  <c r="BL37" i="11"/>
  <c r="BO37" i="11"/>
  <c r="BN37" i="11"/>
  <c r="AZ37" i="11"/>
  <c r="BB37" i="11"/>
  <c r="BE37" i="11"/>
  <c r="BD37" i="11"/>
  <c r="AP37" i="11"/>
  <c r="AR37" i="11"/>
  <c r="AU37" i="11"/>
  <c r="AT37" i="11"/>
  <c r="AF37" i="11"/>
  <c r="AH37" i="11"/>
  <c r="AK37" i="11"/>
  <c r="AJ37" i="11"/>
  <c r="U37" i="11"/>
  <c r="W37" i="11"/>
  <c r="Z37" i="11"/>
  <c r="J37" i="11"/>
  <c r="L37" i="11"/>
  <c r="O37" i="11"/>
  <c r="BT36" i="11"/>
  <c r="BV36" i="11"/>
  <c r="BY36" i="11"/>
  <c r="BX36" i="11"/>
  <c r="BJ36" i="11"/>
  <c r="BL36" i="11"/>
  <c r="BO36" i="11"/>
  <c r="BN36" i="11"/>
  <c r="AZ36" i="11"/>
  <c r="BB36" i="11"/>
  <c r="BE36" i="11"/>
  <c r="BD36" i="11"/>
  <c r="AP36" i="11"/>
  <c r="AR36" i="11"/>
  <c r="AU36" i="11"/>
  <c r="AT36" i="11"/>
  <c r="AF36" i="11"/>
  <c r="AH36" i="11"/>
  <c r="AK36" i="11"/>
  <c r="AJ36" i="11"/>
  <c r="U36" i="11"/>
  <c r="W36" i="11"/>
  <c r="Z36" i="11"/>
  <c r="J36" i="11"/>
  <c r="L36" i="11"/>
  <c r="O36" i="11"/>
  <c r="BT35" i="11"/>
  <c r="BV35" i="11"/>
  <c r="BY35" i="11"/>
  <c r="BX35" i="11"/>
  <c r="BJ35" i="11"/>
  <c r="BL35" i="11"/>
  <c r="BO35" i="11"/>
  <c r="BN35" i="11"/>
  <c r="AZ35" i="11"/>
  <c r="BB35" i="11"/>
  <c r="BE35" i="11"/>
  <c r="BD35" i="11"/>
  <c r="AP35" i="11"/>
  <c r="AR35" i="11"/>
  <c r="AU35" i="11"/>
  <c r="AT35" i="11"/>
  <c r="AF35" i="11"/>
  <c r="AH35" i="11"/>
  <c r="AK35" i="11"/>
  <c r="AJ35" i="11"/>
  <c r="U35" i="11"/>
  <c r="W35" i="11"/>
  <c r="Z35" i="11"/>
  <c r="J35" i="11"/>
  <c r="L35" i="11"/>
  <c r="O35" i="11"/>
  <c r="BT34" i="11"/>
  <c r="BV34" i="11"/>
  <c r="BY34" i="11"/>
  <c r="BX34" i="11"/>
  <c r="BJ34" i="11"/>
  <c r="BL34" i="11"/>
  <c r="BO34" i="11"/>
  <c r="BN34" i="11"/>
  <c r="AZ34" i="11"/>
  <c r="BB34" i="11"/>
  <c r="BE34" i="11"/>
  <c r="BD34" i="11"/>
  <c r="AP34" i="11"/>
  <c r="AR34" i="11"/>
  <c r="AU34" i="11"/>
  <c r="AT34" i="11"/>
  <c r="AF34" i="11"/>
  <c r="AH34" i="11"/>
  <c r="AK34" i="11"/>
  <c r="AJ34" i="11"/>
  <c r="U34" i="11"/>
  <c r="W34" i="11"/>
  <c r="Z34" i="11"/>
  <c r="J34" i="11"/>
  <c r="L34" i="11"/>
  <c r="O34" i="11"/>
  <c r="BT33" i="11"/>
  <c r="BV33" i="11"/>
  <c r="BY33" i="11"/>
  <c r="BX33" i="11"/>
  <c r="BJ33" i="11"/>
  <c r="BL33" i="11"/>
  <c r="BO33" i="11"/>
  <c r="BN33" i="11"/>
  <c r="AZ33" i="11"/>
  <c r="BB33" i="11"/>
  <c r="BE33" i="11"/>
  <c r="BD33" i="11"/>
  <c r="AP33" i="11"/>
  <c r="AR33" i="11"/>
  <c r="AU33" i="11"/>
  <c r="AT33" i="11"/>
  <c r="AF33" i="11"/>
  <c r="AH33" i="11"/>
  <c r="AK33" i="11"/>
  <c r="AJ33" i="11"/>
  <c r="U33" i="11"/>
  <c r="W33" i="11"/>
  <c r="Z33" i="11"/>
  <c r="J33" i="11"/>
  <c r="L33" i="11"/>
  <c r="O33" i="11"/>
  <c r="BT32" i="11"/>
  <c r="BV32" i="11"/>
  <c r="BY32" i="11"/>
  <c r="BX32" i="11"/>
  <c r="BJ32" i="11"/>
  <c r="BL32" i="11"/>
  <c r="BO32" i="11"/>
  <c r="BN32" i="11"/>
  <c r="AZ32" i="11"/>
  <c r="BB32" i="11"/>
  <c r="BE32" i="11"/>
  <c r="BD32" i="11"/>
  <c r="AP32" i="11"/>
  <c r="AR32" i="11"/>
  <c r="AU32" i="11"/>
  <c r="AT32" i="11"/>
  <c r="AF32" i="11"/>
  <c r="AH32" i="11"/>
  <c r="AK32" i="11"/>
  <c r="AJ32" i="11"/>
  <c r="U32" i="11"/>
  <c r="W32" i="11"/>
  <c r="Z32" i="11"/>
  <c r="J32" i="11"/>
  <c r="L32" i="11"/>
  <c r="O32" i="11"/>
  <c r="BT31" i="11"/>
  <c r="BV31" i="11"/>
  <c r="BY31" i="11"/>
  <c r="BX31" i="11"/>
  <c r="BJ31" i="11"/>
  <c r="BL31" i="11"/>
  <c r="BO31" i="11"/>
  <c r="BN31" i="11"/>
  <c r="AZ31" i="11"/>
  <c r="BB31" i="11"/>
  <c r="BE31" i="11"/>
  <c r="BD31" i="11"/>
  <c r="AP31" i="11"/>
  <c r="AR31" i="11"/>
  <c r="AU31" i="11"/>
  <c r="AT31" i="11"/>
  <c r="AF31" i="11"/>
  <c r="AH31" i="11"/>
  <c r="AK31" i="11"/>
  <c r="AJ31" i="11"/>
  <c r="U31" i="11"/>
  <c r="W31" i="11"/>
  <c r="Z31" i="11"/>
  <c r="J31" i="11"/>
  <c r="L31" i="11"/>
  <c r="O31" i="11"/>
  <c r="BT30" i="11"/>
  <c r="BV30" i="11"/>
  <c r="BY30" i="11"/>
  <c r="BX30" i="11"/>
  <c r="BJ30" i="11"/>
  <c r="BL30" i="11"/>
  <c r="BO30" i="11"/>
  <c r="BN30" i="11"/>
  <c r="AZ30" i="11"/>
  <c r="BB30" i="11"/>
  <c r="BE30" i="11"/>
  <c r="BD30" i="11"/>
  <c r="AP30" i="11"/>
  <c r="AR30" i="11"/>
  <c r="AU30" i="11"/>
  <c r="AT30" i="11"/>
  <c r="AF30" i="11"/>
  <c r="AH30" i="11"/>
  <c r="AK30" i="11"/>
  <c r="AJ30" i="11"/>
  <c r="U30" i="11"/>
  <c r="W30" i="11"/>
  <c r="Z30" i="11"/>
  <c r="J30" i="11"/>
  <c r="L30" i="11"/>
  <c r="O30" i="11"/>
  <c r="BT29" i="11"/>
  <c r="BV29" i="11"/>
  <c r="BY29" i="11"/>
  <c r="BX29" i="11"/>
  <c r="BJ29" i="11"/>
  <c r="BL29" i="11"/>
  <c r="BO29" i="11"/>
  <c r="BN29" i="11"/>
  <c r="AZ29" i="11"/>
  <c r="BB29" i="11"/>
  <c r="BE29" i="11"/>
  <c r="BD29" i="11"/>
  <c r="AP29" i="11"/>
  <c r="AR29" i="11"/>
  <c r="AU29" i="11"/>
  <c r="AT29" i="11"/>
  <c r="AF29" i="11"/>
  <c r="AH29" i="11"/>
  <c r="AK29" i="11"/>
  <c r="AJ29" i="11"/>
  <c r="U29" i="11"/>
  <c r="W29" i="11"/>
  <c r="Z29" i="11"/>
  <c r="J29" i="11"/>
  <c r="L29" i="11"/>
  <c r="O29" i="11"/>
  <c r="BT28" i="11"/>
  <c r="BV28" i="11"/>
  <c r="BY28" i="11"/>
  <c r="BX28" i="11"/>
  <c r="BJ28" i="11"/>
  <c r="BL28" i="11"/>
  <c r="BO28" i="11"/>
  <c r="BN28" i="11"/>
  <c r="AZ28" i="11"/>
  <c r="BB28" i="11"/>
  <c r="BE28" i="11"/>
  <c r="BD28" i="11"/>
  <c r="AP28" i="11"/>
  <c r="AR28" i="11"/>
  <c r="AU28" i="11"/>
  <c r="AT28" i="11"/>
  <c r="AF28" i="11"/>
  <c r="AH28" i="11"/>
  <c r="AK28" i="11"/>
  <c r="AJ28" i="11"/>
  <c r="U28" i="11"/>
  <c r="W28" i="11"/>
  <c r="Z28" i="11"/>
  <c r="J28" i="11"/>
  <c r="L28" i="11"/>
  <c r="O28" i="11"/>
  <c r="BT27" i="11"/>
  <c r="BV27" i="11"/>
  <c r="BY27" i="11"/>
  <c r="BX27" i="11"/>
  <c r="BJ27" i="11"/>
  <c r="BL27" i="11"/>
  <c r="BO27" i="11"/>
  <c r="BN27" i="11"/>
  <c r="AZ27" i="11"/>
  <c r="BB27" i="11"/>
  <c r="BE27" i="11"/>
  <c r="BD27" i="11"/>
  <c r="AP27" i="11"/>
  <c r="AR27" i="11"/>
  <c r="AU27" i="11"/>
  <c r="AT27" i="11"/>
  <c r="AF27" i="11"/>
  <c r="AH27" i="11"/>
  <c r="AK27" i="11"/>
  <c r="AJ27" i="11"/>
  <c r="U27" i="11"/>
  <c r="W27" i="11"/>
  <c r="Z27" i="11"/>
  <c r="J27" i="11"/>
  <c r="L27" i="11"/>
  <c r="O27" i="11"/>
  <c r="BT26" i="11"/>
  <c r="BV26" i="11"/>
  <c r="BY26" i="11"/>
  <c r="BX26" i="11"/>
  <c r="BJ26" i="11"/>
  <c r="BL26" i="11"/>
  <c r="BO26" i="11"/>
  <c r="BN26" i="11"/>
  <c r="AZ26" i="11"/>
  <c r="BB26" i="11"/>
  <c r="BE26" i="11"/>
  <c r="BD26" i="11"/>
  <c r="AP26" i="11"/>
  <c r="AR26" i="11"/>
  <c r="AU26" i="11"/>
  <c r="AT26" i="11"/>
  <c r="AF26" i="11"/>
  <c r="AH26" i="11"/>
  <c r="AK26" i="11"/>
  <c r="AJ26" i="11"/>
  <c r="U26" i="11"/>
  <c r="W26" i="11"/>
  <c r="Z26" i="11"/>
  <c r="J26" i="11"/>
  <c r="L26" i="11"/>
  <c r="O26" i="11"/>
  <c r="BT25" i="11"/>
  <c r="BV25" i="11"/>
  <c r="BY25" i="11"/>
  <c r="BX25" i="11"/>
  <c r="BJ25" i="11"/>
  <c r="BL25" i="11"/>
  <c r="BO25" i="11"/>
  <c r="BN25" i="11"/>
  <c r="AZ25" i="11"/>
  <c r="BB25" i="11"/>
  <c r="BE25" i="11"/>
  <c r="BD25" i="11"/>
  <c r="AP25" i="11"/>
  <c r="AR25" i="11"/>
  <c r="AU25" i="11"/>
  <c r="AT25" i="11"/>
  <c r="AF25" i="11"/>
  <c r="AH25" i="11"/>
  <c r="AK25" i="11"/>
  <c r="AJ25" i="11"/>
  <c r="U25" i="11"/>
  <c r="W25" i="11"/>
  <c r="Z25" i="11"/>
  <c r="J25" i="11"/>
  <c r="L25" i="11"/>
  <c r="O25" i="11"/>
  <c r="BT24" i="11"/>
  <c r="BV24" i="11"/>
  <c r="BY24" i="11"/>
  <c r="BX24" i="11"/>
  <c r="BJ24" i="11"/>
  <c r="BL24" i="11"/>
  <c r="BO24" i="11"/>
  <c r="BN24" i="11"/>
  <c r="AZ24" i="11"/>
  <c r="BB24" i="11"/>
  <c r="BE24" i="11"/>
  <c r="BD24" i="11"/>
  <c r="AP24" i="11"/>
  <c r="AR24" i="11"/>
  <c r="AU24" i="11"/>
  <c r="AT24" i="11"/>
  <c r="AF24" i="11"/>
  <c r="AH24" i="11"/>
  <c r="AK24" i="11"/>
  <c r="AJ24" i="11"/>
  <c r="U24" i="11"/>
  <c r="W24" i="11"/>
  <c r="Z24" i="11"/>
  <c r="J24" i="11"/>
  <c r="L24" i="11"/>
  <c r="O24" i="11"/>
  <c r="BT23" i="11"/>
  <c r="BV23" i="11"/>
  <c r="BY23" i="11"/>
  <c r="BX23" i="11"/>
  <c r="BJ23" i="11"/>
  <c r="BL23" i="11"/>
  <c r="BO23" i="11"/>
  <c r="BN23" i="11"/>
  <c r="AZ23" i="11"/>
  <c r="BB23" i="11"/>
  <c r="BE23" i="11"/>
  <c r="BD23" i="11"/>
  <c r="AP23" i="11"/>
  <c r="AR23" i="11"/>
  <c r="AU23" i="11"/>
  <c r="AT23" i="11"/>
  <c r="AF23" i="11"/>
  <c r="AH23" i="11"/>
  <c r="AK23" i="11"/>
  <c r="AJ23" i="11"/>
  <c r="U23" i="11"/>
  <c r="W23" i="11"/>
  <c r="Z23" i="11"/>
  <c r="J23" i="11"/>
  <c r="L23" i="11"/>
  <c r="O23" i="11"/>
  <c r="BT22" i="11"/>
  <c r="BV22" i="11"/>
  <c r="BY22" i="11"/>
  <c r="BX22" i="11"/>
  <c r="BJ22" i="11"/>
  <c r="BL22" i="11"/>
  <c r="BO22" i="11"/>
  <c r="BN22" i="11"/>
  <c r="AZ22" i="11"/>
  <c r="BB22" i="11"/>
  <c r="BE22" i="11"/>
  <c r="BD22" i="11"/>
  <c r="AP22" i="11"/>
  <c r="AR22" i="11"/>
  <c r="AU22" i="11"/>
  <c r="AT22" i="11"/>
  <c r="AF22" i="11"/>
  <c r="AH22" i="11"/>
  <c r="AK22" i="11"/>
  <c r="AJ22" i="11"/>
  <c r="U22" i="11"/>
  <c r="W22" i="11"/>
  <c r="Z22" i="11"/>
  <c r="J22" i="11"/>
  <c r="L22" i="11"/>
  <c r="O22" i="11"/>
  <c r="BT21" i="11"/>
  <c r="BV21" i="11"/>
  <c r="BY21" i="11"/>
  <c r="BX21" i="11"/>
  <c r="BJ21" i="11"/>
  <c r="BL21" i="11"/>
  <c r="BO21" i="11"/>
  <c r="BN21" i="11"/>
  <c r="AZ21" i="11"/>
  <c r="BB21" i="11"/>
  <c r="BE21" i="11"/>
  <c r="BD21" i="11"/>
  <c r="AP21" i="11"/>
  <c r="AR21" i="11"/>
  <c r="AU21" i="11"/>
  <c r="AT21" i="11"/>
  <c r="AF21" i="11"/>
  <c r="AH21" i="11"/>
  <c r="AK21" i="11"/>
  <c r="AJ21" i="11"/>
  <c r="U21" i="11"/>
  <c r="W21" i="11"/>
  <c r="Z21" i="11"/>
  <c r="J21" i="11"/>
  <c r="L21" i="11"/>
  <c r="O21" i="11"/>
  <c r="BT20" i="11"/>
  <c r="BV20" i="11"/>
  <c r="BY20" i="11"/>
  <c r="BX20" i="11"/>
  <c r="BJ20" i="11"/>
  <c r="BL20" i="11"/>
  <c r="BO20" i="11"/>
  <c r="BN20" i="11"/>
  <c r="AZ20" i="11"/>
  <c r="BB20" i="11"/>
  <c r="BE20" i="11"/>
  <c r="BD20" i="11"/>
  <c r="AP20" i="11"/>
  <c r="AR20" i="11"/>
  <c r="AU20" i="11"/>
  <c r="AT20" i="11"/>
  <c r="AF20" i="11"/>
  <c r="AH20" i="11"/>
  <c r="AK20" i="11"/>
  <c r="AJ20" i="11"/>
  <c r="U20" i="11"/>
  <c r="W20" i="11"/>
  <c r="Z20" i="11"/>
  <c r="J20" i="11"/>
  <c r="L20" i="11"/>
  <c r="O20" i="11"/>
  <c r="BT19" i="11"/>
  <c r="BV19" i="11"/>
  <c r="BY19" i="11"/>
  <c r="BX19" i="11"/>
  <c r="BJ19" i="11"/>
  <c r="BL19" i="11"/>
  <c r="BO19" i="11"/>
  <c r="BN19" i="11"/>
  <c r="AZ19" i="11"/>
  <c r="BB19" i="11"/>
  <c r="BE19" i="11"/>
  <c r="BD19" i="11"/>
  <c r="AP19" i="11"/>
  <c r="AR19" i="11"/>
  <c r="AU19" i="11"/>
  <c r="AT19" i="11"/>
  <c r="AF19" i="11"/>
  <c r="AH19" i="11"/>
  <c r="AK19" i="11"/>
  <c r="AJ19" i="11"/>
  <c r="U19" i="11"/>
  <c r="W19" i="11"/>
  <c r="Z19" i="11"/>
  <c r="J19" i="11"/>
  <c r="L19" i="11"/>
  <c r="O19" i="11"/>
  <c r="BT18" i="11"/>
  <c r="BV18" i="11"/>
  <c r="BY18" i="11"/>
  <c r="BX18" i="11"/>
  <c r="BJ18" i="11"/>
  <c r="BL18" i="11"/>
  <c r="BO18" i="11"/>
  <c r="BN18" i="11"/>
  <c r="AZ18" i="11"/>
  <c r="BB18" i="11"/>
  <c r="BE18" i="11"/>
  <c r="BD18" i="11"/>
  <c r="AP18" i="11"/>
  <c r="AR18" i="11"/>
  <c r="AU18" i="11"/>
  <c r="AT18" i="11"/>
  <c r="AF18" i="11"/>
  <c r="AH18" i="11"/>
  <c r="AK18" i="11"/>
  <c r="AJ18" i="11"/>
  <c r="U18" i="11"/>
  <c r="W18" i="11"/>
  <c r="Z18" i="11"/>
  <c r="J18" i="11"/>
  <c r="L18" i="11"/>
  <c r="O18" i="11"/>
  <c r="BT17" i="11"/>
  <c r="BV17" i="11"/>
  <c r="BY17" i="11"/>
  <c r="BX17" i="11"/>
  <c r="BJ17" i="11"/>
  <c r="BL17" i="11"/>
  <c r="BO17" i="11"/>
  <c r="BN17" i="11"/>
  <c r="AZ17" i="11"/>
  <c r="BB17" i="11"/>
  <c r="BE17" i="11"/>
  <c r="BD17" i="11"/>
  <c r="AP17" i="11"/>
  <c r="AR17" i="11"/>
  <c r="AU17" i="11"/>
  <c r="AT17" i="11"/>
  <c r="AF17" i="11"/>
  <c r="AH17" i="11"/>
  <c r="AK17" i="11"/>
  <c r="AJ17" i="11"/>
  <c r="U17" i="11"/>
  <c r="W17" i="11"/>
  <c r="Z17" i="11"/>
  <c r="J17" i="11"/>
  <c r="L17" i="11"/>
  <c r="O17" i="11"/>
  <c r="BT16" i="11"/>
  <c r="BV16" i="11"/>
  <c r="BY16" i="11"/>
  <c r="BX16" i="11"/>
  <c r="BJ16" i="11"/>
  <c r="BL16" i="11"/>
  <c r="BO16" i="11"/>
  <c r="BN16" i="11"/>
  <c r="AZ16" i="11"/>
  <c r="BB16" i="11"/>
  <c r="BE16" i="11"/>
  <c r="BD16" i="11"/>
  <c r="AP16" i="11"/>
  <c r="AR16" i="11"/>
  <c r="AU16" i="11"/>
  <c r="AT16" i="11"/>
  <c r="AF16" i="11"/>
  <c r="AH16" i="11"/>
  <c r="AK16" i="11"/>
  <c r="AJ16" i="11"/>
  <c r="U16" i="11"/>
  <c r="W16" i="11"/>
  <c r="Z16" i="11"/>
  <c r="J16" i="11"/>
  <c r="L16" i="11"/>
  <c r="O16" i="11"/>
  <c r="BT15" i="11"/>
  <c r="BV15" i="11"/>
  <c r="BY15" i="11"/>
  <c r="BX15" i="11"/>
  <c r="BJ15" i="11"/>
  <c r="BL15" i="11"/>
  <c r="BO15" i="11"/>
  <c r="BN15" i="11"/>
  <c r="AZ15" i="11"/>
  <c r="BB15" i="11"/>
  <c r="BE15" i="11"/>
  <c r="BD15" i="11"/>
  <c r="AP15" i="11"/>
  <c r="AR15" i="11"/>
  <c r="AU15" i="11"/>
  <c r="AT15" i="11"/>
  <c r="AF15" i="11"/>
  <c r="AH15" i="11"/>
  <c r="AK15" i="11"/>
  <c r="AJ15" i="11"/>
  <c r="U15" i="11"/>
  <c r="W15" i="11"/>
  <c r="Z15" i="11"/>
  <c r="J15" i="11"/>
  <c r="L15" i="11"/>
  <c r="O15" i="11"/>
  <c r="BT14" i="11"/>
  <c r="BV14" i="11"/>
  <c r="BY14" i="11"/>
  <c r="BX14" i="11"/>
  <c r="BJ14" i="11"/>
  <c r="BL14" i="11"/>
  <c r="BO14" i="11"/>
  <c r="BN14" i="11"/>
  <c r="AZ14" i="11"/>
  <c r="BB14" i="11"/>
  <c r="BE14" i="11"/>
  <c r="BD14" i="11"/>
  <c r="AP14" i="11"/>
  <c r="AR14" i="11"/>
  <c r="AU14" i="11"/>
  <c r="AT14" i="11"/>
  <c r="AF14" i="11"/>
  <c r="AH14" i="11"/>
  <c r="AK14" i="11"/>
  <c r="AJ14" i="11"/>
  <c r="U14" i="11"/>
  <c r="W14" i="11"/>
  <c r="Z14" i="11"/>
  <c r="J14" i="11"/>
  <c r="L14" i="11"/>
  <c r="O14" i="11"/>
  <c r="BT13" i="11"/>
  <c r="BV13" i="11"/>
  <c r="BY13" i="11"/>
  <c r="BX13" i="11"/>
  <c r="BJ13" i="11"/>
  <c r="BL13" i="11"/>
  <c r="BO13" i="11"/>
  <c r="BN13" i="11"/>
  <c r="AZ13" i="11"/>
  <c r="BB13" i="11"/>
  <c r="BE13" i="11"/>
  <c r="BD13" i="11"/>
  <c r="AP13" i="11"/>
  <c r="AR13" i="11"/>
  <c r="AU13" i="11"/>
  <c r="AT13" i="11"/>
  <c r="AF13" i="11"/>
  <c r="AH13" i="11"/>
  <c r="AK13" i="11"/>
  <c r="AJ13" i="11"/>
  <c r="U13" i="11"/>
  <c r="W13" i="11"/>
  <c r="Z13" i="11"/>
  <c r="J13" i="11"/>
  <c r="L13" i="11"/>
  <c r="O13" i="11"/>
  <c r="BT12" i="11"/>
  <c r="BV12" i="11"/>
  <c r="BY12" i="11"/>
  <c r="BX12" i="11"/>
  <c r="BJ12" i="11"/>
  <c r="BL12" i="11"/>
  <c r="BO12" i="11"/>
  <c r="BN12" i="11"/>
  <c r="AZ12" i="11"/>
  <c r="BB12" i="11"/>
  <c r="BE12" i="11"/>
  <c r="BD12" i="11"/>
  <c r="AP12" i="11"/>
  <c r="AR12" i="11"/>
  <c r="AU12" i="11"/>
  <c r="AT12" i="11"/>
  <c r="AF12" i="11"/>
  <c r="AH12" i="11"/>
  <c r="AK12" i="11"/>
  <c r="AJ12" i="11"/>
  <c r="U12" i="11"/>
  <c r="W12" i="11"/>
  <c r="Z12" i="11"/>
  <c r="J12" i="11"/>
  <c r="L12" i="11"/>
  <c r="O12" i="11"/>
  <c r="BT11" i="11"/>
  <c r="BV11" i="11"/>
  <c r="BY11" i="11"/>
  <c r="BX11" i="11"/>
  <c r="BJ11" i="11"/>
  <c r="BL11" i="11"/>
  <c r="BO11" i="11"/>
  <c r="BN11" i="11"/>
  <c r="AZ11" i="11"/>
  <c r="BB11" i="11"/>
  <c r="BE11" i="11"/>
  <c r="BD11" i="11"/>
  <c r="AP11" i="11"/>
  <c r="AR11" i="11"/>
  <c r="AU11" i="11"/>
  <c r="AT11" i="11"/>
  <c r="AF11" i="11"/>
  <c r="AH11" i="11"/>
  <c r="AK11" i="11"/>
  <c r="AJ11" i="11"/>
  <c r="U11" i="11"/>
  <c r="W11" i="11"/>
  <c r="Z11" i="11"/>
  <c r="J11" i="11"/>
  <c r="L11" i="11"/>
  <c r="O11" i="11"/>
  <c r="BT10" i="11"/>
  <c r="BV10" i="11"/>
  <c r="BY10" i="11"/>
  <c r="BX10" i="11"/>
  <c r="BJ10" i="11"/>
  <c r="BL10" i="11"/>
  <c r="BO10" i="11"/>
  <c r="BN10" i="11"/>
  <c r="AZ10" i="11"/>
  <c r="BB10" i="11"/>
  <c r="BE10" i="11"/>
  <c r="BD10" i="11"/>
  <c r="AP10" i="11"/>
  <c r="AR10" i="11"/>
  <c r="AU10" i="11"/>
  <c r="AT10" i="11"/>
  <c r="AF10" i="11"/>
  <c r="AH10" i="11"/>
  <c r="AK10" i="11"/>
  <c r="AJ10" i="11"/>
  <c r="U10" i="11"/>
  <c r="W10" i="11"/>
  <c r="Z10" i="11"/>
  <c r="J10" i="11"/>
  <c r="L10" i="11"/>
  <c r="BT9" i="11"/>
  <c r="BV9" i="11"/>
  <c r="BY9" i="11"/>
  <c r="BX9" i="11"/>
  <c r="BJ9" i="11"/>
  <c r="BL9" i="11"/>
  <c r="BO9" i="11"/>
  <c r="BN9" i="11"/>
  <c r="AZ9" i="11"/>
  <c r="BB9" i="11"/>
  <c r="BE9" i="11"/>
  <c r="BD9" i="11"/>
  <c r="AP9" i="11"/>
  <c r="AR9" i="11"/>
  <c r="AU9" i="11"/>
  <c r="AT9" i="11"/>
  <c r="AF9" i="11"/>
  <c r="AH9" i="11"/>
  <c r="AK9" i="11"/>
  <c r="AJ9" i="11"/>
  <c r="U9" i="11"/>
  <c r="W9" i="11"/>
  <c r="Z9" i="11"/>
  <c r="J9" i="11"/>
  <c r="L9" i="11"/>
  <c r="O9" i="11"/>
  <c r="BT8" i="11"/>
  <c r="BV8" i="11"/>
  <c r="BY8" i="11"/>
  <c r="BX8" i="11"/>
  <c r="BJ8" i="11"/>
  <c r="BL8" i="11"/>
  <c r="BO8" i="11"/>
  <c r="BN8" i="11"/>
  <c r="AZ8" i="11"/>
  <c r="BB8" i="11"/>
  <c r="BE8" i="11"/>
  <c r="BD8" i="11"/>
  <c r="AP8" i="11"/>
  <c r="AR8" i="11"/>
  <c r="AU8" i="11"/>
  <c r="AT8" i="11"/>
  <c r="AF8" i="11"/>
  <c r="AH8" i="11"/>
  <c r="AK8" i="11"/>
  <c r="AJ8" i="11"/>
  <c r="U8" i="11"/>
  <c r="W8" i="11"/>
  <c r="Z8" i="11"/>
  <c r="J8" i="11"/>
  <c r="L8" i="11"/>
  <c r="O8" i="11"/>
  <c r="BT7" i="11"/>
  <c r="BV7" i="11"/>
  <c r="BY7" i="11"/>
  <c r="BX7" i="11"/>
  <c r="BJ7" i="11"/>
  <c r="BL7" i="11"/>
  <c r="BO7" i="11"/>
  <c r="BN7" i="11"/>
  <c r="AZ7" i="11"/>
  <c r="BB7" i="11"/>
  <c r="BE7" i="11"/>
  <c r="BD7" i="11"/>
  <c r="AP7" i="11"/>
  <c r="AR7" i="11"/>
  <c r="AU7" i="11"/>
  <c r="AT7" i="11"/>
  <c r="AF7" i="11"/>
  <c r="AH7" i="11"/>
  <c r="AK7" i="11"/>
  <c r="AJ7" i="11"/>
  <c r="U7" i="11"/>
  <c r="W7" i="11"/>
  <c r="Z7" i="11"/>
  <c r="J7" i="11"/>
  <c r="L7" i="11"/>
  <c r="O7" i="11"/>
  <c r="BT6" i="11"/>
  <c r="BV6" i="11"/>
  <c r="BY6" i="11"/>
  <c r="BX6" i="11"/>
  <c r="BJ6" i="11"/>
  <c r="BL6" i="11"/>
  <c r="BO6" i="11"/>
  <c r="BN6" i="11"/>
  <c r="AZ6" i="11"/>
  <c r="BB6" i="11"/>
  <c r="BE6" i="11"/>
  <c r="BD6" i="11"/>
  <c r="AP6" i="11"/>
  <c r="AR6" i="11"/>
  <c r="AU6" i="11"/>
  <c r="AT6" i="11"/>
  <c r="AF6" i="11"/>
  <c r="AH6" i="11"/>
  <c r="AK6" i="11"/>
  <c r="AJ6" i="11"/>
  <c r="U6" i="11"/>
  <c r="W6" i="11"/>
  <c r="Z6" i="11"/>
  <c r="J6" i="11"/>
  <c r="L6" i="11"/>
  <c r="O6" i="11"/>
  <c r="BT5" i="11"/>
  <c r="BV5" i="11"/>
  <c r="BY5" i="11"/>
  <c r="BX5" i="11"/>
  <c r="BJ5" i="11"/>
  <c r="BL5" i="11"/>
  <c r="BO5" i="11"/>
  <c r="BN5" i="11"/>
  <c r="AZ5" i="11"/>
  <c r="BB5" i="11"/>
  <c r="BE5" i="11"/>
  <c r="BD5" i="11"/>
  <c r="AP5" i="11"/>
  <c r="AR5" i="11"/>
  <c r="AU5" i="11"/>
  <c r="AT5" i="11"/>
  <c r="AF5" i="11"/>
  <c r="AH5" i="11"/>
  <c r="AK5" i="11"/>
  <c r="AJ5" i="11"/>
  <c r="U5" i="11"/>
  <c r="W5" i="11"/>
  <c r="Z5" i="11"/>
  <c r="J5" i="11"/>
  <c r="L5" i="11"/>
  <c r="O5" i="11"/>
  <c r="BT4" i="11"/>
  <c r="BV4" i="11"/>
  <c r="BJ4" i="11"/>
  <c r="BL4" i="11"/>
  <c r="AZ4" i="11"/>
  <c r="BB4" i="11"/>
  <c r="AP4" i="11"/>
  <c r="AR4" i="11"/>
  <c r="AF4" i="11"/>
  <c r="AH4" i="11"/>
  <c r="U4" i="11"/>
  <c r="W4" i="11"/>
  <c r="J4" i="11"/>
  <c r="L4" i="11"/>
  <c r="BT3" i="11"/>
  <c r="BV3" i="11"/>
  <c r="BY3" i="11"/>
  <c r="BX3" i="11"/>
  <c r="BJ3" i="11"/>
  <c r="BL3" i="11"/>
  <c r="BO3" i="11"/>
  <c r="BN3" i="11"/>
  <c r="AZ3" i="11"/>
  <c r="BB3" i="11"/>
  <c r="BE3" i="11"/>
  <c r="BD3" i="11"/>
  <c r="AP3" i="11"/>
  <c r="AR3" i="11"/>
  <c r="AU3" i="11"/>
  <c r="AT3" i="11"/>
  <c r="AF3" i="11"/>
  <c r="AH3" i="11"/>
  <c r="AK3" i="11"/>
  <c r="AJ3" i="11"/>
  <c r="U3" i="11"/>
  <c r="W3" i="11"/>
  <c r="Z3" i="11"/>
  <c r="J3" i="11"/>
  <c r="L3" i="11"/>
  <c r="O3" i="11"/>
  <c r="BT2" i="11"/>
  <c r="BV2" i="11"/>
  <c r="BY2" i="11"/>
  <c r="BX2" i="11"/>
  <c r="BJ2" i="11"/>
  <c r="BL2" i="11"/>
  <c r="BO2" i="11"/>
  <c r="BN2" i="11"/>
  <c r="AZ2" i="11"/>
  <c r="BB2" i="11"/>
  <c r="BE2" i="11"/>
  <c r="BD2" i="11"/>
  <c r="AP2" i="11"/>
  <c r="AR2" i="11"/>
  <c r="AU2" i="11"/>
  <c r="AT2" i="11"/>
  <c r="AF2" i="11"/>
  <c r="AH2" i="11"/>
  <c r="AK2" i="11"/>
  <c r="AJ2" i="11"/>
  <c r="U2" i="11"/>
  <c r="W2" i="11"/>
  <c r="Z2" i="11"/>
  <c r="J2" i="11"/>
  <c r="L2" i="11"/>
  <c r="O2" i="11"/>
  <c r="BT86" i="10"/>
  <c r="BV86" i="10"/>
  <c r="BY86" i="10"/>
  <c r="BX86" i="10"/>
  <c r="BJ86" i="10"/>
  <c r="BL86" i="10"/>
  <c r="BO86" i="10"/>
  <c r="BN86" i="10"/>
  <c r="AZ86" i="10"/>
  <c r="BB86" i="10"/>
  <c r="BE86" i="10"/>
  <c r="BD86" i="10"/>
  <c r="AP86" i="10"/>
  <c r="AR86" i="10"/>
  <c r="AU86" i="10"/>
  <c r="AT86" i="10"/>
  <c r="AF86" i="10"/>
  <c r="AH86" i="10"/>
  <c r="AK86" i="10"/>
  <c r="AJ86" i="10"/>
  <c r="U86" i="10"/>
  <c r="W86" i="10"/>
  <c r="Z86" i="10"/>
  <c r="J86" i="10"/>
  <c r="L86" i="10"/>
  <c r="O86" i="10"/>
  <c r="BT85" i="10"/>
  <c r="BV85" i="10"/>
  <c r="BY85" i="10"/>
  <c r="BX85" i="10"/>
  <c r="BJ85" i="10"/>
  <c r="BL85" i="10"/>
  <c r="BO85" i="10"/>
  <c r="BN85" i="10"/>
  <c r="AZ85" i="10"/>
  <c r="BB85" i="10"/>
  <c r="BE85" i="10"/>
  <c r="BD85" i="10"/>
  <c r="AP85" i="10"/>
  <c r="AR85" i="10"/>
  <c r="AU85" i="10"/>
  <c r="AT85" i="10"/>
  <c r="AF85" i="10"/>
  <c r="AH85" i="10"/>
  <c r="AK85" i="10"/>
  <c r="AJ85" i="10"/>
  <c r="U85" i="10"/>
  <c r="W85" i="10"/>
  <c r="Z85" i="10"/>
  <c r="J85" i="10"/>
  <c r="L85" i="10"/>
  <c r="O85" i="10"/>
  <c r="BT84" i="10"/>
  <c r="BV84" i="10"/>
  <c r="BY84" i="10"/>
  <c r="BX84" i="10"/>
  <c r="BJ84" i="10"/>
  <c r="BL84" i="10"/>
  <c r="BO84" i="10"/>
  <c r="BN84" i="10"/>
  <c r="AZ84" i="10"/>
  <c r="BB84" i="10"/>
  <c r="BE84" i="10"/>
  <c r="BD84" i="10"/>
  <c r="AP84" i="10"/>
  <c r="AR84" i="10"/>
  <c r="AU84" i="10"/>
  <c r="AT84" i="10"/>
  <c r="AF84" i="10"/>
  <c r="AH84" i="10"/>
  <c r="AK84" i="10"/>
  <c r="AJ84" i="10"/>
  <c r="U84" i="10"/>
  <c r="W84" i="10"/>
  <c r="Z84" i="10"/>
  <c r="J84" i="10"/>
  <c r="L84" i="10"/>
  <c r="O84" i="10"/>
  <c r="BT83" i="10"/>
  <c r="BV83" i="10"/>
  <c r="BJ83" i="10"/>
  <c r="BL83" i="10"/>
  <c r="AZ83" i="10"/>
  <c r="BB83" i="10"/>
  <c r="AP83" i="10"/>
  <c r="AR83" i="10"/>
  <c r="AF83" i="10"/>
  <c r="AH83" i="10"/>
  <c r="U83" i="10"/>
  <c r="W83" i="10"/>
  <c r="J83" i="10"/>
  <c r="L83" i="10"/>
  <c r="BT82" i="10"/>
  <c r="BV82" i="10"/>
  <c r="BY82" i="10"/>
  <c r="BX82" i="10"/>
  <c r="BJ82" i="10"/>
  <c r="BL82" i="10"/>
  <c r="BO82" i="10"/>
  <c r="AZ82" i="10"/>
  <c r="BB82" i="10"/>
  <c r="BE82" i="10"/>
  <c r="BD82" i="10"/>
  <c r="AP82" i="10"/>
  <c r="AR82" i="10"/>
  <c r="AU82" i="10"/>
  <c r="AT82" i="10"/>
  <c r="AF82" i="10"/>
  <c r="AH82" i="10"/>
  <c r="AK82" i="10"/>
  <c r="AJ82" i="10"/>
  <c r="U82" i="10"/>
  <c r="W82" i="10"/>
  <c r="Z82" i="10"/>
  <c r="J82" i="10"/>
  <c r="L82" i="10"/>
  <c r="O82" i="10"/>
  <c r="BT81" i="10"/>
  <c r="BV81" i="10"/>
  <c r="BY81" i="10"/>
  <c r="BX81" i="10"/>
  <c r="BJ81" i="10"/>
  <c r="BL81" i="10"/>
  <c r="BO81" i="10"/>
  <c r="BN81" i="10"/>
  <c r="AZ81" i="10"/>
  <c r="BB81" i="10"/>
  <c r="BE81" i="10"/>
  <c r="BD81" i="10"/>
  <c r="AP81" i="10"/>
  <c r="AR81" i="10"/>
  <c r="AU81" i="10"/>
  <c r="AT81" i="10"/>
  <c r="AF81" i="10"/>
  <c r="AH81" i="10"/>
  <c r="AK81" i="10"/>
  <c r="AJ81" i="10"/>
  <c r="U81" i="10"/>
  <c r="W81" i="10"/>
  <c r="Z81" i="10"/>
  <c r="J81" i="10"/>
  <c r="L81" i="10"/>
  <c r="O81" i="10"/>
  <c r="BT80" i="10"/>
  <c r="BV80" i="10"/>
  <c r="BY80" i="10"/>
  <c r="BX80" i="10"/>
  <c r="BJ80" i="10"/>
  <c r="BL80" i="10"/>
  <c r="BO80" i="10"/>
  <c r="BN80" i="10"/>
  <c r="AZ80" i="10"/>
  <c r="BB80" i="10"/>
  <c r="BE80" i="10"/>
  <c r="BD80" i="10"/>
  <c r="AP80" i="10"/>
  <c r="AR80" i="10"/>
  <c r="AU80" i="10"/>
  <c r="AT80" i="10"/>
  <c r="AF80" i="10"/>
  <c r="AH80" i="10"/>
  <c r="AK80" i="10"/>
  <c r="AJ80" i="10"/>
  <c r="U80" i="10"/>
  <c r="W80" i="10"/>
  <c r="Z80" i="10"/>
  <c r="J80" i="10"/>
  <c r="L80" i="10"/>
  <c r="O80" i="10"/>
  <c r="BT79" i="10"/>
  <c r="BV79" i="10"/>
  <c r="BJ79" i="10"/>
  <c r="BL79" i="10"/>
  <c r="AZ79" i="10"/>
  <c r="BB79" i="10"/>
  <c r="AP79" i="10"/>
  <c r="AR79" i="10"/>
  <c r="AF79" i="10"/>
  <c r="AH79" i="10"/>
  <c r="U79" i="10"/>
  <c r="W79" i="10"/>
  <c r="J79" i="10"/>
  <c r="L79" i="10"/>
  <c r="BT78" i="10"/>
  <c r="BV78" i="10"/>
  <c r="BY78" i="10"/>
  <c r="BX78" i="10"/>
  <c r="BJ78" i="10"/>
  <c r="BK78" i="10"/>
  <c r="BL78" i="10"/>
  <c r="BO78" i="10"/>
  <c r="BN78" i="10"/>
  <c r="AZ78" i="10"/>
  <c r="BB78" i="10"/>
  <c r="BE78" i="10"/>
  <c r="BD78" i="10"/>
  <c r="AP78" i="10"/>
  <c r="AR78" i="10"/>
  <c r="AU78" i="10"/>
  <c r="AT78" i="10"/>
  <c r="AF78" i="10"/>
  <c r="AH78" i="10"/>
  <c r="AK78" i="10"/>
  <c r="AJ78" i="10"/>
  <c r="U78" i="10"/>
  <c r="W78" i="10"/>
  <c r="Z78" i="10"/>
  <c r="J78" i="10"/>
  <c r="L78" i="10"/>
  <c r="O78" i="10"/>
  <c r="BT77" i="10"/>
  <c r="BV77" i="10"/>
  <c r="BY77" i="10"/>
  <c r="BX77" i="10"/>
  <c r="BJ77" i="10"/>
  <c r="BL77" i="10"/>
  <c r="BO77" i="10"/>
  <c r="BN77" i="10"/>
  <c r="AZ77" i="10"/>
  <c r="BB77" i="10"/>
  <c r="BE77" i="10"/>
  <c r="BD77" i="10"/>
  <c r="AP77" i="10"/>
  <c r="AR77" i="10"/>
  <c r="AU77" i="10"/>
  <c r="AT77" i="10"/>
  <c r="AF77" i="10"/>
  <c r="AH77" i="10"/>
  <c r="AK77" i="10"/>
  <c r="AJ77" i="10"/>
  <c r="U77" i="10"/>
  <c r="W77" i="10"/>
  <c r="Z77" i="10"/>
  <c r="J77" i="10"/>
  <c r="L77" i="10"/>
  <c r="O77" i="10"/>
  <c r="BT76" i="10"/>
  <c r="BV76" i="10"/>
  <c r="BY76" i="10"/>
  <c r="BX76" i="10"/>
  <c r="BJ76" i="10"/>
  <c r="BL76" i="10"/>
  <c r="BO76" i="10"/>
  <c r="BN76" i="10"/>
  <c r="AZ76" i="10"/>
  <c r="BB76" i="10"/>
  <c r="BE76" i="10"/>
  <c r="BD76" i="10"/>
  <c r="AP76" i="10"/>
  <c r="AR76" i="10"/>
  <c r="AU76" i="10"/>
  <c r="AT76" i="10"/>
  <c r="AF76" i="10"/>
  <c r="AH76" i="10"/>
  <c r="AK76" i="10"/>
  <c r="AJ76" i="10"/>
  <c r="U76" i="10"/>
  <c r="W76" i="10"/>
  <c r="Z76" i="10"/>
  <c r="J76" i="10"/>
  <c r="L76" i="10"/>
  <c r="O76" i="10"/>
  <c r="BT75" i="10"/>
  <c r="BV75" i="10"/>
  <c r="BY75" i="10"/>
  <c r="BX75" i="10"/>
  <c r="BJ75" i="10"/>
  <c r="BL75" i="10"/>
  <c r="BO75" i="10"/>
  <c r="BN75" i="10"/>
  <c r="AZ75" i="10"/>
  <c r="BB75" i="10"/>
  <c r="BE75" i="10"/>
  <c r="BD75" i="10"/>
  <c r="AP75" i="10"/>
  <c r="AR75" i="10"/>
  <c r="AU75" i="10"/>
  <c r="AT75" i="10"/>
  <c r="AF75" i="10"/>
  <c r="AH75" i="10"/>
  <c r="AK75" i="10"/>
  <c r="AJ75" i="10"/>
  <c r="U75" i="10"/>
  <c r="W75" i="10"/>
  <c r="Z75" i="10"/>
  <c r="J75" i="10"/>
  <c r="L75" i="10"/>
  <c r="O75" i="10"/>
  <c r="BT74" i="10"/>
  <c r="BV74" i="10"/>
  <c r="BY74" i="10"/>
  <c r="BX74" i="10"/>
  <c r="BJ74" i="10"/>
  <c r="BL74" i="10"/>
  <c r="BO74" i="10"/>
  <c r="BN74" i="10"/>
  <c r="AZ74" i="10"/>
  <c r="BB74" i="10"/>
  <c r="BE74" i="10"/>
  <c r="BD74" i="10"/>
  <c r="AP74" i="10"/>
  <c r="AR74" i="10"/>
  <c r="AU74" i="10"/>
  <c r="AT74" i="10"/>
  <c r="AF74" i="10"/>
  <c r="AH74" i="10"/>
  <c r="AK74" i="10"/>
  <c r="AJ74" i="10"/>
  <c r="U74" i="10"/>
  <c r="W74" i="10"/>
  <c r="Z74" i="10"/>
  <c r="J74" i="10"/>
  <c r="L74" i="10"/>
  <c r="O74" i="10"/>
  <c r="BT73" i="10"/>
  <c r="BV73" i="10"/>
  <c r="BY73" i="10"/>
  <c r="BX73" i="10"/>
  <c r="BJ73" i="10"/>
  <c r="BL73" i="10"/>
  <c r="BO73" i="10"/>
  <c r="BN73" i="10"/>
  <c r="AZ73" i="10"/>
  <c r="BB73" i="10"/>
  <c r="BE73" i="10"/>
  <c r="BD73" i="10"/>
  <c r="AP73" i="10"/>
  <c r="AR73" i="10"/>
  <c r="AU73" i="10"/>
  <c r="AT73" i="10"/>
  <c r="AF73" i="10"/>
  <c r="AH73" i="10"/>
  <c r="AK73" i="10"/>
  <c r="AJ73" i="10"/>
  <c r="U73" i="10"/>
  <c r="W73" i="10"/>
  <c r="Z73" i="10"/>
  <c r="J73" i="10"/>
  <c r="L73" i="10"/>
  <c r="O73" i="10"/>
  <c r="BT72" i="10"/>
  <c r="BV72" i="10"/>
  <c r="BY72" i="10"/>
  <c r="BX72" i="10"/>
  <c r="BJ72" i="10"/>
  <c r="BL72" i="10"/>
  <c r="BO72" i="10"/>
  <c r="BN72" i="10"/>
  <c r="AZ72" i="10"/>
  <c r="BB72" i="10"/>
  <c r="BE72" i="10"/>
  <c r="BD72" i="10"/>
  <c r="AP72" i="10"/>
  <c r="AR72" i="10"/>
  <c r="AU72" i="10"/>
  <c r="AT72" i="10"/>
  <c r="AF72" i="10"/>
  <c r="AH72" i="10"/>
  <c r="AK72" i="10"/>
  <c r="AJ72" i="10"/>
  <c r="U72" i="10"/>
  <c r="W72" i="10"/>
  <c r="Z72" i="10"/>
  <c r="J72" i="10"/>
  <c r="L72" i="10"/>
  <c r="O72" i="10"/>
  <c r="BT71" i="10"/>
  <c r="BV71" i="10"/>
  <c r="BY71" i="10"/>
  <c r="BX71" i="10"/>
  <c r="BJ71" i="10"/>
  <c r="BL71" i="10"/>
  <c r="BO71" i="10"/>
  <c r="BN71" i="10"/>
  <c r="AZ71" i="10"/>
  <c r="BB71" i="10"/>
  <c r="BE71" i="10"/>
  <c r="BD71" i="10"/>
  <c r="AP71" i="10"/>
  <c r="AR71" i="10"/>
  <c r="AU71" i="10"/>
  <c r="AT71" i="10"/>
  <c r="AF71" i="10"/>
  <c r="AH71" i="10"/>
  <c r="AK71" i="10"/>
  <c r="AJ71" i="10"/>
  <c r="U71" i="10"/>
  <c r="W71" i="10"/>
  <c r="Z71" i="10"/>
  <c r="J71" i="10"/>
  <c r="L71" i="10"/>
  <c r="O71" i="10"/>
  <c r="BT70" i="10"/>
  <c r="BV70" i="10"/>
  <c r="BY70" i="10"/>
  <c r="BX70" i="10"/>
  <c r="BJ70" i="10"/>
  <c r="BL70" i="10"/>
  <c r="BO70" i="10"/>
  <c r="BN70" i="10"/>
  <c r="AZ70" i="10"/>
  <c r="BB70" i="10"/>
  <c r="BE70" i="10"/>
  <c r="BD70" i="10"/>
  <c r="AP70" i="10"/>
  <c r="AR70" i="10"/>
  <c r="AU70" i="10"/>
  <c r="AT70" i="10"/>
  <c r="AF70" i="10"/>
  <c r="AH70" i="10"/>
  <c r="AK70" i="10"/>
  <c r="AJ70" i="10"/>
  <c r="U70" i="10"/>
  <c r="W70" i="10"/>
  <c r="Z70" i="10"/>
  <c r="J70" i="10"/>
  <c r="L70" i="10"/>
  <c r="O70" i="10"/>
  <c r="BT69" i="10"/>
  <c r="BV69" i="10"/>
  <c r="BY69" i="10"/>
  <c r="BX69" i="10"/>
  <c r="BJ69" i="10"/>
  <c r="BL69" i="10"/>
  <c r="BO69" i="10"/>
  <c r="BN69" i="10"/>
  <c r="AZ69" i="10"/>
  <c r="BB69" i="10"/>
  <c r="BE69" i="10"/>
  <c r="BD69" i="10"/>
  <c r="AP69" i="10"/>
  <c r="AR69" i="10"/>
  <c r="AU69" i="10"/>
  <c r="AT69" i="10"/>
  <c r="AF69" i="10"/>
  <c r="AH69" i="10"/>
  <c r="AK69" i="10"/>
  <c r="AJ69" i="10"/>
  <c r="U69" i="10"/>
  <c r="W69" i="10"/>
  <c r="Z69" i="10"/>
  <c r="J69" i="10"/>
  <c r="L69" i="10"/>
  <c r="O69" i="10"/>
  <c r="BT68" i="10"/>
  <c r="BV68" i="10"/>
  <c r="BY68" i="10"/>
  <c r="BX68" i="10"/>
  <c r="BJ68" i="10"/>
  <c r="BL68" i="10"/>
  <c r="BO68" i="10"/>
  <c r="BN68" i="10"/>
  <c r="AZ68" i="10"/>
  <c r="BB68" i="10"/>
  <c r="BE68" i="10"/>
  <c r="BD68" i="10"/>
  <c r="AP68" i="10"/>
  <c r="AR68" i="10"/>
  <c r="AU68" i="10"/>
  <c r="AT68" i="10"/>
  <c r="AF68" i="10"/>
  <c r="AH68" i="10"/>
  <c r="AK68" i="10"/>
  <c r="AJ68" i="10"/>
  <c r="U68" i="10"/>
  <c r="W68" i="10"/>
  <c r="Z68" i="10"/>
  <c r="J68" i="10"/>
  <c r="L68" i="10"/>
  <c r="O68" i="10"/>
  <c r="BT67" i="10"/>
  <c r="BV67" i="10"/>
  <c r="BY67" i="10"/>
  <c r="BX67" i="10"/>
  <c r="BJ67" i="10"/>
  <c r="BL67" i="10"/>
  <c r="BO67" i="10"/>
  <c r="BN67" i="10"/>
  <c r="AZ67" i="10"/>
  <c r="BB67" i="10"/>
  <c r="BE67" i="10"/>
  <c r="BD67" i="10"/>
  <c r="AP67" i="10"/>
  <c r="AR67" i="10"/>
  <c r="AU67" i="10"/>
  <c r="AT67" i="10"/>
  <c r="AF67" i="10"/>
  <c r="AH67" i="10"/>
  <c r="AK67" i="10"/>
  <c r="AJ67" i="10"/>
  <c r="U67" i="10"/>
  <c r="W67" i="10"/>
  <c r="Z67" i="10"/>
  <c r="J67" i="10"/>
  <c r="L67" i="10"/>
  <c r="O67" i="10"/>
  <c r="BT66" i="10"/>
  <c r="BV66" i="10"/>
  <c r="BY66" i="10"/>
  <c r="BX66" i="10"/>
  <c r="BJ66" i="10"/>
  <c r="BL66" i="10"/>
  <c r="BO66" i="10"/>
  <c r="BN66" i="10"/>
  <c r="AZ66" i="10"/>
  <c r="BB66" i="10"/>
  <c r="BE66" i="10"/>
  <c r="BD66" i="10"/>
  <c r="AP66" i="10"/>
  <c r="AR66" i="10"/>
  <c r="AU66" i="10"/>
  <c r="AT66" i="10"/>
  <c r="AF66" i="10"/>
  <c r="AH66" i="10"/>
  <c r="AK66" i="10"/>
  <c r="AJ66" i="10"/>
  <c r="U66" i="10"/>
  <c r="W66" i="10"/>
  <c r="Z66" i="10"/>
  <c r="J66" i="10"/>
  <c r="L66" i="10"/>
  <c r="O66" i="10"/>
  <c r="BT65" i="10"/>
  <c r="BV65" i="10"/>
  <c r="BY65" i="10"/>
  <c r="BX65" i="10"/>
  <c r="BJ65" i="10"/>
  <c r="BL65" i="10"/>
  <c r="BO65" i="10"/>
  <c r="BN65" i="10"/>
  <c r="AZ65" i="10"/>
  <c r="BB65" i="10"/>
  <c r="BE65" i="10"/>
  <c r="BD65" i="10"/>
  <c r="AP65" i="10"/>
  <c r="AR65" i="10"/>
  <c r="AU65" i="10"/>
  <c r="AT65" i="10"/>
  <c r="AF65" i="10"/>
  <c r="AH65" i="10"/>
  <c r="AK65" i="10"/>
  <c r="AJ65" i="10"/>
  <c r="U65" i="10"/>
  <c r="W65" i="10"/>
  <c r="Z65" i="10"/>
  <c r="J65" i="10"/>
  <c r="L65" i="10"/>
  <c r="O65" i="10"/>
  <c r="BT64" i="10"/>
  <c r="BV64" i="10"/>
  <c r="BY64" i="10"/>
  <c r="BX64" i="10"/>
  <c r="BJ64" i="10"/>
  <c r="BL64" i="10"/>
  <c r="BO64" i="10"/>
  <c r="BN64" i="10"/>
  <c r="AZ64" i="10"/>
  <c r="BB64" i="10"/>
  <c r="BE64" i="10"/>
  <c r="BD64" i="10"/>
  <c r="AP64" i="10"/>
  <c r="AR64" i="10"/>
  <c r="AU64" i="10"/>
  <c r="AT64" i="10"/>
  <c r="AF64" i="10"/>
  <c r="AH64" i="10"/>
  <c r="AK64" i="10"/>
  <c r="AJ64" i="10"/>
  <c r="U64" i="10"/>
  <c r="W64" i="10"/>
  <c r="Z64" i="10"/>
  <c r="J64" i="10"/>
  <c r="L64" i="10"/>
  <c r="O64" i="10"/>
  <c r="BT63" i="10"/>
  <c r="BV63" i="10"/>
  <c r="BY63" i="10"/>
  <c r="BX63" i="10"/>
  <c r="BJ63" i="10"/>
  <c r="BL63" i="10"/>
  <c r="BO63" i="10"/>
  <c r="BN63" i="10"/>
  <c r="AZ63" i="10"/>
  <c r="BB63" i="10"/>
  <c r="BE63" i="10"/>
  <c r="BD63" i="10"/>
  <c r="AP63" i="10"/>
  <c r="AR63" i="10"/>
  <c r="AU63" i="10"/>
  <c r="AT63" i="10"/>
  <c r="AF63" i="10"/>
  <c r="AH63" i="10"/>
  <c r="AK63" i="10"/>
  <c r="AJ63" i="10"/>
  <c r="U63" i="10"/>
  <c r="W63" i="10"/>
  <c r="Z63" i="10"/>
  <c r="J63" i="10"/>
  <c r="L63" i="10"/>
  <c r="O63" i="10"/>
  <c r="BT62" i="10"/>
  <c r="BV62" i="10"/>
  <c r="BY62" i="10"/>
  <c r="BX62" i="10"/>
  <c r="BJ62" i="10"/>
  <c r="BL62" i="10"/>
  <c r="BO62" i="10"/>
  <c r="BN62" i="10"/>
  <c r="AZ62" i="10"/>
  <c r="BB62" i="10"/>
  <c r="BE62" i="10"/>
  <c r="BD62" i="10"/>
  <c r="AP62" i="10"/>
  <c r="AR62" i="10"/>
  <c r="AU62" i="10"/>
  <c r="AT62" i="10"/>
  <c r="AF62" i="10"/>
  <c r="AH62" i="10"/>
  <c r="AK62" i="10"/>
  <c r="AJ62" i="10"/>
  <c r="U62" i="10"/>
  <c r="W62" i="10"/>
  <c r="Z62" i="10"/>
  <c r="J62" i="10"/>
  <c r="L62" i="10"/>
  <c r="O62" i="10"/>
  <c r="BT61" i="10"/>
  <c r="BV61" i="10"/>
  <c r="BY61" i="10"/>
  <c r="BX61" i="10"/>
  <c r="BJ61" i="10"/>
  <c r="BL61" i="10"/>
  <c r="BO61" i="10"/>
  <c r="BN61" i="10"/>
  <c r="AZ61" i="10"/>
  <c r="BB61" i="10"/>
  <c r="BE61" i="10"/>
  <c r="BD61" i="10"/>
  <c r="AP61" i="10"/>
  <c r="AR61" i="10"/>
  <c r="AU61" i="10"/>
  <c r="AT61" i="10"/>
  <c r="AF61" i="10"/>
  <c r="AH61" i="10"/>
  <c r="AK61" i="10"/>
  <c r="AJ61" i="10"/>
  <c r="U61" i="10"/>
  <c r="W61" i="10"/>
  <c r="Z61" i="10"/>
  <c r="J61" i="10"/>
  <c r="L61" i="10"/>
  <c r="O61" i="10"/>
  <c r="BT60" i="10"/>
  <c r="BV60" i="10"/>
  <c r="BY60" i="10"/>
  <c r="BX60" i="10"/>
  <c r="BJ60" i="10"/>
  <c r="BL60" i="10"/>
  <c r="BO60" i="10"/>
  <c r="BN60" i="10"/>
  <c r="AZ60" i="10"/>
  <c r="BB60" i="10"/>
  <c r="BE60" i="10"/>
  <c r="BD60" i="10"/>
  <c r="AP60" i="10"/>
  <c r="AR60" i="10"/>
  <c r="AU60" i="10"/>
  <c r="AT60" i="10"/>
  <c r="AF60" i="10"/>
  <c r="AH60" i="10"/>
  <c r="AK60" i="10"/>
  <c r="AJ60" i="10"/>
  <c r="U60" i="10"/>
  <c r="W60" i="10"/>
  <c r="Z60" i="10"/>
  <c r="J60" i="10"/>
  <c r="L60" i="10"/>
  <c r="O60" i="10"/>
  <c r="BT59" i="10"/>
  <c r="BV59" i="10"/>
  <c r="BY59" i="10"/>
  <c r="BX59" i="10"/>
  <c r="BJ59" i="10"/>
  <c r="BL59" i="10"/>
  <c r="BO59" i="10"/>
  <c r="BN59" i="10"/>
  <c r="AZ59" i="10"/>
  <c r="BB59" i="10"/>
  <c r="BE59" i="10"/>
  <c r="BD59" i="10"/>
  <c r="AP59" i="10"/>
  <c r="AR59" i="10"/>
  <c r="AU59" i="10"/>
  <c r="AT59" i="10"/>
  <c r="AF59" i="10"/>
  <c r="AH59" i="10"/>
  <c r="AK59" i="10"/>
  <c r="AJ59" i="10"/>
  <c r="U59" i="10"/>
  <c r="W59" i="10"/>
  <c r="Z59" i="10"/>
  <c r="J59" i="10"/>
  <c r="L59" i="10"/>
  <c r="O59" i="10"/>
  <c r="BT58" i="10"/>
  <c r="BV58" i="10"/>
  <c r="BY58" i="10"/>
  <c r="BX58" i="10"/>
  <c r="BJ58" i="10"/>
  <c r="BL58" i="10"/>
  <c r="BO58" i="10"/>
  <c r="BN58" i="10"/>
  <c r="AZ58" i="10"/>
  <c r="BB58" i="10"/>
  <c r="BE58" i="10"/>
  <c r="BD58" i="10"/>
  <c r="AP58" i="10"/>
  <c r="AR58" i="10"/>
  <c r="AU58" i="10"/>
  <c r="AT58" i="10"/>
  <c r="AF58" i="10"/>
  <c r="AH58" i="10"/>
  <c r="AK58" i="10"/>
  <c r="AJ58" i="10"/>
  <c r="U58" i="10"/>
  <c r="W58" i="10"/>
  <c r="Z58" i="10"/>
  <c r="J58" i="10"/>
  <c r="L58" i="10"/>
  <c r="O58" i="10"/>
  <c r="BT57" i="10"/>
  <c r="BV57" i="10"/>
  <c r="BY57" i="10"/>
  <c r="BX57" i="10"/>
  <c r="BJ57" i="10"/>
  <c r="BL57" i="10"/>
  <c r="BO57" i="10"/>
  <c r="BN57" i="10"/>
  <c r="AZ57" i="10"/>
  <c r="BB57" i="10"/>
  <c r="BE57" i="10"/>
  <c r="BD57" i="10"/>
  <c r="AP57" i="10"/>
  <c r="AR57" i="10"/>
  <c r="AU57" i="10"/>
  <c r="AT57" i="10"/>
  <c r="AF57" i="10"/>
  <c r="AH57" i="10"/>
  <c r="AK57" i="10"/>
  <c r="AJ57" i="10"/>
  <c r="U57" i="10"/>
  <c r="W57" i="10"/>
  <c r="Z57" i="10"/>
  <c r="J57" i="10"/>
  <c r="L57" i="10"/>
  <c r="O57" i="10"/>
  <c r="BT56" i="10"/>
  <c r="BV56" i="10"/>
  <c r="BY56" i="10"/>
  <c r="BX56" i="10"/>
  <c r="BJ56" i="10"/>
  <c r="BL56" i="10"/>
  <c r="BO56" i="10"/>
  <c r="BN56" i="10"/>
  <c r="AZ56" i="10"/>
  <c r="BB56" i="10"/>
  <c r="BE56" i="10"/>
  <c r="BD56" i="10"/>
  <c r="AP56" i="10"/>
  <c r="AR56" i="10"/>
  <c r="AU56" i="10"/>
  <c r="AT56" i="10"/>
  <c r="AF56" i="10"/>
  <c r="AH56" i="10"/>
  <c r="AK56" i="10"/>
  <c r="AJ56" i="10"/>
  <c r="U56" i="10"/>
  <c r="W56" i="10"/>
  <c r="Z56" i="10"/>
  <c r="J56" i="10"/>
  <c r="L56" i="10"/>
  <c r="O56" i="10"/>
  <c r="BT55" i="10"/>
  <c r="BV55" i="10"/>
  <c r="BY55" i="10"/>
  <c r="BX55" i="10"/>
  <c r="BJ55" i="10"/>
  <c r="BL55" i="10"/>
  <c r="BO55" i="10"/>
  <c r="BN55" i="10"/>
  <c r="AZ55" i="10"/>
  <c r="BB55" i="10"/>
  <c r="BE55" i="10"/>
  <c r="BD55" i="10"/>
  <c r="AP55" i="10"/>
  <c r="AR55" i="10"/>
  <c r="AU55" i="10"/>
  <c r="AT55" i="10"/>
  <c r="AF55" i="10"/>
  <c r="AH55" i="10"/>
  <c r="AK55" i="10"/>
  <c r="AJ55" i="10"/>
  <c r="U55" i="10"/>
  <c r="W55" i="10"/>
  <c r="Z55" i="10"/>
  <c r="J55" i="10"/>
  <c r="L55" i="10"/>
  <c r="O55" i="10"/>
  <c r="BT54" i="10"/>
  <c r="BV54" i="10"/>
  <c r="BY54" i="10"/>
  <c r="BX54" i="10"/>
  <c r="BJ54" i="10"/>
  <c r="BL54" i="10"/>
  <c r="BO54" i="10"/>
  <c r="BN54" i="10"/>
  <c r="AZ54" i="10"/>
  <c r="BB54" i="10"/>
  <c r="BE54" i="10"/>
  <c r="BD54" i="10"/>
  <c r="AP54" i="10"/>
  <c r="AR54" i="10"/>
  <c r="AU54" i="10"/>
  <c r="AT54" i="10"/>
  <c r="AF54" i="10"/>
  <c r="AH54" i="10"/>
  <c r="AK54" i="10"/>
  <c r="AJ54" i="10"/>
  <c r="U54" i="10"/>
  <c r="W54" i="10"/>
  <c r="Z54" i="10"/>
  <c r="J54" i="10"/>
  <c r="L54" i="10"/>
  <c r="O54" i="10"/>
  <c r="BT53" i="10"/>
  <c r="BV53" i="10"/>
  <c r="BY53" i="10"/>
  <c r="BX53" i="10"/>
  <c r="BJ53" i="10"/>
  <c r="BL53" i="10"/>
  <c r="BO53" i="10"/>
  <c r="BN53" i="10"/>
  <c r="AZ53" i="10"/>
  <c r="BB53" i="10"/>
  <c r="BE53" i="10"/>
  <c r="BD53" i="10"/>
  <c r="AP53" i="10"/>
  <c r="AR53" i="10"/>
  <c r="AU53" i="10"/>
  <c r="AT53" i="10"/>
  <c r="AF53" i="10"/>
  <c r="AH53" i="10"/>
  <c r="AK53" i="10"/>
  <c r="AJ53" i="10"/>
  <c r="U53" i="10"/>
  <c r="W53" i="10"/>
  <c r="Z53" i="10"/>
  <c r="J53" i="10"/>
  <c r="L53" i="10"/>
  <c r="O53" i="10"/>
  <c r="BT52" i="10"/>
  <c r="BV52" i="10"/>
  <c r="BY52" i="10"/>
  <c r="BX52" i="10"/>
  <c r="BJ52" i="10"/>
  <c r="BL52" i="10"/>
  <c r="BO52" i="10"/>
  <c r="BN52" i="10"/>
  <c r="AZ52" i="10"/>
  <c r="BB52" i="10"/>
  <c r="BE52" i="10"/>
  <c r="BD52" i="10"/>
  <c r="AP52" i="10"/>
  <c r="AR52" i="10"/>
  <c r="AU52" i="10"/>
  <c r="AT52" i="10"/>
  <c r="AF52" i="10"/>
  <c r="AH52" i="10"/>
  <c r="AK52" i="10"/>
  <c r="AJ52" i="10"/>
  <c r="U52" i="10"/>
  <c r="W52" i="10"/>
  <c r="Z52" i="10"/>
  <c r="J52" i="10"/>
  <c r="L52" i="10"/>
  <c r="O52" i="10"/>
  <c r="BT51" i="10"/>
  <c r="BV51" i="10"/>
  <c r="BY51" i="10"/>
  <c r="BX51" i="10"/>
  <c r="BJ51" i="10"/>
  <c r="BL51" i="10"/>
  <c r="BO51" i="10"/>
  <c r="BN51" i="10"/>
  <c r="AZ51" i="10"/>
  <c r="BB51" i="10"/>
  <c r="BE51" i="10"/>
  <c r="BD51" i="10"/>
  <c r="AP51" i="10"/>
  <c r="AR51" i="10"/>
  <c r="AU51" i="10"/>
  <c r="AT51" i="10"/>
  <c r="AF51" i="10"/>
  <c r="AH51" i="10"/>
  <c r="AK51" i="10"/>
  <c r="AJ51" i="10"/>
  <c r="U51" i="10"/>
  <c r="W51" i="10"/>
  <c r="Z51" i="10"/>
  <c r="J51" i="10"/>
  <c r="L51" i="10"/>
  <c r="O51" i="10"/>
  <c r="BT50" i="10"/>
  <c r="BV50" i="10"/>
  <c r="BY50" i="10"/>
  <c r="BX50" i="10"/>
  <c r="BJ50" i="10"/>
  <c r="BL50" i="10"/>
  <c r="BO50" i="10"/>
  <c r="BN50" i="10"/>
  <c r="AZ50" i="10"/>
  <c r="BB50" i="10"/>
  <c r="BE50" i="10"/>
  <c r="BD50" i="10"/>
  <c r="AP50" i="10"/>
  <c r="AR50" i="10"/>
  <c r="AU50" i="10"/>
  <c r="AT50" i="10"/>
  <c r="AF50" i="10"/>
  <c r="AH50" i="10"/>
  <c r="AK50" i="10"/>
  <c r="AJ50" i="10"/>
  <c r="U50" i="10"/>
  <c r="W50" i="10"/>
  <c r="Z50" i="10"/>
  <c r="J50" i="10"/>
  <c r="L50" i="10"/>
  <c r="O50" i="10"/>
  <c r="BT49" i="10"/>
  <c r="BV49" i="10"/>
  <c r="BY49" i="10"/>
  <c r="BX49" i="10"/>
  <c r="BJ49" i="10"/>
  <c r="BL49" i="10"/>
  <c r="BO49" i="10"/>
  <c r="BN49" i="10"/>
  <c r="AZ49" i="10"/>
  <c r="BB49" i="10"/>
  <c r="BE49" i="10"/>
  <c r="BD49" i="10"/>
  <c r="AP49" i="10"/>
  <c r="AR49" i="10"/>
  <c r="AU49" i="10"/>
  <c r="AT49" i="10"/>
  <c r="AF49" i="10"/>
  <c r="AH49" i="10"/>
  <c r="AK49" i="10"/>
  <c r="AJ49" i="10"/>
  <c r="U49" i="10"/>
  <c r="W49" i="10"/>
  <c r="Z49" i="10"/>
  <c r="J49" i="10"/>
  <c r="L49" i="10"/>
  <c r="O49" i="10"/>
  <c r="BT48" i="10"/>
  <c r="BV48" i="10"/>
  <c r="BY48" i="10"/>
  <c r="BX48" i="10"/>
  <c r="BJ48" i="10"/>
  <c r="BL48" i="10"/>
  <c r="BO48" i="10"/>
  <c r="BN48" i="10"/>
  <c r="AZ48" i="10"/>
  <c r="BB48" i="10"/>
  <c r="BE48" i="10"/>
  <c r="BD48" i="10"/>
  <c r="AP48" i="10"/>
  <c r="AR48" i="10"/>
  <c r="AU48" i="10"/>
  <c r="AT48" i="10"/>
  <c r="AF48" i="10"/>
  <c r="AH48" i="10"/>
  <c r="AK48" i="10"/>
  <c r="AJ48" i="10"/>
  <c r="U48" i="10"/>
  <c r="W48" i="10"/>
  <c r="Z48" i="10"/>
  <c r="J48" i="10"/>
  <c r="L48" i="10"/>
  <c r="O48" i="10"/>
  <c r="BT47" i="10"/>
  <c r="BV47" i="10"/>
  <c r="BY47" i="10"/>
  <c r="BX47" i="10"/>
  <c r="BJ47" i="10"/>
  <c r="BL47" i="10"/>
  <c r="BO47" i="10"/>
  <c r="BN47" i="10"/>
  <c r="AZ47" i="10"/>
  <c r="BB47" i="10"/>
  <c r="BE47" i="10"/>
  <c r="BD47" i="10"/>
  <c r="AP47" i="10"/>
  <c r="AR47" i="10"/>
  <c r="AU47" i="10"/>
  <c r="AT47" i="10"/>
  <c r="AF47" i="10"/>
  <c r="AH47" i="10"/>
  <c r="AK47" i="10"/>
  <c r="AJ47" i="10"/>
  <c r="U47" i="10"/>
  <c r="W47" i="10"/>
  <c r="Z47" i="10"/>
  <c r="J47" i="10"/>
  <c r="L47" i="10"/>
  <c r="O47" i="10"/>
  <c r="BT46" i="10"/>
  <c r="BV46" i="10"/>
  <c r="BY46" i="10"/>
  <c r="BX46" i="10"/>
  <c r="BJ46" i="10"/>
  <c r="BL46" i="10"/>
  <c r="BO46" i="10"/>
  <c r="BN46" i="10"/>
  <c r="AZ46" i="10"/>
  <c r="BB46" i="10"/>
  <c r="BE46" i="10"/>
  <c r="BD46" i="10"/>
  <c r="AP46" i="10"/>
  <c r="AR46" i="10"/>
  <c r="AU46" i="10"/>
  <c r="AT46" i="10"/>
  <c r="AF46" i="10"/>
  <c r="AH46" i="10"/>
  <c r="AK46" i="10"/>
  <c r="AJ46" i="10"/>
  <c r="U46" i="10"/>
  <c r="W46" i="10"/>
  <c r="Z46" i="10"/>
  <c r="J46" i="10"/>
  <c r="L46" i="10"/>
  <c r="O46" i="10"/>
  <c r="BT45" i="10"/>
  <c r="BV45" i="10"/>
  <c r="BY45" i="10"/>
  <c r="BX45" i="10"/>
  <c r="BJ45" i="10"/>
  <c r="BL45" i="10"/>
  <c r="BO45" i="10"/>
  <c r="BN45" i="10"/>
  <c r="AZ45" i="10"/>
  <c r="BB45" i="10"/>
  <c r="BE45" i="10"/>
  <c r="BD45" i="10"/>
  <c r="AP45" i="10"/>
  <c r="AR45" i="10"/>
  <c r="AU45" i="10"/>
  <c r="AT45" i="10"/>
  <c r="AF45" i="10"/>
  <c r="AH45" i="10"/>
  <c r="AK45" i="10"/>
  <c r="AJ45" i="10"/>
  <c r="U45" i="10"/>
  <c r="W45" i="10"/>
  <c r="Z45" i="10"/>
  <c r="J45" i="10"/>
  <c r="L45" i="10"/>
  <c r="O45" i="10"/>
  <c r="BT44" i="10"/>
  <c r="BV44" i="10"/>
  <c r="BY44" i="10"/>
  <c r="BX44" i="10"/>
  <c r="BJ44" i="10"/>
  <c r="BL44" i="10"/>
  <c r="BO44" i="10"/>
  <c r="BN44" i="10"/>
  <c r="AZ44" i="10"/>
  <c r="BB44" i="10"/>
  <c r="BE44" i="10"/>
  <c r="BD44" i="10"/>
  <c r="AP44" i="10"/>
  <c r="AR44" i="10"/>
  <c r="AU44" i="10"/>
  <c r="AT44" i="10"/>
  <c r="AF44" i="10"/>
  <c r="AH44" i="10"/>
  <c r="AK44" i="10"/>
  <c r="AJ44" i="10"/>
  <c r="U44" i="10"/>
  <c r="W44" i="10"/>
  <c r="Z44" i="10"/>
  <c r="J44" i="10"/>
  <c r="L44" i="10"/>
  <c r="O44" i="10"/>
  <c r="BT43" i="10"/>
  <c r="BV43" i="10"/>
  <c r="BY43" i="10"/>
  <c r="BX43" i="10"/>
  <c r="BJ43" i="10"/>
  <c r="BL43" i="10"/>
  <c r="BO43" i="10"/>
  <c r="BN43" i="10"/>
  <c r="AZ43" i="10"/>
  <c r="BB43" i="10"/>
  <c r="BE43" i="10"/>
  <c r="BD43" i="10"/>
  <c r="AP43" i="10"/>
  <c r="AR43" i="10"/>
  <c r="AU43" i="10"/>
  <c r="AT43" i="10"/>
  <c r="AF43" i="10"/>
  <c r="AH43" i="10"/>
  <c r="AK43" i="10"/>
  <c r="AJ43" i="10"/>
  <c r="U43" i="10"/>
  <c r="W43" i="10"/>
  <c r="Z43" i="10"/>
  <c r="J43" i="10"/>
  <c r="L43" i="10"/>
  <c r="O43" i="10"/>
  <c r="BT42" i="10"/>
  <c r="BV42" i="10"/>
  <c r="BY42" i="10"/>
  <c r="BX42" i="10"/>
  <c r="BJ42" i="10"/>
  <c r="BL42" i="10"/>
  <c r="BO42" i="10"/>
  <c r="BN42" i="10"/>
  <c r="AZ42" i="10"/>
  <c r="BB42" i="10"/>
  <c r="BE42" i="10"/>
  <c r="BD42" i="10"/>
  <c r="AP42" i="10"/>
  <c r="AR42" i="10"/>
  <c r="AU42" i="10"/>
  <c r="AT42" i="10"/>
  <c r="AF42" i="10"/>
  <c r="AH42" i="10"/>
  <c r="AK42" i="10"/>
  <c r="AJ42" i="10"/>
  <c r="U42" i="10"/>
  <c r="W42" i="10"/>
  <c r="Z42" i="10"/>
  <c r="J42" i="10"/>
  <c r="L42" i="10"/>
  <c r="O42" i="10"/>
  <c r="BT41" i="10"/>
  <c r="BV41" i="10"/>
  <c r="BY41" i="10"/>
  <c r="BX41" i="10"/>
  <c r="BJ41" i="10"/>
  <c r="BL41" i="10"/>
  <c r="BO41" i="10"/>
  <c r="BN41" i="10"/>
  <c r="AZ41" i="10"/>
  <c r="BB41" i="10"/>
  <c r="BE41" i="10"/>
  <c r="BD41" i="10"/>
  <c r="AP41" i="10"/>
  <c r="AR41" i="10"/>
  <c r="AU41" i="10"/>
  <c r="AT41" i="10"/>
  <c r="AF41" i="10"/>
  <c r="AH41" i="10"/>
  <c r="AK41" i="10"/>
  <c r="AJ41" i="10"/>
  <c r="U41" i="10"/>
  <c r="W41" i="10"/>
  <c r="Z41" i="10"/>
  <c r="J41" i="10"/>
  <c r="L41" i="10"/>
  <c r="O41" i="10"/>
  <c r="BT40" i="10"/>
  <c r="BV40" i="10"/>
  <c r="BY40" i="10"/>
  <c r="BX40" i="10"/>
  <c r="BJ40" i="10"/>
  <c r="BL40" i="10"/>
  <c r="BO40" i="10"/>
  <c r="BN40" i="10"/>
  <c r="AZ40" i="10"/>
  <c r="BB40" i="10"/>
  <c r="BE40" i="10"/>
  <c r="BD40" i="10"/>
  <c r="AP40" i="10"/>
  <c r="AR40" i="10"/>
  <c r="AU40" i="10"/>
  <c r="AT40" i="10"/>
  <c r="AF40" i="10"/>
  <c r="AH40" i="10"/>
  <c r="AK40" i="10"/>
  <c r="AJ40" i="10"/>
  <c r="U40" i="10"/>
  <c r="W40" i="10"/>
  <c r="Z40" i="10"/>
  <c r="J40" i="10"/>
  <c r="L40" i="10"/>
  <c r="O40" i="10"/>
  <c r="BT39" i="10"/>
  <c r="BV39" i="10"/>
  <c r="BY39" i="10"/>
  <c r="BX39" i="10"/>
  <c r="BJ39" i="10"/>
  <c r="BK39" i="10"/>
  <c r="BL39" i="10"/>
  <c r="BO39" i="10"/>
  <c r="BN39" i="10"/>
  <c r="AZ39" i="10"/>
  <c r="BA39" i="10"/>
  <c r="BB39" i="10"/>
  <c r="BE39" i="10"/>
  <c r="BD39" i="10"/>
  <c r="AP39" i="10"/>
  <c r="AR39" i="10"/>
  <c r="AU39" i="10"/>
  <c r="AT39" i="10"/>
  <c r="AF39" i="10"/>
  <c r="AG39" i="10"/>
  <c r="AH39" i="10"/>
  <c r="AK39" i="10"/>
  <c r="AJ39" i="10"/>
  <c r="U39" i="10"/>
  <c r="W39" i="10"/>
  <c r="Z39" i="10"/>
  <c r="J39" i="10"/>
  <c r="L39" i="10"/>
  <c r="O39" i="10"/>
  <c r="BT38" i="10"/>
  <c r="BV38" i="10"/>
  <c r="BY38" i="10"/>
  <c r="BX38" i="10"/>
  <c r="BJ38" i="10"/>
  <c r="BL38" i="10"/>
  <c r="BO38" i="10"/>
  <c r="BN38" i="10"/>
  <c r="AZ38" i="10"/>
  <c r="BB38" i="10"/>
  <c r="BE38" i="10"/>
  <c r="BD38" i="10"/>
  <c r="AP38" i="10"/>
  <c r="AR38" i="10"/>
  <c r="AU38" i="10"/>
  <c r="AT38" i="10"/>
  <c r="AF38" i="10"/>
  <c r="AG38" i="10"/>
  <c r="AH38" i="10"/>
  <c r="AK38" i="10"/>
  <c r="AJ38" i="10"/>
  <c r="U38" i="10"/>
  <c r="W38" i="10"/>
  <c r="Z38" i="10"/>
  <c r="J38" i="10"/>
  <c r="L38" i="10"/>
  <c r="O38" i="10"/>
  <c r="BT37" i="10"/>
  <c r="BV37" i="10"/>
  <c r="BY37" i="10"/>
  <c r="BX37" i="10"/>
  <c r="BJ37" i="10"/>
  <c r="BL37" i="10"/>
  <c r="BO37" i="10"/>
  <c r="BN37" i="10"/>
  <c r="AZ37" i="10"/>
  <c r="BB37" i="10"/>
  <c r="BE37" i="10"/>
  <c r="BD37" i="10"/>
  <c r="AP37" i="10"/>
  <c r="AR37" i="10"/>
  <c r="AU37" i="10"/>
  <c r="AT37" i="10"/>
  <c r="AF37" i="10"/>
  <c r="AH37" i="10"/>
  <c r="AK37" i="10"/>
  <c r="AJ37" i="10"/>
  <c r="U37" i="10"/>
  <c r="W37" i="10"/>
  <c r="Z37" i="10"/>
  <c r="J37" i="10"/>
  <c r="L37" i="10"/>
  <c r="O37" i="10"/>
  <c r="BT36" i="10"/>
  <c r="BV36" i="10"/>
  <c r="BY36" i="10"/>
  <c r="BX36" i="10"/>
  <c r="BJ36" i="10"/>
  <c r="BL36" i="10"/>
  <c r="BO36" i="10"/>
  <c r="BN36" i="10"/>
  <c r="AZ36" i="10"/>
  <c r="BB36" i="10"/>
  <c r="BE36" i="10"/>
  <c r="BD36" i="10"/>
  <c r="AP36" i="10"/>
  <c r="AR36" i="10"/>
  <c r="AU36" i="10"/>
  <c r="AT36" i="10"/>
  <c r="AF36" i="10"/>
  <c r="AH36" i="10"/>
  <c r="AK36" i="10"/>
  <c r="AJ36" i="10"/>
  <c r="U36" i="10"/>
  <c r="W36" i="10"/>
  <c r="Z36" i="10"/>
  <c r="J36" i="10"/>
  <c r="L36" i="10"/>
  <c r="O36" i="10"/>
  <c r="BT35" i="10"/>
  <c r="BV35" i="10"/>
  <c r="BY35" i="10"/>
  <c r="BX35" i="10"/>
  <c r="BJ35" i="10"/>
  <c r="BL35" i="10"/>
  <c r="BO35" i="10"/>
  <c r="BN35" i="10"/>
  <c r="AZ35" i="10"/>
  <c r="BB35" i="10"/>
  <c r="BE35" i="10"/>
  <c r="BD35" i="10"/>
  <c r="AP35" i="10"/>
  <c r="AR35" i="10"/>
  <c r="AU35" i="10"/>
  <c r="AT35" i="10"/>
  <c r="AF35" i="10"/>
  <c r="AH35" i="10"/>
  <c r="AK35" i="10"/>
  <c r="AJ35" i="10"/>
  <c r="U35" i="10"/>
  <c r="W35" i="10"/>
  <c r="Z35" i="10"/>
  <c r="J35" i="10"/>
  <c r="L35" i="10"/>
  <c r="O35" i="10"/>
  <c r="BT34" i="10"/>
  <c r="BV34" i="10"/>
  <c r="BY34" i="10"/>
  <c r="BX34" i="10"/>
  <c r="BJ34" i="10"/>
  <c r="BL34" i="10"/>
  <c r="BO34" i="10"/>
  <c r="BN34" i="10"/>
  <c r="AZ34" i="10"/>
  <c r="BB34" i="10"/>
  <c r="BE34" i="10"/>
  <c r="BD34" i="10"/>
  <c r="AP34" i="10"/>
  <c r="AR34" i="10"/>
  <c r="AU34" i="10"/>
  <c r="AT34" i="10"/>
  <c r="AF34" i="10"/>
  <c r="AH34" i="10"/>
  <c r="AK34" i="10"/>
  <c r="AJ34" i="10"/>
  <c r="U34" i="10"/>
  <c r="W34" i="10"/>
  <c r="Z34" i="10"/>
  <c r="J34" i="10"/>
  <c r="L34" i="10"/>
  <c r="O34" i="10"/>
  <c r="BT33" i="10"/>
  <c r="BV33" i="10"/>
  <c r="BY33" i="10"/>
  <c r="BX33" i="10"/>
  <c r="BJ33" i="10"/>
  <c r="BL33" i="10"/>
  <c r="BO33" i="10"/>
  <c r="BN33" i="10"/>
  <c r="AZ33" i="10"/>
  <c r="BB33" i="10"/>
  <c r="BE33" i="10"/>
  <c r="BD33" i="10"/>
  <c r="AP33" i="10"/>
  <c r="AR33" i="10"/>
  <c r="AU33" i="10"/>
  <c r="AT33" i="10"/>
  <c r="AF33" i="10"/>
  <c r="AH33" i="10"/>
  <c r="AK33" i="10"/>
  <c r="AJ33" i="10"/>
  <c r="U33" i="10"/>
  <c r="W33" i="10"/>
  <c r="Z33" i="10"/>
  <c r="J33" i="10"/>
  <c r="L33" i="10"/>
  <c r="O33" i="10"/>
  <c r="BT32" i="10"/>
  <c r="BV32" i="10"/>
  <c r="BY32" i="10"/>
  <c r="BX32" i="10"/>
  <c r="BJ32" i="10"/>
  <c r="BL32" i="10"/>
  <c r="BO32" i="10"/>
  <c r="BN32" i="10"/>
  <c r="AZ32" i="10"/>
  <c r="BB32" i="10"/>
  <c r="BE32" i="10"/>
  <c r="BD32" i="10"/>
  <c r="AP32" i="10"/>
  <c r="AR32" i="10"/>
  <c r="AU32" i="10"/>
  <c r="AT32" i="10"/>
  <c r="AF32" i="10"/>
  <c r="AH32" i="10"/>
  <c r="AK32" i="10"/>
  <c r="AJ32" i="10"/>
  <c r="U32" i="10"/>
  <c r="W32" i="10"/>
  <c r="Z32" i="10"/>
  <c r="J32" i="10"/>
  <c r="L32" i="10"/>
  <c r="O32" i="10"/>
  <c r="BT31" i="10"/>
  <c r="BV31" i="10"/>
  <c r="BY31" i="10"/>
  <c r="BX31" i="10"/>
  <c r="BJ31" i="10"/>
  <c r="BL31" i="10"/>
  <c r="BO31" i="10"/>
  <c r="BN31" i="10"/>
  <c r="AZ31" i="10"/>
  <c r="BB31" i="10"/>
  <c r="BE31" i="10"/>
  <c r="BD31" i="10"/>
  <c r="AP31" i="10"/>
  <c r="AR31" i="10"/>
  <c r="AU31" i="10"/>
  <c r="AT31" i="10"/>
  <c r="AF31" i="10"/>
  <c r="AH31" i="10"/>
  <c r="AK31" i="10"/>
  <c r="AJ31" i="10"/>
  <c r="U31" i="10"/>
  <c r="W31" i="10"/>
  <c r="Z31" i="10"/>
  <c r="J31" i="10"/>
  <c r="L31" i="10"/>
  <c r="O31" i="10"/>
  <c r="BT30" i="10"/>
  <c r="BV30" i="10"/>
  <c r="BY30" i="10"/>
  <c r="BX30" i="10"/>
  <c r="BJ30" i="10"/>
  <c r="BL30" i="10"/>
  <c r="BO30" i="10"/>
  <c r="BN30" i="10"/>
  <c r="AZ30" i="10"/>
  <c r="BB30" i="10"/>
  <c r="BE30" i="10"/>
  <c r="BD30" i="10"/>
  <c r="AP30" i="10"/>
  <c r="AR30" i="10"/>
  <c r="AU30" i="10"/>
  <c r="AT30" i="10"/>
  <c r="AF30" i="10"/>
  <c r="AH30" i="10"/>
  <c r="AK30" i="10"/>
  <c r="AJ30" i="10"/>
  <c r="U30" i="10"/>
  <c r="W30" i="10"/>
  <c r="Z30" i="10"/>
  <c r="J30" i="10"/>
  <c r="L30" i="10"/>
  <c r="O30" i="10"/>
  <c r="BT29" i="10"/>
  <c r="BV29" i="10"/>
  <c r="BY29" i="10"/>
  <c r="BX29" i="10"/>
  <c r="BJ29" i="10"/>
  <c r="BL29" i="10"/>
  <c r="BO29" i="10"/>
  <c r="BN29" i="10"/>
  <c r="AZ29" i="10"/>
  <c r="BB29" i="10"/>
  <c r="BE29" i="10"/>
  <c r="BD29" i="10"/>
  <c r="AP29" i="10"/>
  <c r="AR29" i="10"/>
  <c r="AU29" i="10"/>
  <c r="AT29" i="10"/>
  <c r="AF29" i="10"/>
  <c r="AH29" i="10"/>
  <c r="AK29" i="10"/>
  <c r="AJ29" i="10"/>
  <c r="U29" i="10"/>
  <c r="W29" i="10"/>
  <c r="Z29" i="10"/>
  <c r="J29" i="10"/>
  <c r="L29" i="10"/>
  <c r="O29" i="10"/>
  <c r="BT28" i="10"/>
  <c r="BV28" i="10"/>
  <c r="BY28" i="10"/>
  <c r="BX28" i="10"/>
  <c r="BJ28" i="10"/>
  <c r="BL28" i="10"/>
  <c r="BO28" i="10"/>
  <c r="BN28" i="10"/>
  <c r="AZ28" i="10"/>
  <c r="BB28" i="10"/>
  <c r="BE28" i="10"/>
  <c r="BD28" i="10"/>
  <c r="AP28" i="10"/>
  <c r="AR28" i="10"/>
  <c r="AU28" i="10"/>
  <c r="AT28" i="10"/>
  <c r="AF28" i="10"/>
  <c r="AH28" i="10"/>
  <c r="AK28" i="10"/>
  <c r="AJ28" i="10"/>
  <c r="U28" i="10"/>
  <c r="W28" i="10"/>
  <c r="Z28" i="10"/>
  <c r="J28" i="10"/>
  <c r="L28" i="10"/>
  <c r="O28" i="10"/>
  <c r="BT27" i="10"/>
  <c r="BV27" i="10"/>
  <c r="BY27" i="10"/>
  <c r="BX27" i="10"/>
  <c r="BJ27" i="10"/>
  <c r="BL27" i="10"/>
  <c r="BO27" i="10"/>
  <c r="BN27" i="10"/>
  <c r="AZ27" i="10"/>
  <c r="BB27" i="10"/>
  <c r="BE27" i="10"/>
  <c r="BD27" i="10"/>
  <c r="AP27" i="10"/>
  <c r="AR27" i="10"/>
  <c r="AU27" i="10"/>
  <c r="AT27" i="10"/>
  <c r="AF27" i="10"/>
  <c r="AH27" i="10"/>
  <c r="AK27" i="10"/>
  <c r="AJ27" i="10"/>
  <c r="U27" i="10"/>
  <c r="W27" i="10"/>
  <c r="Z27" i="10"/>
  <c r="J27" i="10"/>
  <c r="L27" i="10"/>
  <c r="O27" i="10"/>
  <c r="BT26" i="10"/>
  <c r="BV26" i="10"/>
  <c r="BY26" i="10"/>
  <c r="BX26" i="10"/>
  <c r="BJ26" i="10"/>
  <c r="BL26" i="10"/>
  <c r="BO26" i="10"/>
  <c r="BN26" i="10"/>
  <c r="AZ26" i="10"/>
  <c r="BB26" i="10"/>
  <c r="BE26" i="10"/>
  <c r="BD26" i="10"/>
  <c r="AP26" i="10"/>
  <c r="AR26" i="10"/>
  <c r="AU26" i="10"/>
  <c r="AT26" i="10"/>
  <c r="AF26" i="10"/>
  <c r="AH26" i="10"/>
  <c r="AK26" i="10"/>
  <c r="AJ26" i="10"/>
  <c r="U26" i="10"/>
  <c r="W26" i="10"/>
  <c r="Z26" i="10"/>
  <c r="J26" i="10"/>
  <c r="L26" i="10"/>
  <c r="O26" i="10"/>
  <c r="BT25" i="10"/>
  <c r="BV25" i="10"/>
  <c r="BY25" i="10"/>
  <c r="BX25" i="10"/>
  <c r="BJ25" i="10"/>
  <c r="BL25" i="10"/>
  <c r="BO25" i="10"/>
  <c r="BN25" i="10"/>
  <c r="AZ25" i="10"/>
  <c r="BB25" i="10"/>
  <c r="BE25" i="10"/>
  <c r="BD25" i="10"/>
  <c r="AP25" i="10"/>
  <c r="AR25" i="10"/>
  <c r="AU25" i="10"/>
  <c r="AT25" i="10"/>
  <c r="AF25" i="10"/>
  <c r="AH25" i="10"/>
  <c r="AK25" i="10"/>
  <c r="AJ25" i="10"/>
  <c r="U25" i="10"/>
  <c r="W25" i="10"/>
  <c r="Z25" i="10"/>
  <c r="J25" i="10"/>
  <c r="L25" i="10"/>
  <c r="O25" i="10"/>
  <c r="BT24" i="10"/>
  <c r="BV24" i="10"/>
  <c r="BY24" i="10"/>
  <c r="BX24" i="10"/>
  <c r="BJ24" i="10"/>
  <c r="BL24" i="10"/>
  <c r="BO24" i="10"/>
  <c r="BN24" i="10"/>
  <c r="AZ24" i="10"/>
  <c r="BB24" i="10"/>
  <c r="BE24" i="10"/>
  <c r="BD24" i="10"/>
  <c r="AP24" i="10"/>
  <c r="AR24" i="10"/>
  <c r="AU24" i="10"/>
  <c r="AT24" i="10"/>
  <c r="AF24" i="10"/>
  <c r="AH24" i="10"/>
  <c r="AK24" i="10"/>
  <c r="AJ24" i="10"/>
  <c r="U24" i="10"/>
  <c r="W24" i="10"/>
  <c r="Z24" i="10"/>
  <c r="J24" i="10"/>
  <c r="L24" i="10"/>
  <c r="O24" i="10"/>
  <c r="BT23" i="10"/>
  <c r="BV23" i="10"/>
  <c r="BY23" i="10"/>
  <c r="BX23" i="10"/>
  <c r="BJ23" i="10"/>
  <c r="BL23" i="10"/>
  <c r="BO23" i="10"/>
  <c r="BN23" i="10"/>
  <c r="AZ23" i="10"/>
  <c r="BB23" i="10"/>
  <c r="BE23" i="10"/>
  <c r="BD23" i="10"/>
  <c r="AP23" i="10"/>
  <c r="AR23" i="10"/>
  <c r="AU23" i="10"/>
  <c r="AT23" i="10"/>
  <c r="AF23" i="10"/>
  <c r="AH23" i="10"/>
  <c r="AK23" i="10"/>
  <c r="AJ23" i="10"/>
  <c r="U23" i="10"/>
  <c r="W23" i="10"/>
  <c r="Z23" i="10"/>
  <c r="J23" i="10"/>
  <c r="L23" i="10"/>
  <c r="O23" i="10"/>
  <c r="BT22" i="10"/>
  <c r="BV22" i="10"/>
  <c r="BY22" i="10"/>
  <c r="BX22" i="10"/>
  <c r="BJ22" i="10"/>
  <c r="BL22" i="10"/>
  <c r="BO22" i="10"/>
  <c r="BN22" i="10"/>
  <c r="AZ22" i="10"/>
  <c r="BB22" i="10"/>
  <c r="BE22" i="10"/>
  <c r="BD22" i="10"/>
  <c r="AP22" i="10"/>
  <c r="AR22" i="10"/>
  <c r="AU22" i="10"/>
  <c r="AT22" i="10"/>
  <c r="AF22" i="10"/>
  <c r="AH22" i="10"/>
  <c r="AK22" i="10"/>
  <c r="AJ22" i="10"/>
  <c r="U22" i="10"/>
  <c r="W22" i="10"/>
  <c r="Z22" i="10"/>
  <c r="J22" i="10"/>
  <c r="L22" i="10"/>
  <c r="O22" i="10"/>
  <c r="BT21" i="10"/>
  <c r="BV21" i="10"/>
  <c r="BY21" i="10"/>
  <c r="BX21" i="10"/>
  <c r="BJ21" i="10"/>
  <c r="BL21" i="10"/>
  <c r="BO21" i="10"/>
  <c r="BN21" i="10"/>
  <c r="AZ21" i="10"/>
  <c r="BB21" i="10"/>
  <c r="BE21" i="10"/>
  <c r="BD21" i="10"/>
  <c r="AP21" i="10"/>
  <c r="AR21" i="10"/>
  <c r="AU21" i="10"/>
  <c r="AT21" i="10"/>
  <c r="AF21" i="10"/>
  <c r="AH21" i="10"/>
  <c r="AK21" i="10"/>
  <c r="AJ21" i="10"/>
  <c r="U21" i="10"/>
  <c r="W21" i="10"/>
  <c r="Z21" i="10"/>
  <c r="J21" i="10"/>
  <c r="L21" i="10"/>
  <c r="O21" i="10"/>
  <c r="BT20" i="10"/>
  <c r="BV20" i="10"/>
  <c r="BY20" i="10"/>
  <c r="BX20" i="10"/>
  <c r="BJ20" i="10"/>
  <c r="BL20" i="10"/>
  <c r="BO20" i="10"/>
  <c r="BN20" i="10"/>
  <c r="AZ20" i="10"/>
  <c r="BB20" i="10"/>
  <c r="BE20" i="10"/>
  <c r="BD20" i="10"/>
  <c r="AP20" i="10"/>
  <c r="AR20" i="10"/>
  <c r="AU20" i="10"/>
  <c r="AT20" i="10"/>
  <c r="AF20" i="10"/>
  <c r="AH20" i="10"/>
  <c r="AK20" i="10"/>
  <c r="AJ20" i="10"/>
  <c r="U20" i="10"/>
  <c r="W20" i="10"/>
  <c r="Z20" i="10"/>
  <c r="J20" i="10"/>
  <c r="L20" i="10"/>
  <c r="O20" i="10"/>
  <c r="BT19" i="10"/>
  <c r="BV19" i="10"/>
  <c r="BY19" i="10"/>
  <c r="BX19" i="10"/>
  <c r="BJ19" i="10"/>
  <c r="BL19" i="10"/>
  <c r="BO19" i="10"/>
  <c r="BN19" i="10"/>
  <c r="AZ19" i="10"/>
  <c r="BB19" i="10"/>
  <c r="BE19" i="10"/>
  <c r="BD19" i="10"/>
  <c r="AP19" i="10"/>
  <c r="AR19" i="10"/>
  <c r="AU19" i="10"/>
  <c r="AT19" i="10"/>
  <c r="AF19" i="10"/>
  <c r="AH19" i="10"/>
  <c r="AK19" i="10"/>
  <c r="AJ19" i="10"/>
  <c r="U19" i="10"/>
  <c r="W19" i="10"/>
  <c r="Z19" i="10"/>
  <c r="J19" i="10"/>
  <c r="L19" i="10"/>
  <c r="O19" i="10"/>
  <c r="BT18" i="10"/>
  <c r="BV18" i="10"/>
  <c r="BY18" i="10"/>
  <c r="BX18" i="10"/>
  <c r="BJ18" i="10"/>
  <c r="BL18" i="10"/>
  <c r="BO18" i="10"/>
  <c r="BN18" i="10"/>
  <c r="AZ18" i="10"/>
  <c r="BB18" i="10"/>
  <c r="BE18" i="10"/>
  <c r="BD18" i="10"/>
  <c r="AP18" i="10"/>
  <c r="AR18" i="10"/>
  <c r="AU18" i="10"/>
  <c r="AT18" i="10"/>
  <c r="AF18" i="10"/>
  <c r="AH18" i="10"/>
  <c r="AK18" i="10"/>
  <c r="AJ18" i="10"/>
  <c r="U18" i="10"/>
  <c r="W18" i="10"/>
  <c r="Z18" i="10"/>
  <c r="J18" i="10"/>
  <c r="L18" i="10"/>
  <c r="O18" i="10"/>
  <c r="BT17" i="10"/>
  <c r="BV17" i="10"/>
  <c r="BY17" i="10"/>
  <c r="BX17" i="10"/>
  <c r="BJ17" i="10"/>
  <c r="BL17" i="10"/>
  <c r="BO17" i="10"/>
  <c r="BN17" i="10"/>
  <c r="AZ17" i="10"/>
  <c r="BB17" i="10"/>
  <c r="BE17" i="10"/>
  <c r="BD17" i="10"/>
  <c r="AP17" i="10"/>
  <c r="AR17" i="10"/>
  <c r="AU17" i="10"/>
  <c r="AT17" i="10"/>
  <c r="AF17" i="10"/>
  <c r="AH17" i="10"/>
  <c r="AK17" i="10"/>
  <c r="AJ17" i="10"/>
  <c r="U17" i="10"/>
  <c r="W17" i="10"/>
  <c r="Z17" i="10"/>
  <c r="J17" i="10"/>
  <c r="L17" i="10"/>
  <c r="O17" i="10"/>
  <c r="BT16" i="10"/>
  <c r="BV16" i="10"/>
  <c r="BY16" i="10"/>
  <c r="BX16" i="10"/>
  <c r="BJ16" i="10"/>
  <c r="BL16" i="10"/>
  <c r="BO16" i="10"/>
  <c r="BN16" i="10"/>
  <c r="AZ16" i="10"/>
  <c r="BB16" i="10"/>
  <c r="BE16" i="10"/>
  <c r="BD16" i="10"/>
  <c r="AP16" i="10"/>
  <c r="AR16" i="10"/>
  <c r="AU16" i="10"/>
  <c r="AT16" i="10"/>
  <c r="AF16" i="10"/>
  <c r="AH16" i="10"/>
  <c r="AK16" i="10"/>
  <c r="AJ16" i="10"/>
  <c r="U16" i="10"/>
  <c r="W16" i="10"/>
  <c r="Z16" i="10"/>
  <c r="J16" i="10"/>
  <c r="L16" i="10"/>
  <c r="O16" i="10"/>
  <c r="BT15" i="10"/>
  <c r="BV15" i="10"/>
  <c r="BY15" i="10"/>
  <c r="BX15" i="10"/>
  <c r="BJ15" i="10"/>
  <c r="BL15" i="10"/>
  <c r="BO15" i="10"/>
  <c r="BN15" i="10"/>
  <c r="AZ15" i="10"/>
  <c r="BB15" i="10"/>
  <c r="BE15" i="10"/>
  <c r="BD15" i="10"/>
  <c r="AP15" i="10"/>
  <c r="AR15" i="10"/>
  <c r="AU15" i="10"/>
  <c r="AT15" i="10"/>
  <c r="AF15" i="10"/>
  <c r="AH15" i="10"/>
  <c r="AK15" i="10"/>
  <c r="AJ15" i="10"/>
  <c r="U15" i="10"/>
  <c r="W15" i="10"/>
  <c r="Z15" i="10"/>
  <c r="J15" i="10"/>
  <c r="L15" i="10"/>
  <c r="O15" i="10"/>
  <c r="BT14" i="10"/>
  <c r="BV14" i="10"/>
  <c r="BY14" i="10"/>
  <c r="BX14" i="10"/>
  <c r="BJ14" i="10"/>
  <c r="BL14" i="10"/>
  <c r="BO14" i="10"/>
  <c r="BN14" i="10"/>
  <c r="AZ14" i="10"/>
  <c r="BB14" i="10"/>
  <c r="BE14" i="10"/>
  <c r="BD14" i="10"/>
  <c r="AP14" i="10"/>
  <c r="AR14" i="10"/>
  <c r="AU14" i="10"/>
  <c r="AT14" i="10"/>
  <c r="AF14" i="10"/>
  <c r="AH14" i="10"/>
  <c r="AK14" i="10"/>
  <c r="AJ14" i="10"/>
  <c r="U14" i="10"/>
  <c r="W14" i="10"/>
  <c r="Z14" i="10"/>
  <c r="J14" i="10"/>
  <c r="L14" i="10"/>
  <c r="O14" i="10"/>
  <c r="BT13" i="10"/>
  <c r="BV13" i="10"/>
  <c r="BY13" i="10"/>
  <c r="BX13" i="10"/>
  <c r="BJ13" i="10"/>
  <c r="BL13" i="10"/>
  <c r="BO13" i="10"/>
  <c r="BN13" i="10"/>
  <c r="AZ13" i="10"/>
  <c r="BB13" i="10"/>
  <c r="BE13" i="10"/>
  <c r="BD13" i="10"/>
  <c r="AP13" i="10"/>
  <c r="AR13" i="10"/>
  <c r="AU13" i="10"/>
  <c r="AT13" i="10"/>
  <c r="AF13" i="10"/>
  <c r="AH13" i="10"/>
  <c r="AK13" i="10"/>
  <c r="AJ13" i="10"/>
  <c r="U13" i="10"/>
  <c r="W13" i="10"/>
  <c r="Z13" i="10"/>
  <c r="J13" i="10"/>
  <c r="L13" i="10"/>
  <c r="O13" i="10"/>
  <c r="BT12" i="10"/>
  <c r="BV12" i="10"/>
  <c r="BY12" i="10"/>
  <c r="BX12" i="10"/>
  <c r="BJ12" i="10"/>
  <c r="BL12" i="10"/>
  <c r="BO12" i="10"/>
  <c r="BN12" i="10"/>
  <c r="AZ12" i="10"/>
  <c r="BB12" i="10"/>
  <c r="BE12" i="10"/>
  <c r="BD12" i="10"/>
  <c r="AP12" i="10"/>
  <c r="AR12" i="10"/>
  <c r="AU12" i="10"/>
  <c r="AT12" i="10"/>
  <c r="AF12" i="10"/>
  <c r="AH12" i="10"/>
  <c r="AK12" i="10"/>
  <c r="AJ12" i="10"/>
  <c r="U12" i="10"/>
  <c r="W12" i="10"/>
  <c r="Z12" i="10"/>
  <c r="J12" i="10"/>
  <c r="L12" i="10"/>
  <c r="O12" i="10"/>
  <c r="BT11" i="10"/>
  <c r="BV11" i="10"/>
  <c r="BY11" i="10"/>
  <c r="BX11" i="10"/>
  <c r="BJ11" i="10"/>
  <c r="BL11" i="10"/>
  <c r="BO11" i="10"/>
  <c r="BN11" i="10"/>
  <c r="AZ11" i="10"/>
  <c r="BB11" i="10"/>
  <c r="BE11" i="10"/>
  <c r="BD11" i="10"/>
  <c r="AP11" i="10"/>
  <c r="AR11" i="10"/>
  <c r="AU11" i="10"/>
  <c r="AT11" i="10"/>
  <c r="AF11" i="10"/>
  <c r="AH11" i="10"/>
  <c r="AK11" i="10"/>
  <c r="AJ11" i="10"/>
  <c r="U11" i="10"/>
  <c r="W11" i="10"/>
  <c r="Z11" i="10"/>
  <c r="J11" i="10"/>
  <c r="L11" i="10"/>
  <c r="O11" i="10"/>
  <c r="BT10" i="10"/>
  <c r="BV10" i="10"/>
  <c r="BY10" i="10"/>
  <c r="BX10" i="10"/>
  <c r="BJ10" i="10"/>
  <c r="BL10" i="10"/>
  <c r="BO10" i="10"/>
  <c r="BN10" i="10"/>
  <c r="AZ10" i="10"/>
  <c r="BB10" i="10"/>
  <c r="BE10" i="10"/>
  <c r="BD10" i="10"/>
  <c r="AP10" i="10"/>
  <c r="AR10" i="10"/>
  <c r="AU10" i="10"/>
  <c r="AT10" i="10"/>
  <c r="AF10" i="10"/>
  <c r="AH10" i="10"/>
  <c r="AK10" i="10"/>
  <c r="AJ10" i="10"/>
  <c r="U10" i="10"/>
  <c r="W10" i="10"/>
  <c r="Z10" i="10"/>
  <c r="J10" i="10"/>
  <c r="L10" i="10"/>
  <c r="BT9" i="10"/>
  <c r="BV9" i="10"/>
  <c r="BY9" i="10"/>
  <c r="BX9" i="10"/>
  <c r="BJ9" i="10"/>
  <c r="BL9" i="10"/>
  <c r="BO9" i="10"/>
  <c r="BN9" i="10"/>
  <c r="AZ9" i="10"/>
  <c r="BB9" i="10"/>
  <c r="BE9" i="10"/>
  <c r="BD9" i="10"/>
  <c r="AP9" i="10"/>
  <c r="AR9" i="10"/>
  <c r="AU9" i="10"/>
  <c r="AT9" i="10"/>
  <c r="AF9" i="10"/>
  <c r="AH9" i="10"/>
  <c r="AK9" i="10"/>
  <c r="AJ9" i="10"/>
  <c r="U9" i="10"/>
  <c r="W9" i="10"/>
  <c r="Z9" i="10"/>
  <c r="J9" i="10"/>
  <c r="L9" i="10"/>
  <c r="O9" i="10"/>
  <c r="BT8" i="10"/>
  <c r="BV8" i="10"/>
  <c r="BY8" i="10"/>
  <c r="BX8" i="10"/>
  <c r="BJ8" i="10"/>
  <c r="BL8" i="10"/>
  <c r="BO8" i="10"/>
  <c r="BN8" i="10"/>
  <c r="AZ8" i="10"/>
  <c r="BB8" i="10"/>
  <c r="BE8" i="10"/>
  <c r="BD8" i="10"/>
  <c r="AP8" i="10"/>
  <c r="AR8" i="10"/>
  <c r="AU8" i="10"/>
  <c r="AT8" i="10"/>
  <c r="AF8" i="10"/>
  <c r="AH8" i="10"/>
  <c r="AK8" i="10"/>
  <c r="AJ8" i="10"/>
  <c r="U8" i="10"/>
  <c r="W8" i="10"/>
  <c r="Z8" i="10"/>
  <c r="J8" i="10"/>
  <c r="L8" i="10"/>
  <c r="O8" i="10"/>
  <c r="BT7" i="10"/>
  <c r="BV7" i="10"/>
  <c r="BY7" i="10"/>
  <c r="BX7" i="10"/>
  <c r="BJ7" i="10"/>
  <c r="BL7" i="10"/>
  <c r="BO7" i="10"/>
  <c r="BN7" i="10"/>
  <c r="AZ7" i="10"/>
  <c r="BB7" i="10"/>
  <c r="BE7" i="10"/>
  <c r="BD7" i="10"/>
  <c r="AP7" i="10"/>
  <c r="AR7" i="10"/>
  <c r="AU7" i="10"/>
  <c r="AT7" i="10"/>
  <c r="AF7" i="10"/>
  <c r="AH7" i="10"/>
  <c r="AK7" i="10"/>
  <c r="AJ7" i="10"/>
  <c r="U7" i="10"/>
  <c r="W7" i="10"/>
  <c r="Z7" i="10"/>
  <c r="J7" i="10"/>
  <c r="L7" i="10"/>
  <c r="O7" i="10"/>
  <c r="BT6" i="10"/>
  <c r="BV6" i="10"/>
  <c r="BY6" i="10"/>
  <c r="BX6" i="10"/>
  <c r="BJ6" i="10"/>
  <c r="BL6" i="10"/>
  <c r="BO6" i="10"/>
  <c r="BN6" i="10"/>
  <c r="AZ6" i="10"/>
  <c r="BB6" i="10"/>
  <c r="BE6" i="10"/>
  <c r="BD6" i="10"/>
  <c r="AP6" i="10"/>
  <c r="AR6" i="10"/>
  <c r="AU6" i="10"/>
  <c r="AT6" i="10"/>
  <c r="AF6" i="10"/>
  <c r="AH6" i="10"/>
  <c r="AK6" i="10"/>
  <c r="AJ6" i="10"/>
  <c r="U6" i="10"/>
  <c r="W6" i="10"/>
  <c r="Z6" i="10"/>
  <c r="J6" i="10"/>
  <c r="L6" i="10"/>
  <c r="O6" i="10"/>
  <c r="BT5" i="10"/>
  <c r="BV5" i="10"/>
  <c r="BY5" i="10"/>
  <c r="BX5" i="10"/>
  <c r="BJ5" i="10"/>
  <c r="BL5" i="10"/>
  <c r="BO5" i="10"/>
  <c r="BN5" i="10"/>
  <c r="AZ5" i="10"/>
  <c r="BB5" i="10"/>
  <c r="BE5" i="10"/>
  <c r="BD5" i="10"/>
  <c r="AP5" i="10"/>
  <c r="AR5" i="10"/>
  <c r="AU5" i="10"/>
  <c r="AT5" i="10"/>
  <c r="AF5" i="10"/>
  <c r="AH5" i="10"/>
  <c r="AK5" i="10"/>
  <c r="AJ5" i="10"/>
  <c r="U5" i="10"/>
  <c r="W5" i="10"/>
  <c r="Z5" i="10"/>
  <c r="J5" i="10"/>
  <c r="L5" i="10"/>
  <c r="O5" i="10"/>
  <c r="BT4" i="10"/>
  <c r="BV4" i="10"/>
  <c r="BJ4" i="10"/>
  <c r="BL4" i="10"/>
  <c r="AZ4" i="10"/>
  <c r="BB4" i="10"/>
  <c r="AP4" i="10"/>
  <c r="AR4" i="10"/>
  <c r="AF4" i="10"/>
  <c r="AH4" i="10"/>
  <c r="U4" i="10"/>
  <c r="W4" i="10"/>
  <c r="J4" i="10"/>
  <c r="L4" i="10"/>
  <c r="BT3" i="10"/>
  <c r="BV3" i="10"/>
  <c r="BY3" i="10"/>
  <c r="BX3" i="10"/>
  <c r="BJ3" i="10"/>
  <c r="BL3" i="10"/>
  <c r="BO3" i="10"/>
  <c r="BN3" i="10"/>
  <c r="AZ3" i="10"/>
  <c r="BB3" i="10"/>
  <c r="BE3" i="10"/>
  <c r="BD3" i="10"/>
  <c r="AP3" i="10"/>
  <c r="AR3" i="10"/>
  <c r="AU3" i="10"/>
  <c r="AT3" i="10"/>
  <c r="AF3" i="10"/>
  <c r="AH3" i="10"/>
  <c r="AK3" i="10"/>
  <c r="AJ3" i="10"/>
  <c r="U3" i="10"/>
  <c r="W3" i="10"/>
  <c r="Z3" i="10"/>
  <c r="J3" i="10"/>
  <c r="L3" i="10"/>
  <c r="O3" i="10"/>
  <c r="BT2" i="10"/>
  <c r="BV2" i="10"/>
  <c r="BY2" i="10"/>
  <c r="BX2" i="10"/>
  <c r="BJ2" i="10"/>
  <c r="BL2" i="10"/>
  <c r="BO2" i="10"/>
  <c r="BN2" i="10"/>
  <c r="AZ2" i="10"/>
  <c r="BB2" i="10"/>
  <c r="BE2" i="10"/>
  <c r="BD2" i="10"/>
  <c r="AP2" i="10"/>
  <c r="AR2" i="10"/>
  <c r="AU2" i="10"/>
  <c r="AT2" i="10"/>
  <c r="AF2" i="10"/>
  <c r="AH2" i="10"/>
  <c r="AK2" i="10"/>
  <c r="AJ2" i="10"/>
  <c r="U2" i="10"/>
  <c r="W2" i="10"/>
  <c r="Z2" i="10"/>
  <c r="J2" i="10"/>
  <c r="L2" i="10"/>
  <c r="O2" i="10"/>
  <c r="BT86" i="9"/>
  <c r="BV86" i="9"/>
  <c r="BY86" i="9"/>
  <c r="BX86" i="9"/>
  <c r="BJ86" i="9"/>
  <c r="BL86" i="9"/>
  <c r="BO86" i="9"/>
  <c r="BN86" i="9"/>
  <c r="AZ86" i="9"/>
  <c r="BB86" i="9"/>
  <c r="BE86" i="9"/>
  <c r="BD86" i="9"/>
  <c r="AP86" i="9"/>
  <c r="AR86" i="9"/>
  <c r="AU86" i="9"/>
  <c r="AT86" i="9"/>
  <c r="AF86" i="9"/>
  <c r="AH86" i="9"/>
  <c r="AK86" i="9"/>
  <c r="AJ86" i="9"/>
  <c r="U86" i="9"/>
  <c r="W86" i="9"/>
  <c r="Z86" i="9"/>
  <c r="J86" i="9"/>
  <c r="L86" i="9"/>
  <c r="O86" i="9"/>
  <c r="BT85" i="9"/>
  <c r="BV85" i="9"/>
  <c r="BY85" i="9"/>
  <c r="BX85" i="9"/>
  <c r="BJ85" i="9"/>
  <c r="BL85" i="9"/>
  <c r="BO85" i="9"/>
  <c r="BN85" i="9"/>
  <c r="AZ85" i="9"/>
  <c r="BB85" i="9"/>
  <c r="BE85" i="9"/>
  <c r="BD85" i="9"/>
  <c r="AP85" i="9"/>
  <c r="AR85" i="9"/>
  <c r="AU85" i="9"/>
  <c r="AT85" i="9"/>
  <c r="AF85" i="9"/>
  <c r="AH85" i="9"/>
  <c r="AK85" i="9"/>
  <c r="AJ85" i="9"/>
  <c r="U85" i="9"/>
  <c r="W85" i="9"/>
  <c r="Z85" i="9"/>
  <c r="J85" i="9"/>
  <c r="L85" i="9"/>
  <c r="O85" i="9"/>
  <c r="BT84" i="9"/>
  <c r="BV84" i="9"/>
  <c r="BY84" i="9"/>
  <c r="BX84" i="9"/>
  <c r="BJ84" i="9"/>
  <c r="BL84" i="9"/>
  <c r="BO84" i="9"/>
  <c r="BN84" i="9"/>
  <c r="AZ84" i="9"/>
  <c r="BB84" i="9"/>
  <c r="BE84" i="9"/>
  <c r="BD84" i="9"/>
  <c r="AP84" i="9"/>
  <c r="AR84" i="9"/>
  <c r="AU84" i="9"/>
  <c r="AT84" i="9"/>
  <c r="AF84" i="9"/>
  <c r="AH84" i="9"/>
  <c r="AK84" i="9"/>
  <c r="AJ84" i="9"/>
  <c r="U84" i="9"/>
  <c r="W84" i="9"/>
  <c r="Z84" i="9"/>
  <c r="J84" i="9"/>
  <c r="L84" i="9"/>
  <c r="O84" i="9"/>
  <c r="BT83" i="9"/>
  <c r="BV83" i="9"/>
  <c r="BJ83" i="9"/>
  <c r="BL83" i="9"/>
  <c r="AZ83" i="9"/>
  <c r="BB83" i="9"/>
  <c r="AP83" i="9"/>
  <c r="AR83" i="9"/>
  <c r="AF83" i="9"/>
  <c r="AH83" i="9"/>
  <c r="U83" i="9"/>
  <c r="W83" i="9"/>
  <c r="J83" i="9"/>
  <c r="L83" i="9"/>
  <c r="BT82" i="9"/>
  <c r="BV82" i="9"/>
  <c r="BY82" i="9"/>
  <c r="BX82" i="9"/>
  <c r="BJ82" i="9"/>
  <c r="BL82" i="9"/>
  <c r="BO82" i="9"/>
  <c r="AZ82" i="9"/>
  <c r="BB82" i="9"/>
  <c r="BE82" i="9"/>
  <c r="BD82" i="9"/>
  <c r="AP82" i="9"/>
  <c r="AR82" i="9"/>
  <c r="AU82" i="9"/>
  <c r="AT82" i="9"/>
  <c r="AF82" i="9"/>
  <c r="AH82" i="9"/>
  <c r="AK82" i="9"/>
  <c r="AJ82" i="9"/>
  <c r="U82" i="9"/>
  <c r="W82" i="9"/>
  <c r="Z82" i="9"/>
  <c r="J82" i="9"/>
  <c r="L82" i="9"/>
  <c r="O82" i="9"/>
  <c r="BT81" i="9"/>
  <c r="BV81" i="9"/>
  <c r="BY81" i="9"/>
  <c r="BX81" i="9"/>
  <c r="BJ81" i="9"/>
  <c r="BL81" i="9"/>
  <c r="BO81" i="9"/>
  <c r="BN81" i="9"/>
  <c r="AZ81" i="9"/>
  <c r="BB81" i="9"/>
  <c r="BE81" i="9"/>
  <c r="BD81" i="9"/>
  <c r="AP81" i="9"/>
  <c r="AR81" i="9"/>
  <c r="AU81" i="9"/>
  <c r="AT81" i="9"/>
  <c r="AF81" i="9"/>
  <c r="AH81" i="9"/>
  <c r="AK81" i="9"/>
  <c r="AJ81" i="9"/>
  <c r="U81" i="9"/>
  <c r="W81" i="9"/>
  <c r="Z81" i="9"/>
  <c r="J81" i="9"/>
  <c r="L81" i="9"/>
  <c r="O81" i="9"/>
  <c r="BT80" i="9"/>
  <c r="BV80" i="9"/>
  <c r="BY80" i="9"/>
  <c r="BX80" i="9"/>
  <c r="BJ80" i="9"/>
  <c r="BL80" i="9"/>
  <c r="BO80" i="9"/>
  <c r="BN80" i="9"/>
  <c r="AZ80" i="9"/>
  <c r="BB80" i="9"/>
  <c r="BE80" i="9"/>
  <c r="BD80" i="9"/>
  <c r="AP80" i="9"/>
  <c r="AR80" i="9"/>
  <c r="AU80" i="9"/>
  <c r="AT80" i="9"/>
  <c r="AF80" i="9"/>
  <c r="AH80" i="9"/>
  <c r="AK80" i="9"/>
  <c r="AJ80" i="9"/>
  <c r="U80" i="9"/>
  <c r="W80" i="9"/>
  <c r="Z80" i="9"/>
  <c r="J80" i="9"/>
  <c r="L80" i="9"/>
  <c r="O80" i="9"/>
  <c r="BT79" i="9"/>
  <c r="BV79" i="9"/>
  <c r="BJ79" i="9"/>
  <c r="BL79" i="9"/>
  <c r="AZ79" i="9"/>
  <c r="BB79" i="9"/>
  <c r="AP79" i="9"/>
  <c r="AR79" i="9"/>
  <c r="AF79" i="9"/>
  <c r="AH79" i="9"/>
  <c r="U79" i="9"/>
  <c r="W79" i="9"/>
  <c r="J79" i="9"/>
  <c r="L79" i="9"/>
  <c r="BT78" i="9"/>
  <c r="BV78" i="9"/>
  <c r="BY78" i="9"/>
  <c r="BX78" i="9"/>
  <c r="BJ78" i="9"/>
  <c r="BL78" i="9"/>
  <c r="BO78" i="9"/>
  <c r="BN78" i="9"/>
  <c r="AZ78" i="9"/>
  <c r="BB78" i="9"/>
  <c r="BE78" i="9"/>
  <c r="BD78" i="9"/>
  <c r="AP78" i="9"/>
  <c r="AR78" i="9"/>
  <c r="AU78" i="9"/>
  <c r="AT78" i="9"/>
  <c r="AF78" i="9"/>
  <c r="AH78" i="9"/>
  <c r="AK78" i="9"/>
  <c r="AJ78" i="9"/>
  <c r="U78" i="9"/>
  <c r="W78" i="9"/>
  <c r="Z78" i="9"/>
  <c r="J78" i="9"/>
  <c r="L78" i="9"/>
  <c r="O78" i="9"/>
  <c r="BT77" i="9"/>
  <c r="BV77" i="9"/>
  <c r="BY77" i="9"/>
  <c r="BX77" i="9"/>
  <c r="BJ77" i="9"/>
  <c r="BL77" i="9"/>
  <c r="BO77" i="9"/>
  <c r="BN77" i="9"/>
  <c r="AZ77" i="9"/>
  <c r="BB77" i="9"/>
  <c r="BE77" i="9"/>
  <c r="BD77" i="9"/>
  <c r="AP77" i="9"/>
  <c r="AR77" i="9"/>
  <c r="AU77" i="9"/>
  <c r="AT77" i="9"/>
  <c r="AF77" i="9"/>
  <c r="AH77" i="9"/>
  <c r="AK77" i="9"/>
  <c r="AJ77" i="9"/>
  <c r="U77" i="9"/>
  <c r="W77" i="9"/>
  <c r="Z77" i="9"/>
  <c r="J77" i="9"/>
  <c r="L77" i="9"/>
  <c r="O77" i="9"/>
  <c r="BT76" i="9"/>
  <c r="BV76" i="9"/>
  <c r="BY76" i="9"/>
  <c r="BX76" i="9"/>
  <c r="BJ76" i="9"/>
  <c r="BL76" i="9"/>
  <c r="BO76" i="9"/>
  <c r="BN76" i="9"/>
  <c r="AZ76" i="9"/>
  <c r="BB76" i="9"/>
  <c r="BE76" i="9"/>
  <c r="BD76" i="9"/>
  <c r="AP76" i="9"/>
  <c r="AR76" i="9"/>
  <c r="AU76" i="9"/>
  <c r="AT76" i="9"/>
  <c r="AF76" i="9"/>
  <c r="AH76" i="9"/>
  <c r="AK76" i="9"/>
  <c r="AJ76" i="9"/>
  <c r="U76" i="9"/>
  <c r="W76" i="9"/>
  <c r="Z76" i="9"/>
  <c r="J76" i="9"/>
  <c r="L76" i="9"/>
  <c r="O76" i="9"/>
  <c r="BT75" i="9"/>
  <c r="BV75" i="9"/>
  <c r="BY75" i="9"/>
  <c r="BX75" i="9"/>
  <c r="BJ75" i="9"/>
  <c r="BL75" i="9"/>
  <c r="BO75" i="9"/>
  <c r="BN75" i="9"/>
  <c r="AZ75" i="9"/>
  <c r="BB75" i="9"/>
  <c r="BE75" i="9"/>
  <c r="BD75" i="9"/>
  <c r="AP75" i="9"/>
  <c r="AR75" i="9"/>
  <c r="AU75" i="9"/>
  <c r="AT75" i="9"/>
  <c r="AF75" i="9"/>
  <c r="AH75" i="9"/>
  <c r="AK75" i="9"/>
  <c r="AJ75" i="9"/>
  <c r="U75" i="9"/>
  <c r="W75" i="9"/>
  <c r="Z75" i="9"/>
  <c r="J75" i="9"/>
  <c r="L75" i="9"/>
  <c r="O75" i="9"/>
  <c r="BT74" i="9"/>
  <c r="BV74" i="9"/>
  <c r="BY74" i="9"/>
  <c r="BX74" i="9"/>
  <c r="BJ74" i="9"/>
  <c r="BL74" i="9"/>
  <c r="BO74" i="9"/>
  <c r="BN74" i="9"/>
  <c r="AZ74" i="9"/>
  <c r="BB74" i="9"/>
  <c r="BE74" i="9"/>
  <c r="BD74" i="9"/>
  <c r="AP74" i="9"/>
  <c r="AR74" i="9"/>
  <c r="AU74" i="9"/>
  <c r="AT74" i="9"/>
  <c r="AF74" i="9"/>
  <c r="AH74" i="9"/>
  <c r="AK74" i="9"/>
  <c r="AJ74" i="9"/>
  <c r="U74" i="9"/>
  <c r="W74" i="9"/>
  <c r="Z74" i="9"/>
  <c r="J74" i="9"/>
  <c r="L74" i="9"/>
  <c r="O74" i="9"/>
  <c r="BT73" i="9"/>
  <c r="BV73" i="9"/>
  <c r="BY73" i="9"/>
  <c r="BX73" i="9"/>
  <c r="BJ73" i="9"/>
  <c r="BL73" i="9"/>
  <c r="BO73" i="9"/>
  <c r="BN73" i="9"/>
  <c r="AZ73" i="9"/>
  <c r="BB73" i="9"/>
  <c r="BE73" i="9"/>
  <c r="BD73" i="9"/>
  <c r="AP73" i="9"/>
  <c r="AR73" i="9"/>
  <c r="AU73" i="9"/>
  <c r="AT73" i="9"/>
  <c r="AF73" i="9"/>
  <c r="AH73" i="9"/>
  <c r="AK73" i="9"/>
  <c r="AJ73" i="9"/>
  <c r="U73" i="9"/>
  <c r="W73" i="9"/>
  <c r="Z73" i="9"/>
  <c r="J73" i="9"/>
  <c r="L73" i="9"/>
  <c r="O73" i="9"/>
  <c r="BT72" i="9"/>
  <c r="BV72" i="9"/>
  <c r="BY72" i="9"/>
  <c r="BX72" i="9"/>
  <c r="BJ72" i="9"/>
  <c r="BL72" i="9"/>
  <c r="BO72" i="9"/>
  <c r="BN72" i="9"/>
  <c r="AZ72" i="9"/>
  <c r="BB72" i="9"/>
  <c r="BE72" i="9"/>
  <c r="BD72" i="9"/>
  <c r="AP72" i="9"/>
  <c r="AR72" i="9"/>
  <c r="AU72" i="9"/>
  <c r="AT72" i="9"/>
  <c r="AF72" i="9"/>
  <c r="AH72" i="9"/>
  <c r="AK72" i="9"/>
  <c r="AJ72" i="9"/>
  <c r="U72" i="9"/>
  <c r="W72" i="9"/>
  <c r="Z72" i="9"/>
  <c r="J72" i="9"/>
  <c r="L72" i="9"/>
  <c r="O72" i="9"/>
  <c r="BT71" i="9"/>
  <c r="BV71" i="9"/>
  <c r="BY71" i="9"/>
  <c r="BX71" i="9"/>
  <c r="BJ71" i="9"/>
  <c r="BL71" i="9"/>
  <c r="BO71" i="9"/>
  <c r="BN71" i="9"/>
  <c r="AZ71" i="9"/>
  <c r="BB71" i="9"/>
  <c r="BE71" i="9"/>
  <c r="BD71" i="9"/>
  <c r="AP71" i="9"/>
  <c r="AR71" i="9"/>
  <c r="AU71" i="9"/>
  <c r="AT71" i="9"/>
  <c r="AF71" i="9"/>
  <c r="AH71" i="9"/>
  <c r="AK71" i="9"/>
  <c r="AJ71" i="9"/>
  <c r="U71" i="9"/>
  <c r="W71" i="9"/>
  <c r="Z71" i="9"/>
  <c r="J71" i="9"/>
  <c r="L71" i="9"/>
  <c r="O71" i="9"/>
  <c r="BT70" i="9"/>
  <c r="BV70" i="9"/>
  <c r="BY70" i="9"/>
  <c r="BX70" i="9"/>
  <c r="BJ70" i="9"/>
  <c r="BL70" i="9"/>
  <c r="BO70" i="9"/>
  <c r="BN70" i="9"/>
  <c r="AZ70" i="9"/>
  <c r="BB70" i="9"/>
  <c r="BE70" i="9"/>
  <c r="BD70" i="9"/>
  <c r="AP70" i="9"/>
  <c r="AR70" i="9"/>
  <c r="AU70" i="9"/>
  <c r="AT70" i="9"/>
  <c r="AF70" i="9"/>
  <c r="AH70" i="9"/>
  <c r="AK70" i="9"/>
  <c r="AJ70" i="9"/>
  <c r="U70" i="9"/>
  <c r="W70" i="9"/>
  <c r="Z70" i="9"/>
  <c r="J70" i="9"/>
  <c r="L70" i="9"/>
  <c r="O70" i="9"/>
  <c r="BT69" i="9"/>
  <c r="BV69" i="9"/>
  <c r="BY69" i="9"/>
  <c r="BX69" i="9"/>
  <c r="BJ69" i="9"/>
  <c r="BL69" i="9"/>
  <c r="BO69" i="9"/>
  <c r="BN69" i="9"/>
  <c r="AZ69" i="9"/>
  <c r="BB69" i="9"/>
  <c r="BE69" i="9"/>
  <c r="BD69" i="9"/>
  <c r="AP69" i="9"/>
  <c r="AR69" i="9"/>
  <c r="AU69" i="9"/>
  <c r="AT69" i="9"/>
  <c r="AF69" i="9"/>
  <c r="AH69" i="9"/>
  <c r="AK69" i="9"/>
  <c r="AJ69" i="9"/>
  <c r="U69" i="9"/>
  <c r="W69" i="9"/>
  <c r="Z69" i="9"/>
  <c r="J69" i="9"/>
  <c r="L69" i="9"/>
  <c r="O69" i="9"/>
  <c r="BT68" i="9"/>
  <c r="BV68" i="9"/>
  <c r="BY68" i="9"/>
  <c r="BX68" i="9"/>
  <c r="BJ68" i="9"/>
  <c r="BL68" i="9"/>
  <c r="BO68" i="9"/>
  <c r="BN68" i="9"/>
  <c r="AZ68" i="9"/>
  <c r="BB68" i="9"/>
  <c r="BE68" i="9"/>
  <c r="BD68" i="9"/>
  <c r="AP68" i="9"/>
  <c r="AR68" i="9"/>
  <c r="AU68" i="9"/>
  <c r="AT68" i="9"/>
  <c r="AF68" i="9"/>
  <c r="AH68" i="9"/>
  <c r="AK68" i="9"/>
  <c r="AJ68" i="9"/>
  <c r="U68" i="9"/>
  <c r="W68" i="9"/>
  <c r="Z68" i="9"/>
  <c r="J68" i="9"/>
  <c r="L68" i="9"/>
  <c r="O68" i="9"/>
  <c r="BT67" i="9"/>
  <c r="BV67" i="9"/>
  <c r="BY67" i="9"/>
  <c r="BX67" i="9"/>
  <c r="BJ67" i="9"/>
  <c r="BL67" i="9"/>
  <c r="BO67" i="9"/>
  <c r="BN67" i="9"/>
  <c r="AZ67" i="9"/>
  <c r="BB67" i="9"/>
  <c r="BE67" i="9"/>
  <c r="BD67" i="9"/>
  <c r="AP67" i="9"/>
  <c r="AR67" i="9"/>
  <c r="AU67" i="9"/>
  <c r="AT67" i="9"/>
  <c r="AF67" i="9"/>
  <c r="AH67" i="9"/>
  <c r="AK67" i="9"/>
  <c r="AJ67" i="9"/>
  <c r="U67" i="9"/>
  <c r="W67" i="9"/>
  <c r="Z67" i="9"/>
  <c r="J67" i="9"/>
  <c r="L67" i="9"/>
  <c r="O67" i="9"/>
  <c r="BT66" i="9"/>
  <c r="BV66" i="9"/>
  <c r="BY66" i="9"/>
  <c r="BX66" i="9"/>
  <c r="BJ66" i="9"/>
  <c r="BL66" i="9"/>
  <c r="BO66" i="9"/>
  <c r="BN66" i="9"/>
  <c r="AZ66" i="9"/>
  <c r="BB66" i="9"/>
  <c r="BE66" i="9"/>
  <c r="BD66" i="9"/>
  <c r="AP66" i="9"/>
  <c r="AR66" i="9"/>
  <c r="AU66" i="9"/>
  <c r="AT66" i="9"/>
  <c r="AF66" i="9"/>
  <c r="AH66" i="9"/>
  <c r="AK66" i="9"/>
  <c r="AJ66" i="9"/>
  <c r="U66" i="9"/>
  <c r="W66" i="9"/>
  <c r="Z66" i="9"/>
  <c r="J66" i="9"/>
  <c r="L66" i="9"/>
  <c r="O66" i="9"/>
  <c r="BT65" i="9"/>
  <c r="BV65" i="9"/>
  <c r="BY65" i="9"/>
  <c r="BX65" i="9"/>
  <c r="BJ65" i="9"/>
  <c r="BL65" i="9"/>
  <c r="BO65" i="9"/>
  <c r="BN65" i="9"/>
  <c r="AZ65" i="9"/>
  <c r="BB65" i="9"/>
  <c r="BE65" i="9"/>
  <c r="BD65" i="9"/>
  <c r="AP65" i="9"/>
  <c r="AR65" i="9"/>
  <c r="AU65" i="9"/>
  <c r="AT65" i="9"/>
  <c r="AF65" i="9"/>
  <c r="AH65" i="9"/>
  <c r="AK65" i="9"/>
  <c r="AJ65" i="9"/>
  <c r="U65" i="9"/>
  <c r="W65" i="9"/>
  <c r="Z65" i="9"/>
  <c r="J65" i="9"/>
  <c r="L65" i="9"/>
  <c r="O65" i="9"/>
  <c r="BT64" i="9"/>
  <c r="BV64" i="9"/>
  <c r="BY64" i="9"/>
  <c r="BX64" i="9"/>
  <c r="BJ64" i="9"/>
  <c r="BL64" i="9"/>
  <c r="BO64" i="9"/>
  <c r="BN64" i="9"/>
  <c r="AZ64" i="9"/>
  <c r="BB64" i="9"/>
  <c r="BE64" i="9"/>
  <c r="BD64" i="9"/>
  <c r="AP64" i="9"/>
  <c r="AR64" i="9"/>
  <c r="AU64" i="9"/>
  <c r="AT64" i="9"/>
  <c r="AF64" i="9"/>
  <c r="AH64" i="9"/>
  <c r="AK64" i="9"/>
  <c r="AJ64" i="9"/>
  <c r="U64" i="9"/>
  <c r="W64" i="9"/>
  <c r="Z64" i="9"/>
  <c r="J64" i="9"/>
  <c r="L64" i="9"/>
  <c r="O64" i="9"/>
  <c r="BT63" i="9"/>
  <c r="BV63" i="9"/>
  <c r="BY63" i="9"/>
  <c r="BX63" i="9"/>
  <c r="BJ63" i="9"/>
  <c r="BL63" i="9"/>
  <c r="BO63" i="9"/>
  <c r="BN63" i="9"/>
  <c r="AZ63" i="9"/>
  <c r="BB63" i="9"/>
  <c r="BE63" i="9"/>
  <c r="BD63" i="9"/>
  <c r="AP63" i="9"/>
  <c r="AR63" i="9"/>
  <c r="AU63" i="9"/>
  <c r="AT63" i="9"/>
  <c r="AF63" i="9"/>
  <c r="AH63" i="9"/>
  <c r="AK63" i="9"/>
  <c r="AJ63" i="9"/>
  <c r="U63" i="9"/>
  <c r="W63" i="9"/>
  <c r="Z63" i="9"/>
  <c r="J63" i="9"/>
  <c r="L63" i="9"/>
  <c r="O63" i="9"/>
  <c r="BT62" i="9"/>
  <c r="BV62" i="9"/>
  <c r="BY62" i="9"/>
  <c r="BX62" i="9"/>
  <c r="BJ62" i="9"/>
  <c r="BL62" i="9"/>
  <c r="BO62" i="9"/>
  <c r="BN62" i="9"/>
  <c r="AZ62" i="9"/>
  <c r="BB62" i="9"/>
  <c r="BE62" i="9"/>
  <c r="BD62" i="9"/>
  <c r="AP62" i="9"/>
  <c r="AR62" i="9"/>
  <c r="AU62" i="9"/>
  <c r="AT62" i="9"/>
  <c r="AF62" i="9"/>
  <c r="AH62" i="9"/>
  <c r="AK62" i="9"/>
  <c r="AJ62" i="9"/>
  <c r="U62" i="9"/>
  <c r="W62" i="9"/>
  <c r="Z62" i="9"/>
  <c r="J62" i="9"/>
  <c r="L62" i="9"/>
  <c r="O62" i="9"/>
  <c r="BT61" i="9"/>
  <c r="BV61" i="9"/>
  <c r="BY61" i="9"/>
  <c r="BX61" i="9"/>
  <c r="BJ61" i="9"/>
  <c r="BL61" i="9"/>
  <c r="BO61" i="9"/>
  <c r="BN61" i="9"/>
  <c r="AZ61" i="9"/>
  <c r="BB61" i="9"/>
  <c r="BE61" i="9"/>
  <c r="BD61" i="9"/>
  <c r="AP61" i="9"/>
  <c r="AR61" i="9"/>
  <c r="AU61" i="9"/>
  <c r="AT61" i="9"/>
  <c r="AF61" i="9"/>
  <c r="AH61" i="9"/>
  <c r="AK61" i="9"/>
  <c r="AJ61" i="9"/>
  <c r="U61" i="9"/>
  <c r="W61" i="9"/>
  <c r="Z61" i="9"/>
  <c r="J61" i="9"/>
  <c r="L61" i="9"/>
  <c r="O61" i="9"/>
  <c r="BT60" i="9"/>
  <c r="BV60" i="9"/>
  <c r="BY60" i="9"/>
  <c r="BX60" i="9"/>
  <c r="BJ60" i="9"/>
  <c r="BL60" i="9"/>
  <c r="BO60" i="9"/>
  <c r="BN60" i="9"/>
  <c r="AZ60" i="9"/>
  <c r="BB60" i="9"/>
  <c r="BE60" i="9"/>
  <c r="BD60" i="9"/>
  <c r="AP60" i="9"/>
  <c r="AR60" i="9"/>
  <c r="AU60" i="9"/>
  <c r="AT60" i="9"/>
  <c r="AF60" i="9"/>
  <c r="AH60" i="9"/>
  <c r="AK60" i="9"/>
  <c r="AJ60" i="9"/>
  <c r="U60" i="9"/>
  <c r="W60" i="9"/>
  <c r="Z60" i="9"/>
  <c r="J60" i="9"/>
  <c r="L60" i="9"/>
  <c r="O60" i="9"/>
  <c r="BT59" i="9"/>
  <c r="BV59" i="9"/>
  <c r="BY59" i="9"/>
  <c r="BX59" i="9"/>
  <c r="BJ59" i="9"/>
  <c r="BL59" i="9"/>
  <c r="BO59" i="9"/>
  <c r="BN59" i="9"/>
  <c r="AZ59" i="9"/>
  <c r="BB59" i="9"/>
  <c r="BE59" i="9"/>
  <c r="BD59" i="9"/>
  <c r="AP59" i="9"/>
  <c r="AR59" i="9"/>
  <c r="AU59" i="9"/>
  <c r="AT59" i="9"/>
  <c r="AF59" i="9"/>
  <c r="AH59" i="9"/>
  <c r="AK59" i="9"/>
  <c r="AJ59" i="9"/>
  <c r="U59" i="9"/>
  <c r="W59" i="9"/>
  <c r="Z59" i="9"/>
  <c r="J59" i="9"/>
  <c r="L59" i="9"/>
  <c r="O59" i="9"/>
  <c r="BT58" i="9"/>
  <c r="BV58" i="9"/>
  <c r="BY58" i="9"/>
  <c r="BX58" i="9"/>
  <c r="BJ58" i="9"/>
  <c r="BL58" i="9"/>
  <c r="BO58" i="9"/>
  <c r="BN58" i="9"/>
  <c r="AZ58" i="9"/>
  <c r="BB58" i="9"/>
  <c r="BE58" i="9"/>
  <c r="BD58" i="9"/>
  <c r="AP58" i="9"/>
  <c r="AR58" i="9"/>
  <c r="AU58" i="9"/>
  <c r="AT58" i="9"/>
  <c r="AF58" i="9"/>
  <c r="AH58" i="9"/>
  <c r="AK58" i="9"/>
  <c r="AJ58" i="9"/>
  <c r="U58" i="9"/>
  <c r="W58" i="9"/>
  <c r="Z58" i="9"/>
  <c r="J58" i="9"/>
  <c r="L58" i="9"/>
  <c r="O58" i="9"/>
  <c r="BT57" i="9"/>
  <c r="BV57" i="9"/>
  <c r="BY57" i="9"/>
  <c r="BX57" i="9"/>
  <c r="BJ57" i="9"/>
  <c r="BL57" i="9"/>
  <c r="BO57" i="9"/>
  <c r="BN57" i="9"/>
  <c r="AZ57" i="9"/>
  <c r="BB57" i="9"/>
  <c r="BE57" i="9"/>
  <c r="BD57" i="9"/>
  <c r="AP57" i="9"/>
  <c r="AR57" i="9"/>
  <c r="AU57" i="9"/>
  <c r="AT57" i="9"/>
  <c r="AF57" i="9"/>
  <c r="AH57" i="9"/>
  <c r="AK57" i="9"/>
  <c r="AJ57" i="9"/>
  <c r="U57" i="9"/>
  <c r="W57" i="9"/>
  <c r="Z57" i="9"/>
  <c r="J57" i="9"/>
  <c r="L57" i="9"/>
  <c r="O57" i="9"/>
  <c r="BT56" i="9"/>
  <c r="BV56" i="9"/>
  <c r="BY56" i="9"/>
  <c r="BX56" i="9"/>
  <c r="BJ56" i="9"/>
  <c r="BL56" i="9"/>
  <c r="BO56" i="9"/>
  <c r="BN56" i="9"/>
  <c r="AZ56" i="9"/>
  <c r="BB56" i="9"/>
  <c r="BE56" i="9"/>
  <c r="BD56" i="9"/>
  <c r="AP56" i="9"/>
  <c r="AR56" i="9"/>
  <c r="AU56" i="9"/>
  <c r="AT56" i="9"/>
  <c r="AF56" i="9"/>
  <c r="AG56" i="9"/>
  <c r="AH56" i="9"/>
  <c r="AK56" i="9"/>
  <c r="AJ56" i="9"/>
  <c r="U56" i="9"/>
  <c r="W56" i="9"/>
  <c r="Z56" i="9"/>
  <c r="J56" i="9"/>
  <c r="L56" i="9"/>
  <c r="O56" i="9"/>
  <c r="BT55" i="9"/>
  <c r="BV55" i="9"/>
  <c r="BY55" i="9"/>
  <c r="BX55" i="9"/>
  <c r="BJ55" i="9"/>
  <c r="BL55" i="9"/>
  <c r="BO55" i="9"/>
  <c r="BN55" i="9"/>
  <c r="AZ55" i="9"/>
  <c r="BB55" i="9"/>
  <c r="BE55" i="9"/>
  <c r="BD55" i="9"/>
  <c r="AP55" i="9"/>
  <c r="AR55" i="9"/>
  <c r="AU55" i="9"/>
  <c r="AT55" i="9"/>
  <c r="AF55" i="9"/>
  <c r="AH55" i="9"/>
  <c r="AK55" i="9"/>
  <c r="AJ55" i="9"/>
  <c r="U55" i="9"/>
  <c r="W55" i="9"/>
  <c r="Z55" i="9"/>
  <c r="J55" i="9"/>
  <c r="L55" i="9"/>
  <c r="O55" i="9"/>
  <c r="BT54" i="9"/>
  <c r="BV54" i="9"/>
  <c r="BY54" i="9"/>
  <c r="BX54" i="9"/>
  <c r="BJ54" i="9"/>
  <c r="BL54" i="9"/>
  <c r="BO54" i="9"/>
  <c r="BN54" i="9"/>
  <c r="AZ54" i="9"/>
  <c r="BB54" i="9"/>
  <c r="BE54" i="9"/>
  <c r="BD54" i="9"/>
  <c r="AP54" i="9"/>
  <c r="AR54" i="9"/>
  <c r="AU54" i="9"/>
  <c r="AT54" i="9"/>
  <c r="AF54" i="9"/>
  <c r="AH54" i="9"/>
  <c r="AK54" i="9"/>
  <c r="AJ54" i="9"/>
  <c r="U54" i="9"/>
  <c r="W54" i="9"/>
  <c r="Z54" i="9"/>
  <c r="J54" i="9"/>
  <c r="L54" i="9"/>
  <c r="O54" i="9"/>
  <c r="BT53" i="9"/>
  <c r="BV53" i="9"/>
  <c r="BY53" i="9"/>
  <c r="BX53" i="9"/>
  <c r="BJ53" i="9"/>
  <c r="BL53" i="9"/>
  <c r="BO53" i="9"/>
  <c r="BN53" i="9"/>
  <c r="AZ53" i="9"/>
  <c r="BB53" i="9"/>
  <c r="BE53" i="9"/>
  <c r="BD53" i="9"/>
  <c r="AP53" i="9"/>
  <c r="AR53" i="9"/>
  <c r="AU53" i="9"/>
  <c r="AT53" i="9"/>
  <c r="AF53" i="9"/>
  <c r="AH53" i="9"/>
  <c r="AK53" i="9"/>
  <c r="AJ53" i="9"/>
  <c r="U53" i="9"/>
  <c r="W53" i="9"/>
  <c r="Z53" i="9"/>
  <c r="J53" i="9"/>
  <c r="L53" i="9"/>
  <c r="O53" i="9"/>
  <c r="BT52" i="9"/>
  <c r="BV52" i="9"/>
  <c r="BY52" i="9"/>
  <c r="BX52" i="9"/>
  <c r="BJ52" i="9"/>
  <c r="BL52" i="9"/>
  <c r="BO52" i="9"/>
  <c r="BN52" i="9"/>
  <c r="AZ52" i="9"/>
  <c r="BB52" i="9"/>
  <c r="BE52" i="9"/>
  <c r="BD52" i="9"/>
  <c r="AP52" i="9"/>
  <c r="AR52" i="9"/>
  <c r="AU52" i="9"/>
  <c r="AT52" i="9"/>
  <c r="AF52" i="9"/>
  <c r="AH52" i="9"/>
  <c r="AK52" i="9"/>
  <c r="AJ52" i="9"/>
  <c r="U52" i="9"/>
  <c r="W52" i="9"/>
  <c r="Z52" i="9"/>
  <c r="J52" i="9"/>
  <c r="L52" i="9"/>
  <c r="O52" i="9"/>
  <c r="BT51" i="9"/>
  <c r="BV51" i="9"/>
  <c r="BY51" i="9"/>
  <c r="BX51" i="9"/>
  <c r="BJ51" i="9"/>
  <c r="BL51" i="9"/>
  <c r="BO51" i="9"/>
  <c r="BN51" i="9"/>
  <c r="AZ51" i="9"/>
  <c r="BB51" i="9"/>
  <c r="BE51" i="9"/>
  <c r="BD51" i="9"/>
  <c r="AP51" i="9"/>
  <c r="AR51" i="9"/>
  <c r="AU51" i="9"/>
  <c r="AT51" i="9"/>
  <c r="AF51" i="9"/>
  <c r="AH51" i="9"/>
  <c r="AK51" i="9"/>
  <c r="AJ51" i="9"/>
  <c r="U51" i="9"/>
  <c r="W51" i="9"/>
  <c r="Z51" i="9"/>
  <c r="J51" i="9"/>
  <c r="L51" i="9"/>
  <c r="O51" i="9"/>
  <c r="BT50" i="9"/>
  <c r="BV50" i="9"/>
  <c r="BY50" i="9"/>
  <c r="BX50" i="9"/>
  <c r="BJ50" i="9"/>
  <c r="BL50" i="9"/>
  <c r="BO50" i="9"/>
  <c r="BN50" i="9"/>
  <c r="AZ50" i="9"/>
  <c r="BB50" i="9"/>
  <c r="BE50" i="9"/>
  <c r="BD50" i="9"/>
  <c r="AP50" i="9"/>
  <c r="AR50" i="9"/>
  <c r="AU50" i="9"/>
  <c r="AT50" i="9"/>
  <c r="AF50" i="9"/>
  <c r="AH50" i="9"/>
  <c r="AK50" i="9"/>
  <c r="AJ50" i="9"/>
  <c r="U50" i="9"/>
  <c r="W50" i="9"/>
  <c r="Z50" i="9"/>
  <c r="J50" i="9"/>
  <c r="L50" i="9"/>
  <c r="O50" i="9"/>
  <c r="BT49" i="9"/>
  <c r="BV49" i="9"/>
  <c r="BY49" i="9"/>
  <c r="BX49" i="9"/>
  <c r="BJ49" i="9"/>
  <c r="BL49" i="9"/>
  <c r="BO49" i="9"/>
  <c r="BN49" i="9"/>
  <c r="AZ49" i="9"/>
  <c r="BB49" i="9"/>
  <c r="BE49" i="9"/>
  <c r="BD49" i="9"/>
  <c r="AP49" i="9"/>
  <c r="AR49" i="9"/>
  <c r="AU49" i="9"/>
  <c r="AT49" i="9"/>
  <c r="AF49" i="9"/>
  <c r="AH49" i="9"/>
  <c r="AK49" i="9"/>
  <c r="AJ49" i="9"/>
  <c r="U49" i="9"/>
  <c r="W49" i="9"/>
  <c r="Z49" i="9"/>
  <c r="J49" i="9"/>
  <c r="L49" i="9"/>
  <c r="O49" i="9"/>
  <c r="BT48" i="9"/>
  <c r="BV48" i="9"/>
  <c r="BY48" i="9"/>
  <c r="BX48" i="9"/>
  <c r="BJ48" i="9"/>
  <c r="BL48" i="9"/>
  <c r="BO48" i="9"/>
  <c r="BN48" i="9"/>
  <c r="AZ48" i="9"/>
  <c r="BB48" i="9"/>
  <c r="BE48" i="9"/>
  <c r="BD48" i="9"/>
  <c r="AP48" i="9"/>
  <c r="AR48" i="9"/>
  <c r="AU48" i="9"/>
  <c r="AT48" i="9"/>
  <c r="AF48" i="9"/>
  <c r="AH48" i="9"/>
  <c r="AK48" i="9"/>
  <c r="AJ48" i="9"/>
  <c r="U48" i="9"/>
  <c r="W48" i="9"/>
  <c r="Z48" i="9"/>
  <c r="J48" i="9"/>
  <c r="L48" i="9"/>
  <c r="O48" i="9"/>
  <c r="BT47" i="9"/>
  <c r="BV47" i="9"/>
  <c r="BY47" i="9"/>
  <c r="BX47" i="9"/>
  <c r="BJ47" i="9"/>
  <c r="BL47" i="9"/>
  <c r="BO47" i="9"/>
  <c r="BN47" i="9"/>
  <c r="AZ47" i="9"/>
  <c r="BB47" i="9"/>
  <c r="BE47" i="9"/>
  <c r="BD47" i="9"/>
  <c r="AP47" i="9"/>
  <c r="AR47" i="9"/>
  <c r="AU47" i="9"/>
  <c r="AT47" i="9"/>
  <c r="AF47" i="9"/>
  <c r="AH47" i="9"/>
  <c r="AK47" i="9"/>
  <c r="AJ47" i="9"/>
  <c r="U47" i="9"/>
  <c r="W47" i="9"/>
  <c r="Z47" i="9"/>
  <c r="J47" i="9"/>
  <c r="L47" i="9"/>
  <c r="O47" i="9"/>
  <c r="BT46" i="9"/>
  <c r="BV46" i="9"/>
  <c r="BY46" i="9"/>
  <c r="BX46" i="9"/>
  <c r="BJ46" i="9"/>
  <c r="BL46" i="9"/>
  <c r="BO46" i="9"/>
  <c r="BN46" i="9"/>
  <c r="AZ46" i="9"/>
  <c r="BB46" i="9"/>
  <c r="BE46" i="9"/>
  <c r="BD46" i="9"/>
  <c r="AP46" i="9"/>
  <c r="AR46" i="9"/>
  <c r="AU46" i="9"/>
  <c r="AT46" i="9"/>
  <c r="AF46" i="9"/>
  <c r="AH46" i="9"/>
  <c r="AK46" i="9"/>
  <c r="AJ46" i="9"/>
  <c r="U46" i="9"/>
  <c r="W46" i="9"/>
  <c r="Z46" i="9"/>
  <c r="J46" i="9"/>
  <c r="L46" i="9"/>
  <c r="O46" i="9"/>
  <c r="BT45" i="9"/>
  <c r="BV45" i="9"/>
  <c r="BY45" i="9"/>
  <c r="BX45" i="9"/>
  <c r="BJ45" i="9"/>
  <c r="BL45" i="9"/>
  <c r="BO45" i="9"/>
  <c r="BN45" i="9"/>
  <c r="AZ45" i="9"/>
  <c r="BB45" i="9"/>
  <c r="BE45" i="9"/>
  <c r="BD45" i="9"/>
  <c r="AP45" i="9"/>
  <c r="AR45" i="9"/>
  <c r="AU45" i="9"/>
  <c r="AT45" i="9"/>
  <c r="AF45" i="9"/>
  <c r="AH45" i="9"/>
  <c r="AK45" i="9"/>
  <c r="AJ45" i="9"/>
  <c r="U45" i="9"/>
  <c r="W45" i="9"/>
  <c r="Z45" i="9"/>
  <c r="J45" i="9"/>
  <c r="L45" i="9"/>
  <c r="O45" i="9"/>
  <c r="BT44" i="9"/>
  <c r="BV44" i="9"/>
  <c r="BY44" i="9"/>
  <c r="BX44" i="9"/>
  <c r="BJ44" i="9"/>
  <c r="BL44" i="9"/>
  <c r="BO44" i="9"/>
  <c r="BN44" i="9"/>
  <c r="AZ44" i="9"/>
  <c r="BB44" i="9"/>
  <c r="BE44" i="9"/>
  <c r="BD44" i="9"/>
  <c r="AP44" i="9"/>
  <c r="AR44" i="9"/>
  <c r="AU44" i="9"/>
  <c r="AT44" i="9"/>
  <c r="AF44" i="9"/>
  <c r="AH44" i="9"/>
  <c r="AK44" i="9"/>
  <c r="AJ44" i="9"/>
  <c r="U44" i="9"/>
  <c r="W44" i="9"/>
  <c r="Z44" i="9"/>
  <c r="J44" i="9"/>
  <c r="L44" i="9"/>
  <c r="O44" i="9"/>
  <c r="BT43" i="9"/>
  <c r="BV43" i="9"/>
  <c r="BY43" i="9"/>
  <c r="BX43" i="9"/>
  <c r="BJ43" i="9"/>
  <c r="BL43" i="9"/>
  <c r="BO43" i="9"/>
  <c r="BN43" i="9"/>
  <c r="AZ43" i="9"/>
  <c r="BB43" i="9"/>
  <c r="BE43" i="9"/>
  <c r="BD43" i="9"/>
  <c r="AP43" i="9"/>
  <c r="AR43" i="9"/>
  <c r="AU43" i="9"/>
  <c r="AT43" i="9"/>
  <c r="AF43" i="9"/>
  <c r="AH43" i="9"/>
  <c r="AK43" i="9"/>
  <c r="AJ43" i="9"/>
  <c r="U43" i="9"/>
  <c r="W43" i="9"/>
  <c r="Z43" i="9"/>
  <c r="J43" i="9"/>
  <c r="L43" i="9"/>
  <c r="O43" i="9"/>
  <c r="BT42" i="9"/>
  <c r="BV42" i="9"/>
  <c r="BY42" i="9"/>
  <c r="BX42" i="9"/>
  <c r="BJ42" i="9"/>
  <c r="BL42" i="9"/>
  <c r="BO42" i="9"/>
  <c r="BN42" i="9"/>
  <c r="AZ42" i="9"/>
  <c r="BB42" i="9"/>
  <c r="BE42" i="9"/>
  <c r="BD42" i="9"/>
  <c r="AP42" i="9"/>
  <c r="AR42" i="9"/>
  <c r="AU42" i="9"/>
  <c r="AT42" i="9"/>
  <c r="AF42" i="9"/>
  <c r="AH42" i="9"/>
  <c r="AK42" i="9"/>
  <c r="AJ42" i="9"/>
  <c r="U42" i="9"/>
  <c r="W42" i="9"/>
  <c r="Z42" i="9"/>
  <c r="J42" i="9"/>
  <c r="L42" i="9"/>
  <c r="O42" i="9"/>
  <c r="BT41" i="9"/>
  <c r="BV41" i="9"/>
  <c r="BY41" i="9"/>
  <c r="BX41" i="9"/>
  <c r="BJ41" i="9"/>
  <c r="BL41" i="9"/>
  <c r="BO41" i="9"/>
  <c r="BN41" i="9"/>
  <c r="AZ41" i="9"/>
  <c r="BB41" i="9"/>
  <c r="BE41" i="9"/>
  <c r="BD41" i="9"/>
  <c r="AP41" i="9"/>
  <c r="AR41" i="9"/>
  <c r="AU41" i="9"/>
  <c r="AT41" i="9"/>
  <c r="AF41" i="9"/>
  <c r="AH41" i="9"/>
  <c r="AK41" i="9"/>
  <c r="AJ41" i="9"/>
  <c r="U41" i="9"/>
  <c r="W41" i="9"/>
  <c r="Z41" i="9"/>
  <c r="J41" i="9"/>
  <c r="L41" i="9"/>
  <c r="O41" i="9"/>
  <c r="BT40" i="9"/>
  <c r="BV40" i="9"/>
  <c r="BY40" i="9"/>
  <c r="BX40" i="9"/>
  <c r="BJ40" i="9"/>
  <c r="BL40" i="9"/>
  <c r="BO40" i="9"/>
  <c r="BN40" i="9"/>
  <c r="AZ40" i="9"/>
  <c r="BB40" i="9"/>
  <c r="BE40" i="9"/>
  <c r="BD40" i="9"/>
  <c r="AP40" i="9"/>
  <c r="AR40" i="9"/>
  <c r="AU40" i="9"/>
  <c r="AT40" i="9"/>
  <c r="AF40" i="9"/>
  <c r="AG40" i="9"/>
  <c r="AH40" i="9"/>
  <c r="AK40" i="9"/>
  <c r="AJ40" i="9"/>
  <c r="U40" i="9"/>
  <c r="W40" i="9"/>
  <c r="Z40" i="9"/>
  <c r="J40" i="9"/>
  <c r="L40" i="9"/>
  <c r="O40" i="9"/>
  <c r="BT39" i="9"/>
  <c r="BV39" i="9"/>
  <c r="BY39" i="9"/>
  <c r="BX39" i="9"/>
  <c r="BJ39" i="9"/>
  <c r="BL39" i="9"/>
  <c r="BO39" i="9"/>
  <c r="BN39" i="9"/>
  <c r="AZ39" i="9"/>
  <c r="BB39" i="9"/>
  <c r="BE39" i="9"/>
  <c r="BD39" i="9"/>
  <c r="AP39" i="9"/>
  <c r="AR39" i="9"/>
  <c r="AU39" i="9"/>
  <c r="AT39" i="9"/>
  <c r="AF39" i="9"/>
  <c r="AH39" i="9"/>
  <c r="AK39" i="9"/>
  <c r="AJ39" i="9"/>
  <c r="U39" i="9"/>
  <c r="W39" i="9"/>
  <c r="Z39" i="9"/>
  <c r="J39" i="9"/>
  <c r="L39" i="9"/>
  <c r="O39" i="9"/>
  <c r="BT38" i="9"/>
  <c r="BV38" i="9"/>
  <c r="BY38" i="9"/>
  <c r="BX38" i="9"/>
  <c r="BJ38" i="9"/>
  <c r="BL38" i="9"/>
  <c r="BO38" i="9"/>
  <c r="BN38" i="9"/>
  <c r="AZ38" i="9"/>
  <c r="BB38" i="9"/>
  <c r="BE38" i="9"/>
  <c r="BD38" i="9"/>
  <c r="AP38" i="9"/>
  <c r="AR38" i="9"/>
  <c r="AU38" i="9"/>
  <c r="AT38" i="9"/>
  <c r="AF38" i="9"/>
  <c r="AH38" i="9"/>
  <c r="AK38" i="9"/>
  <c r="AJ38" i="9"/>
  <c r="U38" i="9"/>
  <c r="W38" i="9"/>
  <c r="Z38" i="9"/>
  <c r="J38" i="9"/>
  <c r="L38" i="9"/>
  <c r="O38" i="9"/>
  <c r="BT37" i="9"/>
  <c r="BV37" i="9"/>
  <c r="BY37" i="9"/>
  <c r="BX37" i="9"/>
  <c r="BJ37" i="9"/>
  <c r="BL37" i="9"/>
  <c r="BO37" i="9"/>
  <c r="BN37" i="9"/>
  <c r="AZ37" i="9"/>
  <c r="BB37" i="9"/>
  <c r="BE37" i="9"/>
  <c r="BD37" i="9"/>
  <c r="AP37" i="9"/>
  <c r="AR37" i="9"/>
  <c r="AU37" i="9"/>
  <c r="AT37" i="9"/>
  <c r="AF37" i="9"/>
  <c r="AH37" i="9"/>
  <c r="AK37" i="9"/>
  <c r="AJ37" i="9"/>
  <c r="U37" i="9"/>
  <c r="W37" i="9"/>
  <c r="Z37" i="9"/>
  <c r="J37" i="9"/>
  <c r="L37" i="9"/>
  <c r="O37" i="9"/>
  <c r="BT36" i="9"/>
  <c r="BV36" i="9"/>
  <c r="BY36" i="9"/>
  <c r="BX36" i="9"/>
  <c r="BJ36" i="9"/>
  <c r="BL36" i="9"/>
  <c r="BO36" i="9"/>
  <c r="BN36" i="9"/>
  <c r="AZ36" i="9"/>
  <c r="BB36" i="9"/>
  <c r="BE36" i="9"/>
  <c r="BD36" i="9"/>
  <c r="AP36" i="9"/>
  <c r="AR36" i="9"/>
  <c r="AU36" i="9"/>
  <c r="AT36" i="9"/>
  <c r="AF36" i="9"/>
  <c r="AH36" i="9"/>
  <c r="AK36" i="9"/>
  <c r="AJ36" i="9"/>
  <c r="U36" i="9"/>
  <c r="W36" i="9"/>
  <c r="Z36" i="9"/>
  <c r="J36" i="9"/>
  <c r="L36" i="9"/>
  <c r="O36" i="9"/>
  <c r="BT35" i="9"/>
  <c r="BV35" i="9"/>
  <c r="BY35" i="9"/>
  <c r="BX35" i="9"/>
  <c r="BJ35" i="9"/>
  <c r="BL35" i="9"/>
  <c r="BO35" i="9"/>
  <c r="BN35" i="9"/>
  <c r="AZ35" i="9"/>
  <c r="BB35" i="9"/>
  <c r="BE35" i="9"/>
  <c r="BD35" i="9"/>
  <c r="AP35" i="9"/>
  <c r="AR35" i="9"/>
  <c r="AU35" i="9"/>
  <c r="AT35" i="9"/>
  <c r="AF35" i="9"/>
  <c r="AH35" i="9"/>
  <c r="AK35" i="9"/>
  <c r="AJ35" i="9"/>
  <c r="U35" i="9"/>
  <c r="W35" i="9"/>
  <c r="Z35" i="9"/>
  <c r="J35" i="9"/>
  <c r="L35" i="9"/>
  <c r="O35" i="9"/>
  <c r="BT34" i="9"/>
  <c r="BV34" i="9"/>
  <c r="BY34" i="9"/>
  <c r="BX34" i="9"/>
  <c r="BJ34" i="9"/>
  <c r="BL34" i="9"/>
  <c r="BO34" i="9"/>
  <c r="BN34" i="9"/>
  <c r="AZ34" i="9"/>
  <c r="BB34" i="9"/>
  <c r="BE34" i="9"/>
  <c r="BD34" i="9"/>
  <c r="AP34" i="9"/>
  <c r="AR34" i="9"/>
  <c r="AU34" i="9"/>
  <c r="AT34" i="9"/>
  <c r="AF34" i="9"/>
  <c r="AH34" i="9"/>
  <c r="AK34" i="9"/>
  <c r="AJ34" i="9"/>
  <c r="U34" i="9"/>
  <c r="W34" i="9"/>
  <c r="Z34" i="9"/>
  <c r="J34" i="9"/>
  <c r="L34" i="9"/>
  <c r="O34" i="9"/>
  <c r="BT33" i="9"/>
  <c r="BV33" i="9"/>
  <c r="BY33" i="9"/>
  <c r="BX33" i="9"/>
  <c r="BJ33" i="9"/>
  <c r="BL33" i="9"/>
  <c r="BO33" i="9"/>
  <c r="BN33" i="9"/>
  <c r="AZ33" i="9"/>
  <c r="BB33" i="9"/>
  <c r="BE33" i="9"/>
  <c r="BD33" i="9"/>
  <c r="AP33" i="9"/>
  <c r="AR33" i="9"/>
  <c r="AU33" i="9"/>
  <c r="AT33" i="9"/>
  <c r="AF33" i="9"/>
  <c r="AH33" i="9"/>
  <c r="AK33" i="9"/>
  <c r="AJ33" i="9"/>
  <c r="U33" i="9"/>
  <c r="W33" i="9"/>
  <c r="Z33" i="9"/>
  <c r="J33" i="9"/>
  <c r="L33" i="9"/>
  <c r="O33" i="9"/>
  <c r="BT32" i="9"/>
  <c r="BV32" i="9"/>
  <c r="BY32" i="9"/>
  <c r="BX32" i="9"/>
  <c r="BJ32" i="9"/>
  <c r="BL32" i="9"/>
  <c r="BO32" i="9"/>
  <c r="BN32" i="9"/>
  <c r="AZ32" i="9"/>
  <c r="BB32" i="9"/>
  <c r="BE32" i="9"/>
  <c r="BD32" i="9"/>
  <c r="AP32" i="9"/>
  <c r="AR32" i="9"/>
  <c r="AU32" i="9"/>
  <c r="AT32" i="9"/>
  <c r="AF32" i="9"/>
  <c r="AH32" i="9"/>
  <c r="AK32" i="9"/>
  <c r="AJ32" i="9"/>
  <c r="U32" i="9"/>
  <c r="W32" i="9"/>
  <c r="Z32" i="9"/>
  <c r="J32" i="9"/>
  <c r="L32" i="9"/>
  <c r="O32" i="9"/>
  <c r="BT31" i="9"/>
  <c r="BV31" i="9"/>
  <c r="BY31" i="9"/>
  <c r="BX31" i="9"/>
  <c r="BJ31" i="9"/>
  <c r="BL31" i="9"/>
  <c r="BO31" i="9"/>
  <c r="BN31" i="9"/>
  <c r="AZ31" i="9"/>
  <c r="BB31" i="9"/>
  <c r="BE31" i="9"/>
  <c r="BD31" i="9"/>
  <c r="AP31" i="9"/>
  <c r="AR31" i="9"/>
  <c r="AU31" i="9"/>
  <c r="AT31" i="9"/>
  <c r="AF31" i="9"/>
  <c r="AH31" i="9"/>
  <c r="AK31" i="9"/>
  <c r="AJ31" i="9"/>
  <c r="U31" i="9"/>
  <c r="W31" i="9"/>
  <c r="Z31" i="9"/>
  <c r="J31" i="9"/>
  <c r="L31" i="9"/>
  <c r="O31" i="9"/>
  <c r="BT30" i="9"/>
  <c r="BV30" i="9"/>
  <c r="BY30" i="9"/>
  <c r="BX30" i="9"/>
  <c r="BJ30" i="9"/>
  <c r="BL30" i="9"/>
  <c r="BO30" i="9"/>
  <c r="BN30" i="9"/>
  <c r="AZ30" i="9"/>
  <c r="BB30" i="9"/>
  <c r="BE30" i="9"/>
  <c r="BD30" i="9"/>
  <c r="AP30" i="9"/>
  <c r="AR30" i="9"/>
  <c r="AU30" i="9"/>
  <c r="AT30" i="9"/>
  <c r="AF30" i="9"/>
  <c r="AH30" i="9"/>
  <c r="AK30" i="9"/>
  <c r="AJ30" i="9"/>
  <c r="U30" i="9"/>
  <c r="W30" i="9"/>
  <c r="Z30" i="9"/>
  <c r="J30" i="9"/>
  <c r="L30" i="9"/>
  <c r="O30" i="9"/>
  <c r="BT29" i="9"/>
  <c r="BV29" i="9"/>
  <c r="BY29" i="9"/>
  <c r="BX29" i="9"/>
  <c r="BJ29" i="9"/>
  <c r="BL29" i="9"/>
  <c r="BO29" i="9"/>
  <c r="BN29" i="9"/>
  <c r="AZ29" i="9"/>
  <c r="BB29" i="9"/>
  <c r="BE29" i="9"/>
  <c r="BD29" i="9"/>
  <c r="AP29" i="9"/>
  <c r="AR29" i="9"/>
  <c r="AU29" i="9"/>
  <c r="AT29" i="9"/>
  <c r="AF29" i="9"/>
  <c r="AH29" i="9"/>
  <c r="AK29" i="9"/>
  <c r="AJ29" i="9"/>
  <c r="U29" i="9"/>
  <c r="W29" i="9"/>
  <c r="Z29" i="9"/>
  <c r="J29" i="9"/>
  <c r="L29" i="9"/>
  <c r="O29" i="9"/>
  <c r="BT28" i="9"/>
  <c r="BV28" i="9"/>
  <c r="BY28" i="9"/>
  <c r="BX28" i="9"/>
  <c r="BJ28" i="9"/>
  <c r="BL28" i="9"/>
  <c r="BO28" i="9"/>
  <c r="BN28" i="9"/>
  <c r="AZ28" i="9"/>
  <c r="BB28" i="9"/>
  <c r="BE28" i="9"/>
  <c r="BD28" i="9"/>
  <c r="AP28" i="9"/>
  <c r="AR28" i="9"/>
  <c r="AU28" i="9"/>
  <c r="AT28" i="9"/>
  <c r="AF28" i="9"/>
  <c r="AH28" i="9"/>
  <c r="AK28" i="9"/>
  <c r="AJ28" i="9"/>
  <c r="U28" i="9"/>
  <c r="W28" i="9"/>
  <c r="Z28" i="9"/>
  <c r="J28" i="9"/>
  <c r="L28" i="9"/>
  <c r="O28" i="9"/>
  <c r="BT27" i="9"/>
  <c r="BV27" i="9"/>
  <c r="BY27" i="9"/>
  <c r="BX27" i="9"/>
  <c r="BJ27" i="9"/>
  <c r="BL27" i="9"/>
  <c r="BO27" i="9"/>
  <c r="BN27" i="9"/>
  <c r="AZ27" i="9"/>
  <c r="BB27" i="9"/>
  <c r="BE27" i="9"/>
  <c r="BD27" i="9"/>
  <c r="AP27" i="9"/>
  <c r="AR27" i="9"/>
  <c r="AU27" i="9"/>
  <c r="AT27" i="9"/>
  <c r="AF27" i="9"/>
  <c r="AH27" i="9"/>
  <c r="AK27" i="9"/>
  <c r="AJ27" i="9"/>
  <c r="U27" i="9"/>
  <c r="W27" i="9"/>
  <c r="Z27" i="9"/>
  <c r="J27" i="9"/>
  <c r="L27" i="9"/>
  <c r="O27" i="9"/>
  <c r="BT26" i="9"/>
  <c r="BV26" i="9"/>
  <c r="BY26" i="9"/>
  <c r="BX26" i="9"/>
  <c r="BJ26" i="9"/>
  <c r="BL26" i="9"/>
  <c r="BO26" i="9"/>
  <c r="BN26" i="9"/>
  <c r="AZ26" i="9"/>
  <c r="BB26" i="9"/>
  <c r="BE26" i="9"/>
  <c r="BD26" i="9"/>
  <c r="AP26" i="9"/>
  <c r="AR26" i="9"/>
  <c r="AU26" i="9"/>
  <c r="AT26" i="9"/>
  <c r="AF26" i="9"/>
  <c r="AH26" i="9"/>
  <c r="AK26" i="9"/>
  <c r="AJ26" i="9"/>
  <c r="U26" i="9"/>
  <c r="W26" i="9"/>
  <c r="Z26" i="9"/>
  <c r="J26" i="9"/>
  <c r="L26" i="9"/>
  <c r="O26" i="9"/>
  <c r="BT25" i="9"/>
  <c r="BV25" i="9"/>
  <c r="BY25" i="9"/>
  <c r="BX25" i="9"/>
  <c r="BJ25" i="9"/>
  <c r="BL25" i="9"/>
  <c r="BO25" i="9"/>
  <c r="BN25" i="9"/>
  <c r="AZ25" i="9"/>
  <c r="BB25" i="9"/>
  <c r="BE25" i="9"/>
  <c r="BD25" i="9"/>
  <c r="AP25" i="9"/>
  <c r="AR25" i="9"/>
  <c r="AU25" i="9"/>
  <c r="AT25" i="9"/>
  <c r="AF25" i="9"/>
  <c r="AH25" i="9"/>
  <c r="AK25" i="9"/>
  <c r="AJ25" i="9"/>
  <c r="U25" i="9"/>
  <c r="W25" i="9"/>
  <c r="Z25" i="9"/>
  <c r="J25" i="9"/>
  <c r="L25" i="9"/>
  <c r="O25" i="9"/>
  <c r="BT24" i="9"/>
  <c r="BV24" i="9"/>
  <c r="BY24" i="9"/>
  <c r="BX24" i="9"/>
  <c r="BJ24" i="9"/>
  <c r="BL24" i="9"/>
  <c r="BO24" i="9"/>
  <c r="BN24" i="9"/>
  <c r="AZ24" i="9"/>
  <c r="BB24" i="9"/>
  <c r="BE24" i="9"/>
  <c r="BD24" i="9"/>
  <c r="AP24" i="9"/>
  <c r="AR24" i="9"/>
  <c r="AU24" i="9"/>
  <c r="AT24" i="9"/>
  <c r="AF24" i="9"/>
  <c r="AH24" i="9"/>
  <c r="AK24" i="9"/>
  <c r="AJ24" i="9"/>
  <c r="U24" i="9"/>
  <c r="W24" i="9"/>
  <c r="Z24" i="9"/>
  <c r="J24" i="9"/>
  <c r="L24" i="9"/>
  <c r="O24" i="9"/>
  <c r="BT23" i="9"/>
  <c r="BV23" i="9"/>
  <c r="BY23" i="9"/>
  <c r="BX23" i="9"/>
  <c r="BJ23" i="9"/>
  <c r="BL23" i="9"/>
  <c r="BO23" i="9"/>
  <c r="BN23" i="9"/>
  <c r="AZ23" i="9"/>
  <c r="BB23" i="9"/>
  <c r="BE23" i="9"/>
  <c r="BD23" i="9"/>
  <c r="AP23" i="9"/>
  <c r="AR23" i="9"/>
  <c r="AU23" i="9"/>
  <c r="AT23" i="9"/>
  <c r="AF23" i="9"/>
  <c r="AH23" i="9"/>
  <c r="AK23" i="9"/>
  <c r="AJ23" i="9"/>
  <c r="U23" i="9"/>
  <c r="W23" i="9"/>
  <c r="Z23" i="9"/>
  <c r="J23" i="9"/>
  <c r="L23" i="9"/>
  <c r="O23" i="9"/>
  <c r="BT22" i="9"/>
  <c r="BV22" i="9"/>
  <c r="BY22" i="9"/>
  <c r="BX22" i="9"/>
  <c r="BJ22" i="9"/>
  <c r="BL22" i="9"/>
  <c r="BO22" i="9"/>
  <c r="BN22" i="9"/>
  <c r="AZ22" i="9"/>
  <c r="BB22" i="9"/>
  <c r="BE22" i="9"/>
  <c r="BD22" i="9"/>
  <c r="AP22" i="9"/>
  <c r="AR22" i="9"/>
  <c r="AU22" i="9"/>
  <c r="AT22" i="9"/>
  <c r="AF22" i="9"/>
  <c r="AG22" i="9"/>
  <c r="AH22" i="9"/>
  <c r="AK22" i="9"/>
  <c r="AJ22" i="9"/>
  <c r="U22" i="9"/>
  <c r="W22" i="9"/>
  <c r="Z22" i="9"/>
  <c r="J22" i="9"/>
  <c r="L22" i="9"/>
  <c r="O22" i="9"/>
  <c r="BT21" i="9"/>
  <c r="BV21" i="9"/>
  <c r="BY21" i="9"/>
  <c r="BX21" i="9"/>
  <c r="BJ21" i="9"/>
  <c r="BL21" i="9"/>
  <c r="BO21" i="9"/>
  <c r="BN21" i="9"/>
  <c r="AZ21" i="9"/>
  <c r="BB21" i="9"/>
  <c r="BE21" i="9"/>
  <c r="BD21" i="9"/>
  <c r="AP21" i="9"/>
  <c r="AR21" i="9"/>
  <c r="AU21" i="9"/>
  <c r="AT21" i="9"/>
  <c r="AF21" i="9"/>
  <c r="AH21" i="9"/>
  <c r="AK21" i="9"/>
  <c r="AJ21" i="9"/>
  <c r="U21" i="9"/>
  <c r="W21" i="9"/>
  <c r="Z21" i="9"/>
  <c r="J21" i="9"/>
  <c r="L21" i="9"/>
  <c r="O21" i="9"/>
  <c r="BT20" i="9"/>
  <c r="BV20" i="9"/>
  <c r="BY20" i="9"/>
  <c r="BX20" i="9"/>
  <c r="BJ20" i="9"/>
  <c r="BL20" i="9"/>
  <c r="BO20" i="9"/>
  <c r="BN20" i="9"/>
  <c r="AZ20" i="9"/>
  <c r="BB20" i="9"/>
  <c r="BE20" i="9"/>
  <c r="BD20" i="9"/>
  <c r="AP20" i="9"/>
  <c r="AR20" i="9"/>
  <c r="AU20" i="9"/>
  <c r="AT20" i="9"/>
  <c r="AF20" i="9"/>
  <c r="AH20" i="9"/>
  <c r="AK20" i="9"/>
  <c r="AJ20" i="9"/>
  <c r="U20" i="9"/>
  <c r="W20" i="9"/>
  <c r="Z20" i="9"/>
  <c r="J20" i="9"/>
  <c r="L20" i="9"/>
  <c r="O20" i="9"/>
  <c r="BT19" i="9"/>
  <c r="BV19" i="9"/>
  <c r="BY19" i="9"/>
  <c r="BX19" i="9"/>
  <c r="BJ19" i="9"/>
  <c r="BL19" i="9"/>
  <c r="BO19" i="9"/>
  <c r="BN19" i="9"/>
  <c r="AZ19" i="9"/>
  <c r="BB19" i="9"/>
  <c r="BE19" i="9"/>
  <c r="BD19" i="9"/>
  <c r="AP19" i="9"/>
  <c r="AR19" i="9"/>
  <c r="AU19" i="9"/>
  <c r="AT19" i="9"/>
  <c r="AF19" i="9"/>
  <c r="AH19" i="9"/>
  <c r="AK19" i="9"/>
  <c r="AJ19" i="9"/>
  <c r="U19" i="9"/>
  <c r="W19" i="9"/>
  <c r="Z19" i="9"/>
  <c r="J19" i="9"/>
  <c r="L19" i="9"/>
  <c r="O19" i="9"/>
  <c r="BT18" i="9"/>
  <c r="BV18" i="9"/>
  <c r="BY18" i="9"/>
  <c r="BX18" i="9"/>
  <c r="BJ18" i="9"/>
  <c r="BL18" i="9"/>
  <c r="BO18" i="9"/>
  <c r="BN18" i="9"/>
  <c r="AZ18" i="9"/>
  <c r="BB18" i="9"/>
  <c r="BE18" i="9"/>
  <c r="BD18" i="9"/>
  <c r="AP18" i="9"/>
  <c r="AR18" i="9"/>
  <c r="AU18" i="9"/>
  <c r="AT18" i="9"/>
  <c r="AF18" i="9"/>
  <c r="AH18" i="9"/>
  <c r="AK18" i="9"/>
  <c r="AJ18" i="9"/>
  <c r="U18" i="9"/>
  <c r="W18" i="9"/>
  <c r="Z18" i="9"/>
  <c r="J18" i="9"/>
  <c r="L18" i="9"/>
  <c r="O18" i="9"/>
  <c r="BT17" i="9"/>
  <c r="BV17" i="9"/>
  <c r="BY17" i="9"/>
  <c r="BX17" i="9"/>
  <c r="BJ17" i="9"/>
  <c r="BL17" i="9"/>
  <c r="BO17" i="9"/>
  <c r="BN17" i="9"/>
  <c r="AZ17" i="9"/>
  <c r="BB17" i="9"/>
  <c r="BE17" i="9"/>
  <c r="BD17" i="9"/>
  <c r="AP17" i="9"/>
  <c r="AR17" i="9"/>
  <c r="AU17" i="9"/>
  <c r="AT17" i="9"/>
  <c r="AF17" i="9"/>
  <c r="AH17" i="9"/>
  <c r="AK17" i="9"/>
  <c r="AJ17" i="9"/>
  <c r="U17" i="9"/>
  <c r="W17" i="9"/>
  <c r="Z17" i="9"/>
  <c r="J17" i="9"/>
  <c r="L17" i="9"/>
  <c r="O17" i="9"/>
  <c r="BT16" i="9"/>
  <c r="BV16" i="9"/>
  <c r="BY16" i="9"/>
  <c r="BX16" i="9"/>
  <c r="BJ16" i="9"/>
  <c r="BL16" i="9"/>
  <c r="BO16" i="9"/>
  <c r="BN16" i="9"/>
  <c r="AZ16" i="9"/>
  <c r="BB16" i="9"/>
  <c r="BE16" i="9"/>
  <c r="BD16" i="9"/>
  <c r="AP16" i="9"/>
  <c r="AR16" i="9"/>
  <c r="AU16" i="9"/>
  <c r="AT16" i="9"/>
  <c r="AF16" i="9"/>
  <c r="AH16" i="9"/>
  <c r="AK16" i="9"/>
  <c r="AJ16" i="9"/>
  <c r="U16" i="9"/>
  <c r="W16" i="9"/>
  <c r="Z16" i="9"/>
  <c r="J16" i="9"/>
  <c r="L16" i="9"/>
  <c r="O16" i="9"/>
  <c r="BT15" i="9"/>
  <c r="BV15" i="9"/>
  <c r="BY15" i="9"/>
  <c r="BX15" i="9"/>
  <c r="BJ15" i="9"/>
  <c r="BL15" i="9"/>
  <c r="BO15" i="9"/>
  <c r="BN15" i="9"/>
  <c r="AZ15" i="9"/>
  <c r="BB15" i="9"/>
  <c r="BE15" i="9"/>
  <c r="BD15" i="9"/>
  <c r="AP15" i="9"/>
  <c r="AR15" i="9"/>
  <c r="AU15" i="9"/>
  <c r="AT15" i="9"/>
  <c r="AF15" i="9"/>
  <c r="AH15" i="9"/>
  <c r="AK15" i="9"/>
  <c r="AJ15" i="9"/>
  <c r="U15" i="9"/>
  <c r="W15" i="9"/>
  <c r="Z15" i="9"/>
  <c r="J15" i="9"/>
  <c r="L15" i="9"/>
  <c r="O15" i="9"/>
  <c r="BT14" i="9"/>
  <c r="BV14" i="9"/>
  <c r="BY14" i="9"/>
  <c r="BX14" i="9"/>
  <c r="BJ14" i="9"/>
  <c r="BL14" i="9"/>
  <c r="BO14" i="9"/>
  <c r="BN14" i="9"/>
  <c r="AZ14" i="9"/>
  <c r="BB14" i="9"/>
  <c r="BE14" i="9"/>
  <c r="BD14" i="9"/>
  <c r="AP14" i="9"/>
  <c r="AR14" i="9"/>
  <c r="AU14" i="9"/>
  <c r="AT14" i="9"/>
  <c r="AF14" i="9"/>
  <c r="AH14" i="9"/>
  <c r="AK14" i="9"/>
  <c r="AJ14" i="9"/>
  <c r="U14" i="9"/>
  <c r="W14" i="9"/>
  <c r="Z14" i="9"/>
  <c r="J14" i="9"/>
  <c r="L14" i="9"/>
  <c r="O14" i="9"/>
  <c r="BT13" i="9"/>
  <c r="BV13" i="9"/>
  <c r="BY13" i="9"/>
  <c r="BX13" i="9"/>
  <c r="BJ13" i="9"/>
  <c r="BL13" i="9"/>
  <c r="BO13" i="9"/>
  <c r="BN13" i="9"/>
  <c r="AZ13" i="9"/>
  <c r="BB13" i="9"/>
  <c r="BE13" i="9"/>
  <c r="BD13" i="9"/>
  <c r="AP13" i="9"/>
  <c r="AR13" i="9"/>
  <c r="AU13" i="9"/>
  <c r="AT13" i="9"/>
  <c r="AF13" i="9"/>
  <c r="AH13" i="9"/>
  <c r="AK13" i="9"/>
  <c r="AJ13" i="9"/>
  <c r="U13" i="9"/>
  <c r="W13" i="9"/>
  <c r="Z13" i="9"/>
  <c r="J13" i="9"/>
  <c r="L13" i="9"/>
  <c r="O13" i="9"/>
  <c r="BT12" i="9"/>
  <c r="BV12" i="9"/>
  <c r="BY12" i="9"/>
  <c r="BX12" i="9"/>
  <c r="BJ12" i="9"/>
  <c r="BL12" i="9"/>
  <c r="BO12" i="9"/>
  <c r="BN12" i="9"/>
  <c r="AZ12" i="9"/>
  <c r="BB12" i="9"/>
  <c r="BE12" i="9"/>
  <c r="BD12" i="9"/>
  <c r="AP12" i="9"/>
  <c r="AR12" i="9"/>
  <c r="AU12" i="9"/>
  <c r="AT12" i="9"/>
  <c r="AF12" i="9"/>
  <c r="AH12" i="9"/>
  <c r="AK12" i="9"/>
  <c r="AJ12" i="9"/>
  <c r="U12" i="9"/>
  <c r="W12" i="9"/>
  <c r="Z12" i="9"/>
  <c r="J12" i="9"/>
  <c r="L12" i="9"/>
  <c r="O12" i="9"/>
  <c r="BT11" i="9"/>
  <c r="BV11" i="9"/>
  <c r="BY11" i="9"/>
  <c r="BX11" i="9"/>
  <c r="BJ11" i="9"/>
  <c r="BL11" i="9"/>
  <c r="BO11" i="9"/>
  <c r="BN11" i="9"/>
  <c r="AZ11" i="9"/>
  <c r="BB11" i="9"/>
  <c r="BE11" i="9"/>
  <c r="BD11" i="9"/>
  <c r="AP11" i="9"/>
  <c r="AR11" i="9"/>
  <c r="AU11" i="9"/>
  <c r="AT11" i="9"/>
  <c r="AF11" i="9"/>
  <c r="AH11" i="9"/>
  <c r="AK11" i="9"/>
  <c r="AJ11" i="9"/>
  <c r="U11" i="9"/>
  <c r="W11" i="9"/>
  <c r="Z11" i="9"/>
  <c r="J11" i="9"/>
  <c r="L11" i="9"/>
  <c r="O11" i="9"/>
  <c r="BT10" i="9"/>
  <c r="BV10" i="9"/>
  <c r="BY10" i="9"/>
  <c r="BX10" i="9"/>
  <c r="BJ10" i="9"/>
  <c r="BL10" i="9"/>
  <c r="BO10" i="9"/>
  <c r="BN10" i="9"/>
  <c r="AZ10" i="9"/>
  <c r="BB10" i="9"/>
  <c r="BE10" i="9"/>
  <c r="BD10" i="9"/>
  <c r="AP10" i="9"/>
  <c r="AR10" i="9"/>
  <c r="AU10" i="9"/>
  <c r="AT10" i="9"/>
  <c r="AF10" i="9"/>
  <c r="AH10" i="9"/>
  <c r="AK10" i="9"/>
  <c r="AJ10" i="9"/>
  <c r="U10" i="9"/>
  <c r="W10" i="9"/>
  <c r="Z10" i="9"/>
  <c r="J10" i="9"/>
  <c r="L10" i="9"/>
  <c r="BT9" i="9"/>
  <c r="BV9" i="9"/>
  <c r="BY9" i="9"/>
  <c r="BX9" i="9"/>
  <c r="BJ9" i="9"/>
  <c r="BL9" i="9"/>
  <c r="BO9" i="9"/>
  <c r="BN9" i="9"/>
  <c r="AZ9" i="9"/>
  <c r="BB9" i="9"/>
  <c r="BE9" i="9"/>
  <c r="BD9" i="9"/>
  <c r="AP9" i="9"/>
  <c r="AR9" i="9"/>
  <c r="AU9" i="9"/>
  <c r="AT9" i="9"/>
  <c r="AF9" i="9"/>
  <c r="AH9" i="9"/>
  <c r="AK9" i="9"/>
  <c r="AJ9" i="9"/>
  <c r="U9" i="9"/>
  <c r="W9" i="9"/>
  <c r="Z9" i="9"/>
  <c r="J9" i="9"/>
  <c r="L9" i="9"/>
  <c r="O9" i="9"/>
  <c r="BT8" i="9"/>
  <c r="BV8" i="9"/>
  <c r="BY8" i="9"/>
  <c r="BX8" i="9"/>
  <c r="BJ8" i="9"/>
  <c r="BL8" i="9"/>
  <c r="BO8" i="9"/>
  <c r="BN8" i="9"/>
  <c r="AZ8" i="9"/>
  <c r="BB8" i="9"/>
  <c r="BE8" i="9"/>
  <c r="BD8" i="9"/>
  <c r="AP8" i="9"/>
  <c r="AR8" i="9"/>
  <c r="AU8" i="9"/>
  <c r="AT8" i="9"/>
  <c r="AF8" i="9"/>
  <c r="AH8" i="9"/>
  <c r="AK8" i="9"/>
  <c r="AJ8" i="9"/>
  <c r="U8" i="9"/>
  <c r="W8" i="9"/>
  <c r="Z8" i="9"/>
  <c r="J8" i="9"/>
  <c r="L8" i="9"/>
  <c r="O8" i="9"/>
  <c r="BT7" i="9"/>
  <c r="BV7" i="9"/>
  <c r="BY7" i="9"/>
  <c r="BX7" i="9"/>
  <c r="BJ7" i="9"/>
  <c r="BL7" i="9"/>
  <c r="BO7" i="9"/>
  <c r="BN7" i="9"/>
  <c r="AZ7" i="9"/>
  <c r="BB7" i="9"/>
  <c r="BE7" i="9"/>
  <c r="BD7" i="9"/>
  <c r="AP7" i="9"/>
  <c r="AR7" i="9"/>
  <c r="AU7" i="9"/>
  <c r="AT7" i="9"/>
  <c r="AF7" i="9"/>
  <c r="AH7" i="9"/>
  <c r="AK7" i="9"/>
  <c r="AJ7" i="9"/>
  <c r="U7" i="9"/>
  <c r="W7" i="9"/>
  <c r="Z7" i="9"/>
  <c r="J7" i="9"/>
  <c r="L7" i="9"/>
  <c r="O7" i="9"/>
  <c r="BT6" i="9"/>
  <c r="BV6" i="9"/>
  <c r="BY6" i="9"/>
  <c r="BX6" i="9"/>
  <c r="BJ6" i="9"/>
  <c r="BL6" i="9"/>
  <c r="BO6" i="9"/>
  <c r="BN6" i="9"/>
  <c r="AZ6" i="9"/>
  <c r="BB6" i="9"/>
  <c r="BE6" i="9"/>
  <c r="BD6" i="9"/>
  <c r="AP6" i="9"/>
  <c r="AR6" i="9"/>
  <c r="AU6" i="9"/>
  <c r="AT6" i="9"/>
  <c r="AF6" i="9"/>
  <c r="AH6" i="9"/>
  <c r="AK6" i="9"/>
  <c r="AJ6" i="9"/>
  <c r="U6" i="9"/>
  <c r="W6" i="9"/>
  <c r="Z6" i="9"/>
  <c r="J6" i="9"/>
  <c r="L6" i="9"/>
  <c r="O6" i="9"/>
  <c r="BT5" i="9"/>
  <c r="BV5" i="9"/>
  <c r="BY5" i="9"/>
  <c r="BX5" i="9"/>
  <c r="BJ5" i="9"/>
  <c r="BL5" i="9"/>
  <c r="BO5" i="9"/>
  <c r="BN5" i="9"/>
  <c r="AZ5" i="9"/>
  <c r="BB5" i="9"/>
  <c r="BE5" i="9"/>
  <c r="BD5" i="9"/>
  <c r="AP5" i="9"/>
  <c r="AR5" i="9"/>
  <c r="AU5" i="9"/>
  <c r="AT5" i="9"/>
  <c r="AF5" i="9"/>
  <c r="AH5" i="9"/>
  <c r="AK5" i="9"/>
  <c r="AJ5" i="9"/>
  <c r="U5" i="9"/>
  <c r="W5" i="9"/>
  <c r="Z5" i="9"/>
  <c r="J5" i="9"/>
  <c r="L5" i="9"/>
  <c r="O5" i="9"/>
  <c r="BT4" i="9"/>
  <c r="BV4" i="9"/>
  <c r="BJ4" i="9"/>
  <c r="BL4" i="9"/>
  <c r="AZ4" i="9"/>
  <c r="BB4" i="9"/>
  <c r="AP4" i="9"/>
  <c r="AR4" i="9"/>
  <c r="AF4" i="9"/>
  <c r="AH4" i="9"/>
  <c r="U4" i="9"/>
  <c r="W4" i="9"/>
  <c r="J4" i="9"/>
  <c r="L4" i="9"/>
  <c r="BT3" i="9"/>
  <c r="BV3" i="9"/>
  <c r="BY3" i="9"/>
  <c r="BX3" i="9"/>
  <c r="BJ3" i="9"/>
  <c r="BL3" i="9"/>
  <c r="BO3" i="9"/>
  <c r="BN3" i="9"/>
  <c r="AZ3" i="9"/>
  <c r="BB3" i="9"/>
  <c r="BE3" i="9"/>
  <c r="BD3" i="9"/>
  <c r="AP3" i="9"/>
  <c r="AR3" i="9"/>
  <c r="AU3" i="9"/>
  <c r="AT3" i="9"/>
  <c r="AF3" i="9"/>
  <c r="AH3" i="9"/>
  <c r="AK3" i="9"/>
  <c r="AJ3" i="9"/>
  <c r="U3" i="9"/>
  <c r="W3" i="9"/>
  <c r="Z3" i="9"/>
  <c r="J3" i="9"/>
  <c r="L3" i="9"/>
  <c r="O3" i="9"/>
  <c r="BT2" i="9"/>
  <c r="BV2" i="9"/>
  <c r="BY2" i="9"/>
  <c r="BX2" i="9"/>
  <c r="BJ2" i="9"/>
  <c r="BL2" i="9"/>
  <c r="BO2" i="9"/>
  <c r="BN2" i="9"/>
  <c r="AZ2" i="9"/>
  <c r="BB2" i="9"/>
  <c r="BE2" i="9"/>
  <c r="BD2" i="9"/>
  <c r="AP2" i="9"/>
  <c r="AR2" i="9"/>
  <c r="AU2" i="9"/>
  <c r="AT2" i="9"/>
  <c r="AF2" i="9"/>
  <c r="AH2" i="9"/>
  <c r="AK2" i="9"/>
  <c r="AJ2" i="9"/>
  <c r="U2" i="9"/>
  <c r="W2" i="9"/>
  <c r="Z2" i="9"/>
  <c r="J2" i="9"/>
  <c r="L2" i="9"/>
  <c r="O2" i="9"/>
  <c r="BT86" i="8"/>
  <c r="BV86" i="8"/>
  <c r="BY86" i="8"/>
  <c r="BX86" i="8"/>
  <c r="BJ86" i="8"/>
  <c r="BL86" i="8"/>
  <c r="BO86" i="8"/>
  <c r="BN86" i="8"/>
  <c r="AZ86" i="8"/>
  <c r="BB86" i="8"/>
  <c r="BE86" i="8"/>
  <c r="BD86" i="8"/>
  <c r="AP86" i="8"/>
  <c r="AR86" i="8"/>
  <c r="AU86" i="8"/>
  <c r="AT86" i="8"/>
  <c r="AF86" i="8"/>
  <c r="AH86" i="8"/>
  <c r="AK86" i="8"/>
  <c r="AJ86" i="8"/>
  <c r="U86" i="8"/>
  <c r="W86" i="8"/>
  <c r="Z86" i="8"/>
  <c r="J86" i="8"/>
  <c r="L86" i="8"/>
  <c r="O86" i="8"/>
  <c r="BT85" i="8"/>
  <c r="BV85" i="8"/>
  <c r="BY85" i="8"/>
  <c r="BX85" i="8"/>
  <c r="BJ85" i="8"/>
  <c r="BL85" i="8"/>
  <c r="BO85" i="8"/>
  <c r="BN85" i="8"/>
  <c r="AZ85" i="8"/>
  <c r="BB85" i="8"/>
  <c r="BE85" i="8"/>
  <c r="BD85" i="8"/>
  <c r="AP85" i="8"/>
  <c r="AR85" i="8"/>
  <c r="AU85" i="8"/>
  <c r="AT85" i="8"/>
  <c r="AF85" i="8"/>
  <c r="AH85" i="8"/>
  <c r="AK85" i="8"/>
  <c r="AJ85" i="8"/>
  <c r="U85" i="8"/>
  <c r="W85" i="8"/>
  <c r="Z85" i="8"/>
  <c r="J85" i="8"/>
  <c r="L85" i="8"/>
  <c r="O85" i="8"/>
  <c r="BT84" i="8"/>
  <c r="BV84" i="8"/>
  <c r="BY84" i="8"/>
  <c r="BX84" i="8"/>
  <c r="BJ84" i="8"/>
  <c r="BL84" i="8"/>
  <c r="BO84" i="8"/>
  <c r="BN84" i="8"/>
  <c r="AZ84" i="8"/>
  <c r="BB84" i="8"/>
  <c r="BE84" i="8"/>
  <c r="BD84" i="8"/>
  <c r="AP84" i="8"/>
  <c r="AR84" i="8"/>
  <c r="AU84" i="8"/>
  <c r="AT84" i="8"/>
  <c r="AF84" i="8"/>
  <c r="AH84" i="8"/>
  <c r="AK84" i="8"/>
  <c r="AJ84" i="8"/>
  <c r="U84" i="8"/>
  <c r="W84" i="8"/>
  <c r="Z84" i="8"/>
  <c r="J84" i="8"/>
  <c r="L84" i="8"/>
  <c r="O84" i="8"/>
  <c r="BT83" i="8"/>
  <c r="BV83" i="8"/>
  <c r="BJ83" i="8"/>
  <c r="BL83" i="8"/>
  <c r="AZ83" i="8"/>
  <c r="BB83" i="8"/>
  <c r="AP83" i="8"/>
  <c r="AR83" i="8"/>
  <c r="AF83" i="8"/>
  <c r="AH83" i="8"/>
  <c r="U83" i="8"/>
  <c r="W83" i="8"/>
  <c r="J83" i="8"/>
  <c r="L83" i="8"/>
  <c r="BT82" i="8"/>
  <c r="BV82" i="8"/>
  <c r="BY82" i="8"/>
  <c r="BX82" i="8"/>
  <c r="BJ82" i="8"/>
  <c r="BL82" i="8"/>
  <c r="BO82" i="8"/>
  <c r="AZ82" i="8"/>
  <c r="BB82" i="8"/>
  <c r="BE82" i="8"/>
  <c r="BD82" i="8"/>
  <c r="AP82" i="8"/>
  <c r="AR82" i="8"/>
  <c r="AU82" i="8"/>
  <c r="AT82" i="8"/>
  <c r="AF82" i="8"/>
  <c r="AH82" i="8"/>
  <c r="AK82" i="8"/>
  <c r="AJ82" i="8"/>
  <c r="U82" i="8"/>
  <c r="W82" i="8"/>
  <c r="Z82" i="8"/>
  <c r="J82" i="8"/>
  <c r="L82" i="8"/>
  <c r="O82" i="8"/>
  <c r="BT81" i="8"/>
  <c r="BV81" i="8"/>
  <c r="BY81" i="8"/>
  <c r="BX81" i="8"/>
  <c r="BJ81" i="8"/>
  <c r="BL81" i="8"/>
  <c r="BO81" i="8"/>
  <c r="BN81" i="8"/>
  <c r="AZ81" i="8"/>
  <c r="BB81" i="8"/>
  <c r="BE81" i="8"/>
  <c r="BD81" i="8"/>
  <c r="AP81" i="8"/>
  <c r="AR81" i="8"/>
  <c r="AU81" i="8"/>
  <c r="AT81" i="8"/>
  <c r="AF81" i="8"/>
  <c r="AH81" i="8"/>
  <c r="AK81" i="8"/>
  <c r="AJ81" i="8"/>
  <c r="U81" i="8"/>
  <c r="W81" i="8"/>
  <c r="Z81" i="8"/>
  <c r="J81" i="8"/>
  <c r="L81" i="8"/>
  <c r="O81" i="8"/>
  <c r="BT80" i="8"/>
  <c r="BV80" i="8"/>
  <c r="BY80" i="8"/>
  <c r="BX80" i="8"/>
  <c r="BJ80" i="8"/>
  <c r="BL80" i="8"/>
  <c r="BO80" i="8"/>
  <c r="BN80" i="8"/>
  <c r="AZ80" i="8"/>
  <c r="BB80" i="8"/>
  <c r="BE80" i="8"/>
  <c r="BD80" i="8"/>
  <c r="AP80" i="8"/>
  <c r="AR80" i="8"/>
  <c r="AU80" i="8"/>
  <c r="AT80" i="8"/>
  <c r="AF80" i="8"/>
  <c r="AH80" i="8"/>
  <c r="AK80" i="8"/>
  <c r="AJ80" i="8"/>
  <c r="U80" i="8"/>
  <c r="W80" i="8"/>
  <c r="Z80" i="8"/>
  <c r="J80" i="8"/>
  <c r="L80" i="8"/>
  <c r="O80" i="8"/>
  <c r="BT79" i="8"/>
  <c r="BV79" i="8"/>
  <c r="BJ79" i="8"/>
  <c r="BL79" i="8"/>
  <c r="AZ79" i="8"/>
  <c r="BB79" i="8"/>
  <c r="AP79" i="8"/>
  <c r="AR79" i="8"/>
  <c r="AF79" i="8"/>
  <c r="AH79" i="8"/>
  <c r="U79" i="8"/>
  <c r="W79" i="8"/>
  <c r="J79" i="8"/>
  <c r="L79" i="8"/>
  <c r="BT78" i="8"/>
  <c r="BV78" i="8"/>
  <c r="BY78" i="8"/>
  <c r="BX78" i="8"/>
  <c r="BJ78" i="8"/>
  <c r="BL78" i="8"/>
  <c r="BO78" i="8"/>
  <c r="BN78" i="8"/>
  <c r="AZ78" i="8"/>
  <c r="BB78" i="8"/>
  <c r="BE78" i="8"/>
  <c r="BD78" i="8"/>
  <c r="AP78" i="8"/>
  <c r="AR78" i="8"/>
  <c r="AU78" i="8"/>
  <c r="AT78" i="8"/>
  <c r="AF78" i="8"/>
  <c r="AH78" i="8"/>
  <c r="AK78" i="8"/>
  <c r="AJ78" i="8"/>
  <c r="U78" i="8"/>
  <c r="W78" i="8"/>
  <c r="Z78" i="8"/>
  <c r="J78" i="8"/>
  <c r="L78" i="8"/>
  <c r="O78" i="8"/>
  <c r="BT77" i="8"/>
  <c r="BV77" i="8"/>
  <c r="BY77" i="8"/>
  <c r="BX77" i="8"/>
  <c r="BJ77" i="8"/>
  <c r="BL77" i="8"/>
  <c r="BO77" i="8"/>
  <c r="BN77" i="8"/>
  <c r="AZ77" i="8"/>
  <c r="BB77" i="8"/>
  <c r="BE77" i="8"/>
  <c r="BD77" i="8"/>
  <c r="AP77" i="8"/>
  <c r="AR77" i="8"/>
  <c r="AU77" i="8"/>
  <c r="AT77" i="8"/>
  <c r="AF77" i="8"/>
  <c r="AH77" i="8"/>
  <c r="AK77" i="8"/>
  <c r="AJ77" i="8"/>
  <c r="U77" i="8"/>
  <c r="W77" i="8"/>
  <c r="Z77" i="8"/>
  <c r="J77" i="8"/>
  <c r="L77" i="8"/>
  <c r="O77" i="8"/>
  <c r="BT76" i="8"/>
  <c r="BV76" i="8"/>
  <c r="BY76" i="8"/>
  <c r="BX76" i="8"/>
  <c r="BJ76" i="8"/>
  <c r="BL76" i="8"/>
  <c r="BO76" i="8"/>
  <c r="BN76" i="8"/>
  <c r="AZ76" i="8"/>
  <c r="BB76" i="8"/>
  <c r="BE76" i="8"/>
  <c r="BD76" i="8"/>
  <c r="AP76" i="8"/>
  <c r="AR76" i="8"/>
  <c r="AU76" i="8"/>
  <c r="AT76" i="8"/>
  <c r="AF76" i="8"/>
  <c r="AH76" i="8"/>
  <c r="AK76" i="8"/>
  <c r="AJ76" i="8"/>
  <c r="U76" i="8"/>
  <c r="W76" i="8"/>
  <c r="Z76" i="8"/>
  <c r="J76" i="8"/>
  <c r="L76" i="8"/>
  <c r="O76" i="8"/>
  <c r="BT75" i="8"/>
  <c r="BV75" i="8"/>
  <c r="BY75" i="8"/>
  <c r="BX75" i="8"/>
  <c r="BJ75" i="8"/>
  <c r="BL75" i="8"/>
  <c r="BO75" i="8"/>
  <c r="BN75" i="8"/>
  <c r="AZ75" i="8"/>
  <c r="BB75" i="8"/>
  <c r="BE75" i="8"/>
  <c r="BD75" i="8"/>
  <c r="AP75" i="8"/>
  <c r="AR75" i="8"/>
  <c r="AU75" i="8"/>
  <c r="AT75" i="8"/>
  <c r="AF75" i="8"/>
  <c r="AH75" i="8"/>
  <c r="AK75" i="8"/>
  <c r="AJ75" i="8"/>
  <c r="U75" i="8"/>
  <c r="W75" i="8"/>
  <c r="Z75" i="8"/>
  <c r="J75" i="8"/>
  <c r="L75" i="8"/>
  <c r="O75" i="8"/>
  <c r="BT74" i="8"/>
  <c r="BV74" i="8"/>
  <c r="BY74" i="8"/>
  <c r="BX74" i="8"/>
  <c r="BJ74" i="8"/>
  <c r="BL74" i="8"/>
  <c r="BO74" i="8"/>
  <c r="BN74" i="8"/>
  <c r="AZ74" i="8"/>
  <c r="BB74" i="8"/>
  <c r="BE74" i="8"/>
  <c r="BD74" i="8"/>
  <c r="AP74" i="8"/>
  <c r="AR74" i="8"/>
  <c r="AU74" i="8"/>
  <c r="AT74" i="8"/>
  <c r="AF74" i="8"/>
  <c r="AH74" i="8"/>
  <c r="AK74" i="8"/>
  <c r="AJ74" i="8"/>
  <c r="U74" i="8"/>
  <c r="W74" i="8"/>
  <c r="Z74" i="8"/>
  <c r="J74" i="8"/>
  <c r="L74" i="8"/>
  <c r="O74" i="8"/>
  <c r="BT73" i="8"/>
  <c r="BV73" i="8"/>
  <c r="BY73" i="8"/>
  <c r="BX73" i="8"/>
  <c r="BJ73" i="8"/>
  <c r="BL73" i="8"/>
  <c r="BO73" i="8"/>
  <c r="BN73" i="8"/>
  <c r="AZ73" i="8"/>
  <c r="BB73" i="8"/>
  <c r="BE73" i="8"/>
  <c r="BD73" i="8"/>
  <c r="AP73" i="8"/>
  <c r="AR73" i="8"/>
  <c r="AU73" i="8"/>
  <c r="AT73" i="8"/>
  <c r="AF73" i="8"/>
  <c r="AH73" i="8"/>
  <c r="AK73" i="8"/>
  <c r="AJ73" i="8"/>
  <c r="U73" i="8"/>
  <c r="W73" i="8"/>
  <c r="Z73" i="8"/>
  <c r="J73" i="8"/>
  <c r="L73" i="8"/>
  <c r="O73" i="8"/>
  <c r="BT72" i="8"/>
  <c r="BV72" i="8"/>
  <c r="BY72" i="8"/>
  <c r="BX72" i="8"/>
  <c r="BJ72" i="8"/>
  <c r="BL72" i="8"/>
  <c r="BO72" i="8"/>
  <c r="BN72" i="8"/>
  <c r="AZ72" i="8"/>
  <c r="BB72" i="8"/>
  <c r="BE72" i="8"/>
  <c r="BD72" i="8"/>
  <c r="AP72" i="8"/>
  <c r="AR72" i="8"/>
  <c r="AU72" i="8"/>
  <c r="AT72" i="8"/>
  <c r="AF72" i="8"/>
  <c r="AH72" i="8"/>
  <c r="AK72" i="8"/>
  <c r="AJ72" i="8"/>
  <c r="U72" i="8"/>
  <c r="W72" i="8"/>
  <c r="Z72" i="8"/>
  <c r="J72" i="8"/>
  <c r="L72" i="8"/>
  <c r="O72" i="8"/>
  <c r="BT71" i="8"/>
  <c r="BV71" i="8"/>
  <c r="BY71" i="8"/>
  <c r="BX71" i="8"/>
  <c r="BJ71" i="8"/>
  <c r="BL71" i="8"/>
  <c r="BO71" i="8"/>
  <c r="BN71" i="8"/>
  <c r="AZ71" i="8"/>
  <c r="BB71" i="8"/>
  <c r="BE71" i="8"/>
  <c r="BD71" i="8"/>
  <c r="AP71" i="8"/>
  <c r="AR71" i="8"/>
  <c r="AU71" i="8"/>
  <c r="AT71" i="8"/>
  <c r="AF71" i="8"/>
  <c r="AH71" i="8"/>
  <c r="AK71" i="8"/>
  <c r="AJ71" i="8"/>
  <c r="U71" i="8"/>
  <c r="W71" i="8"/>
  <c r="Z71" i="8"/>
  <c r="J71" i="8"/>
  <c r="L71" i="8"/>
  <c r="O71" i="8"/>
  <c r="BT70" i="8"/>
  <c r="BV70" i="8"/>
  <c r="BY70" i="8"/>
  <c r="BX70" i="8"/>
  <c r="BJ70" i="8"/>
  <c r="BL70" i="8"/>
  <c r="BO70" i="8"/>
  <c r="BN70" i="8"/>
  <c r="AZ70" i="8"/>
  <c r="BB70" i="8"/>
  <c r="BE70" i="8"/>
  <c r="BD70" i="8"/>
  <c r="AP70" i="8"/>
  <c r="AR70" i="8"/>
  <c r="AU70" i="8"/>
  <c r="AT70" i="8"/>
  <c r="AF70" i="8"/>
  <c r="AH70" i="8"/>
  <c r="AK70" i="8"/>
  <c r="AJ70" i="8"/>
  <c r="U70" i="8"/>
  <c r="W70" i="8"/>
  <c r="Z70" i="8"/>
  <c r="J70" i="8"/>
  <c r="L70" i="8"/>
  <c r="O70" i="8"/>
  <c r="BT69" i="8"/>
  <c r="BV69" i="8"/>
  <c r="BY69" i="8"/>
  <c r="BX69" i="8"/>
  <c r="BJ69" i="8"/>
  <c r="BL69" i="8"/>
  <c r="BO69" i="8"/>
  <c r="BN69" i="8"/>
  <c r="AZ69" i="8"/>
  <c r="BB69" i="8"/>
  <c r="BE69" i="8"/>
  <c r="BD69" i="8"/>
  <c r="AP69" i="8"/>
  <c r="AR69" i="8"/>
  <c r="AU69" i="8"/>
  <c r="AT69" i="8"/>
  <c r="AF69" i="8"/>
  <c r="AH69" i="8"/>
  <c r="AK69" i="8"/>
  <c r="AJ69" i="8"/>
  <c r="U69" i="8"/>
  <c r="W69" i="8"/>
  <c r="Z69" i="8"/>
  <c r="J69" i="8"/>
  <c r="L69" i="8"/>
  <c r="O69" i="8"/>
  <c r="BT68" i="8"/>
  <c r="BV68" i="8"/>
  <c r="BY68" i="8"/>
  <c r="BX68" i="8"/>
  <c r="BJ68" i="8"/>
  <c r="BL68" i="8"/>
  <c r="BO68" i="8"/>
  <c r="BN68" i="8"/>
  <c r="AZ68" i="8"/>
  <c r="BB68" i="8"/>
  <c r="BE68" i="8"/>
  <c r="BD68" i="8"/>
  <c r="AP68" i="8"/>
  <c r="AR68" i="8"/>
  <c r="AU68" i="8"/>
  <c r="AT68" i="8"/>
  <c r="AF68" i="8"/>
  <c r="AG68" i="8"/>
  <c r="AH68" i="8"/>
  <c r="AK68" i="8"/>
  <c r="AJ68" i="8"/>
  <c r="U68" i="8"/>
  <c r="W68" i="8"/>
  <c r="Z68" i="8"/>
  <c r="J68" i="8"/>
  <c r="L68" i="8"/>
  <c r="O68" i="8"/>
  <c r="BT67" i="8"/>
  <c r="BV67" i="8"/>
  <c r="BY67" i="8"/>
  <c r="BX67" i="8"/>
  <c r="BJ67" i="8"/>
  <c r="BL67" i="8"/>
  <c r="BO67" i="8"/>
  <c r="BN67" i="8"/>
  <c r="AZ67" i="8"/>
  <c r="BB67" i="8"/>
  <c r="BE67" i="8"/>
  <c r="BD67" i="8"/>
  <c r="AP67" i="8"/>
  <c r="AR67" i="8"/>
  <c r="AU67" i="8"/>
  <c r="AT67" i="8"/>
  <c r="AF67" i="8"/>
  <c r="AG67" i="8"/>
  <c r="AH67" i="8"/>
  <c r="AK67" i="8"/>
  <c r="AJ67" i="8"/>
  <c r="U67" i="8"/>
  <c r="W67" i="8"/>
  <c r="Z67" i="8"/>
  <c r="J67" i="8"/>
  <c r="L67" i="8"/>
  <c r="O67" i="8"/>
  <c r="BT66" i="8"/>
  <c r="BV66" i="8"/>
  <c r="BY66" i="8"/>
  <c r="BX66" i="8"/>
  <c r="BJ66" i="8"/>
  <c r="BL66" i="8"/>
  <c r="BO66" i="8"/>
  <c r="BN66" i="8"/>
  <c r="AZ66" i="8"/>
  <c r="BB66" i="8"/>
  <c r="BE66" i="8"/>
  <c r="BD66" i="8"/>
  <c r="AP66" i="8"/>
  <c r="AR66" i="8"/>
  <c r="AU66" i="8"/>
  <c r="AT66" i="8"/>
  <c r="AF66" i="8"/>
  <c r="AG66" i="8"/>
  <c r="AH66" i="8"/>
  <c r="AK66" i="8"/>
  <c r="AJ66" i="8"/>
  <c r="U66" i="8"/>
  <c r="W66" i="8"/>
  <c r="Z66" i="8"/>
  <c r="J66" i="8"/>
  <c r="L66" i="8"/>
  <c r="O66" i="8"/>
  <c r="BT65" i="8"/>
  <c r="BV65" i="8"/>
  <c r="BY65" i="8"/>
  <c r="BX65" i="8"/>
  <c r="BJ65" i="8"/>
  <c r="BL65" i="8"/>
  <c r="BO65" i="8"/>
  <c r="BN65" i="8"/>
  <c r="AZ65" i="8"/>
  <c r="BB65" i="8"/>
  <c r="BE65" i="8"/>
  <c r="BD65" i="8"/>
  <c r="AP65" i="8"/>
  <c r="AR65" i="8"/>
  <c r="AU65" i="8"/>
  <c r="AT65" i="8"/>
  <c r="AF65" i="8"/>
  <c r="AH65" i="8"/>
  <c r="AK65" i="8"/>
  <c r="AJ65" i="8"/>
  <c r="U65" i="8"/>
  <c r="W65" i="8"/>
  <c r="Z65" i="8"/>
  <c r="J65" i="8"/>
  <c r="L65" i="8"/>
  <c r="O65" i="8"/>
  <c r="BT64" i="8"/>
  <c r="BV64" i="8"/>
  <c r="BY64" i="8"/>
  <c r="BX64" i="8"/>
  <c r="BJ64" i="8"/>
  <c r="BL64" i="8"/>
  <c r="BO64" i="8"/>
  <c r="BN64" i="8"/>
  <c r="AZ64" i="8"/>
  <c r="BB64" i="8"/>
  <c r="BE64" i="8"/>
  <c r="BD64" i="8"/>
  <c r="AP64" i="8"/>
  <c r="AR64" i="8"/>
  <c r="AU64" i="8"/>
  <c r="AT64" i="8"/>
  <c r="AF64" i="8"/>
  <c r="AH64" i="8"/>
  <c r="AK64" i="8"/>
  <c r="AJ64" i="8"/>
  <c r="U64" i="8"/>
  <c r="W64" i="8"/>
  <c r="Z64" i="8"/>
  <c r="J64" i="8"/>
  <c r="L64" i="8"/>
  <c r="O64" i="8"/>
  <c r="BT63" i="8"/>
  <c r="BV63" i="8"/>
  <c r="BY63" i="8"/>
  <c r="BX63" i="8"/>
  <c r="BJ63" i="8"/>
  <c r="BL63" i="8"/>
  <c r="BO63" i="8"/>
  <c r="BN63" i="8"/>
  <c r="AZ63" i="8"/>
  <c r="BB63" i="8"/>
  <c r="BE63" i="8"/>
  <c r="BD63" i="8"/>
  <c r="AP63" i="8"/>
  <c r="AR63" i="8"/>
  <c r="AU63" i="8"/>
  <c r="AT63" i="8"/>
  <c r="AF63" i="8"/>
  <c r="AH63" i="8"/>
  <c r="AK63" i="8"/>
  <c r="AJ63" i="8"/>
  <c r="U63" i="8"/>
  <c r="W63" i="8"/>
  <c r="Z63" i="8"/>
  <c r="J63" i="8"/>
  <c r="L63" i="8"/>
  <c r="O63" i="8"/>
  <c r="BT62" i="8"/>
  <c r="BV62" i="8"/>
  <c r="BY62" i="8"/>
  <c r="BX62" i="8"/>
  <c r="BJ62" i="8"/>
  <c r="BL62" i="8"/>
  <c r="BO62" i="8"/>
  <c r="BN62" i="8"/>
  <c r="AZ62" i="8"/>
  <c r="BB62" i="8"/>
  <c r="BE62" i="8"/>
  <c r="BD62" i="8"/>
  <c r="AP62" i="8"/>
  <c r="AR62" i="8"/>
  <c r="AU62" i="8"/>
  <c r="AT62" i="8"/>
  <c r="AF62" i="8"/>
  <c r="AH62" i="8"/>
  <c r="AK62" i="8"/>
  <c r="AJ62" i="8"/>
  <c r="U62" i="8"/>
  <c r="W62" i="8"/>
  <c r="Z62" i="8"/>
  <c r="J62" i="8"/>
  <c r="L62" i="8"/>
  <c r="O62" i="8"/>
  <c r="BT61" i="8"/>
  <c r="BV61" i="8"/>
  <c r="BY61" i="8"/>
  <c r="BX61" i="8"/>
  <c r="BJ61" i="8"/>
  <c r="BL61" i="8"/>
  <c r="BO61" i="8"/>
  <c r="BN61" i="8"/>
  <c r="AZ61" i="8"/>
  <c r="BB61" i="8"/>
  <c r="BE61" i="8"/>
  <c r="BD61" i="8"/>
  <c r="AP61" i="8"/>
  <c r="AR61" i="8"/>
  <c r="AU61" i="8"/>
  <c r="AT61" i="8"/>
  <c r="AF61" i="8"/>
  <c r="AH61" i="8"/>
  <c r="AK61" i="8"/>
  <c r="AJ61" i="8"/>
  <c r="U61" i="8"/>
  <c r="W61" i="8"/>
  <c r="Z61" i="8"/>
  <c r="J61" i="8"/>
  <c r="L61" i="8"/>
  <c r="O61" i="8"/>
  <c r="BT60" i="8"/>
  <c r="BV60" i="8"/>
  <c r="BY60" i="8"/>
  <c r="BX60" i="8"/>
  <c r="BJ60" i="8"/>
  <c r="BL60" i="8"/>
  <c r="BO60" i="8"/>
  <c r="BN60" i="8"/>
  <c r="AZ60" i="8"/>
  <c r="BB60" i="8"/>
  <c r="BE60" i="8"/>
  <c r="BD60" i="8"/>
  <c r="AP60" i="8"/>
  <c r="AR60" i="8"/>
  <c r="AU60" i="8"/>
  <c r="AT60" i="8"/>
  <c r="AF60" i="8"/>
  <c r="AH60" i="8"/>
  <c r="AK60" i="8"/>
  <c r="AJ60" i="8"/>
  <c r="U60" i="8"/>
  <c r="W60" i="8"/>
  <c r="Z60" i="8"/>
  <c r="J60" i="8"/>
  <c r="L60" i="8"/>
  <c r="O60" i="8"/>
  <c r="BT59" i="8"/>
  <c r="BU59" i="8"/>
  <c r="BV59" i="8"/>
  <c r="BY59" i="8"/>
  <c r="BX59" i="8"/>
  <c r="BJ59" i="8"/>
  <c r="BL59" i="8"/>
  <c r="BO59" i="8"/>
  <c r="BN59" i="8"/>
  <c r="AZ59" i="8"/>
  <c r="BB59" i="8"/>
  <c r="BE59" i="8"/>
  <c r="BD59" i="8"/>
  <c r="AP59" i="8"/>
  <c r="AR59" i="8"/>
  <c r="AU59" i="8"/>
  <c r="AT59" i="8"/>
  <c r="AF59" i="8"/>
  <c r="AH59" i="8"/>
  <c r="AK59" i="8"/>
  <c r="AJ59" i="8"/>
  <c r="U59" i="8"/>
  <c r="W59" i="8"/>
  <c r="Z59" i="8"/>
  <c r="J59" i="8"/>
  <c r="L59" i="8"/>
  <c r="O59" i="8"/>
  <c r="BT58" i="8"/>
  <c r="BV58" i="8"/>
  <c r="BY58" i="8"/>
  <c r="BX58" i="8"/>
  <c r="BJ58" i="8"/>
  <c r="BL58" i="8"/>
  <c r="BO58" i="8"/>
  <c r="BN58" i="8"/>
  <c r="AZ58" i="8"/>
  <c r="BB58" i="8"/>
  <c r="BE58" i="8"/>
  <c r="BD58" i="8"/>
  <c r="AP58" i="8"/>
  <c r="AR58" i="8"/>
  <c r="AU58" i="8"/>
  <c r="AT58" i="8"/>
  <c r="AF58" i="8"/>
  <c r="AH58" i="8"/>
  <c r="AK58" i="8"/>
  <c r="AJ58" i="8"/>
  <c r="U58" i="8"/>
  <c r="W58" i="8"/>
  <c r="Z58" i="8"/>
  <c r="J58" i="8"/>
  <c r="L58" i="8"/>
  <c r="O58" i="8"/>
  <c r="BT57" i="8"/>
  <c r="BV57" i="8"/>
  <c r="BY57" i="8"/>
  <c r="BX57" i="8"/>
  <c r="BJ57" i="8"/>
  <c r="BL57" i="8"/>
  <c r="BO57" i="8"/>
  <c r="BN57" i="8"/>
  <c r="AZ57" i="8"/>
  <c r="BB57" i="8"/>
  <c r="BE57" i="8"/>
  <c r="BD57" i="8"/>
  <c r="AP57" i="8"/>
  <c r="AR57" i="8"/>
  <c r="AU57" i="8"/>
  <c r="AT57" i="8"/>
  <c r="AF57" i="8"/>
  <c r="AH57" i="8"/>
  <c r="AK57" i="8"/>
  <c r="AJ57" i="8"/>
  <c r="U57" i="8"/>
  <c r="W57" i="8"/>
  <c r="Z57" i="8"/>
  <c r="J57" i="8"/>
  <c r="L57" i="8"/>
  <c r="O57" i="8"/>
  <c r="BT56" i="8"/>
  <c r="BV56" i="8"/>
  <c r="BY56" i="8"/>
  <c r="BX56" i="8"/>
  <c r="BJ56" i="8"/>
  <c r="BL56" i="8"/>
  <c r="BO56" i="8"/>
  <c r="BN56" i="8"/>
  <c r="AZ56" i="8"/>
  <c r="BB56" i="8"/>
  <c r="BE56" i="8"/>
  <c r="BD56" i="8"/>
  <c r="AP56" i="8"/>
  <c r="AR56" i="8"/>
  <c r="AU56" i="8"/>
  <c r="AT56" i="8"/>
  <c r="AF56" i="8"/>
  <c r="AG56" i="8"/>
  <c r="AH56" i="8"/>
  <c r="AK56" i="8"/>
  <c r="AJ56" i="8"/>
  <c r="U56" i="8"/>
  <c r="W56" i="8"/>
  <c r="Z56" i="8"/>
  <c r="J56" i="8"/>
  <c r="L56" i="8"/>
  <c r="O56" i="8"/>
  <c r="BT55" i="8"/>
  <c r="BV55" i="8"/>
  <c r="BY55" i="8"/>
  <c r="BX55" i="8"/>
  <c r="BJ55" i="8"/>
  <c r="BL55" i="8"/>
  <c r="BO55" i="8"/>
  <c r="BN55" i="8"/>
  <c r="AZ55" i="8"/>
  <c r="BB55" i="8"/>
  <c r="BE55" i="8"/>
  <c r="BD55" i="8"/>
  <c r="AP55" i="8"/>
  <c r="AR55" i="8"/>
  <c r="AU55" i="8"/>
  <c r="AT55" i="8"/>
  <c r="AF55" i="8"/>
  <c r="AG55" i="8"/>
  <c r="AH55" i="8"/>
  <c r="AK55" i="8"/>
  <c r="AJ55" i="8"/>
  <c r="U55" i="8"/>
  <c r="W55" i="8"/>
  <c r="Z55" i="8"/>
  <c r="J55" i="8"/>
  <c r="L55" i="8"/>
  <c r="O55" i="8"/>
  <c r="BT54" i="8"/>
  <c r="BV54" i="8"/>
  <c r="BY54" i="8"/>
  <c r="BX54" i="8"/>
  <c r="BJ54" i="8"/>
  <c r="BL54" i="8"/>
  <c r="BO54" i="8"/>
  <c r="BN54" i="8"/>
  <c r="AZ54" i="8"/>
  <c r="BB54" i="8"/>
  <c r="BE54" i="8"/>
  <c r="BD54" i="8"/>
  <c r="AP54" i="8"/>
  <c r="AR54" i="8"/>
  <c r="AU54" i="8"/>
  <c r="AT54" i="8"/>
  <c r="AF54" i="8"/>
  <c r="AH54" i="8"/>
  <c r="AK54" i="8"/>
  <c r="AJ54" i="8"/>
  <c r="U54" i="8"/>
  <c r="W54" i="8"/>
  <c r="Z54" i="8"/>
  <c r="J54" i="8"/>
  <c r="L54" i="8"/>
  <c r="O54" i="8"/>
  <c r="BT53" i="8"/>
  <c r="BV53" i="8"/>
  <c r="BY53" i="8"/>
  <c r="BX53" i="8"/>
  <c r="BJ53" i="8"/>
  <c r="BL53" i="8"/>
  <c r="BO53" i="8"/>
  <c r="BN53" i="8"/>
  <c r="AZ53" i="8"/>
  <c r="BB53" i="8"/>
  <c r="BE53" i="8"/>
  <c r="BD53" i="8"/>
  <c r="AP53" i="8"/>
  <c r="AR53" i="8"/>
  <c r="AU53" i="8"/>
  <c r="AT53" i="8"/>
  <c r="AF53" i="8"/>
  <c r="AH53" i="8"/>
  <c r="AK53" i="8"/>
  <c r="AJ53" i="8"/>
  <c r="U53" i="8"/>
  <c r="W53" i="8"/>
  <c r="Z53" i="8"/>
  <c r="J53" i="8"/>
  <c r="L53" i="8"/>
  <c r="O53" i="8"/>
  <c r="BT52" i="8"/>
  <c r="BV52" i="8"/>
  <c r="BY52" i="8"/>
  <c r="BX52" i="8"/>
  <c r="BJ52" i="8"/>
  <c r="BL52" i="8"/>
  <c r="BO52" i="8"/>
  <c r="BN52" i="8"/>
  <c r="AZ52" i="8"/>
  <c r="BB52" i="8"/>
  <c r="BE52" i="8"/>
  <c r="BD52" i="8"/>
  <c r="AP52" i="8"/>
  <c r="AR52" i="8"/>
  <c r="AU52" i="8"/>
  <c r="AT52" i="8"/>
  <c r="AF52" i="8"/>
  <c r="AH52" i="8"/>
  <c r="AK52" i="8"/>
  <c r="AJ52" i="8"/>
  <c r="U52" i="8"/>
  <c r="W52" i="8"/>
  <c r="Z52" i="8"/>
  <c r="J52" i="8"/>
  <c r="L52" i="8"/>
  <c r="O52" i="8"/>
  <c r="BT51" i="8"/>
  <c r="BV51" i="8"/>
  <c r="BY51" i="8"/>
  <c r="BX51" i="8"/>
  <c r="BJ51" i="8"/>
  <c r="BL51" i="8"/>
  <c r="BO51" i="8"/>
  <c r="BN51" i="8"/>
  <c r="AZ51" i="8"/>
  <c r="BB51" i="8"/>
  <c r="BE51" i="8"/>
  <c r="BD51" i="8"/>
  <c r="AP51" i="8"/>
  <c r="AR51" i="8"/>
  <c r="AU51" i="8"/>
  <c r="AT51" i="8"/>
  <c r="AF51" i="8"/>
  <c r="AH51" i="8"/>
  <c r="AK51" i="8"/>
  <c r="AJ51" i="8"/>
  <c r="U51" i="8"/>
  <c r="W51" i="8"/>
  <c r="Z51" i="8"/>
  <c r="J51" i="8"/>
  <c r="L51" i="8"/>
  <c r="O51" i="8"/>
  <c r="BT50" i="8"/>
  <c r="BV50" i="8"/>
  <c r="BY50" i="8"/>
  <c r="BX50" i="8"/>
  <c r="BJ50" i="8"/>
  <c r="BL50" i="8"/>
  <c r="BO50" i="8"/>
  <c r="BN50" i="8"/>
  <c r="AZ50" i="8"/>
  <c r="BB50" i="8"/>
  <c r="BE50" i="8"/>
  <c r="BD50" i="8"/>
  <c r="AP50" i="8"/>
  <c r="AR50" i="8"/>
  <c r="AU50" i="8"/>
  <c r="AT50" i="8"/>
  <c r="AF50" i="8"/>
  <c r="AH50" i="8"/>
  <c r="AK50" i="8"/>
  <c r="AJ50" i="8"/>
  <c r="U50" i="8"/>
  <c r="W50" i="8"/>
  <c r="Z50" i="8"/>
  <c r="J50" i="8"/>
  <c r="L50" i="8"/>
  <c r="O50" i="8"/>
  <c r="BT49" i="8"/>
  <c r="BV49" i="8"/>
  <c r="BY49" i="8"/>
  <c r="BX49" i="8"/>
  <c r="BJ49" i="8"/>
  <c r="BL49" i="8"/>
  <c r="BO49" i="8"/>
  <c r="BN49" i="8"/>
  <c r="AZ49" i="8"/>
  <c r="BB49" i="8"/>
  <c r="BE49" i="8"/>
  <c r="BD49" i="8"/>
  <c r="AP49" i="8"/>
  <c r="AR49" i="8"/>
  <c r="AU49" i="8"/>
  <c r="AT49" i="8"/>
  <c r="AF49" i="8"/>
  <c r="AH49" i="8"/>
  <c r="AK49" i="8"/>
  <c r="AJ49" i="8"/>
  <c r="U49" i="8"/>
  <c r="W49" i="8"/>
  <c r="Z49" i="8"/>
  <c r="J49" i="8"/>
  <c r="L49" i="8"/>
  <c r="O49" i="8"/>
  <c r="BT48" i="8"/>
  <c r="BV48" i="8"/>
  <c r="BY48" i="8"/>
  <c r="BX48" i="8"/>
  <c r="BJ48" i="8"/>
  <c r="BL48" i="8"/>
  <c r="BO48" i="8"/>
  <c r="BN48" i="8"/>
  <c r="AZ48" i="8"/>
  <c r="BB48" i="8"/>
  <c r="BE48" i="8"/>
  <c r="BD48" i="8"/>
  <c r="AP48" i="8"/>
  <c r="AR48" i="8"/>
  <c r="AU48" i="8"/>
  <c r="AT48" i="8"/>
  <c r="AF48" i="8"/>
  <c r="AH48" i="8"/>
  <c r="AK48" i="8"/>
  <c r="AJ48" i="8"/>
  <c r="U48" i="8"/>
  <c r="W48" i="8"/>
  <c r="Z48" i="8"/>
  <c r="J48" i="8"/>
  <c r="L48" i="8"/>
  <c r="O48" i="8"/>
  <c r="BT47" i="8"/>
  <c r="BV47" i="8"/>
  <c r="BY47" i="8"/>
  <c r="BX47" i="8"/>
  <c r="BJ47" i="8"/>
  <c r="BL47" i="8"/>
  <c r="BO47" i="8"/>
  <c r="BN47" i="8"/>
  <c r="AZ47" i="8"/>
  <c r="BB47" i="8"/>
  <c r="BE47" i="8"/>
  <c r="BD47" i="8"/>
  <c r="AP47" i="8"/>
  <c r="AR47" i="8"/>
  <c r="AU47" i="8"/>
  <c r="AT47" i="8"/>
  <c r="AF47" i="8"/>
  <c r="AH47" i="8"/>
  <c r="AK47" i="8"/>
  <c r="AJ47" i="8"/>
  <c r="U47" i="8"/>
  <c r="W47" i="8"/>
  <c r="Z47" i="8"/>
  <c r="J47" i="8"/>
  <c r="L47" i="8"/>
  <c r="O47" i="8"/>
  <c r="BT46" i="8"/>
  <c r="BV46" i="8"/>
  <c r="BY46" i="8"/>
  <c r="BX46" i="8"/>
  <c r="BJ46" i="8"/>
  <c r="BL46" i="8"/>
  <c r="BO46" i="8"/>
  <c r="BN46" i="8"/>
  <c r="AZ46" i="8"/>
  <c r="BB46" i="8"/>
  <c r="BE46" i="8"/>
  <c r="BD46" i="8"/>
  <c r="AP46" i="8"/>
  <c r="AR46" i="8"/>
  <c r="AU46" i="8"/>
  <c r="AT46" i="8"/>
  <c r="AF46" i="8"/>
  <c r="AG46" i="8"/>
  <c r="AH46" i="8"/>
  <c r="AK46" i="8"/>
  <c r="AJ46" i="8"/>
  <c r="U46" i="8"/>
  <c r="W46" i="8"/>
  <c r="Z46" i="8"/>
  <c r="J46" i="8"/>
  <c r="L46" i="8"/>
  <c r="O46" i="8"/>
  <c r="BT45" i="8"/>
  <c r="BV45" i="8"/>
  <c r="BY45" i="8"/>
  <c r="BX45" i="8"/>
  <c r="BJ45" i="8"/>
  <c r="BL45" i="8"/>
  <c r="BO45" i="8"/>
  <c r="BN45" i="8"/>
  <c r="AZ45" i="8"/>
  <c r="BB45" i="8"/>
  <c r="BE45" i="8"/>
  <c r="BD45" i="8"/>
  <c r="AP45" i="8"/>
  <c r="AR45" i="8"/>
  <c r="AU45" i="8"/>
  <c r="AT45" i="8"/>
  <c r="AF45" i="8"/>
  <c r="AH45" i="8"/>
  <c r="AK45" i="8"/>
  <c r="AJ45" i="8"/>
  <c r="U45" i="8"/>
  <c r="W45" i="8"/>
  <c r="Z45" i="8"/>
  <c r="J45" i="8"/>
  <c r="L45" i="8"/>
  <c r="O45" i="8"/>
  <c r="BT44" i="8"/>
  <c r="BV44" i="8"/>
  <c r="BY44" i="8"/>
  <c r="BX44" i="8"/>
  <c r="BJ44" i="8"/>
  <c r="BL44" i="8"/>
  <c r="BO44" i="8"/>
  <c r="BN44" i="8"/>
  <c r="AZ44" i="8"/>
  <c r="BB44" i="8"/>
  <c r="BE44" i="8"/>
  <c r="BD44" i="8"/>
  <c r="AP44" i="8"/>
  <c r="AR44" i="8"/>
  <c r="AU44" i="8"/>
  <c r="AT44" i="8"/>
  <c r="AF44" i="8"/>
  <c r="AH44" i="8"/>
  <c r="AK44" i="8"/>
  <c r="AJ44" i="8"/>
  <c r="U44" i="8"/>
  <c r="W44" i="8"/>
  <c r="Z44" i="8"/>
  <c r="J44" i="8"/>
  <c r="L44" i="8"/>
  <c r="O44" i="8"/>
  <c r="BT43" i="8"/>
  <c r="BV43" i="8"/>
  <c r="BY43" i="8"/>
  <c r="BX43" i="8"/>
  <c r="BJ43" i="8"/>
  <c r="BL43" i="8"/>
  <c r="BO43" i="8"/>
  <c r="BN43" i="8"/>
  <c r="AZ43" i="8"/>
  <c r="BB43" i="8"/>
  <c r="BE43" i="8"/>
  <c r="BD43" i="8"/>
  <c r="AP43" i="8"/>
  <c r="AR43" i="8"/>
  <c r="AU43" i="8"/>
  <c r="AT43" i="8"/>
  <c r="AF43" i="8"/>
  <c r="AH43" i="8"/>
  <c r="AK43" i="8"/>
  <c r="AJ43" i="8"/>
  <c r="U43" i="8"/>
  <c r="W43" i="8"/>
  <c r="Z43" i="8"/>
  <c r="J43" i="8"/>
  <c r="L43" i="8"/>
  <c r="O43" i="8"/>
  <c r="BT42" i="8"/>
  <c r="BV42" i="8"/>
  <c r="BY42" i="8"/>
  <c r="BX42" i="8"/>
  <c r="BJ42" i="8"/>
  <c r="BL42" i="8"/>
  <c r="BO42" i="8"/>
  <c r="BN42" i="8"/>
  <c r="AZ42" i="8"/>
  <c r="BB42" i="8"/>
  <c r="BE42" i="8"/>
  <c r="BD42" i="8"/>
  <c r="AP42" i="8"/>
  <c r="AR42" i="8"/>
  <c r="AU42" i="8"/>
  <c r="AT42" i="8"/>
  <c r="AF42" i="8"/>
  <c r="AH42" i="8"/>
  <c r="AK42" i="8"/>
  <c r="AJ42" i="8"/>
  <c r="U42" i="8"/>
  <c r="W42" i="8"/>
  <c r="Z42" i="8"/>
  <c r="J42" i="8"/>
  <c r="L42" i="8"/>
  <c r="O42" i="8"/>
  <c r="BT41" i="8"/>
  <c r="BV41" i="8"/>
  <c r="BY41" i="8"/>
  <c r="BX41" i="8"/>
  <c r="BJ41" i="8"/>
  <c r="BL41" i="8"/>
  <c r="BO41" i="8"/>
  <c r="BN41" i="8"/>
  <c r="AZ41" i="8"/>
  <c r="BB41" i="8"/>
  <c r="BE41" i="8"/>
  <c r="BD41" i="8"/>
  <c r="AP41" i="8"/>
  <c r="AR41" i="8"/>
  <c r="AU41" i="8"/>
  <c r="AT41" i="8"/>
  <c r="AF41" i="8"/>
  <c r="AH41" i="8"/>
  <c r="AK41" i="8"/>
  <c r="AJ41" i="8"/>
  <c r="U41" i="8"/>
  <c r="W41" i="8"/>
  <c r="Z41" i="8"/>
  <c r="J41" i="8"/>
  <c r="L41" i="8"/>
  <c r="O41" i="8"/>
  <c r="BT40" i="8"/>
  <c r="BV40" i="8"/>
  <c r="BY40" i="8"/>
  <c r="BX40" i="8"/>
  <c r="BJ40" i="8"/>
  <c r="BK40" i="8"/>
  <c r="BL40" i="8"/>
  <c r="BO40" i="8"/>
  <c r="BN40" i="8"/>
  <c r="AZ40" i="8"/>
  <c r="BA40" i="8"/>
  <c r="BB40" i="8"/>
  <c r="BE40" i="8"/>
  <c r="BD40" i="8"/>
  <c r="AP40" i="8"/>
  <c r="AQ40" i="8"/>
  <c r="AR40" i="8"/>
  <c r="AU40" i="8"/>
  <c r="AT40" i="8"/>
  <c r="AF40" i="8"/>
  <c r="AG40" i="8"/>
  <c r="AH40" i="8"/>
  <c r="AK40" i="8"/>
  <c r="AJ40" i="8"/>
  <c r="U40" i="8"/>
  <c r="W40" i="8"/>
  <c r="Z40" i="8"/>
  <c r="J40" i="8"/>
  <c r="L40" i="8"/>
  <c r="O40" i="8"/>
  <c r="BT39" i="8"/>
  <c r="BV39" i="8"/>
  <c r="BY39" i="8"/>
  <c r="BX39" i="8"/>
  <c r="BJ39" i="8"/>
  <c r="BL39" i="8"/>
  <c r="BO39" i="8"/>
  <c r="BN39" i="8"/>
  <c r="AZ39" i="8"/>
  <c r="BB39" i="8"/>
  <c r="BE39" i="8"/>
  <c r="BD39" i="8"/>
  <c r="AP39" i="8"/>
  <c r="AR39" i="8"/>
  <c r="AU39" i="8"/>
  <c r="AT39" i="8"/>
  <c r="AF39" i="8"/>
  <c r="AH39" i="8"/>
  <c r="AK39" i="8"/>
  <c r="AJ39" i="8"/>
  <c r="U39" i="8"/>
  <c r="W39" i="8"/>
  <c r="Z39" i="8"/>
  <c r="J39" i="8"/>
  <c r="L39" i="8"/>
  <c r="O39" i="8"/>
  <c r="BT38" i="8"/>
  <c r="BV38" i="8"/>
  <c r="BY38" i="8"/>
  <c r="BX38" i="8"/>
  <c r="BJ38" i="8"/>
  <c r="BL38" i="8"/>
  <c r="BO38" i="8"/>
  <c r="BN38" i="8"/>
  <c r="AZ38" i="8"/>
  <c r="BB38" i="8"/>
  <c r="BE38" i="8"/>
  <c r="BD38" i="8"/>
  <c r="AP38" i="8"/>
  <c r="AR38" i="8"/>
  <c r="AU38" i="8"/>
  <c r="AT38" i="8"/>
  <c r="AF38" i="8"/>
  <c r="AH38" i="8"/>
  <c r="AK38" i="8"/>
  <c r="AJ38" i="8"/>
  <c r="U38" i="8"/>
  <c r="W38" i="8"/>
  <c r="Z38" i="8"/>
  <c r="J38" i="8"/>
  <c r="L38" i="8"/>
  <c r="O38" i="8"/>
  <c r="BT37" i="8"/>
  <c r="BV37" i="8"/>
  <c r="BY37" i="8"/>
  <c r="BX37" i="8"/>
  <c r="BJ37" i="8"/>
  <c r="BL37" i="8"/>
  <c r="BO37" i="8"/>
  <c r="BN37" i="8"/>
  <c r="AZ37" i="8"/>
  <c r="BB37" i="8"/>
  <c r="BE37" i="8"/>
  <c r="BD37" i="8"/>
  <c r="AP37" i="8"/>
  <c r="AR37" i="8"/>
  <c r="AU37" i="8"/>
  <c r="AT37" i="8"/>
  <c r="AF37" i="8"/>
  <c r="AH37" i="8"/>
  <c r="AK37" i="8"/>
  <c r="AJ37" i="8"/>
  <c r="U37" i="8"/>
  <c r="W37" i="8"/>
  <c r="Z37" i="8"/>
  <c r="J37" i="8"/>
  <c r="L37" i="8"/>
  <c r="O37" i="8"/>
  <c r="BT36" i="8"/>
  <c r="BV36" i="8"/>
  <c r="BY36" i="8"/>
  <c r="BX36" i="8"/>
  <c r="BJ36" i="8"/>
  <c r="BK36" i="8"/>
  <c r="BL36" i="8"/>
  <c r="BO36" i="8"/>
  <c r="BN36" i="8"/>
  <c r="AZ36" i="8"/>
  <c r="BB36" i="8"/>
  <c r="BE36" i="8"/>
  <c r="BD36" i="8"/>
  <c r="AP36" i="8"/>
  <c r="AR36" i="8"/>
  <c r="AU36" i="8"/>
  <c r="AT36" i="8"/>
  <c r="AF36" i="8"/>
  <c r="AG36" i="8"/>
  <c r="AH36" i="8"/>
  <c r="AK36" i="8"/>
  <c r="AJ36" i="8"/>
  <c r="U36" i="8"/>
  <c r="W36" i="8"/>
  <c r="Z36" i="8"/>
  <c r="J36" i="8"/>
  <c r="L36" i="8"/>
  <c r="O36" i="8"/>
  <c r="BT35" i="8"/>
  <c r="BV35" i="8"/>
  <c r="BY35" i="8"/>
  <c r="BX35" i="8"/>
  <c r="BJ35" i="8"/>
  <c r="BL35" i="8"/>
  <c r="BO35" i="8"/>
  <c r="BN35" i="8"/>
  <c r="AZ35" i="8"/>
  <c r="BB35" i="8"/>
  <c r="BE35" i="8"/>
  <c r="BD35" i="8"/>
  <c r="AP35" i="8"/>
  <c r="AR35" i="8"/>
  <c r="AU35" i="8"/>
  <c r="AT35" i="8"/>
  <c r="AF35" i="8"/>
  <c r="AH35" i="8"/>
  <c r="AK35" i="8"/>
  <c r="AJ35" i="8"/>
  <c r="U35" i="8"/>
  <c r="W35" i="8"/>
  <c r="Z35" i="8"/>
  <c r="J35" i="8"/>
  <c r="L35" i="8"/>
  <c r="O35" i="8"/>
  <c r="BT34" i="8"/>
  <c r="BV34" i="8"/>
  <c r="BY34" i="8"/>
  <c r="BX34" i="8"/>
  <c r="BJ34" i="8"/>
  <c r="BL34" i="8"/>
  <c r="BO34" i="8"/>
  <c r="BN34" i="8"/>
  <c r="AZ34" i="8"/>
  <c r="BB34" i="8"/>
  <c r="BE34" i="8"/>
  <c r="BD34" i="8"/>
  <c r="AP34" i="8"/>
  <c r="AR34" i="8"/>
  <c r="AU34" i="8"/>
  <c r="AT34" i="8"/>
  <c r="AF34" i="8"/>
  <c r="AH34" i="8"/>
  <c r="AK34" i="8"/>
  <c r="AJ34" i="8"/>
  <c r="U34" i="8"/>
  <c r="W34" i="8"/>
  <c r="Z34" i="8"/>
  <c r="J34" i="8"/>
  <c r="L34" i="8"/>
  <c r="O34" i="8"/>
  <c r="BT33" i="8"/>
  <c r="BV33" i="8"/>
  <c r="BY33" i="8"/>
  <c r="BX33" i="8"/>
  <c r="BJ33" i="8"/>
  <c r="BL33" i="8"/>
  <c r="BO33" i="8"/>
  <c r="BN33" i="8"/>
  <c r="AZ33" i="8"/>
  <c r="BB33" i="8"/>
  <c r="BE33" i="8"/>
  <c r="BD33" i="8"/>
  <c r="AP33" i="8"/>
  <c r="AR33" i="8"/>
  <c r="AU33" i="8"/>
  <c r="AT33" i="8"/>
  <c r="AF33" i="8"/>
  <c r="AH33" i="8"/>
  <c r="AK33" i="8"/>
  <c r="AJ33" i="8"/>
  <c r="U33" i="8"/>
  <c r="W33" i="8"/>
  <c r="Z33" i="8"/>
  <c r="J33" i="8"/>
  <c r="L33" i="8"/>
  <c r="O33" i="8"/>
  <c r="BT32" i="8"/>
  <c r="BV32" i="8"/>
  <c r="BY32" i="8"/>
  <c r="BX32" i="8"/>
  <c r="BJ32" i="8"/>
  <c r="BL32" i="8"/>
  <c r="BO32" i="8"/>
  <c r="BN32" i="8"/>
  <c r="AZ32" i="8"/>
  <c r="BB32" i="8"/>
  <c r="BE32" i="8"/>
  <c r="BD32" i="8"/>
  <c r="AP32" i="8"/>
  <c r="AR32" i="8"/>
  <c r="AU32" i="8"/>
  <c r="AT32" i="8"/>
  <c r="AF32" i="8"/>
  <c r="AH32" i="8"/>
  <c r="AK32" i="8"/>
  <c r="AJ32" i="8"/>
  <c r="U32" i="8"/>
  <c r="W32" i="8"/>
  <c r="Z32" i="8"/>
  <c r="J32" i="8"/>
  <c r="L32" i="8"/>
  <c r="O32" i="8"/>
  <c r="BT31" i="8"/>
  <c r="BV31" i="8"/>
  <c r="BY31" i="8"/>
  <c r="BX31" i="8"/>
  <c r="BJ31" i="8"/>
  <c r="BL31" i="8"/>
  <c r="BO31" i="8"/>
  <c r="BN31" i="8"/>
  <c r="AZ31" i="8"/>
  <c r="BB31" i="8"/>
  <c r="BE31" i="8"/>
  <c r="BD31" i="8"/>
  <c r="AP31" i="8"/>
  <c r="AR31" i="8"/>
  <c r="AU31" i="8"/>
  <c r="AT31" i="8"/>
  <c r="AF31" i="8"/>
  <c r="AH31" i="8"/>
  <c r="AK31" i="8"/>
  <c r="AJ31" i="8"/>
  <c r="U31" i="8"/>
  <c r="W31" i="8"/>
  <c r="Z31" i="8"/>
  <c r="J31" i="8"/>
  <c r="L31" i="8"/>
  <c r="O31" i="8"/>
  <c r="BT30" i="8"/>
  <c r="BV30" i="8"/>
  <c r="BY30" i="8"/>
  <c r="BX30" i="8"/>
  <c r="BJ30" i="8"/>
  <c r="BL30" i="8"/>
  <c r="BO30" i="8"/>
  <c r="BN30" i="8"/>
  <c r="AZ30" i="8"/>
  <c r="BB30" i="8"/>
  <c r="BE30" i="8"/>
  <c r="BD30" i="8"/>
  <c r="AP30" i="8"/>
  <c r="AR30" i="8"/>
  <c r="AU30" i="8"/>
  <c r="AT30" i="8"/>
  <c r="AF30" i="8"/>
  <c r="AH30" i="8"/>
  <c r="AK30" i="8"/>
  <c r="AJ30" i="8"/>
  <c r="U30" i="8"/>
  <c r="W30" i="8"/>
  <c r="Z30" i="8"/>
  <c r="J30" i="8"/>
  <c r="L30" i="8"/>
  <c r="O30" i="8"/>
  <c r="BT29" i="8"/>
  <c r="BV29" i="8"/>
  <c r="BY29" i="8"/>
  <c r="BX29" i="8"/>
  <c r="BJ29" i="8"/>
  <c r="BL29" i="8"/>
  <c r="BO29" i="8"/>
  <c r="BN29" i="8"/>
  <c r="AZ29" i="8"/>
  <c r="BB29" i="8"/>
  <c r="BE29" i="8"/>
  <c r="BD29" i="8"/>
  <c r="AP29" i="8"/>
  <c r="AR29" i="8"/>
  <c r="AU29" i="8"/>
  <c r="AT29" i="8"/>
  <c r="AF29" i="8"/>
  <c r="AH29" i="8"/>
  <c r="AK29" i="8"/>
  <c r="AJ29" i="8"/>
  <c r="U29" i="8"/>
  <c r="W29" i="8"/>
  <c r="Z29" i="8"/>
  <c r="J29" i="8"/>
  <c r="L29" i="8"/>
  <c r="O29" i="8"/>
  <c r="BT28" i="8"/>
  <c r="BV28" i="8"/>
  <c r="BY28" i="8"/>
  <c r="BX28" i="8"/>
  <c r="BJ28" i="8"/>
  <c r="BL28" i="8"/>
  <c r="BO28" i="8"/>
  <c r="BN28" i="8"/>
  <c r="AZ28" i="8"/>
  <c r="BB28" i="8"/>
  <c r="BE28" i="8"/>
  <c r="BD28" i="8"/>
  <c r="AP28" i="8"/>
  <c r="AR28" i="8"/>
  <c r="AU28" i="8"/>
  <c r="AT28" i="8"/>
  <c r="AF28" i="8"/>
  <c r="AH28" i="8"/>
  <c r="AK28" i="8"/>
  <c r="AJ28" i="8"/>
  <c r="U28" i="8"/>
  <c r="W28" i="8"/>
  <c r="Z28" i="8"/>
  <c r="J28" i="8"/>
  <c r="L28" i="8"/>
  <c r="O28" i="8"/>
  <c r="BT27" i="8"/>
  <c r="BV27" i="8"/>
  <c r="BY27" i="8"/>
  <c r="BX27" i="8"/>
  <c r="BJ27" i="8"/>
  <c r="BL27" i="8"/>
  <c r="BO27" i="8"/>
  <c r="BN27" i="8"/>
  <c r="AZ27" i="8"/>
  <c r="BB27" i="8"/>
  <c r="BE27" i="8"/>
  <c r="BD27" i="8"/>
  <c r="AP27" i="8"/>
  <c r="AR27" i="8"/>
  <c r="AU27" i="8"/>
  <c r="AT27" i="8"/>
  <c r="AF27" i="8"/>
  <c r="AH27" i="8"/>
  <c r="AK27" i="8"/>
  <c r="AJ27" i="8"/>
  <c r="U27" i="8"/>
  <c r="W27" i="8"/>
  <c r="Z27" i="8"/>
  <c r="J27" i="8"/>
  <c r="L27" i="8"/>
  <c r="O27" i="8"/>
  <c r="BT26" i="8"/>
  <c r="BV26" i="8"/>
  <c r="BY26" i="8"/>
  <c r="BX26" i="8"/>
  <c r="BJ26" i="8"/>
  <c r="BL26" i="8"/>
  <c r="BO26" i="8"/>
  <c r="BN26" i="8"/>
  <c r="AZ26" i="8"/>
  <c r="BB26" i="8"/>
  <c r="BE26" i="8"/>
  <c r="BD26" i="8"/>
  <c r="AP26" i="8"/>
  <c r="AR26" i="8"/>
  <c r="AU26" i="8"/>
  <c r="AT26" i="8"/>
  <c r="AF26" i="8"/>
  <c r="AH26" i="8"/>
  <c r="AK26" i="8"/>
  <c r="AJ26" i="8"/>
  <c r="U26" i="8"/>
  <c r="W26" i="8"/>
  <c r="Z26" i="8"/>
  <c r="J26" i="8"/>
  <c r="L26" i="8"/>
  <c r="O26" i="8"/>
  <c r="BT25" i="8"/>
  <c r="BV25" i="8"/>
  <c r="BY25" i="8"/>
  <c r="BX25" i="8"/>
  <c r="BJ25" i="8"/>
  <c r="BL25" i="8"/>
  <c r="BO25" i="8"/>
  <c r="BN25" i="8"/>
  <c r="AZ25" i="8"/>
  <c r="BB25" i="8"/>
  <c r="BE25" i="8"/>
  <c r="BD25" i="8"/>
  <c r="AP25" i="8"/>
  <c r="AR25" i="8"/>
  <c r="AU25" i="8"/>
  <c r="AT25" i="8"/>
  <c r="AF25" i="8"/>
  <c r="AH25" i="8"/>
  <c r="AK25" i="8"/>
  <c r="AJ25" i="8"/>
  <c r="U25" i="8"/>
  <c r="W25" i="8"/>
  <c r="Z25" i="8"/>
  <c r="J25" i="8"/>
  <c r="L25" i="8"/>
  <c r="O25" i="8"/>
  <c r="BT24" i="8"/>
  <c r="BV24" i="8"/>
  <c r="BY24" i="8"/>
  <c r="BX24" i="8"/>
  <c r="BJ24" i="8"/>
  <c r="BL24" i="8"/>
  <c r="BO24" i="8"/>
  <c r="BN24" i="8"/>
  <c r="AZ24" i="8"/>
  <c r="BB24" i="8"/>
  <c r="BE24" i="8"/>
  <c r="BD24" i="8"/>
  <c r="AP24" i="8"/>
  <c r="AR24" i="8"/>
  <c r="AU24" i="8"/>
  <c r="AT24" i="8"/>
  <c r="AF24" i="8"/>
  <c r="AH24" i="8"/>
  <c r="AK24" i="8"/>
  <c r="AJ24" i="8"/>
  <c r="U24" i="8"/>
  <c r="W24" i="8"/>
  <c r="Z24" i="8"/>
  <c r="J24" i="8"/>
  <c r="L24" i="8"/>
  <c r="O24" i="8"/>
  <c r="BT23" i="8"/>
  <c r="BV23" i="8"/>
  <c r="BY23" i="8"/>
  <c r="BX23" i="8"/>
  <c r="BJ23" i="8"/>
  <c r="BL23" i="8"/>
  <c r="BO23" i="8"/>
  <c r="BN23" i="8"/>
  <c r="AZ23" i="8"/>
  <c r="BB23" i="8"/>
  <c r="BE23" i="8"/>
  <c r="BD23" i="8"/>
  <c r="AP23" i="8"/>
  <c r="AR23" i="8"/>
  <c r="AU23" i="8"/>
  <c r="AT23" i="8"/>
  <c r="AF23" i="8"/>
  <c r="AH23" i="8"/>
  <c r="AK23" i="8"/>
  <c r="AJ23" i="8"/>
  <c r="U23" i="8"/>
  <c r="W23" i="8"/>
  <c r="Z23" i="8"/>
  <c r="J23" i="8"/>
  <c r="L23" i="8"/>
  <c r="O23" i="8"/>
  <c r="BT22" i="8"/>
  <c r="BV22" i="8"/>
  <c r="BY22" i="8"/>
  <c r="BX22" i="8"/>
  <c r="BJ22" i="8"/>
  <c r="BL22" i="8"/>
  <c r="BO22" i="8"/>
  <c r="BN22" i="8"/>
  <c r="AZ22" i="8"/>
  <c r="BB22" i="8"/>
  <c r="BE22" i="8"/>
  <c r="BD22" i="8"/>
  <c r="AP22" i="8"/>
  <c r="AR22" i="8"/>
  <c r="AU22" i="8"/>
  <c r="AT22" i="8"/>
  <c r="AF22" i="8"/>
  <c r="AG22" i="8"/>
  <c r="AH22" i="8"/>
  <c r="AK22" i="8"/>
  <c r="AJ22" i="8"/>
  <c r="U22" i="8"/>
  <c r="W22" i="8"/>
  <c r="Z22" i="8"/>
  <c r="J22" i="8"/>
  <c r="L22" i="8"/>
  <c r="O22" i="8"/>
  <c r="BT21" i="8"/>
  <c r="BV21" i="8"/>
  <c r="BY21" i="8"/>
  <c r="BX21" i="8"/>
  <c r="BJ21" i="8"/>
  <c r="BL21" i="8"/>
  <c r="BO21" i="8"/>
  <c r="BN21" i="8"/>
  <c r="AZ21" i="8"/>
  <c r="BB21" i="8"/>
  <c r="BE21" i="8"/>
  <c r="BD21" i="8"/>
  <c r="AP21" i="8"/>
  <c r="AR21" i="8"/>
  <c r="AU21" i="8"/>
  <c r="AT21" i="8"/>
  <c r="AF21" i="8"/>
  <c r="AH21" i="8"/>
  <c r="AK21" i="8"/>
  <c r="AJ21" i="8"/>
  <c r="U21" i="8"/>
  <c r="W21" i="8"/>
  <c r="Z21" i="8"/>
  <c r="J21" i="8"/>
  <c r="L21" i="8"/>
  <c r="O21" i="8"/>
  <c r="BT20" i="8"/>
  <c r="BV20" i="8"/>
  <c r="BY20" i="8"/>
  <c r="BX20" i="8"/>
  <c r="BJ20" i="8"/>
  <c r="BL20" i="8"/>
  <c r="BO20" i="8"/>
  <c r="BN20" i="8"/>
  <c r="AZ20" i="8"/>
  <c r="BB20" i="8"/>
  <c r="BE20" i="8"/>
  <c r="BD20" i="8"/>
  <c r="AP20" i="8"/>
  <c r="AR20" i="8"/>
  <c r="AU20" i="8"/>
  <c r="AT20" i="8"/>
  <c r="AF20" i="8"/>
  <c r="AH20" i="8"/>
  <c r="AK20" i="8"/>
  <c r="AJ20" i="8"/>
  <c r="U20" i="8"/>
  <c r="W20" i="8"/>
  <c r="Z20" i="8"/>
  <c r="J20" i="8"/>
  <c r="L20" i="8"/>
  <c r="O20" i="8"/>
  <c r="BT19" i="8"/>
  <c r="BV19" i="8"/>
  <c r="BY19" i="8"/>
  <c r="BX19" i="8"/>
  <c r="BJ19" i="8"/>
  <c r="BL19" i="8"/>
  <c r="BO19" i="8"/>
  <c r="BN19" i="8"/>
  <c r="AZ19" i="8"/>
  <c r="BB19" i="8"/>
  <c r="BE19" i="8"/>
  <c r="BD19" i="8"/>
  <c r="AP19" i="8"/>
  <c r="AR19" i="8"/>
  <c r="AU19" i="8"/>
  <c r="AT19" i="8"/>
  <c r="AF19" i="8"/>
  <c r="AH19" i="8"/>
  <c r="AK19" i="8"/>
  <c r="AJ19" i="8"/>
  <c r="U19" i="8"/>
  <c r="W19" i="8"/>
  <c r="Z19" i="8"/>
  <c r="J19" i="8"/>
  <c r="L19" i="8"/>
  <c r="O19" i="8"/>
  <c r="BT18" i="8"/>
  <c r="BV18" i="8"/>
  <c r="BY18" i="8"/>
  <c r="BX18" i="8"/>
  <c r="BJ18" i="8"/>
  <c r="BL18" i="8"/>
  <c r="BO18" i="8"/>
  <c r="BN18" i="8"/>
  <c r="AZ18" i="8"/>
  <c r="BB18" i="8"/>
  <c r="BE18" i="8"/>
  <c r="BD18" i="8"/>
  <c r="AP18" i="8"/>
  <c r="AR18" i="8"/>
  <c r="AU18" i="8"/>
  <c r="AT18" i="8"/>
  <c r="AF18" i="8"/>
  <c r="AH18" i="8"/>
  <c r="AK18" i="8"/>
  <c r="AJ18" i="8"/>
  <c r="U18" i="8"/>
  <c r="W18" i="8"/>
  <c r="Z18" i="8"/>
  <c r="J18" i="8"/>
  <c r="L18" i="8"/>
  <c r="O18" i="8"/>
  <c r="BT17" i="8"/>
  <c r="BV17" i="8"/>
  <c r="BY17" i="8"/>
  <c r="BX17" i="8"/>
  <c r="BJ17" i="8"/>
  <c r="BL17" i="8"/>
  <c r="BO17" i="8"/>
  <c r="BN17" i="8"/>
  <c r="AZ17" i="8"/>
  <c r="BB17" i="8"/>
  <c r="BE17" i="8"/>
  <c r="BD17" i="8"/>
  <c r="AP17" i="8"/>
  <c r="AR17" i="8"/>
  <c r="AU17" i="8"/>
  <c r="AT17" i="8"/>
  <c r="AF17" i="8"/>
  <c r="AH17" i="8"/>
  <c r="AK17" i="8"/>
  <c r="AJ17" i="8"/>
  <c r="U17" i="8"/>
  <c r="W17" i="8"/>
  <c r="Z17" i="8"/>
  <c r="J17" i="8"/>
  <c r="L17" i="8"/>
  <c r="O17" i="8"/>
  <c r="BT16" i="8"/>
  <c r="BV16" i="8"/>
  <c r="BY16" i="8"/>
  <c r="BX16" i="8"/>
  <c r="BJ16" i="8"/>
  <c r="BL16" i="8"/>
  <c r="BO16" i="8"/>
  <c r="BN16" i="8"/>
  <c r="AZ16" i="8"/>
  <c r="BB16" i="8"/>
  <c r="BE16" i="8"/>
  <c r="BD16" i="8"/>
  <c r="AP16" i="8"/>
  <c r="AR16" i="8"/>
  <c r="AU16" i="8"/>
  <c r="AT16" i="8"/>
  <c r="AF16" i="8"/>
  <c r="AH16" i="8"/>
  <c r="AK16" i="8"/>
  <c r="AJ16" i="8"/>
  <c r="U16" i="8"/>
  <c r="W16" i="8"/>
  <c r="Z16" i="8"/>
  <c r="J16" i="8"/>
  <c r="L16" i="8"/>
  <c r="O16" i="8"/>
  <c r="BT15" i="8"/>
  <c r="BV15" i="8"/>
  <c r="BY15" i="8"/>
  <c r="BX15" i="8"/>
  <c r="BJ15" i="8"/>
  <c r="BL15" i="8"/>
  <c r="BO15" i="8"/>
  <c r="BN15" i="8"/>
  <c r="AZ15" i="8"/>
  <c r="BB15" i="8"/>
  <c r="BE15" i="8"/>
  <c r="BD15" i="8"/>
  <c r="AP15" i="8"/>
  <c r="AR15" i="8"/>
  <c r="AU15" i="8"/>
  <c r="AT15" i="8"/>
  <c r="AF15" i="8"/>
  <c r="AH15" i="8"/>
  <c r="AK15" i="8"/>
  <c r="AJ15" i="8"/>
  <c r="U15" i="8"/>
  <c r="W15" i="8"/>
  <c r="Z15" i="8"/>
  <c r="J15" i="8"/>
  <c r="L15" i="8"/>
  <c r="O15" i="8"/>
  <c r="BT14" i="8"/>
  <c r="BV14" i="8"/>
  <c r="BY14" i="8"/>
  <c r="BX14" i="8"/>
  <c r="BJ14" i="8"/>
  <c r="BL14" i="8"/>
  <c r="BO14" i="8"/>
  <c r="BN14" i="8"/>
  <c r="AZ14" i="8"/>
  <c r="BB14" i="8"/>
  <c r="BE14" i="8"/>
  <c r="BD14" i="8"/>
  <c r="AP14" i="8"/>
  <c r="AR14" i="8"/>
  <c r="AU14" i="8"/>
  <c r="AT14" i="8"/>
  <c r="AF14" i="8"/>
  <c r="AH14" i="8"/>
  <c r="AK14" i="8"/>
  <c r="AJ14" i="8"/>
  <c r="U14" i="8"/>
  <c r="W14" i="8"/>
  <c r="Z14" i="8"/>
  <c r="J14" i="8"/>
  <c r="L14" i="8"/>
  <c r="O14" i="8"/>
  <c r="BT13" i="8"/>
  <c r="BV13" i="8"/>
  <c r="BY13" i="8"/>
  <c r="BX13" i="8"/>
  <c r="BJ13" i="8"/>
  <c r="BL13" i="8"/>
  <c r="BO13" i="8"/>
  <c r="BN13" i="8"/>
  <c r="AZ13" i="8"/>
  <c r="BB13" i="8"/>
  <c r="BE13" i="8"/>
  <c r="BD13" i="8"/>
  <c r="AP13" i="8"/>
  <c r="AR13" i="8"/>
  <c r="AU13" i="8"/>
  <c r="AT13" i="8"/>
  <c r="AF13" i="8"/>
  <c r="AH13" i="8"/>
  <c r="AK13" i="8"/>
  <c r="AJ13" i="8"/>
  <c r="U13" i="8"/>
  <c r="W13" i="8"/>
  <c r="Z13" i="8"/>
  <c r="J13" i="8"/>
  <c r="L13" i="8"/>
  <c r="O13" i="8"/>
  <c r="BT12" i="8"/>
  <c r="BV12" i="8"/>
  <c r="BY12" i="8"/>
  <c r="BX12" i="8"/>
  <c r="BJ12" i="8"/>
  <c r="BL12" i="8"/>
  <c r="BO12" i="8"/>
  <c r="BN12" i="8"/>
  <c r="AZ12" i="8"/>
  <c r="BB12" i="8"/>
  <c r="BE12" i="8"/>
  <c r="BD12" i="8"/>
  <c r="AP12" i="8"/>
  <c r="AR12" i="8"/>
  <c r="AU12" i="8"/>
  <c r="AT12" i="8"/>
  <c r="AF12" i="8"/>
  <c r="AH12" i="8"/>
  <c r="AK12" i="8"/>
  <c r="AJ12" i="8"/>
  <c r="U12" i="8"/>
  <c r="W12" i="8"/>
  <c r="Z12" i="8"/>
  <c r="J12" i="8"/>
  <c r="L12" i="8"/>
  <c r="O12" i="8"/>
  <c r="BT11" i="8"/>
  <c r="BV11" i="8"/>
  <c r="BY11" i="8"/>
  <c r="BX11" i="8"/>
  <c r="BJ11" i="8"/>
  <c r="BL11" i="8"/>
  <c r="BO11" i="8"/>
  <c r="BN11" i="8"/>
  <c r="AZ11" i="8"/>
  <c r="BB11" i="8"/>
  <c r="BE11" i="8"/>
  <c r="BD11" i="8"/>
  <c r="AP11" i="8"/>
  <c r="AR11" i="8"/>
  <c r="AU11" i="8"/>
  <c r="AT11" i="8"/>
  <c r="AF11" i="8"/>
  <c r="AH11" i="8"/>
  <c r="AK11" i="8"/>
  <c r="AJ11" i="8"/>
  <c r="U11" i="8"/>
  <c r="W11" i="8"/>
  <c r="Z11" i="8"/>
  <c r="J11" i="8"/>
  <c r="L11" i="8"/>
  <c r="O11" i="8"/>
  <c r="BT10" i="8"/>
  <c r="BV10" i="8"/>
  <c r="BY10" i="8"/>
  <c r="BX10" i="8"/>
  <c r="BJ10" i="8"/>
  <c r="BL10" i="8"/>
  <c r="BO10" i="8"/>
  <c r="BN10" i="8"/>
  <c r="AZ10" i="8"/>
  <c r="BB10" i="8"/>
  <c r="BE10" i="8"/>
  <c r="BD10" i="8"/>
  <c r="AP10" i="8"/>
  <c r="AR10" i="8"/>
  <c r="AU10" i="8"/>
  <c r="AT10" i="8"/>
  <c r="AF10" i="8"/>
  <c r="AH10" i="8"/>
  <c r="AK10" i="8"/>
  <c r="AJ10" i="8"/>
  <c r="U10" i="8"/>
  <c r="W10" i="8"/>
  <c r="Z10" i="8"/>
  <c r="J10" i="8"/>
  <c r="L10" i="8"/>
  <c r="BT9" i="8"/>
  <c r="BV9" i="8"/>
  <c r="BY9" i="8"/>
  <c r="BX9" i="8"/>
  <c r="BJ9" i="8"/>
  <c r="BL9" i="8"/>
  <c r="BO9" i="8"/>
  <c r="BN9" i="8"/>
  <c r="AZ9" i="8"/>
  <c r="BB9" i="8"/>
  <c r="BE9" i="8"/>
  <c r="BD9" i="8"/>
  <c r="AP9" i="8"/>
  <c r="AR9" i="8"/>
  <c r="AU9" i="8"/>
  <c r="AT9" i="8"/>
  <c r="AF9" i="8"/>
  <c r="AH9" i="8"/>
  <c r="AK9" i="8"/>
  <c r="AJ9" i="8"/>
  <c r="U9" i="8"/>
  <c r="W9" i="8"/>
  <c r="Z9" i="8"/>
  <c r="J9" i="8"/>
  <c r="L9" i="8"/>
  <c r="O9" i="8"/>
  <c r="BT8" i="8"/>
  <c r="BV8" i="8"/>
  <c r="BY8" i="8"/>
  <c r="BX8" i="8"/>
  <c r="BJ8" i="8"/>
  <c r="BL8" i="8"/>
  <c r="BO8" i="8"/>
  <c r="BN8" i="8"/>
  <c r="AZ8" i="8"/>
  <c r="BB8" i="8"/>
  <c r="BE8" i="8"/>
  <c r="BD8" i="8"/>
  <c r="AP8" i="8"/>
  <c r="AR8" i="8"/>
  <c r="AU8" i="8"/>
  <c r="AT8" i="8"/>
  <c r="AF8" i="8"/>
  <c r="AH8" i="8"/>
  <c r="AK8" i="8"/>
  <c r="AJ8" i="8"/>
  <c r="U8" i="8"/>
  <c r="W8" i="8"/>
  <c r="Z8" i="8"/>
  <c r="J8" i="8"/>
  <c r="L8" i="8"/>
  <c r="O8" i="8"/>
  <c r="BT7" i="8"/>
  <c r="BV7" i="8"/>
  <c r="BY7" i="8"/>
  <c r="BX7" i="8"/>
  <c r="BJ7" i="8"/>
  <c r="BL7" i="8"/>
  <c r="BO7" i="8"/>
  <c r="BN7" i="8"/>
  <c r="AZ7" i="8"/>
  <c r="BB7" i="8"/>
  <c r="BE7" i="8"/>
  <c r="BD7" i="8"/>
  <c r="AP7" i="8"/>
  <c r="AR7" i="8"/>
  <c r="AU7" i="8"/>
  <c r="AT7" i="8"/>
  <c r="AF7" i="8"/>
  <c r="AH7" i="8"/>
  <c r="AK7" i="8"/>
  <c r="AJ7" i="8"/>
  <c r="U7" i="8"/>
  <c r="W7" i="8"/>
  <c r="Z7" i="8"/>
  <c r="J7" i="8"/>
  <c r="L7" i="8"/>
  <c r="O7" i="8"/>
  <c r="BT6" i="8"/>
  <c r="BV6" i="8"/>
  <c r="BY6" i="8"/>
  <c r="BX6" i="8"/>
  <c r="BJ6" i="8"/>
  <c r="BL6" i="8"/>
  <c r="BO6" i="8"/>
  <c r="BN6" i="8"/>
  <c r="AZ6" i="8"/>
  <c r="BB6" i="8"/>
  <c r="BE6" i="8"/>
  <c r="BD6" i="8"/>
  <c r="AP6" i="8"/>
  <c r="AR6" i="8"/>
  <c r="AU6" i="8"/>
  <c r="AT6" i="8"/>
  <c r="AF6" i="8"/>
  <c r="AH6" i="8"/>
  <c r="AK6" i="8"/>
  <c r="AJ6" i="8"/>
  <c r="U6" i="8"/>
  <c r="W6" i="8"/>
  <c r="Z6" i="8"/>
  <c r="J6" i="8"/>
  <c r="L6" i="8"/>
  <c r="O6" i="8"/>
  <c r="BT5" i="8"/>
  <c r="BV5" i="8"/>
  <c r="BY5" i="8"/>
  <c r="BX5" i="8"/>
  <c r="BJ5" i="8"/>
  <c r="BL5" i="8"/>
  <c r="BO5" i="8"/>
  <c r="BN5" i="8"/>
  <c r="AZ5" i="8"/>
  <c r="BB5" i="8"/>
  <c r="BE5" i="8"/>
  <c r="BD5" i="8"/>
  <c r="AP5" i="8"/>
  <c r="AR5" i="8"/>
  <c r="AU5" i="8"/>
  <c r="AT5" i="8"/>
  <c r="AF5" i="8"/>
  <c r="AH5" i="8"/>
  <c r="AK5" i="8"/>
  <c r="AJ5" i="8"/>
  <c r="U5" i="8"/>
  <c r="W5" i="8"/>
  <c r="Z5" i="8"/>
  <c r="J5" i="8"/>
  <c r="L5" i="8"/>
  <c r="O5" i="8"/>
  <c r="BT4" i="8"/>
  <c r="BV4" i="8"/>
  <c r="BJ4" i="8"/>
  <c r="BL4" i="8"/>
  <c r="AZ4" i="8"/>
  <c r="BB4" i="8"/>
  <c r="AP4" i="8"/>
  <c r="AR4" i="8"/>
  <c r="AF4" i="8"/>
  <c r="AH4" i="8"/>
  <c r="U4" i="8"/>
  <c r="W4" i="8"/>
  <c r="J4" i="8"/>
  <c r="L4" i="8"/>
  <c r="BT3" i="8"/>
  <c r="BV3" i="8"/>
  <c r="BY3" i="8"/>
  <c r="BX3" i="8"/>
  <c r="BJ3" i="8"/>
  <c r="BL3" i="8"/>
  <c r="BO3" i="8"/>
  <c r="BN3" i="8"/>
  <c r="AZ3" i="8"/>
  <c r="BB3" i="8"/>
  <c r="BE3" i="8"/>
  <c r="BD3" i="8"/>
  <c r="AP3" i="8"/>
  <c r="AR3" i="8"/>
  <c r="AU3" i="8"/>
  <c r="AT3" i="8"/>
  <c r="AF3" i="8"/>
  <c r="AH3" i="8"/>
  <c r="AK3" i="8"/>
  <c r="AJ3" i="8"/>
  <c r="U3" i="8"/>
  <c r="W3" i="8"/>
  <c r="Z3" i="8"/>
  <c r="J3" i="8"/>
  <c r="L3" i="8"/>
  <c r="O3" i="8"/>
  <c r="BT2" i="8"/>
  <c r="BV2" i="8"/>
  <c r="BY2" i="8"/>
  <c r="BX2" i="8"/>
  <c r="BJ2" i="8"/>
  <c r="BL2" i="8"/>
  <c r="BO2" i="8"/>
  <c r="BN2" i="8"/>
  <c r="AZ2" i="8"/>
  <c r="BB2" i="8"/>
  <c r="BE2" i="8"/>
  <c r="BD2" i="8"/>
  <c r="AP2" i="8"/>
  <c r="AR2" i="8"/>
  <c r="AU2" i="8"/>
  <c r="AT2" i="8"/>
  <c r="AF2" i="8"/>
  <c r="AH2" i="8"/>
  <c r="AK2" i="8"/>
  <c r="AJ2" i="8"/>
  <c r="U2" i="8"/>
  <c r="W2" i="8"/>
  <c r="Z2" i="8"/>
  <c r="J2" i="8"/>
  <c r="L2" i="8"/>
  <c r="O2" i="8"/>
  <c r="BT86" i="7"/>
  <c r="BV86" i="7"/>
  <c r="BY86" i="7"/>
  <c r="BX86" i="7"/>
  <c r="BJ86" i="7"/>
  <c r="BL86" i="7"/>
  <c r="BO86" i="7"/>
  <c r="BN86" i="7"/>
  <c r="AZ86" i="7"/>
  <c r="BB86" i="7"/>
  <c r="BE86" i="7"/>
  <c r="BD86" i="7"/>
  <c r="AP86" i="7"/>
  <c r="AR86" i="7"/>
  <c r="AU86" i="7"/>
  <c r="AT86" i="7"/>
  <c r="AF86" i="7"/>
  <c r="AH86" i="7"/>
  <c r="AK86" i="7"/>
  <c r="AJ86" i="7"/>
  <c r="U86" i="7"/>
  <c r="W86" i="7"/>
  <c r="Z86" i="7"/>
  <c r="J86" i="7"/>
  <c r="L86" i="7"/>
  <c r="O86" i="7"/>
  <c r="BT85" i="7"/>
  <c r="BV85" i="7"/>
  <c r="BY85" i="7"/>
  <c r="BX85" i="7"/>
  <c r="BJ85" i="7"/>
  <c r="BL85" i="7"/>
  <c r="BO85" i="7"/>
  <c r="BN85" i="7"/>
  <c r="AZ85" i="7"/>
  <c r="BB85" i="7"/>
  <c r="BE85" i="7"/>
  <c r="BD85" i="7"/>
  <c r="AP85" i="7"/>
  <c r="AR85" i="7"/>
  <c r="AU85" i="7"/>
  <c r="AT85" i="7"/>
  <c r="AF85" i="7"/>
  <c r="AH85" i="7"/>
  <c r="AK85" i="7"/>
  <c r="AJ85" i="7"/>
  <c r="U85" i="7"/>
  <c r="W85" i="7"/>
  <c r="Z85" i="7"/>
  <c r="J85" i="7"/>
  <c r="L85" i="7"/>
  <c r="O85" i="7"/>
  <c r="BT84" i="7"/>
  <c r="BV84" i="7"/>
  <c r="BY84" i="7"/>
  <c r="BX84" i="7"/>
  <c r="BJ84" i="7"/>
  <c r="BL84" i="7"/>
  <c r="BO84" i="7"/>
  <c r="BN84" i="7"/>
  <c r="AZ84" i="7"/>
  <c r="BB84" i="7"/>
  <c r="BE84" i="7"/>
  <c r="BD84" i="7"/>
  <c r="AP84" i="7"/>
  <c r="AR84" i="7"/>
  <c r="AU84" i="7"/>
  <c r="AT84" i="7"/>
  <c r="AF84" i="7"/>
  <c r="AH84" i="7"/>
  <c r="AK84" i="7"/>
  <c r="AJ84" i="7"/>
  <c r="U84" i="7"/>
  <c r="W84" i="7"/>
  <c r="Z84" i="7"/>
  <c r="J84" i="7"/>
  <c r="L84" i="7"/>
  <c r="O84" i="7"/>
  <c r="BT83" i="7"/>
  <c r="BV83" i="7"/>
  <c r="BJ83" i="7"/>
  <c r="BL83" i="7"/>
  <c r="AZ83" i="7"/>
  <c r="BB83" i="7"/>
  <c r="AP83" i="7"/>
  <c r="AR83" i="7"/>
  <c r="AF83" i="7"/>
  <c r="AH83" i="7"/>
  <c r="U83" i="7"/>
  <c r="W83" i="7"/>
  <c r="J83" i="7"/>
  <c r="L83" i="7"/>
  <c r="BT82" i="7"/>
  <c r="BV82" i="7"/>
  <c r="BY82" i="7"/>
  <c r="BX82" i="7"/>
  <c r="BJ82" i="7"/>
  <c r="BL82" i="7"/>
  <c r="BO82" i="7"/>
  <c r="AZ82" i="7"/>
  <c r="BB82" i="7"/>
  <c r="BE82" i="7"/>
  <c r="BD82" i="7"/>
  <c r="AP82" i="7"/>
  <c r="AR82" i="7"/>
  <c r="AU82" i="7"/>
  <c r="AT82" i="7"/>
  <c r="AF82" i="7"/>
  <c r="AH82" i="7"/>
  <c r="AK82" i="7"/>
  <c r="AJ82" i="7"/>
  <c r="U82" i="7"/>
  <c r="W82" i="7"/>
  <c r="Z82" i="7"/>
  <c r="J82" i="7"/>
  <c r="L82" i="7"/>
  <c r="O82" i="7"/>
  <c r="BT81" i="7"/>
  <c r="BV81" i="7"/>
  <c r="BY81" i="7"/>
  <c r="BX81" i="7"/>
  <c r="BJ81" i="7"/>
  <c r="BL81" i="7"/>
  <c r="BO81" i="7"/>
  <c r="BN81" i="7"/>
  <c r="AZ81" i="7"/>
  <c r="BB81" i="7"/>
  <c r="BE81" i="7"/>
  <c r="BD81" i="7"/>
  <c r="AP81" i="7"/>
  <c r="AR81" i="7"/>
  <c r="AU81" i="7"/>
  <c r="AT81" i="7"/>
  <c r="AF81" i="7"/>
  <c r="AH81" i="7"/>
  <c r="AK81" i="7"/>
  <c r="AJ81" i="7"/>
  <c r="U81" i="7"/>
  <c r="W81" i="7"/>
  <c r="Z81" i="7"/>
  <c r="J81" i="7"/>
  <c r="L81" i="7"/>
  <c r="O81" i="7"/>
  <c r="BT80" i="7"/>
  <c r="BV80" i="7"/>
  <c r="BY80" i="7"/>
  <c r="BX80" i="7"/>
  <c r="BJ80" i="7"/>
  <c r="BL80" i="7"/>
  <c r="BO80" i="7"/>
  <c r="BN80" i="7"/>
  <c r="AZ80" i="7"/>
  <c r="BB80" i="7"/>
  <c r="BE80" i="7"/>
  <c r="BD80" i="7"/>
  <c r="AP80" i="7"/>
  <c r="AR80" i="7"/>
  <c r="AU80" i="7"/>
  <c r="AT80" i="7"/>
  <c r="AF80" i="7"/>
  <c r="AH80" i="7"/>
  <c r="AK80" i="7"/>
  <c r="AJ80" i="7"/>
  <c r="U80" i="7"/>
  <c r="W80" i="7"/>
  <c r="Z80" i="7"/>
  <c r="J80" i="7"/>
  <c r="L80" i="7"/>
  <c r="O80" i="7"/>
  <c r="BT79" i="7"/>
  <c r="BV79" i="7"/>
  <c r="BJ79" i="7"/>
  <c r="BL79" i="7"/>
  <c r="AZ79" i="7"/>
  <c r="BB79" i="7"/>
  <c r="AP79" i="7"/>
  <c r="AR79" i="7"/>
  <c r="AF79" i="7"/>
  <c r="AH79" i="7"/>
  <c r="U79" i="7"/>
  <c r="W79" i="7"/>
  <c r="J79" i="7"/>
  <c r="L79" i="7"/>
  <c r="BT78" i="7"/>
  <c r="BV78" i="7"/>
  <c r="BY78" i="7"/>
  <c r="BX78" i="7"/>
  <c r="BJ78" i="7"/>
  <c r="BL78" i="7"/>
  <c r="BO78" i="7"/>
  <c r="BN78" i="7"/>
  <c r="AZ78" i="7"/>
  <c r="BB78" i="7"/>
  <c r="BE78" i="7"/>
  <c r="BD78" i="7"/>
  <c r="AP78" i="7"/>
  <c r="AR78" i="7"/>
  <c r="AU78" i="7"/>
  <c r="AT78" i="7"/>
  <c r="AF78" i="7"/>
  <c r="AH78" i="7"/>
  <c r="AK78" i="7"/>
  <c r="AJ78" i="7"/>
  <c r="U78" i="7"/>
  <c r="W78" i="7"/>
  <c r="Z78" i="7"/>
  <c r="J78" i="7"/>
  <c r="L78" i="7"/>
  <c r="O78" i="7"/>
  <c r="BT77" i="7"/>
  <c r="BV77" i="7"/>
  <c r="BY77" i="7"/>
  <c r="BX77" i="7"/>
  <c r="BJ77" i="7"/>
  <c r="BL77" i="7"/>
  <c r="BO77" i="7"/>
  <c r="BN77" i="7"/>
  <c r="AZ77" i="7"/>
  <c r="BB77" i="7"/>
  <c r="BE77" i="7"/>
  <c r="BD77" i="7"/>
  <c r="AP77" i="7"/>
  <c r="AR77" i="7"/>
  <c r="AU77" i="7"/>
  <c r="AT77" i="7"/>
  <c r="AF77" i="7"/>
  <c r="AH77" i="7"/>
  <c r="AK77" i="7"/>
  <c r="AJ77" i="7"/>
  <c r="U77" i="7"/>
  <c r="W77" i="7"/>
  <c r="Z77" i="7"/>
  <c r="J77" i="7"/>
  <c r="L77" i="7"/>
  <c r="O77" i="7"/>
  <c r="BT76" i="7"/>
  <c r="BV76" i="7"/>
  <c r="BY76" i="7"/>
  <c r="BX76" i="7"/>
  <c r="BJ76" i="7"/>
  <c r="BL76" i="7"/>
  <c r="BO76" i="7"/>
  <c r="BN76" i="7"/>
  <c r="AZ76" i="7"/>
  <c r="BB76" i="7"/>
  <c r="BE76" i="7"/>
  <c r="BD76" i="7"/>
  <c r="AP76" i="7"/>
  <c r="AR76" i="7"/>
  <c r="AU76" i="7"/>
  <c r="AT76" i="7"/>
  <c r="AF76" i="7"/>
  <c r="AH76" i="7"/>
  <c r="AK76" i="7"/>
  <c r="AJ76" i="7"/>
  <c r="U76" i="7"/>
  <c r="W76" i="7"/>
  <c r="Z76" i="7"/>
  <c r="J76" i="7"/>
  <c r="L76" i="7"/>
  <c r="O76" i="7"/>
  <c r="BT75" i="7"/>
  <c r="BV75" i="7"/>
  <c r="BY75" i="7"/>
  <c r="BX75" i="7"/>
  <c r="BJ75" i="7"/>
  <c r="BL75" i="7"/>
  <c r="BO75" i="7"/>
  <c r="BN75" i="7"/>
  <c r="AZ75" i="7"/>
  <c r="BB75" i="7"/>
  <c r="BE75" i="7"/>
  <c r="BD75" i="7"/>
  <c r="AP75" i="7"/>
  <c r="AR75" i="7"/>
  <c r="AU75" i="7"/>
  <c r="AT75" i="7"/>
  <c r="AF75" i="7"/>
  <c r="AH75" i="7"/>
  <c r="AK75" i="7"/>
  <c r="AJ75" i="7"/>
  <c r="U75" i="7"/>
  <c r="W75" i="7"/>
  <c r="Z75" i="7"/>
  <c r="J75" i="7"/>
  <c r="L75" i="7"/>
  <c r="O75" i="7"/>
  <c r="BT74" i="7"/>
  <c r="BV74" i="7"/>
  <c r="BY74" i="7"/>
  <c r="BX74" i="7"/>
  <c r="BJ74" i="7"/>
  <c r="BL74" i="7"/>
  <c r="BO74" i="7"/>
  <c r="BN74" i="7"/>
  <c r="AZ74" i="7"/>
  <c r="BB74" i="7"/>
  <c r="BE74" i="7"/>
  <c r="BD74" i="7"/>
  <c r="AP74" i="7"/>
  <c r="AR74" i="7"/>
  <c r="AU74" i="7"/>
  <c r="AT74" i="7"/>
  <c r="AF74" i="7"/>
  <c r="AH74" i="7"/>
  <c r="AK74" i="7"/>
  <c r="AJ74" i="7"/>
  <c r="U74" i="7"/>
  <c r="W74" i="7"/>
  <c r="Z74" i="7"/>
  <c r="J74" i="7"/>
  <c r="L74" i="7"/>
  <c r="O74" i="7"/>
  <c r="BT73" i="7"/>
  <c r="BV73" i="7"/>
  <c r="BY73" i="7"/>
  <c r="BX73" i="7"/>
  <c r="BJ73" i="7"/>
  <c r="BL73" i="7"/>
  <c r="BO73" i="7"/>
  <c r="BN73" i="7"/>
  <c r="AZ73" i="7"/>
  <c r="BB73" i="7"/>
  <c r="BE73" i="7"/>
  <c r="BD73" i="7"/>
  <c r="AP73" i="7"/>
  <c r="AR73" i="7"/>
  <c r="AU73" i="7"/>
  <c r="AT73" i="7"/>
  <c r="AF73" i="7"/>
  <c r="AH73" i="7"/>
  <c r="AK73" i="7"/>
  <c r="AJ73" i="7"/>
  <c r="U73" i="7"/>
  <c r="W73" i="7"/>
  <c r="Z73" i="7"/>
  <c r="J73" i="7"/>
  <c r="L73" i="7"/>
  <c r="O73" i="7"/>
  <c r="BT72" i="7"/>
  <c r="BV72" i="7"/>
  <c r="BY72" i="7"/>
  <c r="BX72" i="7"/>
  <c r="BJ72" i="7"/>
  <c r="BL72" i="7"/>
  <c r="BO72" i="7"/>
  <c r="BN72" i="7"/>
  <c r="AZ72" i="7"/>
  <c r="BB72" i="7"/>
  <c r="BE72" i="7"/>
  <c r="BD72" i="7"/>
  <c r="AP72" i="7"/>
  <c r="AR72" i="7"/>
  <c r="AU72" i="7"/>
  <c r="AT72" i="7"/>
  <c r="AF72" i="7"/>
  <c r="AH72" i="7"/>
  <c r="AK72" i="7"/>
  <c r="AJ72" i="7"/>
  <c r="U72" i="7"/>
  <c r="W72" i="7"/>
  <c r="Z72" i="7"/>
  <c r="J72" i="7"/>
  <c r="L72" i="7"/>
  <c r="O72" i="7"/>
  <c r="BT71" i="7"/>
  <c r="BV71" i="7"/>
  <c r="BY71" i="7"/>
  <c r="BX71" i="7"/>
  <c r="BJ71" i="7"/>
  <c r="BL71" i="7"/>
  <c r="BO71" i="7"/>
  <c r="BN71" i="7"/>
  <c r="AZ71" i="7"/>
  <c r="BB71" i="7"/>
  <c r="BE71" i="7"/>
  <c r="BD71" i="7"/>
  <c r="AP71" i="7"/>
  <c r="AR71" i="7"/>
  <c r="AU71" i="7"/>
  <c r="AT71" i="7"/>
  <c r="AF71" i="7"/>
  <c r="AH71" i="7"/>
  <c r="AK71" i="7"/>
  <c r="AJ71" i="7"/>
  <c r="U71" i="7"/>
  <c r="W71" i="7"/>
  <c r="Z71" i="7"/>
  <c r="J71" i="7"/>
  <c r="L71" i="7"/>
  <c r="O71" i="7"/>
  <c r="BT70" i="7"/>
  <c r="BV70" i="7"/>
  <c r="BY70" i="7"/>
  <c r="BX70" i="7"/>
  <c r="BJ70" i="7"/>
  <c r="BL70" i="7"/>
  <c r="BO70" i="7"/>
  <c r="BN70" i="7"/>
  <c r="AZ70" i="7"/>
  <c r="BB70" i="7"/>
  <c r="BE70" i="7"/>
  <c r="BD70" i="7"/>
  <c r="AP70" i="7"/>
  <c r="AR70" i="7"/>
  <c r="AU70" i="7"/>
  <c r="AT70" i="7"/>
  <c r="AF70" i="7"/>
  <c r="AH70" i="7"/>
  <c r="AK70" i="7"/>
  <c r="AJ70" i="7"/>
  <c r="U70" i="7"/>
  <c r="W70" i="7"/>
  <c r="Z70" i="7"/>
  <c r="J70" i="7"/>
  <c r="L70" i="7"/>
  <c r="O70" i="7"/>
  <c r="BT69" i="7"/>
  <c r="BV69" i="7"/>
  <c r="BY69" i="7"/>
  <c r="BX69" i="7"/>
  <c r="BJ69" i="7"/>
  <c r="BL69" i="7"/>
  <c r="BO69" i="7"/>
  <c r="BN69" i="7"/>
  <c r="AZ69" i="7"/>
  <c r="BB69" i="7"/>
  <c r="BE69" i="7"/>
  <c r="BD69" i="7"/>
  <c r="AP69" i="7"/>
  <c r="AR69" i="7"/>
  <c r="AU69" i="7"/>
  <c r="AT69" i="7"/>
  <c r="AF69" i="7"/>
  <c r="AH69" i="7"/>
  <c r="AK69" i="7"/>
  <c r="AJ69" i="7"/>
  <c r="U69" i="7"/>
  <c r="W69" i="7"/>
  <c r="Z69" i="7"/>
  <c r="J69" i="7"/>
  <c r="L69" i="7"/>
  <c r="O69" i="7"/>
  <c r="BT68" i="7"/>
  <c r="BV68" i="7"/>
  <c r="BY68" i="7"/>
  <c r="BX68" i="7"/>
  <c r="BJ68" i="7"/>
  <c r="BL68" i="7"/>
  <c r="BO68" i="7"/>
  <c r="BN68" i="7"/>
  <c r="AZ68" i="7"/>
  <c r="BB68" i="7"/>
  <c r="BE68" i="7"/>
  <c r="BD68" i="7"/>
  <c r="AP68" i="7"/>
  <c r="AR68" i="7"/>
  <c r="AU68" i="7"/>
  <c r="AT68" i="7"/>
  <c r="AF68" i="7"/>
  <c r="AH68" i="7"/>
  <c r="AK68" i="7"/>
  <c r="AJ68" i="7"/>
  <c r="U68" i="7"/>
  <c r="W68" i="7"/>
  <c r="Z68" i="7"/>
  <c r="J68" i="7"/>
  <c r="L68" i="7"/>
  <c r="O68" i="7"/>
  <c r="BT67" i="7"/>
  <c r="BV67" i="7"/>
  <c r="BY67" i="7"/>
  <c r="BX67" i="7"/>
  <c r="BJ67" i="7"/>
  <c r="BL67" i="7"/>
  <c r="BO67" i="7"/>
  <c r="BN67" i="7"/>
  <c r="AZ67" i="7"/>
  <c r="BB67" i="7"/>
  <c r="BE67" i="7"/>
  <c r="BD67" i="7"/>
  <c r="AP67" i="7"/>
  <c r="AR67" i="7"/>
  <c r="AU67" i="7"/>
  <c r="AT67" i="7"/>
  <c r="AF67" i="7"/>
  <c r="AH67" i="7"/>
  <c r="AK67" i="7"/>
  <c r="AJ67" i="7"/>
  <c r="U67" i="7"/>
  <c r="W67" i="7"/>
  <c r="Z67" i="7"/>
  <c r="J67" i="7"/>
  <c r="L67" i="7"/>
  <c r="O67" i="7"/>
  <c r="BT66" i="7"/>
  <c r="BV66" i="7"/>
  <c r="BY66" i="7"/>
  <c r="BX66" i="7"/>
  <c r="BJ66" i="7"/>
  <c r="BL66" i="7"/>
  <c r="BO66" i="7"/>
  <c r="BN66" i="7"/>
  <c r="AZ66" i="7"/>
  <c r="BB66" i="7"/>
  <c r="BE66" i="7"/>
  <c r="BD66" i="7"/>
  <c r="AP66" i="7"/>
  <c r="AR66" i="7"/>
  <c r="AU66" i="7"/>
  <c r="AT66" i="7"/>
  <c r="AF66" i="7"/>
  <c r="AH66" i="7"/>
  <c r="AK66" i="7"/>
  <c r="AJ66" i="7"/>
  <c r="U66" i="7"/>
  <c r="W66" i="7"/>
  <c r="Z66" i="7"/>
  <c r="J66" i="7"/>
  <c r="L66" i="7"/>
  <c r="O66" i="7"/>
  <c r="BT65" i="7"/>
  <c r="BV65" i="7"/>
  <c r="BY65" i="7"/>
  <c r="BX65" i="7"/>
  <c r="BJ65" i="7"/>
  <c r="BL65" i="7"/>
  <c r="BO65" i="7"/>
  <c r="BN65" i="7"/>
  <c r="AZ65" i="7"/>
  <c r="BB65" i="7"/>
  <c r="BE65" i="7"/>
  <c r="BD65" i="7"/>
  <c r="AP65" i="7"/>
  <c r="AR65" i="7"/>
  <c r="AU65" i="7"/>
  <c r="AT65" i="7"/>
  <c r="AF65" i="7"/>
  <c r="AH65" i="7"/>
  <c r="AK65" i="7"/>
  <c r="AJ65" i="7"/>
  <c r="U65" i="7"/>
  <c r="W65" i="7"/>
  <c r="Z65" i="7"/>
  <c r="J65" i="7"/>
  <c r="L65" i="7"/>
  <c r="O65" i="7"/>
  <c r="BT64" i="7"/>
  <c r="BV64" i="7"/>
  <c r="BY64" i="7"/>
  <c r="BX64" i="7"/>
  <c r="BJ64" i="7"/>
  <c r="BL64" i="7"/>
  <c r="BO64" i="7"/>
  <c r="BN64" i="7"/>
  <c r="AZ64" i="7"/>
  <c r="BB64" i="7"/>
  <c r="BE64" i="7"/>
  <c r="BD64" i="7"/>
  <c r="AP64" i="7"/>
  <c r="AR64" i="7"/>
  <c r="AU64" i="7"/>
  <c r="AT64" i="7"/>
  <c r="AF64" i="7"/>
  <c r="AH64" i="7"/>
  <c r="AK64" i="7"/>
  <c r="AJ64" i="7"/>
  <c r="U64" i="7"/>
  <c r="W64" i="7"/>
  <c r="Z64" i="7"/>
  <c r="J64" i="7"/>
  <c r="L64" i="7"/>
  <c r="O64" i="7"/>
  <c r="BT63" i="7"/>
  <c r="BV63" i="7"/>
  <c r="BY63" i="7"/>
  <c r="BX63" i="7"/>
  <c r="BJ63" i="7"/>
  <c r="BL63" i="7"/>
  <c r="BO63" i="7"/>
  <c r="BN63" i="7"/>
  <c r="AZ63" i="7"/>
  <c r="BB63" i="7"/>
  <c r="BE63" i="7"/>
  <c r="BD63" i="7"/>
  <c r="AP63" i="7"/>
  <c r="AR63" i="7"/>
  <c r="AU63" i="7"/>
  <c r="AT63" i="7"/>
  <c r="AF63" i="7"/>
  <c r="AH63" i="7"/>
  <c r="AK63" i="7"/>
  <c r="AJ63" i="7"/>
  <c r="U63" i="7"/>
  <c r="W63" i="7"/>
  <c r="Z63" i="7"/>
  <c r="J63" i="7"/>
  <c r="L63" i="7"/>
  <c r="O63" i="7"/>
  <c r="BT62" i="7"/>
  <c r="BV62" i="7"/>
  <c r="BY62" i="7"/>
  <c r="BX62" i="7"/>
  <c r="BJ62" i="7"/>
  <c r="BL62" i="7"/>
  <c r="BO62" i="7"/>
  <c r="BN62" i="7"/>
  <c r="AZ62" i="7"/>
  <c r="BB62" i="7"/>
  <c r="BE62" i="7"/>
  <c r="BD62" i="7"/>
  <c r="AP62" i="7"/>
  <c r="AR62" i="7"/>
  <c r="AU62" i="7"/>
  <c r="AT62" i="7"/>
  <c r="AF62" i="7"/>
  <c r="AH62" i="7"/>
  <c r="AK62" i="7"/>
  <c r="AJ62" i="7"/>
  <c r="U62" i="7"/>
  <c r="W62" i="7"/>
  <c r="Z62" i="7"/>
  <c r="J62" i="7"/>
  <c r="L62" i="7"/>
  <c r="O62" i="7"/>
  <c r="BT61" i="7"/>
  <c r="BV61" i="7"/>
  <c r="BY61" i="7"/>
  <c r="BX61" i="7"/>
  <c r="BJ61" i="7"/>
  <c r="BL61" i="7"/>
  <c r="BO61" i="7"/>
  <c r="BN61" i="7"/>
  <c r="AZ61" i="7"/>
  <c r="BB61" i="7"/>
  <c r="BE61" i="7"/>
  <c r="BD61" i="7"/>
  <c r="AP61" i="7"/>
  <c r="AR61" i="7"/>
  <c r="AU61" i="7"/>
  <c r="AT61" i="7"/>
  <c r="AF61" i="7"/>
  <c r="AH61" i="7"/>
  <c r="AK61" i="7"/>
  <c r="AJ61" i="7"/>
  <c r="U61" i="7"/>
  <c r="W61" i="7"/>
  <c r="Z61" i="7"/>
  <c r="J61" i="7"/>
  <c r="L61" i="7"/>
  <c r="O61" i="7"/>
  <c r="BT60" i="7"/>
  <c r="BV60" i="7"/>
  <c r="BY60" i="7"/>
  <c r="BX60" i="7"/>
  <c r="BJ60" i="7"/>
  <c r="BL60" i="7"/>
  <c r="BO60" i="7"/>
  <c r="BN60" i="7"/>
  <c r="AZ60" i="7"/>
  <c r="BB60" i="7"/>
  <c r="BE60" i="7"/>
  <c r="BD60" i="7"/>
  <c r="AP60" i="7"/>
  <c r="AR60" i="7"/>
  <c r="AU60" i="7"/>
  <c r="AT60" i="7"/>
  <c r="AF60" i="7"/>
  <c r="AH60" i="7"/>
  <c r="AK60" i="7"/>
  <c r="AJ60" i="7"/>
  <c r="U60" i="7"/>
  <c r="W60" i="7"/>
  <c r="Z60" i="7"/>
  <c r="J60" i="7"/>
  <c r="L60" i="7"/>
  <c r="O60" i="7"/>
  <c r="BT59" i="7"/>
  <c r="BU59" i="7"/>
  <c r="BV59" i="7"/>
  <c r="BY59" i="7"/>
  <c r="BX59" i="7"/>
  <c r="BJ59" i="7"/>
  <c r="BL59" i="7"/>
  <c r="BO59" i="7"/>
  <c r="BN59" i="7"/>
  <c r="AZ59" i="7"/>
  <c r="BB59" i="7"/>
  <c r="BE59" i="7"/>
  <c r="BD59" i="7"/>
  <c r="AP59" i="7"/>
  <c r="AR59" i="7"/>
  <c r="AU59" i="7"/>
  <c r="AT59" i="7"/>
  <c r="AF59" i="7"/>
  <c r="AH59" i="7"/>
  <c r="AK59" i="7"/>
  <c r="AJ59" i="7"/>
  <c r="U59" i="7"/>
  <c r="W59" i="7"/>
  <c r="Z59" i="7"/>
  <c r="J59" i="7"/>
  <c r="L59" i="7"/>
  <c r="O59" i="7"/>
  <c r="BT58" i="7"/>
  <c r="BV58" i="7"/>
  <c r="BY58" i="7"/>
  <c r="BX58" i="7"/>
  <c r="BJ58" i="7"/>
  <c r="BL58" i="7"/>
  <c r="BO58" i="7"/>
  <c r="BN58" i="7"/>
  <c r="AZ58" i="7"/>
  <c r="BB58" i="7"/>
  <c r="BE58" i="7"/>
  <c r="BD58" i="7"/>
  <c r="AP58" i="7"/>
  <c r="AR58" i="7"/>
  <c r="AU58" i="7"/>
  <c r="AT58" i="7"/>
  <c r="AF58" i="7"/>
  <c r="AH58" i="7"/>
  <c r="AK58" i="7"/>
  <c r="AJ58" i="7"/>
  <c r="U58" i="7"/>
  <c r="W58" i="7"/>
  <c r="Z58" i="7"/>
  <c r="J58" i="7"/>
  <c r="L58" i="7"/>
  <c r="O58" i="7"/>
  <c r="BT57" i="7"/>
  <c r="BV57" i="7"/>
  <c r="BY57" i="7"/>
  <c r="BX57" i="7"/>
  <c r="BJ57" i="7"/>
  <c r="BL57" i="7"/>
  <c r="BO57" i="7"/>
  <c r="BN57" i="7"/>
  <c r="AZ57" i="7"/>
  <c r="BB57" i="7"/>
  <c r="BE57" i="7"/>
  <c r="BD57" i="7"/>
  <c r="AP57" i="7"/>
  <c r="AR57" i="7"/>
  <c r="AU57" i="7"/>
  <c r="AT57" i="7"/>
  <c r="AF57" i="7"/>
  <c r="AH57" i="7"/>
  <c r="AK57" i="7"/>
  <c r="AJ57" i="7"/>
  <c r="U57" i="7"/>
  <c r="W57" i="7"/>
  <c r="Z57" i="7"/>
  <c r="J57" i="7"/>
  <c r="L57" i="7"/>
  <c r="O57" i="7"/>
  <c r="BT56" i="7"/>
  <c r="BV56" i="7"/>
  <c r="BY56" i="7"/>
  <c r="BX56" i="7"/>
  <c r="BJ56" i="7"/>
  <c r="BL56" i="7"/>
  <c r="BO56" i="7"/>
  <c r="BN56" i="7"/>
  <c r="AZ56" i="7"/>
  <c r="BB56" i="7"/>
  <c r="BE56" i="7"/>
  <c r="BD56" i="7"/>
  <c r="AP56" i="7"/>
  <c r="AR56" i="7"/>
  <c r="AU56" i="7"/>
  <c r="AT56" i="7"/>
  <c r="AF56" i="7"/>
  <c r="AH56" i="7"/>
  <c r="AK56" i="7"/>
  <c r="AJ56" i="7"/>
  <c r="U56" i="7"/>
  <c r="W56" i="7"/>
  <c r="Z56" i="7"/>
  <c r="J56" i="7"/>
  <c r="L56" i="7"/>
  <c r="O56" i="7"/>
  <c r="BT55" i="7"/>
  <c r="BV55" i="7"/>
  <c r="BY55" i="7"/>
  <c r="BX55" i="7"/>
  <c r="BJ55" i="7"/>
  <c r="BL55" i="7"/>
  <c r="BO55" i="7"/>
  <c r="BN55" i="7"/>
  <c r="AZ55" i="7"/>
  <c r="BB55" i="7"/>
  <c r="BE55" i="7"/>
  <c r="BD55" i="7"/>
  <c r="AP55" i="7"/>
  <c r="AR55" i="7"/>
  <c r="AU55" i="7"/>
  <c r="AT55" i="7"/>
  <c r="AF55" i="7"/>
  <c r="AH55" i="7"/>
  <c r="AK55" i="7"/>
  <c r="AJ55" i="7"/>
  <c r="U55" i="7"/>
  <c r="W55" i="7"/>
  <c r="Z55" i="7"/>
  <c r="J55" i="7"/>
  <c r="L55" i="7"/>
  <c r="O55" i="7"/>
  <c r="BT54" i="7"/>
  <c r="BV54" i="7"/>
  <c r="BY54" i="7"/>
  <c r="BX54" i="7"/>
  <c r="BJ54" i="7"/>
  <c r="BL54" i="7"/>
  <c r="BO54" i="7"/>
  <c r="BN54" i="7"/>
  <c r="AZ54" i="7"/>
  <c r="BB54" i="7"/>
  <c r="BE54" i="7"/>
  <c r="BD54" i="7"/>
  <c r="AP54" i="7"/>
  <c r="AR54" i="7"/>
  <c r="AU54" i="7"/>
  <c r="AT54" i="7"/>
  <c r="AF54" i="7"/>
  <c r="AH54" i="7"/>
  <c r="AK54" i="7"/>
  <c r="AJ54" i="7"/>
  <c r="U54" i="7"/>
  <c r="W54" i="7"/>
  <c r="Z54" i="7"/>
  <c r="J54" i="7"/>
  <c r="L54" i="7"/>
  <c r="O54" i="7"/>
  <c r="BT53" i="7"/>
  <c r="BV53" i="7"/>
  <c r="BY53" i="7"/>
  <c r="BX53" i="7"/>
  <c r="BJ53" i="7"/>
  <c r="BL53" i="7"/>
  <c r="BO53" i="7"/>
  <c r="BN53" i="7"/>
  <c r="AZ53" i="7"/>
  <c r="BB53" i="7"/>
  <c r="BE53" i="7"/>
  <c r="BD53" i="7"/>
  <c r="AP53" i="7"/>
  <c r="AR53" i="7"/>
  <c r="AU53" i="7"/>
  <c r="AT53" i="7"/>
  <c r="AF53" i="7"/>
  <c r="AH53" i="7"/>
  <c r="AK53" i="7"/>
  <c r="AJ53" i="7"/>
  <c r="U53" i="7"/>
  <c r="W53" i="7"/>
  <c r="Z53" i="7"/>
  <c r="J53" i="7"/>
  <c r="L53" i="7"/>
  <c r="O53" i="7"/>
  <c r="BT52" i="7"/>
  <c r="BV52" i="7"/>
  <c r="BY52" i="7"/>
  <c r="BX52" i="7"/>
  <c r="BJ52" i="7"/>
  <c r="BL52" i="7"/>
  <c r="BO52" i="7"/>
  <c r="BN52" i="7"/>
  <c r="AZ52" i="7"/>
  <c r="BB52" i="7"/>
  <c r="BE52" i="7"/>
  <c r="BD52" i="7"/>
  <c r="AP52" i="7"/>
  <c r="AR52" i="7"/>
  <c r="AU52" i="7"/>
  <c r="AT52" i="7"/>
  <c r="AF52" i="7"/>
  <c r="AH52" i="7"/>
  <c r="AK52" i="7"/>
  <c r="AJ52" i="7"/>
  <c r="U52" i="7"/>
  <c r="W52" i="7"/>
  <c r="Z52" i="7"/>
  <c r="J52" i="7"/>
  <c r="L52" i="7"/>
  <c r="O52" i="7"/>
  <c r="BT51" i="7"/>
  <c r="BV51" i="7"/>
  <c r="BY51" i="7"/>
  <c r="BX51" i="7"/>
  <c r="BJ51" i="7"/>
  <c r="BL51" i="7"/>
  <c r="BO51" i="7"/>
  <c r="BN51" i="7"/>
  <c r="AZ51" i="7"/>
  <c r="BB51" i="7"/>
  <c r="BE51" i="7"/>
  <c r="BD51" i="7"/>
  <c r="AP51" i="7"/>
  <c r="AR51" i="7"/>
  <c r="AU51" i="7"/>
  <c r="AT51" i="7"/>
  <c r="AF51" i="7"/>
  <c r="AH51" i="7"/>
  <c r="AK51" i="7"/>
  <c r="AJ51" i="7"/>
  <c r="U51" i="7"/>
  <c r="W51" i="7"/>
  <c r="Z51" i="7"/>
  <c r="J51" i="7"/>
  <c r="L51" i="7"/>
  <c r="O51" i="7"/>
  <c r="BT50" i="7"/>
  <c r="BV50" i="7"/>
  <c r="BY50" i="7"/>
  <c r="BX50" i="7"/>
  <c r="BJ50" i="7"/>
  <c r="BL50" i="7"/>
  <c r="BO50" i="7"/>
  <c r="BN50" i="7"/>
  <c r="AZ50" i="7"/>
  <c r="BB50" i="7"/>
  <c r="BE50" i="7"/>
  <c r="BD50" i="7"/>
  <c r="AP50" i="7"/>
  <c r="AR50" i="7"/>
  <c r="AU50" i="7"/>
  <c r="AT50" i="7"/>
  <c r="AF50" i="7"/>
  <c r="AH50" i="7"/>
  <c r="AK50" i="7"/>
  <c r="AJ50" i="7"/>
  <c r="U50" i="7"/>
  <c r="W50" i="7"/>
  <c r="Z50" i="7"/>
  <c r="J50" i="7"/>
  <c r="L50" i="7"/>
  <c r="O50" i="7"/>
  <c r="BT49" i="7"/>
  <c r="BV49" i="7"/>
  <c r="BY49" i="7"/>
  <c r="BX49" i="7"/>
  <c r="BJ49" i="7"/>
  <c r="BL49" i="7"/>
  <c r="BO49" i="7"/>
  <c r="BN49" i="7"/>
  <c r="AZ49" i="7"/>
  <c r="BB49" i="7"/>
  <c r="BE49" i="7"/>
  <c r="BD49" i="7"/>
  <c r="AP49" i="7"/>
  <c r="AR49" i="7"/>
  <c r="AU49" i="7"/>
  <c r="AT49" i="7"/>
  <c r="AF49" i="7"/>
  <c r="AH49" i="7"/>
  <c r="AK49" i="7"/>
  <c r="AJ49" i="7"/>
  <c r="U49" i="7"/>
  <c r="W49" i="7"/>
  <c r="Z49" i="7"/>
  <c r="J49" i="7"/>
  <c r="L49" i="7"/>
  <c r="O49" i="7"/>
  <c r="BT48" i="7"/>
  <c r="BV48" i="7"/>
  <c r="BY48" i="7"/>
  <c r="BX48" i="7"/>
  <c r="BJ48" i="7"/>
  <c r="BL48" i="7"/>
  <c r="BO48" i="7"/>
  <c r="BN48" i="7"/>
  <c r="AZ48" i="7"/>
  <c r="BB48" i="7"/>
  <c r="BE48" i="7"/>
  <c r="BD48" i="7"/>
  <c r="AP48" i="7"/>
  <c r="AR48" i="7"/>
  <c r="AU48" i="7"/>
  <c r="AT48" i="7"/>
  <c r="AF48" i="7"/>
  <c r="AH48" i="7"/>
  <c r="AK48" i="7"/>
  <c r="AJ48" i="7"/>
  <c r="U48" i="7"/>
  <c r="W48" i="7"/>
  <c r="Z48" i="7"/>
  <c r="J48" i="7"/>
  <c r="L48" i="7"/>
  <c r="O48" i="7"/>
  <c r="BT47" i="7"/>
  <c r="BV47" i="7"/>
  <c r="BY47" i="7"/>
  <c r="BX47" i="7"/>
  <c r="BJ47" i="7"/>
  <c r="BL47" i="7"/>
  <c r="BO47" i="7"/>
  <c r="BN47" i="7"/>
  <c r="AZ47" i="7"/>
  <c r="BB47" i="7"/>
  <c r="BE47" i="7"/>
  <c r="BD47" i="7"/>
  <c r="AP47" i="7"/>
  <c r="AR47" i="7"/>
  <c r="AU47" i="7"/>
  <c r="AT47" i="7"/>
  <c r="AF47" i="7"/>
  <c r="AH47" i="7"/>
  <c r="AK47" i="7"/>
  <c r="AJ47" i="7"/>
  <c r="U47" i="7"/>
  <c r="W47" i="7"/>
  <c r="Z47" i="7"/>
  <c r="J47" i="7"/>
  <c r="L47" i="7"/>
  <c r="O47" i="7"/>
  <c r="BT46" i="7"/>
  <c r="BV46" i="7"/>
  <c r="BY46" i="7"/>
  <c r="BX46" i="7"/>
  <c r="BJ46" i="7"/>
  <c r="BL46" i="7"/>
  <c r="BO46" i="7"/>
  <c r="BN46" i="7"/>
  <c r="AZ46" i="7"/>
  <c r="BB46" i="7"/>
  <c r="BE46" i="7"/>
  <c r="BD46" i="7"/>
  <c r="AP46" i="7"/>
  <c r="AR46" i="7"/>
  <c r="AU46" i="7"/>
  <c r="AT46" i="7"/>
  <c r="AF46" i="7"/>
  <c r="AH46" i="7"/>
  <c r="AK46" i="7"/>
  <c r="AJ46" i="7"/>
  <c r="U46" i="7"/>
  <c r="W46" i="7"/>
  <c r="Z46" i="7"/>
  <c r="J46" i="7"/>
  <c r="L46" i="7"/>
  <c r="O46" i="7"/>
  <c r="BT45" i="7"/>
  <c r="BV45" i="7"/>
  <c r="BY45" i="7"/>
  <c r="BX45" i="7"/>
  <c r="BJ45" i="7"/>
  <c r="BL45" i="7"/>
  <c r="BO45" i="7"/>
  <c r="BN45" i="7"/>
  <c r="AZ45" i="7"/>
  <c r="BB45" i="7"/>
  <c r="BE45" i="7"/>
  <c r="BD45" i="7"/>
  <c r="AP45" i="7"/>
  <c r="AR45" i="7"/>
  <c r="AU45" i="7"/>
  <c r="AT45" i="7"/>
  <c r="AF45" i="7"/>
  <c r="AH45" i="7"/>
  <c r="AK45" i="7"/>
  <c r="AJ45" i="7"/>
  <c r="U45" i="7"/>
  <c r="W45" i="7"/>
  <c r="Z45" i="7"/>
  <c r="J45" i="7"/>
  <c r="L45" i="7"/>
  <c r="O45" i="7"/>
  <c r="BT44" i="7"/>
  <c r="BV44" i="7"/>
  <c r="BY44" i="7"/>
  <c r="BX44" i="7"/>
  <c r="BJ44" i="7"/>
  <c r="BL44" i="7"/>
  <c r="BO44" i="7"/>
  <c r="BN44" i="7"/>
  <c r="AZ44" i="7"/>
  <c r="BB44" i="7"/>
  <c r="BE44" i="7"/>
  <c r="BD44" i="7"/>
  <c r="AP44" i="7"/>
  <c r="AR44" i="7"/>
  <c r="AU44" i="7"/>
  <c r="AT44" i="7"/>
  <c r="AF44" i="7"/>
  <c r="AH44" i="7"/>
  <c r="AK44" i="7"/>
  <c r="AJ44" i="7"/>
  <c r="U44" i="7"/>
  <c r="W44" i="7"/>
  <c r="Z44" i="7"/>
  <c r="J44" i="7"/>
  <c r="L44" i="7"/>
  <c r="O44" i="7"/>
  <c r="BT43" i="7"/>
  <c r="BV43" i="7"/>
  <c r="BY43" i="7"/>
  <c r="BX43" i="7"/>
  <c r="BJ43" i="7"/>
  <c r="BL43" i="7"/>
  <c r="BO43" i="7"/>
  <c r="BN43" i="7"/>
  <c r="AZ43" i="7"/>
  <c r="BB43" i="7"/>
  <c r="BE43" i="7"/>
  <c r="BD43" i="7"/>
  <c r="AP43" i="7"/>
  <c r="AR43" i="7"/>
  <c r="AU43" i="7"/>
  <c r="AT43" i="7"/>
  <c r="AF43" i="7"/>
  <c r="AH43" i="7"/>
  <c r="AK43" i="7"/>
  <c r="AJ43" i="7"/>
  <c r="U43" i="7"/>
  <c r="W43" i="7"/>
  <c r="Z43" i="7"/>
  <c r="J43" i="7"/>
  <c r="L43" i="7"/>
  <c r="O43" i="7"/>
  <c r="BT42" i="7"/>
  <c r="BV42" i="7"/>
  <c r="BY42" i="7"/>
  <c r="BX42" i="7"/>
  <c r="BJ42" i="7"/>
  <c r="BL42" i="7"/>
  <c r="BO42" i="7"/>
  <c r="BN42" i="7"/>
  <c r="AZ42" i="7"/>
  <c r="BB42" i="7"/>
  <c r="BE42" i="7"/>
  <c r="BD42" i="7"/>
  <c r="AP42" i="7"/>
  <c r="AR42" i="7"/>
  <c r="AU42" i="7"/>
  <c r="AT42" i="7"/>
  <c r="AF42" i="7"/>
  <c r="AH42" i="7"/>
  <c r="AK42" i="7"/>
  <c r="AJ42" i="7"/>
  <c r="U42" i="7"/>
  <c r="W42" i="7"/>
  <c r="Z42" i="7"/>
  <c r="J42" i="7"/>
  <c r="L42" i="7"/>
  <c r="O42" i="7"/>
  <c r="BT41" i="7"/>
  <c r="BV41" i="7"/>
  <c r="BY41" i="7"/>
  <c r="BX41" i="7"/>
  <c r="BJ41" i="7"/>
  <c r="BL41" i="7"/>
  <c r="BO41" i="7"/>
  <c r="BN41" i="7"/>
  <c r="AZ41" i="7"/>
  <c r="BB41" i="7"/>
  <c r="BE41" i="7"/>
  <c r="BD41" i="7"/>
  <c r="AP41" i="7"/>
  <c r="AR41" i="7"/>
  <c r="AU41" i="7"/>
  <c r="AT41" i="7"/>
  <c r="AF41" i="7"/>
  <c r="AG41" i="7"/>
  <c r="AH41" i="7"/>
  <c r="AK41" i="7"/>
  <c r="AJ41" i="7"/>
  <c r="U41" i="7"/>
  <c r="W41" i="7"/>
  <c r="Z41" i="7"/>
  <c r="J41" i="7"/>
  <c r="L41" i="7"/>
  <c r="O41" i="7"/>
  <c r="BT40" i="7"/>
  <c r="BV40" i="7"/>
  <c r="BY40" i="7"/>
  <c r="BX40" i="7"/>
  <c r="BJ40" i="7"/>
  <c r="BL40" i="7"/>
  <c r="BO40" i="7"/>
  <c r="BN40" i="7"/>
  <c r="AZ40" i="7"/>
  <c r="BB40" i="7"/>
  <c r="BE40" i="7"/>
  <c r="BD40" i="7"/>
  <c r="AP40" i="7"/>
  <c r="AQ40" i="7"/>
  <c r="AR40" i="7"/>
  <c r="AU40" i="7"/>
  <c r="AT40" i="7"/>
  <c r="AF40" i="7"/>
  <c r="AG40" i="7"/>
  <c r="AH40" i="7"/>
  <c r="AK40" i="7"/>
  <c r="AJ40" i="7"/>
  <c r="U40" i="7"/>
  <c r="W40" i="7"/>
  <c r="Z40" i="7"/>
  <c r="J40" i="7"/>
  <c r="L40" i="7"/>
  <c r="O40" i="7"/>
  <c r="BT39" i="7"/>
  <c r="BV39" i="7"/>
  <c r="BY39" i="7"/>
  <c r="BX39" i="7"/>
  <c r="BJ39" i="7"/>
  <c r="BL39" i="7"/>
  <c r="BO39" i="7"/>
  <c r="BN39" i="7"/>
  <c r="AZ39" i="7"/>
  <c r="BB39" i="7"/>
  <c r="BE39" i="7"/>
  <c r="BD39" i="7"/>
  <c r="AP39" i="7"/>
  <c r="AR39" i="7"/>
  <c r="AU39" i="7"/>
  <c r="AT39" i="7"/>
  <c r="AF39" i="7"/>
  <c r="AH39" i="7"/>
  <c r="AK39" i="7"/>
  <c r="AJ39" i="7"/>
  <c r="U39" i="7"/>
  <c r="W39" i="7"/>
  <c r="Z39" i="7"/>
  <c r="J39" i="7"/>
  <c r="L39" i="7"/>
  <c r="O39" i="7"/>
  <c r="BT38" i="7"/>
  <c r="BV38" i="7"/>
  <c r="BY38" i="7"/>
  <c r="BX38" i="7"/>
  <c r="BJ38" i="7"/>
  <c r="BL38" i="7"/>
  <c r="BO38" i="7"/>
  <c r="BN38" i="7"/>
  <c r="AZ38" i="7"/>
  <c r="BB38" i="7"/>
  <c r="BE38" i="7"/>
  <c r="BD38" i="7"/>
  <c r="AP38" i="7"/>
  <c r="AR38" i="7"/>
  <c r="AU38" i="7"/>
  <c r="AT38" i="7"/>
  <c r="AF38" i="7"/>
  <c r="AH38" i="7"/>
  <c r="AK38" i="7"/>
  <c r="AJ38" i="7"/>
  <c r="U38" i="7"/>
  <c r="W38" i="7"/>
  <c r="Z38" i="7"/>
  <c r="J38" i="7"/>
  <c r="L38" i="7"/>
  <c r="O38" i="7"/>
  <c r="BT37" i="7"/>
  <c r="BV37" i="7"/>
  <c r="BY37" i="7"/>
  <c r="BX37" i="7"/>
  <c r="BJ37" i="7"/>
  <c r="BL37" i="7"/>
  <c r="BO37" i="7"/>
  <c r="BN37" i="7"/>
  <c r="AZ37" i="7"/>
  <c r="BB37" i="7"/>
  <c r="BE37" i="7"/>
  <c r="BD37" i="7"/>
  <c r="AP37" i="7"/>
  <c r="AR37" i="7"/>
  <c r="AU37" i="7"/>
  <c r="AT37" i="7"/>
  <c r="AF37" i="7"/>
  <c r="AH37" i="7"/>
  <c r="AK37" i="7"/>
  <c r="AJ37" i="7"/>
  <c r="U37" i="7"/>
  <c r="W37" i="7"/>
  <c r="Z37" i="7"/>
  <c r="J37" i="7"/>
  <c r="L37" i="7"/>
  <c r="O37" i="7"/>
  <c r="BT36" i="7"/>
  <c r="BV36" i="7"/>
  <c r="BY36" i="7"/>
  <c r="BX36" i="7"/>
  <c r="BJ36" i="7"/>
  <c r="BL36" i="7"/>
  <c r="BO36" i="7"/>
  <c r="BN36" i="7"/>
  <c r="AZ36" i="7"/>
  <c r="BB36" i="7"/>
  <c r="BE36" i="7"/>
  <c r="BD36" i="7"/>
  <c r="AP36" i="7"/>
  <c r="AR36" i="7"/>
  <c r="AU36" i="7"/>
  <c r="AT36" i="7"/>
  <c r="AF36" i="7"/>
  <c r="AH36" i="7"/>
  <c r="AK36" i="7"/>
  <c r="AJ36" i="7"/>
  <c r="U36" i="7"/>
  <c r="W36" i="7"/>
  <c r="Z36" i="7"/>
  <c r="J36" i="7"/>
  <c r="L36" i="7"/>
  <c r="O36" i="7"/>
  <c r="BT35" i="7"/>
  <c r="BV35" i="7"/>
  <c r="BY35" i="7"/>
  <c r="BX35" i="7"/>
  <c r="BJ35" i="7"/>
  <c r="BL35" i="7"/>
  <c r="BO35" i="7"/>
  <c r="BN35" i="7"/>
  <c r="AZ35" i="7"/>
  <c r="BB35" i="7"/>
  <c r="BE35" i="7"/>
  <c r="BD35" i="7"/>
  <c r="AP35" i="7"/>
  <c r="AR35" i="7"/>
  <c r="AU35" i="7"/>
  <c r="AT35" i="7"/>
  <c r="AF35" i="7"/>
  <c r="AH35" i="7"/>
  <c r="AK35" i="7"/>
  <c r="AJ35" i="7"/>
  <c r="U35" i="7"/>
  <c r="W35" i="7"/>
  <c r="Z35" i="7"/>
  <c r="J35" i="7"/>
  <c r="L35" i="7"/>
  <c r="O35" i="7"/>
  <c r="BT34" i="7"/>
  <c r="BV34" i="7"/>
  <c r="BY34" i="7"/>
  <c r="BX34" i="7"/>
  <c r="BJ34" i="7"/>
  <c r="BL34" i="7"/>
  <c r="BO34" i="7"/>
  <c r="BN34" i="7"/>
  <c r="AZ34" i="7"/>
  <c r="BB34" i="7"/>
  <c r="BE34" i="7"/>
  <c r="BD34" i="7"/>
  <c r="AP34" i="7"/>
  <c r="AR34" i="7"/>
  <c r="AU34" i="7"/>
  <c r="AT34" i="7"/>
  <c r="AF34" i="7"/>
  <c r="AH34" i="7"/>
  <c r="AK34" i="7"/>
  <c r="AJ34" i="7"/>
  <c r="U34" i="7"/>
  <c r="W34" i="7"/>
  <c r="Z34" i="7"/>
  <c r="J34" i="7"/>
  <c r="L34" i="7"/>
  <c r="O34" i="7"/>
  <c r="BT33" i="7"/>
  <c r="BV33" i="7"/>
  <c r="BY33" i="7"/>
  <c r="BX33" i="7"/>
  <c r="BJ33" i="7"/>
  <c r="BL33" i="7"/>
  <c r="BO33" i="7"/>
  <c r="BN33" i="7"/>
  <c r="AZ33" i="7"/>
  <c r="BB33" i="7"/>
  <c r="BE33" i="7"/>
  <c r="BD33" i="7"/>
  <c r="AP33" i="7"/>
  <c r="AR33" i="7"/>
  <c r="AU33" i="7"/>
  <c r="AT33" i="7"/>
  <c r="AF33" i="7"/>
  <c r="AH33" i="7"/>
  <c r="AK33" i="7"/>
  <c r="AJ33" i="7"/>
  <c r="U33" i="7"/>
  <c r="W33" i="7"/>
  <c r="Z33" i="7"/>
  <c r="J33" i="7"/>
  <c r="L33" i="7"/>
  <c r="O33" i="7"/>
  <c r="BT32" i="7"/>
  <c r="BV32" i="7"/>
  <c r="BY32" i="7"/>
  <c r="BX32" i="7"/>
  <c r="BJ32" i="7"/>
  <c r="BL32" i="7"/>
  <c r="BO32" i="7"/>
  <c r="BN32" i="7"/>
  <c r="AZ32" i="7"/>
  <c r="BB32" i="7"/>
  <c r="BE32" i="7"/>
  <c r="BD32" i="7"/>
  <c r="AP32" i="7"/>
  <c r="AR32" i="7"/>
  <c r="AU32" i="7"/>
  <c r="AT32" i="7"/>
  <c r="AF32" i="7"/>
  <c r="AH32" i="7"/>
  <c r="AK32" i="7"/>
  <c r="AJ32" i="7"/>
  <c r="U32" i="7"/>
  <c r="W32" i="7"/>
  <c r="Z32" i="7"/>
  <c r="J32" i="7"/>
  <c r="L32" i="7"/>
  <c r="O32" i="7"/>
  <c r="BT31" i="7"/>
  <c r="BV31" i="7"/>
  <c r="BY31" i="7"/>
  <c r="BX31" i="7"/>
  <c r="BJ31" i="7"/>
  <c r="BL31" i="7"/>
  <c r="BO31" i="7"/>
  <c r="BN31" i="7"/>
  <c r="AZ31" i="7"/>
  <c r="BB31" i="7"/>
  <c r="BE31" i="7"/>
  <c r="BD31" i="7"/>
  <c r="AP31" i="7"/>
  <c r="AR31" i="7"/>
  <c r="AU31" i="7"/>
  <c r="AT31" i="7"/>
  <c r="AF31" i="7"/>
  <c r="AH31" i="7"/>
  <c r="AK31" i="7"/>
  <c r="AJ31" i="7"/>
  <c r="U31" i="7"/>
  <c r="W31" i="7"/>
  <c r="Z31" i="7"/>
  <c r="J31" i="7"/>
  <c r="L31" i="7"/>
  <c r="O31" i="7"/>
  <c r="BT30" i="7"/>
  <c r="BV30" i="7"/>
  <c r="BY30" i="7"/>
  <c r="BX30" i="7"/>
  <c r="BJ30" i="7"/>
  <c r="BL30" i="7"/>
  <c r="BO30" i="7"/>
  <c r="BN30" i="7"/>
  <c r="AZ30" i="7"/>
  <c r="BB30" i="7"/>
  <c r="BE30" i="7"/>
  <c r="BD30" i="7"/>
  <c r="AP30" i="7"/>
  <c r="AR30" i="7"/>
  <c r="AU30" i="7"/>
  <c r="AT30" i="7"/>
  <c r="AF30" i="7"/>
  <c r="AH30" i="7"/>
  <c r="AK30" i="7"/>
  <c r="AJ30" i="7"/>
  <c r="U30" i="7"/>
  <c r="W30" i="7"/>
  <c r="Z30" i="7"/>
  <c r="J30" i="7"/>
  <c r="L30" i="7"/>
  <c r="O30" i="7"/>
  <c r="BT29" i="7"/>
  <c r="BV29" i="7"/>
  <c r="BY29" i="7"/>
  <c r="BX29" i="7"/>
  <c r="BJ29" i="7"/>
  <c r="BL29" i="7"/>
  <c r="BO29" i="7"/>
  <c r="BN29" i="7"/>
  <c r="AZ29" i="7"/>
  <c r="BB29" i="7"/>
  <c r="BE29" i="7"/>
  <c r="BD29" i="7"/>
  <c r="AP29" i="7"/>
  <c r="AR29" i="7"/>
  <c r="AU29" i="7"/>
  <c r="AT29" i="7"/>
  <c r="AF29" i="7"/>
  <c r="AH29" i="7"/>
  <c r="AK29" i="7"/>
  <c r="AJ29" i="7"/>
  <c r="U29" i="7"/>
  <c r="W29" i="7"/>
  <c r="Z29" i="7"/>
  <c r="J29" i="7"/>
  <c r="L29" i="7"/>
  <c r="O29" i="7"/>
  <c r="BT28" i="7"/>
  <c r="BV28" i="7"/>
  <c r="BY28" i="7"/>
  <c r="BX28" i="7"/>
  <c r="BJ28" i="7"/>
  <c r="BL28" i="7"/>
  <c r="BO28" i="7"/>
  <c r="BN28" i="7"/>
  <c r="AZ28" i="7"/>
  <c r="BB28" i="7"/>
  <c r="BE28" i="7"/>
  <c r="BD28" i="7"/>
  <c r="AP28" i="7"/>
  <c r="AR28" i="7"/>
  <c r="AU28" i="7"/>
  <c r="AT28" i="7"/>
  <c r="AF28" i="7"/>
  <c r="AH28" i="7"/>
  <c r="AK28" i="7"/>
  <c r="AJ28" i="7"/>
  <c r="U28" i="7"/>
  <c r="W28" i="7"/>
  <c r="Z28" i="7"/>
  <c r="J28" i="7"/>
  <c r="L28" i="7"/>
  <c r="O28" i="7"/>
  <c r="BT27" i="7"/>
  <c r="BV27" i="7"/>
  <c r="BY27" i="7"/>
  <c r="BX27" i="7"/>
  <c r="BJ27" i="7"/>
  <c r="BL27" i="7"/>
  <c r="BO27" i="7"/>
  <c r="BN27" i="7"/>
  <c r="AZ27" i="7"/>
  <c r="BB27" i="7"/>
  <c r="BE27" i="7"/>
  <c r="BD27" i="7"/>
  <c r="AP27" i="7"/>
  <c r="AR27" i="7"/>
  <c r="AU27" i="7"/>
  <c r="AT27" i="7"/>
  <c r="AF27" i="7"/>
  <c r="AH27" i="7"/>
  <c r="AK27" i="7"/>
  <c r="AJ27" i="7"/>
  <c r="U27" i="7"/>
  <c r="W27" i="7"/>
  <c r="Z27" i="7"/>
  <c r="J27" i="7"/>
  <c r="L27" i="7"/>
  <c r="O27" i="7"/>
  <c r="BT26" i="7"/>
  <c r="BV26" i="7"/>
  <c r="BY26" i="7"/>
  <c r="BX26" i="7"/>
  <c r="BJ26" i="7"/>
  <c r="BL26" i="7"/>
  <c r="BO26" i="7"/>
  <c r="BN26" i="7"/>
  <c r="AZ26" i="7"/>
  <c r="BB26" i="7"/>
  <c r="BE26" i="7"/>
  <c r="BD26" i="7"/>
  <c r="AP26" i="7"/>
  <c r="AR26" i="7"/>
  <c r="AU26" i="7"/>
  <c r="AT26" i="7"/>
  <c r="AF26" i="7"/>
  <c r="AH26" i="7"/>
  <c r="AK26" i="7"/>
  <c r="AJ26" i="7"/>
  <c r="U26" i="7"/>
  <c r="W26" i="7"/>
  <c r="Z26" i="7"/>
  <c r="J26" i="7"/>
  <c r="L26" i="7"/>
  <c r="O26" i="7"/>
  <c r="BT25" i="7"/>
  <c r="BV25" i="7"/>
  <c r="BY25" i="7"/>
  <c r="BX25" i="7"/>
  <c r="BJ25" i="7"/>
  <c r="BL25" i="7"/>
  <c r="BO25" i="7"/>
  <c r="BN25" i="7"/>
  <c r="AZ25" i="7"/>
  <c r="BB25" i="7"/>
  <c r="BE25" i="7"/>
  <c r="BD25" i="7"/>
  <c r="AP25" i="7"/>
  <c r="AR25" i="7"/>
  <c r="AU25" i="7"/>
  <c r="AT25" i="7"/>
  <c r="AF25" i="7"/>
  <c r="AH25" i="7"/>
  <c r="AK25" i="7"/>
  <c r="AJ25" i="7"/>
  <c r="U25" i="7"/>
  <c r="W25" i="7"/>
  <c r="Z25" i="7"/>
  <c r="J25" i="7"/>
  <c r="L25" i="7"/>
  <c r="O25" i="7"/>
  <c r="BT24" i="7"/>
  <c r="BV24" i="7"/>
  <c r="BY24" i="7"/>
  <c r="BX24" i="7"/>
  <c r="BJ24" i="7"/>
  <c r="BL24" i="7"/>
  <c r="BO24" i="7"/>
  <c r="BN24" i="7"/>
  <c r="AZ24" i="7"/>
  <c r="BB24" i="7"/>
  <c r="BE24" i="7"/>
  <c r="BD24" i="7"/>
  <c r="AP24" i="7"/>
  <c r="AR24" i="7"/>
  <c r="AU24" i="7"/>
  <c r="AT24" i="7"/>
  <c r="AF24" i="7"/>
  <c r="AH24" i="7"/>
  <c r="AK24" i="7"/>
  <c r="AJ24" i="7"/>
  <c r="U24" i="7"/>
  <c r="W24" i="7"/>
  <c r="Z24" i="7"/>
  <c r="J24" i="7"/>
  <c r="L24" i="7"/>
  <c r="O24" i="7"/>
  <c r="BT23" i="7"/>
  <c r="BV23" i="7"/>
  <c r="BY23" i="7"/>
  <c r="BX23" i="7"/>
  <c r="BJ23" i="7"/>
  <c r="BL23" i="7"/>
  <c r="BO23" i="7"/>
  <c r="BN23" i="7"/>
  <c r="AZ23" i="7"/>
  <c r="BB23" i="7"/>
  <c r="BE23" i="7"/>
  <c r="BD23" i="7"/>
  <c r="AP23" i="7"/>
  <c r="AR23" i="7"/>
  <c r="AU23" i="7"/>
  <c r="AT23" i="7"/>
  <c r="AF23" i="7"/>
  <c r="AH23" i="7"/>
  <c r="AK23" i="7"/>
  <c r="AJ23" i="7"/>
  <c r="U23" i="7"/>
  <c r="W23" i="7"/>
  <c r="Z23" i="7"/>
  <c r="J23" i="7"/>
  <c r="L23" i="7"/>
  <c r="O23" i="7"/>
  <c r="BT22" i="7"/>
  <c r="BV22" i="7"/>
  <c r="BY22" i="7"/>
  <c r="BX22" i="7"/>
  <c r="BJ22" i="7"/>
  <c r="BL22" i="7"/>
  <c r="BO22" i="7"/>
  <c r="BN22" i="7"/>
  <c r="AZ22" i="7"/>
  <c r="BB22" i="7"/>
  <c r="BE22" i="7"/>
  <c r="BD22" i="7"/>
  <c r="AP22" i="7"/>
  <c r="AR22" i="7"/>
  <c r="AU22" i="7"/>
  <c r="AT22" i="7"/>
  <c r="AF22" i="7"/>
  <c r="AH22" i="7"/>
  <c r="AK22" i="7"/>
  <c r="AJ22" i="7"/>
  <c r="U22" i="7"/>
  <c r="W22" i="7"/>
  <c r="Z22" i="7"/>
  <c r="J22" i="7"/>
  <c r="L22" i="7"/>
  <c r="O22" i="7"/>
  <c r="BT21" i="7"/>
  <c r="BV21" i="7"/>
  <c r="BY21" i="7"/>
  <c r="BX21" i="7"/>
  <c r="BJ21" i="7"/>
  <c r="BL21" i="7"/>
  <c r="BO21" i="7"/>
  <c r="BN21" i="7"/>
  <c r="AZ21" i="7"/>
  <c r="BB21" i="7"/>
  <c r="BE21" i="7"/>
  <c r="BD21" i="7"/>
  <c r="AP21" i="7"/>
  <c r="AR21" i="7"/>
  <c r="AU21" i="7"/>
  <c r="AT21" i="7"/>
  <c r="AF21" i="7"/>
  <c r="AH21" i="7"/>
  <c r="AK21" i="7"/>
  <c r="AJ21" i="7"/>
  <c r="U21" i="7"/>
  <c r="W21" i="7"/>
  <c r="Z21" i="7"/>
  <c r="J21" i="7"/>
  <c r="L21" i="7"/>
  <c r="O21" i="7"/>
  <c r="BT20" i="7"/>
  <c r="BV20" i="7"/>
  <c r="BY20" i="7"/>
  <c r="BX20" i="7"/>
  <c r="BJ20" i="7"/>
  <c r="BL20" i="7"/>
  <c r="BO20" i="7"/>
  <c r="BN20" i="7"/>
  <c r="AZ20" i="7"/>
  <c r="BB20" i="7"/>
  <c r="BE20" i="7"/>
  <c r="BD20" i="7"/>
  <c r="AP20" i="7"/>
  <c r="AR20" i="7"/>
  <c r="AU20" i="7"/>
  <c r="AT20" i="7"/>
  <c r="AF20" i="7"/>
  <c r="AH20" i="7"/>
  <c r="AK20" i="7"/>
  <c r="AJ20" i="7"/>
  <c r="U20" i="7"/>
  <c r="W20" i="7"/>
  <c r="Z20" i="7"/>
  <c r="J20" i="7"/>
  <c r="L20" i="7"/>
  <c r="O20" i="7"/>
  <c r="BT19" i="7"/>
  <c r="BV19" i="7"/>
  <c r="BY19" i="7"/>
  <c r="BX19" i="7"/>
  <c r="BJ19" i="7"/>
  <c r="BL19" i="7"/>
  <c r="BO19" i="7"/>
  <c r="BN19" i="7"/>
  <c r="AZ19" i="7"/>
  <c r="BB19" i="7"/>
  <c r="BE19" i="7"/>
  <c r="BD19" i="7"/>
  <c r="AP19" i="7"/>
  <c r="AR19" i="7"/>
  <c r="AU19" i="7"/>
  <c r="AT19" i="7"/>
  <c r="AF19" i="7"/>
  <c r="AH19" i="7"/>
  <c r="AK19" i="7"/>
  <c r="AJ19" i="7"/>
  <c r="U19" i="7"/>
  <c r="W19" i="7"/>
  <c r="Z19" i="7"/>
  <c r="J19" i="7"/>
  <c r="L19" i="7"/>
  <c r="O19" i="7"/>
  <c r="BT18" i="7"/>
  <c r="BV18" i="7"/>
  <c r="BY18" i="7"/>
  <c r="BX18" i="7"/>
  <c r="BJ18" i="7"/>
  <c r="BL18" i="7"/>
  <c r="BO18" i="7"/>
  <c r="BN18" i="7"/>
  <c r="AZ18" i="7"/>
  <c r="BB18" i="7"/>
  <c r="BE18" i="7"/>
  <c r="BD18" i="7"/>
  <c r="AP18" i="7"/>
  <c r="AR18" i="7"/>
  <c r="AU18" i="7"/>
  <c r="AT18" i="7"/>
  <c r="AF18" i="7"/>
  <c r="AH18" i="7"/>
  <c r="AK18" i="7"/>
  <c r="AJ18" i="7"/>
  <c r="U18" i="7"/>
  <c r="W18" i="7"/>
  <c r="Z18" i="7"/>
  <c r="J18" i="7"/>
  <c r="L18" i="7"/>
  <c r="O18" i="7"/>
  <c r="BT17" i="7"/>
  <c r="BV17" i="7"/>
  <c r="BY17" i="7"/>
  <c r="BX17" i="7"/>
  <c r="BJ17" i="7"/>
  <c r="BL17" i="7"/>
  <c r="BO17" i="7"/>
  <c r="BN17" i="7"/>
  <c r="AZ17" i="7"/>
  <c r="BB17" i="7"/>
  <c r="BE17" i="7"/>
  <c r="BD17" i="7"/>
  <c r="AP17" i="7"/>
  <c r="AR17" i="7"/>
  <c r="AU17" i="7"/>
  <c r="AT17" i="7"/>
  <c r="AF17" i="7"/>
  <c r="AH17" i="7"/>
  <c r="AK17" i="7"/>
  <c r="AJ17" i="7"/>
  <c r="U17" i="7"/>
  <c r="W17" i="7"/>
  <c r="Z17" i="7"/>
  <c r="J17" i="7"/>
  <c r="L17" i="7"/>
  <c r="O17" i="7"/>
  <c r="BT16" i="7"/>
  <c r="BV16" i="7"/>
  <c r="BY16" i="7"/>
  <c r="BX16" i="7"/>
  <c r="BJ16" i="7"/>
  <c r="BL16" i="7"/>
  <c r="BO16" i="7"/>
  <c r="BN16" i="7"/>
  <c r="AZ16" i="7"/>
  <c r="BB16" i="7"/>
  <c r="BE16" i="7"/>
  <c r="BD16" i="7"/>
  <c r="AP16" i="7"/>
  <c r="AR16" i="7"/>
  <c r="AU16" i="7"/>
  <c r="AT16" i="7"/>
  <c r="AF16" i="7"/>
  <c r="AH16" i="7"/>
  <c r="AK16" i="7"/>
  <c r="AJ16" i="7"/>
  <c r="U16" i="7"/>
  <c r="W16" i="7"/>
  <c r="Z16" i="7"/>
  <c r="J16" i="7"/>
  <c r="L16" i="7"/>
  <c r="O16" i="7"/>
  <c r="BT15" i="7"/>
  <c r="BV15" i="7"/>
  <c r="BY15" i="7"/>
  <c r="BX15" i="7"/>
  <c r="BJ15" i="7"/>
  <c r="BL15" i="7"/>
  <c r="BO15" i="7"/>
  <c r="BN15" i="7"/>
  <c r="AZ15" i="7"/>
  <c r="BB15" i="7"/>
  <c r="BE15" i="7"/>
  <c r="BD15" i="7"/>
  <c r="AP15" i="7"/>
  <c r="AR15" i="7"/>
  <c r="AU15" i="7"/>
  <c r="AT15" i="7"/>
  <c r="AF15" i="7"/>
  <c r="AH15" i="7"/>
  <c r="AK15" i="7"/>
  <c r="AJ15" i="7"/>
  <c r="U15" i="7"/>
  <c r="W15" i="7"/>
  <c r="Z15" i="7"/>
  <c r="J15" i="7"/>
  <c r="L15" i="7"/>
  <c r="O15" i="7"/>
  <c r="BT14" i="7"/>
  <c r="BV14" i="7"/>
  <c r="BY14" i="7"/>
  <c r="BX14" i="7"/>
  <c r="BJ14" i="7"/>
  <c r="BL14" i="7"/>
  <c r="BO14" i="7"/>
  <c r="BN14" i="7"/>
  <c r="AZ14" i="7"/>
  <c r="BB14" i="7"/>
  <c r="BE14" i="7"/>
  <c r="BD14" i="7"/>
  <c r="AP14" i="7"/>
  <c r="AR14" i="7"/>
  <c r="AU14" i="7"/>
  <c r="AT14" i="7"/>
  <c r="AF14" i="7"/>
  <c r="AH14" i="7"/>
  <c r="AK14" i="7"/>
  <c r="AJ14" i="7"/>
  <c r="U14" i="7"/>
  <c r="W14" i="7"/>
  <c r="Z14" i="7"/>
  <c r="J14" i="7"/>
  <c r="L14" i="7"/>
  <c r="O14" i="7"/>
  <c r="BT13" i="7"/>
  <c r="BV13" i="7"/>
  <c r="BY13" i="7"/>
  <c r="BX13" i="7"/>
  <c r="BJ13" i="7"/>
  <c r="BL13" i="7"/>
  <c r="BO13" i="7"/>
  <c r="BN13" i="7"/>
  <c r="AZ13" i="7"/>
  <c r="BB13" i="7"/>
  <c r="BE13" i="7"/>
  <c r="BD13" i="7"/>
  <c r="AP13" i="7"/>
  <c r="AR13" i="7"/>
  <c r="AU13" i="7"/>
  <c r="AT13" i="7"/>
  <c r="AF13" i="7"/>
  <c r="AH13" i="7"/>
  <c r="AK13" i="7"/>
  <c r="AJ13" i="7"/>
  <c r="U13" i="7"/>
  <c r="W13" i="7"/>
  <c r="Z13" i="7"/>
  <c r="J13" i="7"/>
  <c r="L13" i="7"/>
  <c r="O13" i="7"/>
  <c r="BT12" i="7"/>
  <c r="BV12" i="7"/>
  <c r="BY12" i="7"/>
  <c r="BX12" i="7"/>
  <c r="BJ12" i="7"/>
  <c r="BL12" i="7"/>
  <c r="BO12" i="7"/>
  <c r="BN12" i="7"/>
  <c r="AZ12" i="7"/>
  <c r="BB12" i="7"/>
  <c r="BE12" i="7"/>
  <c r="BD12" i="7"/>
  <c r="AP12" i="7"/>
  <c r="AR12" i="7"/>
  <c r="AU12" i="7"/>
  <c r="AT12" i="7"/>
  <c r="AF12" i="7"/>
  <c r="AH12" i="7"/>
  <c r="AK12" i="7"/>
  <c r="AJ12" i="7"/>
  <c r="U12" i="7"/>
  <c r="W12" i="7"/>
  <c r="Z12" i="7"/>
  <c r="J12" i="7"/>
  <c r="L12" i="7"/>
  <c r="O12" i="7"/>
  <c r="BT11" i="7"/>
  <c r="BV11" i="7"/>
  <c r="BY11" i="7"/>
  <c r="BX11" i="7"/>
  <c r="BJ11" i="7"/>
  <c r="BL11" i="7"/>
  <c r="BO11" i="7"/>
  <c r="BN11" i="7"/>
  <c r="AZ11" i="7"/>
  <c r="BB11" i="7"/>
  <c r="BE11" i="7"/>
  <c r="BD11" i="7"/>
  <c r="AP11" i="7"/>
  <c r="AR11" i="7"/>
  <c r="AU11" i="7"/>
  <c r="AT11" i="7"/>
  <c r="AF11" i="7"/>
  <c r="AH11" i="7"/>
  <c r="AK11" i="7"/>
  <c r="AJ11" i="7"/>
  <c r="U11" i="7"/>
  <c r="W11" i="7"/>
  <c r="Z11" i="7"/>
  <c r="J11" i="7"/>
  <c r="L11" i="7"/>
  <c r="O11" i="7"/>
  <c r="BT10" i="7"/>
  <c r="BV10" i="7"/>
  <c r="BY10" i="7"/>
  <c r="BX10" i="7"/>
  <c r="BJ10" i="7"/>
  <c r="BL10" i="7"/>
  <c r="BO10" i="7"/>
  <c r="BN10" i="7"/>
  <c r="AZ10" i="7"/>
  <c r="BB10" i="7"/>
  <c r="BE10" i="7"/>
  <c r="BD10" i="7"/>
  <c r="AP10" i="7"/>
  <c r="AR10" i="7"/>
  <c r="AU10" i="7"/>
  <c r="AT10" i="7"/>
  <c r="AF10" i="7"/>
  <c r="AH10" i="7"/>
  <c r="AK10" i="7"/>
  <c r="AJ10" i="7"/>
  <c r="U10" i="7"/>
  <c r="W10" i="7"/>
  <c r="Z10" i="7"/>
  <c r="J10" i="7"/>
  <c r="L10" i="7"/>
  <c r="BT9" i="7"/>
  <c r="BV9" i="7"/>
  <c r="BY9" i="7"/>
  <c r="BX9" i="7"/>
  <c r="BJ9" i="7"/>
  <c r="BL9" i="7"/>
  <c r="BO9" i="7"/>
  <c r="BN9" i="7"/>
  <c r="AZ9" i="7"/>
  <c r="BB9" i="7"/>
  <c r="BE9" i="7"/>
  <c r="BD9" i="7"/>
  <c r="AP9" i="7"/>
  <c r="AR9" i="7"/>
  <c r="AU9" i="7"/>
  <c r="AT9" i="7"/>
  <c r="AF9" i="7"/>
  <c r="AH9" i="7"/>
  <c r="AK9" i="7"/>
  <c r="AJ9" i="7"/>
  <c r="U9" i="7"/>
  <c r="W9" i="7"/>
  <c r="Z9" i="7"/>
  <c r="J9" i="7"/>
  <c r="L9" i="7"/>
  <c r="O9" i="7"/>
  <c r="BT8" i="7"/>
  <c r="BV8" i="7"/>
  <c r="BY8" i="7"/>
  <c r="BX8" i="7"/>
  <c r="BJ8" i="7"/>
  <c r="BL8" i="7"/>
  <c r="BO8" i="7"/>
  <c r="BN8" i="7"/>
  <c r="AZ8" i="7"/>
  <c r="BB8" i="7"/>
  <c r="BE8" i="7"/>
  <c r="BD8" i="7"/>
  <c r="AP8" i="7"/>
  <c r="AR8" i="7"/>
  <c r="AU8" i="7"/>
  <c r="AT8" i="7"/>
  <c r="AF8" i="7"/>
  <c r="AH8" i="7"/>
  <c r="AK8" i="7"/>
  <c r="AJ8" i="7"/>
  <c r="U8" i="7"/>
  <c r="W8" i="7"/>
  <c r="Z8" i="7"/>
  <c r="J8" i="7"/>
  <c r="L8" i="7"/>
  <c r="O8" i="7"/>
  <c r="BT7" i="7"/>
  <c r="BV7" i="7"/>
  <c r="BY7" i="7"/>
  <c r="BX7" i="7"/>
  <c r="BJ7" i="7"/>
  <c r="BL7" i="7"/>
  <c r="BO7" i="7"/>
  <c r="BN7" i="7"/>
  <c r="AZ7" i="7"/>
  <c r="BB7" i="7"/>
  <c r="BE7" i="7"/>
  <c r="BD7" i="7"/>
  <c r="AP7" i="7"/>
  <c r="AR7" i="7"/>
  <c r="AU7" i="7"/>
  <c r="AT7" i="7"/>
  <c r="AF7" i="7"/>
  <c r="AH7" i="7"/>
  <c r="AK7" i="7"/>
  <c r="AJ7" i="7"/>
  <c r="U7" i="7"/>
  <c r="W7" i="7"/>
  <c r="Z7" i="7"/>
  <c r="J7" i="7"/>
  <c r="L7" i="7"/>
  <c r="O7" i="7"/>
  <c r="BT6" i="7"/>
  <c r="BV6" i="7"/>
  <c r="BY6" i="7"/>
  <c r="BX6" i="7"/>
  <c r="BJ6" i="7"/>
  <c r="BL6" i="7"/>
  <c r="BO6" i="7"/>
  <c r="BN6" i="7"/>
  <c r="AZ6" i="7"/>
  <c r="BB6" i="7"/>
  <c r="BE6" i="7"/>
  <c r="BD6" i="7"/>
  <c r="AP6" i="7"/>
  <c r="AR6" i="7"/>
  <c r="AU6" i="7"/>
  <c r="AT6" i="7"/>
  <c r="AF6" i="7"/>
  <c r="AH6" i="7"/>
  <c r="AK6" i="7"/>
  <c r="AJ6" i="7"/>
  <c r="U6" i="7"/>
  <c r="W6" i="7"/>
  <c r="Z6" i="7"/>
  <c r="J6" i="7"/>
  <c r="L6" i="7"/>
  <c r="O6" i="7"/>
  <c r="BT5" i="7"/>
  <c r="BV5" i="7"/>
  <c r="BY5" i="7"/>
  <c r="BX5" i="7"/>
  <c r="BJ5" i="7"/>
  <c r="BL5" i="7"/>
  <c r="BO5" i="7"/>
  <c r="BN5" i="7"/>
  <c r="AZ5" i="7"/>
  <c r="BB5" i="7"/>
  <c r="BE5" i="7"/>
  <c r="BD5" i="7"/>
  <c r="AP5" i="7"/>
  <c r="AR5" i="7"/>
  <c r="AU5" i="7"/>
  <c r="AT5" i="7"/>
  <c r="AF5" i="7"/>
  <c r="AH5" i="7"/>
  <c r="AK5" i="7"/>
  <c r="AJ5" i="7"/>
  <c r="U5" i="7"/>
  <c r="W5" i="7"/>
  <c r="Z5" i="7"/>
  <c r="J5" i="7"/>
  <c r="L5" i="7"/>
  <c r="O5" i="7"/>
  <c r="BT4" i="7"/>
  <c r="BV4" i="7"/>
  <c r="BJ4" i="7"/>
  <c r="BL4" i="7"/>
  <c r="AZ4" i="7"/>
  <c r="BB4" i="7"/>
  <c r="AP4" i="7"/>
  <c r="AR4" i="7"/>
  <c r="AF4" i="7"/>
  <c r="AH4" i="7"/>
  <c r="U4" i="7"/>
  <c r="W4" i="7"/>
  <c r="J4" i="7"/>
  <c r="L4" i="7"/>
  <c r="BT3" i="7"/>
  <c r="BV3" i="7"/>
  <c r="BY3" i="7"/>
  <c r="BX3" i="7"/>
  <c r="BJ3" i="7"/>
  <c r="BL3" i="7"/>
  <c r="BO3" i="7"/>
  <c r="BN3" i="7"/>
  <c r="AZ3" i="7"/>
  <c r="BB3" i="7"/>
  <c r="BE3" i="7"/>
  <c r="BD3" i="7"/>
  <c r="AP3" i="7"/>
  <c r="AR3" i="7"/>
  <c r="AU3" i="7"/>
  <c r="AT3" i="7"/>
  <c r="AF3" i="7"/>
  <c r="AH3" i="7"/>
  <c r="AK3" i="7"/>
  <c r="AJ3" i="7"/>
  <c r="U3" i="7"/>
  <c r="W3" i="7"/>
  <c r="Z3" i="7"/>
  <c r="J3" i="7"/>
  <c r="L3" i="7"/>
  <c r="O3" i="7"/>
  <c r="BT2" i="7"/>
  <c r="BV2" i="7"/>
  <c r="BY2" i="7"/>
  <c r="BX2" i="7"/>
  <c r="BJ2" i="7"/>
  <c r="BL2" i="7"/>
  <c r="BO2" i="7"/>
  <c r="BN2" i="7"/>
  <c r="AZ2" i="7"/>
  <c r="BB2" i="7"/>
  <c r="BE2" i="7"/>
  <c r="BD2" i="7"/>
  <c r="AP2" i="7"/>
  <c r="AR2" i="7"/>
  <c r="AU2" i="7"/>
  <c r="AT2" i="7"/>
  <c r="AF2" i="7"/>
  <c r="AH2" i="7"/>
  <c r="AK2" i="7"/>
  <c r="AJ2" i="7"/>
  <c r="U2" i="7"/>
  <c r="W2" i="7"/>
  <c r="Z2" i="7"/>
  <c r="J2" i="7"/>
  <c r="L2" i="7"/>
  <c r="O2" i="7"/>
  <c r="BT86" i="6"/>
  <c r="BV86" i="6"/>
  <c r="BY86" i="6"/>
  <c r="BX86" i="6"/>
  <c r="BJ86" i="6"/>
  <c r="BL86" i="6"/>
  <c r="BO86" i="6"/>
  <c r="BN86" i="6"/>
  <c r="AZ86" i="6"/>
  <c r="BB86" i="6"/>
  <c r="BE86" i="6"/>
  <c r="BD86" i="6"/>
  <c r="AP86" i="6"/>
  <c r="AR86" i="6"/>
  <c r="AU86" i="6"/>
  <c r="AT86" i="6"/>
  <c r="AF86" i="6"/>
  <c r="AH86" i="6"/>
  <c r="AK86" i="6"/>
  <c r="AJ86" i="6"/>
  <c r="U86" i="6"/>
  <c r="W86" i="6"/>
  <c r="Z86" i="6"/>
  <c r="J86" i="6"/>
  <c r="L86" i="6"/>
  <c r="O86" i="6"/>
  <c r="BT85" i="6"/>
  <c r="BV85" i="6"/>
  <c r="BY85" i="6"/>
  <c r="BX85" i="6"/>
  <c r="BJ85" i="6"/>
  <c r="BL85" i="6"/>
  <c r="BO85" i="6"/>
  <c r="BN85" i="6"/>
  <c r="AZ85" i="6"/>
  <c r="BB85" i="6"/>
  <c r="BE85" i="6"/>
  <c r="BD85" i="6"/>
  <c r="AP85" i="6"/>
  <c r="AR85" i="6"/>
  <c r="AU85" i="6"/>
  <c r="AT85" i="6"/>
  <c r="AF85" i="6"/>
  <c r="AH85" i="6"/>
  <c r="AK85" i="6"/>
  <c r="AJ85" i="6"/>
  <c r="U85" i="6"/>
  <c r="W85" i="6"/>
  <c r="Z85" i="6"/>
  <c r="J85" i="6"/>
  <c r="L85" i="6"/>
  <c r="O85" i="6"/>
  <c r="BT84" i="6"/>
  <c r="BV84" i="6"/>
  <c r="BY84" i="6"/>
  <c r="BX84" i="6"/>
  <c r="BJ84" i="6"/>
  <c r="BL84" i="6"/>
  <c r="BO84" i="6"/>
  <c r="BN84" i="6"/>
  <c r="AZ84" i="6"/>
  <c r="BB84" i="6"/>
  <c r="BE84" i="6"/>
  <c r="BD84" i="6"/>
  <c r="AP84" i="6"/>
  <c r="AR84" i="6"/>
  <c r="AU84" i="6"/>
  <c r="AT84" i="6"/>
  <c r="AF84" i="6"/>
  <c r="AH84" i="6"/>
  <c r="AK84" i="6"/>
  <c r="AJ84" i="6"/>
  <c r="U84" i="6"/>
  <c r="W84" i="6"/>
  <c r="Z84" i="6"/>
  <c r="J84" i="6"/>
  <c r="L84" i="6"/>
  <c r="O84" i="6"/>
  <c r="BT83" i="6"/>
  <c r="BV83" i="6"/>
  <c r="BJ83" i="6"/>
  <c r="BL83" i="6"/>
  <c r="AZ83" i="6"/>
  <c r="BB83" i="6"/>
  <c r="AP83" i="6"/>
  <c r="AR83" i="6"/>
  <c r="AF83" i="6"/>
  <c r="AH83" i="6"/>
  <c r="U83" i="6"/>
  <c r="W83" i="6"/>
  <c r="J83" i="6"/>
  <c r="L83" i="6"/>
  <c r="BT82" i="6"/>
  <c r="BV82" i="6"/>
  <c r="BY82" i="6"/>
  <c r="BX82" i="6"/>
  <c r="BJ82" i="6"/>
  <c r="BL82" i="6"/>
  <c r="BO82" i="6"/>
  <c r="AZ82" i="6"/>
  <c r="BB82" i="6"/>
  <c r="BE82" i="6"/>
  <c r="BD82" i="6"/>
  <c r="AP82" i="6"/>
  <c r="AR82" i="6"/>
  <c r="AU82" i="6"/>
  <c r="AT82" i="6"/>
  <c r="AF82" i="6"/>
  <c r="AH82" i="6"/>
  <c r="AK82" i="6"/>
  <c r="AJ82" i="6"/>
  <c r="U82" i="6"/>
  <c r="W82" i="6"/>
  <c r="Z82" i="6"/>
  <c r="J82" i="6"/>
  <c r="L82" i="6"/>
  <c r="O82" i="6"/>
  <c r="BT81" i="6"/>
  <c r="BV81" i="6"/>
  <c r="BY81" i="6"/>
  <c r="BX81" i="6"/>
  <c r="BJ81" i="6"/>
  <c r="BL81" i="6"/>
  <c r="BO81" i="6"/>
  <c r="BN81" i="6"/>
  <c r="AZ81" i="6"/>
  <c r="BB81" i="6"/>
  <c r="BE81" i="6"/>
  <c r="BD81" i="6"/>
  <c r="AP81" i="6"/>
  <c r="AR81" i="6"/>
  <c r="AU81" i="6"/>
  <c r="AT81" i="6"/>
  <c r="AF81" i="6"/>
  <c r="AH81" i="6"/>
  <c r="AK81" i="6"/>
  <c r="AJ81" i="6"/>
  <c r="U81" i="6"/>
  <c r="W81" i="6"/>
  <c r="Z81" i="6"/>
  <c r="J81" i="6"/>
  <c r="L81" i="6"/>
  <c r="O81" i="6"/>
  <c r="BT80" i="6"/>
  <c r="BV80" i="6"/>
  <c r="BY80" i="6"/>
  <c r="BX80" i="6"/>
  <c r="BJ80" i="6"/>
  <c r="BL80" i="6"/>
  <c r="BO80" i="6"/>
  <c r="BN80" i="6"/>
  <c r="AZ80" i="6"/>
  <c r="BB80" i="6"/>
  <c r="BE80" i="6"/>
  <c r="BD80" i="6"/>
  <c r="AP80" i="6"/>
  <c r="AR80" i="6"/>
  <c r="AU80" i="6"/>
  <c r="AT80" i="6"/>
  <c r="AF80" i="6"/>
  <c r="AH80" i="6"/>
  <c r="AK80" i="6"/>
  <c r="AJ80" i="6"/>
  <c r="U80" i="6"/>
  <c r="W80" i="6"/>
  <c r="Z80" i="6"/>
  <c r="J80" i="6"/>
  <c r="L80" i="6"/>
  <c r="O80" i="6"/>
  <c r="BT79" i="6"/>
  <c r="BV79" i="6"/>
  <c r="BJ79" i="6"/>
  <c r="BL79" i="6"/>
  <c r="AZ79" i="6"/>
  <c r="BB79" i="6"/>
  <c r="AP79" i="6"/>
  <c r="AR79" i="6"/>
  <c r="AF79" i="6"/>
  <c r="AH79" i="6"/>
  <c r="U79" i="6"/>
  <c r="W79" i="6"/>
  <c r="J79" i="6"/>
  <c r="L79" i="6"/>
  <c r="BT78" i="6"/>
  <c r="BV78" i="6"/>
  <c r="BY78" i="6"/>
  <c r="BX78" i="6"/>
  <c r="BJ78" i="6"/>
  <c r="BL78" i="6"/>
  <c r="BO78" i="6"/>
  <c r="BN78" i="6"/>
  <c r="AZ78" i="6"/>
  <c r="BB78" i="6"/>
  <c r="BE78" i="6"/>
  <c r="BD78" i="6"/>
  <c r="AP78" i="6"/>
  <c r="AR78" i="6"/>
  <c r="AU78" i="6"/>
  <c r="AT78" i="6"/>
  <c r="AF78" i="6"/>
  <c r="AH78" i="6"/>
  <c r="AK78" i="6"/>
  <c r="AJ78" i="6"/>
  <c r="U78" i="6"/>
  <c r="W78" i="6"/>
  <c r="Z78" i="6"/>
  <c r="J78" i="6"/>
  <c r="L78" i="6"/>
  <c r="O78" i="6"/>
  <c r="BT77" i="6"/>
  <c r="BV77" i="6"/>
  <c r="BY77" i="6"/>
  <c r="BX77" i="6"/>
  <c r="BJ77" i="6"/>
  <c r="BL77" i="6"/>
  <c r="BO77" i="6"/>
  <c r="BN77" i="6"/>
  <c r="AZ77" i="6"/>
  <c r="BB77" i="6"/>
  <c r="BE77" i="6"/>
  <c r="BD77" i="6"/>
  <c r="AP77" i="6"/>
  <c r="AR77" i="6"/>
  <c r="AU77" i="6"/>
  <c r="AT77" i="6"/>
  <c r="AF77" i="6"/>
  <c r="AH77" i="6"/>
  <c r="AK77" i="6"/>
  <c r="AJ77" i="6"/>
  <c r="U77" i="6"/>
  <c r="W77" i="6"/>
  <c r="Z77" i="6"/>
  <c r="J77" i="6"/>
  <c r="L77" i="6"/>
  <c r="O77" i="6"/>
  <c r="BT76" i="6"/>
  <c r="BV76" i="6"/>
  <c r="BY76" i="6"/>
  <c r="BX76" i="6"/>
  <c r="BJ76" i="6"/>
  <c r="BL76" i="6"/>
  <c r="BO76" i="6"/>
  <c r="BN76" i="6"/>
  <c r="AZ76" i="6"/>
  <c r="BB76" i="6"/>
  <c r="BE76" i="6"/>
  <c r="BD76" i="6"/>
  <c r="AP76" i="6"/>
  <c r="AR76" i="6"/>
  <c r="AU76" i="6"/>
  <c r="AT76" i="6"/>
  <c r="AF76" i="6"/>
  <c r="AH76" i="6"/>
  <c r="AK76" i="6"/>
  <c r="AJ76" i="6"/>
  <c r="U76" i="6"/>
  <c r="W76" i="6"/>
  <c r="Z76" i="6"/>
  <c r="J76" i="6"/>
  <c r="L76" i="6"/>
  <c r="O76" i="6"/>
  <c r="BT75" i="6"/>
  <c r="BV75" i="6"/>
  <c r="BY75" i="6"/>
  <c r="BX75" i="6"/>
  <c r="BJ75" i="6"/>
  <c r="BL75" i="6"/>
  <c r="BO75" i="6"/>
  <c r="BN75" i="6"/>
  <c r="AZ75" i="6"/>
  <c r="BB75" i="6"/>
  <c r="BE75" i="6"/>
  <c r="BD75" i="6"/>
  <c r="AP75" i="6"/>
  <c r="AR75" i="6"/>
  <c r="AU75" i="6"/>
  <c r="AT75" i="6"/>
  <c r="AF75" i="6"/>
  <c r="AH75" i="6"/>
  <c r="AK75" i="6"/>
  <c r="AJ75" i="6"/>
  <c r="U75" i="6"/>
  <c r="W75" i="6"/>
  <c r="Z75" i="6"/>
  <c r="J75" i="6"/>
  <c r="L75" i="6"/>
  <c r="O75" i="6"/>
  <c r="BT74" i="6"/>
  <c r="BV74" i="6"/>
  <c r="BY74" i="6"/>
  <c r="BX74" i="6"/>
  <c r="BJ74" i="6"/>
  <c r="BL74" i="6"/>
  <c r="BO74" i="6"/>
  <c r="BN74" i="6"/>
  <c r="AZ74" i="6"/>
  <c r="BB74" i="6"/>
  <c r="BE74" i="6"/>
  <c r="BD74" i="6"/>
  <c r="AP74" i="6"/>
  <c r="AR74" i="6"/>
  <c r="AU74" i="6"/>
  <c r="AT74" i="6"/>
  <c r="AF74" i="6"/>
  <c r="AH74" i="6"/>
  <c r="AK74" i="6"/>
  <c r="AJ74" i="6"/>
  <c r="U74" i="6"/>
  <c r="W74" i="6"/>
  <c r="Z74" i="6"/>
  <c r="J74" i="6"/>
  <c r="L74" i="6"/>
  <c r="O74" i="6"/>
  <c r="BT73" i="6"/>
  <c r="BV73" i="6"/>
  <c r="BY73" i="6"/>
  <c r="BX73" i="6"/>
  <c r="BJ73" i="6"/>
  <c r="BL73" i="6"/>
  <c r="BO73" i="6"/>
  <c r="BN73" i="6"/>
  <c r="AZ73" i="6"/>
  <c r="BB73" i="6"/>
  <c r="BE73" i="6"/>
  <c r="BD73" i="6"/>
  <c r="AP73" i="6"/>
  <c r="AR73" i="6"/>
  <c r="AU73" i="6"/>
  <c r="AT73" i="6"/>
  <c r="AF73" i="6"/>
  <c r="AH73" i="6"/>
  <c r="AK73" i="6"/>
  <c r="AJ73" i="6"/>
  <c r="U73" i="6"/>
  <c r="W73" i="6"/>
  <c r="Z73" i="6"/>
  <c r="J73" i="6"/>
  <c r="L73" i="6"/>
  <c r="O73" i="6"/>
  <c r="BT72" i="6"/>
  <c r="BV72" i="6"/>
  <c r="BY72" i="6"/>
  <c r="BX72" i="6"/>
  <c r="BJ72" i="6"/>
  <c r="BL72" i="6"/>
  <c r="BO72" i="6"/>
  <c r="BN72" i="6"/>
  <c r="AZ72" i="6"/>
  <c r="BB72" i="6"/>
  <c r="BE72" i="6"/>
  <c r="BD72" i="6"/>
  <c r="AP72" i="6"/>
  <c r="AR72" i="6"/>
  <c r="AU72" i="6"/>
  <c r="AT72" i="6"/>
  <c r="AF72" i="6"/>
  <c r="AH72" i="6"/>
  <c r="AK72" i="6"/>
  <c r="AJ72" i="6"/>
  <c r="U72" i="6"/>
  <c r="W72" i="6"/>
  <c r="Z72" i="6"/>
  <c r="J72" i="6"/>
  <c r="L72" i="6"/>
  <c r="O72" i="6"/>
  <c r="BT71" i="6"/>
  <c r="BV71" i="6"/>
  <c r="BY71" i="6"/>
  <c r="BX71" i="6"/>
  <c r="BJ71" i="6"/>
  <c r="BL71" i="6"/>
  <c r="BO71" i="6"/>
  <c r="BN71" i="6"/>
  <c r="AZ71" i="6"/>
  <c r="BB71" i="6"/>
  <c r="BE71" i="6"/>
  <c r="BD71" i="6"/>
  <c r="AP71" i="6"/>
  <c r="AR71" i="6"/>
  <c r="AU71" i="6"/>
  <c r="AT71" i="6"/>
  <c r="AF71" i="6"/>
  <c r="AH71" i="6"/>
  <c r="AK71" i="6"/>
  <c r="AJ71" i="6"/>
  <c r="U71" i="6"/>
  <c r="W71" i="6"/>
  <c r="Z71" i="6"/>
  <c r="J71" i="6"/>
  <c r="L71" i="6"/>
  <c r="O71" i="6"/>
  <c r="BT70" i="6"/>
  <c r="BV70" i="6"/>
  <c r="BY70" i="6"/>
  <c r="BX70" i="6"/>
  <c r="BJ70" i="6"/>
  <c r="BL70" i="6"/>
  <c r="BO70" i="6"/>
  <c r="BN70" i="6"/>
  <c r="AZ70" i="6"/>
  <c r="BB70" i="6"/>
  <c r="BE70" i="6"/>
  <c r="BD70" i="6"/>
  <c r="AP70" i="6"/>
  <c r="AR70" i="6"/>
  <c r="AU70" i="6"/>
  <c r="AT70" i="6"/>
  <c r="AF70" i="6"/>
  <c r="AH70" i="6"/>
  <c r="AK70" i="6"/>
  <c r="AJ70" i="6"/>
  <c r="U70" i="6"/>
  <c r="W70" i="6"/>
  <c r="Z70" i="6"/>
  <c r="J70" i="6"/>
  <c r="L70" i="6"/>
  <c r="O70" i="6"/>
  <c r="BT69" i="6"/>
  <c r="BV69" i="6"/>
  <c r="BY69" i="6"/>
  <c r="BX69" i="6"/>
  <c r="BJ69" i="6"/>
  <c r="BL69" i="6"/>
  <c r="BO69" i="6"/>
  <c r="BN69" i="6"/>
  <c r="AZ69" i="6"/>
  <c r="BB69" i="6"/>
  <c r="BE69" i="6"/>
  <c r="BD69" i="6"/>
  <c r="AP69" i="6"/>
  <c r="AR69" i="6"/>
  <c r="AU69" i="6"/>
  <c r="AT69" i="6"/>
  <c r="AF69" i="6"/>
  <c r="AH69" i="6"/>
  <c r="AK69" i="6"/>
  <c r="AJ69" i="6"/>
  <c r="U69" i="6"/>
  <c r="W69" i="6"/>
  <c r="Z69" i="6"/>
  <c r="J69" i="6"/>
  <c r="L69" i="6"/>
  <c r="O69" i="6"/>
  <c r="BT68" i="6"/>
  <c r="BV68" i="6"/>
  <c r="BY68" i="6"/>
  <c r="BX68" i="6"/>
  <c r="BJ68" i="6"/>
  <c r="BL68" i="6"/>
  <c r="BO68" i="6"/>
  <c r="BN68" i="6"/>
  <c r="AZ68" i="6"/>
  <c r="BB68" i="6"/>
  <c r="BE68" i="6"/>
  <c r="BD68" i="6"/>
  <c r="AP68" i="6"/>
  <c r="AR68" i="6"/>
  <c r="AU68" i="6"/>
  <c r="AT68" i="6"/>
  <c r="AF68" i="6"/>
  <c r="AH68" i="6"/>
  <c r="AK68" i="6"/>
  <c r="AJ68" i="6"/>
  <c r="U68" i="6"/>
  <c r="W68" i="6"/>
  <c r="Z68" i="6"/>
  <c r="J68" i="6"/>
  <c r="L68" i="6"/>
  <c r="O68" i="6"/>
  <c r="BT67" i="6"/>
  <c r="BV67" i="6"/>
  <c r="BY67" i="6"/>
  <c r="BX67" i="6"/>
  <c r="BJ67" i="6"/>
  <c r="BL67" i="6"/>
  <c r="BO67" i="6"/>
  <c r="BN67" i="6"/>
  <c r="AZ67" i="6"/>
  <c r="BB67" i="6"/>
  <c r="BE67" i="6"/>
  <c r="BD67" i="6"/>
  <c r="AP67" i="6"/>
  <c r="AR67" i="6"/>
  <c r="AU67" i="6"/>
  <c r="AT67" i="6"/>
  <c r="AF67" i="6"/>
  <c r="AH67" i="6"/>
  <c r="AK67" i="6"/>
  <c r="AJ67" i="6"/>
  <c r="U67" i="6"/>
  <c r="W67" i="6"/>
  <c r="Z67" i="6"/>
  <c r="J67" i="6"/>
  <c r="L67" i="6"/>
  <c r="O67" i="6"/>
  <c r="BT66" i="6"/>
  <c r="BV66" i="6"/>
  <c r="BY66" i="6"/>
  <c r="BX66" i="6"/>
  <c r="BJ66" i="6"/>
  <c r="BL66" i="6"/>
  <c r="BO66" i="6"/>
  <c r="BN66" i="6"/>
  <c r="AZ66" i="6"/>
  <c r="BB66" i="6"/>
  <c r="BE66" i="6"/>
  <c r="BD66" i="6"/>
  <c r="AP66" i="6"/>
  <c r="AR66" i="6"/>
  <c r="AU66" i="6"/>
  <c r="AT66" i="6"/>
  <c r="AF66" i="6"/>
  <c r="AH66" i="6"/>
  <c r="AK66" i="6"/>
  <c r="AJ66" i="6"/>
  <c r="U66" i="6"/>
  <c r="W66" i="6"/>
  <c r="Z66" i="6"/>
  <c r="J66" i="6"/>
  <c r="L66" i="6"/>
  <c r="O66" i="6"/>
  <c r="BT65" i="6"/>
  <c r="BV65" i="6"/>
  <c r="BY65" i="6"/>
  <c r="BX65" i="6"/>
  <c r="BJ65" i="6"/>
  <c r="BL65" i="6"/>
  <c r="BO65" i="6"/>
  <c r="BN65" i="6"/>
  <c r="AZ65" i="6"/>
  <c r="BB65" i="6"/>
  <c r="BE65" i="6"/>
  <c r="BD65" i="6"/>
  <c r="AP65" i="6"/>
  <c r="AR65" i="6"/>
  <c r="AU65" i="6"/>
  <c r="AT65" i="6"/>
  <c r="AF65" i="6"/>
  <c r="AH65" i="6"/>
  <c r="AK65" i="6"/>
  <c r="AJ65" i="6"/>
  <c r="U65" i="6"/>
  <c r="W65" i="6"/>
  <c r="Z65" i="6"/>
  <c r="J65" i="6"/>
  <c r="L65" i="6"/>
  <c r="O65" i="6"/>
  <c r="BT64" i="6"/>
  <c r="BV64" i="6"/>
  <c r="BY64" i="6"/>
  <c r="BX64" i="6"/>
  <c r="BJ64" i="6"/>
  <c r="BL64" i="6"/>
  <c r="BO64" i="6"/>
  <c r="BN64" i="6"/>
  <c r="AZ64" i="6"/>
  <c r="BB64" i="6"/>
  <c r="BE64" i="6"/>
  <c r="BD64" i="6"/>
  <c r="AP64" i="6"/>
  <c r="AR64" i="6"/>
  <c r="AU64" i="6"/>
  <c r="AT64" i="6"/>
  <c r="AF64" i="6"/>
  <c r="AH64" i="6"/>
  <c r="AK64" i="6"/>
  <c r="AJ64" i="6"/>
  <c r="U64" i="6"/>
  <c r="W64" i="6"/>
  <c r="Z64" i="6"/>
  <c r="J64" i="6"/>
  <c r="L64" i="6"/>
  <c r="O64" i="6"/>
  <c r="BT63" i="6"/>
  <c r="BV63" i="6"/>
  <c r="BY63" i="6"/>
  <c r="BX63" i="6"/>
  <c r="BJ63" i="6"/>
  <c r="BL63" i="6"/>
  <c r="BO63" i="6"/>
  <c r="BN63" i="6"/>
  <c r="AZ63" i="6"/>
  <c r="BB63" i="6"/>
  <c r="BE63" i="6"/>
  <c r="BD63" i="6"/>
  <c r="AP63" i="6"/>
  <c r="AR63" i="6"/>
  <c r="AU63" i="6"/>
  <c r="AT63" i="6"/>
  <c r="AF63" i="6"/>
  <c r="AH63" i="6"/>
  <c r="AK63" i="6"/>
  <c r="AJ63" i="6"/>
  <c r="U63" i="6"/>
  <c r="W63" i="6"/>
  <c r="Z63" i="6"/>
  <c r="J63" i="6"/>
  <c r="L63" i="6"/>
  <c r="O63" i="6"/>
  <c r="BT62" i="6"/>
  <c r="BV62" i="6"/>
  <c r="BY62" i="6"/>
  <c r="BX62" i="6"/>
  <c r="BJ62" i="6"/>
  <c r="BL62" i="6"/>
  <c r="BO62" i="6"/>
  <c r="BN62" i="6"/>
  <c r="AZ62" i="6"/>
  <c r="BB62" i="6"/>
  <c r="BE62" i="6"/>
  <c r="BD62" i="6"/>
  <c r="AP62" i="6"/>
  <c r="AR62" i="6"/>
  <c r="AU62" i="6"/>
  <c r="AT62" i="6"/>
  <c r="AF62" i="6"/>
  <c r="AH62" i="6"/>
  <c r="AK62" i="6"/>
  <c r="AJ62" i="6"/>
  <c r="U62" i="6"/>
  <c r="W62" i="6"/>
  <c r="Z62" i="6"/>
  <c r="J62" i="6"/>
  <c r="L62" i="6"/>
  <c r="O62" i="6"/>
  <c r="BT61" i="6"/>
  <c r="BV61" i="6"/>
  <c r="BY61" i="6"/>
  <c r="BX61" i="6"/>
  <c r="BJ61" i="6"/>
  <c r="BL61" i="6"/>
  <c r="BO61" i="6"/>
  <c r="BN61" i="6"/>
  <c r="AZ61" i="6"/>
  <c r="BB61" i="6"/>
  <c r="BE61" i="6"/>
  <c r="BD61" i="6"/>
  <c r="AP61" i="6"/>
  <c r="AR61" i="6"/>
  <c r="AU61" i="6"/>
  <c r="AT61" i="6"/>
  <c r="AF61" i="6"/>
  <c r="AH61" i="6"/>
  <c r="AK61" i="6"/>
  <c r="AJ61" i="6"/>
  <c r="U61" i="6"/>
  <c r="W61" i="6"/>
  <c r="Z61" i="6"/>
  <c r="J61" i="6"/>
  <c r="L61" i="6"/>
  <c r="O61" i="6"/>
  <c r="BT60" i="6"/>
  <c r="BV60" i="6"/>
  <c r="BY60" i="6"/>
  <c r="BX60" i="6"/>
  <c r="BJ60" i="6"/>
  <c r="BL60" i="6"/>
  <c r="BO60" i="6"/>
  <c r="BN60" i="6"/>
  <c r="AZ60" i="6"/>
  <c r="BB60" i="6"/>
  <c r="BE60" i="6"/>
  <c r="BD60" i="6"/>
  <c r="AP60" i="6"/>
  <c r="AR60" i="6"/>
  <c r="AU60" i="6"/>
  <c r="AT60" i="6"/>
  <c r="AF60" i="6"/>
  <c r="AH60" i="6"/>
  <c r="AK60" i="6"/>
  <c r="AJ60" i="6"/>
  <c r="U60" i="6"/>
  <c r="W60" i="6"/>
  <c r="Z60" i="6"/>
  <c r="J60" i="6"/>
  <c r="L60" i="6"/>
  <c r="O60" i="6"/>
  <c r="BT59" i="6"/>
  <c r="BV59" i="6"/>
  <c r="BY59" i="6"/>
  <c r="BX59" i="6"/>
  <c r="BJ59" i="6"/>
  <c r="BL59" i="6"/>
  <c r="BO59" i="6"/>
  <c r="BN59" i="6"/>
  <c r="AZ59" i="6"/>
  <c r="BB59" i="6"/>
  <c r="BE59" i="6"/>
  <c r="BD59" i="6"/>
  <c r="AP59" i="6"/>
  <c r="AR59" i="6"/>
  <c r="AU59" i="6"/>
  <c r="AT59" i="6"/>
  <c r="AF59" i="6"/>
  <c r="AH59" i="6"/>
  <c r="AK59" i="6"/>
  <c r="AJ59" i="6"/>
  <c r="U59" i="6"/>
  <c r="W59" i="6"/>
  <c r="Z59" i="6"/>
  <c r="J59" i="6"/>
  <c r="L59" i="6"/>
  <c r="O59" i="6"/>
  <c r="BT58" i="6"/>
  <c r="BV58" i="6"/>
  <c r="BY58" i="6"/>
  <c r="BX58" i="6"/>
  <c r="BJ58" i="6"/>
  <c r="BL58" i="6"/>
  <c r="BO58" i="6"/>
  <c r="BN58" i="6"/>
  <c r="AZ58" i="6"/>
  <c r="BB58" i="6"/>
  <c r="BE58" i="6"/>
  <c r="BD58" i="6"/>
  <c r="AP58" i="6"/>
  <c r="AR58" i="6"/>
  <c r="AU58" i="6"/>
  <c r="AT58" i="6"/>
  <c r="AF58" i="6"/>
  <c r="AH58" i="6"/>
  <c r="AK58" i="6"/>
  <c r="AJ58" i="6"/>
  <c r="U58" i="6"/>
  <c r="W58" i="6"/>
  <c r="Z58" i="6"/>
  <c r="J58" i="6"/>
  <c r="L58" i="6"/>
  <c r="O58" i="6"/>
  <c r="BT57" i="6"/>
  <c r="BV57" i="6"/>
  <c r="BY57" i="6"/>
  <c r="BX57" i="6"/>
  <c r="BJ57" i="6"/>
  <c r="BL57" i="6"/>
  <c r="BO57" i="6"/>
  <c r="BN57" i="6"/>
  <c r="AZ57" i="6"/>
  <c r="BB57" i="6"/>
  <c r="BE57" i="6"/>
  <c r="BD57" i="6"/>
  <c r="AP57" i="6"/>
  <c r="AR57" i="6"/>
  <c r="AU57" i="6"/>
  <c r="AT57" i="6"/>
  <c r="AF57" i="6"/>
  <c r="AH57" i="6"/>
  <c r="AK57" i="6"/>
  <c r="AJ57" i="6"/>
  <c r="U57" i="6"/>
  <c r="W57" i="6"/>
  <c r="Z57" i="6"/>
  <c r="J57" i="6"/>
  <c r="L57" i="6"/>
  <c r="O57" i="6"/>
  <c r="BT56" i="6"/>
  <c r="BV56" i="6"/>
  <c r="BY56" i="6"/>
  <c r="BX56" i="6"/>
  <c r="BJ56" i="6"/>
  <c r="BL56" i="6"/>
  <c r="BO56" i="6"/>
  <c r="BN56" i="6"/>
  <c r="AZ56" i="6"/>
  <c r="BB56" i="6"/>
  <c r="BE56" i="6"/>
  <c r="BD56" i="6"/>
  <c r="AP56" i="6"/>
  <c r="AR56" i="6"/>
  <c r="AU56" i="6"/>
  <c r="AT56" i="6"/>
  <c r="AF56" i="6"/>
  <c r="AH56" i="6"/>
  <c r="AK56" i="6"/>
  <c r="AJ56" i="6"/>
  <c r="U56" i="6"/>
  <c r="W56" i="6"/>
  <c r="Z56" i="6"/>
  <c r="J56" i="6"/>
  <c r="L56" i="6"/>
  <c r="O56" i="6"/>
  <c r="BT55" i="6"/>
  <c r="BV55" i="6"/>
  <c r="BY55" i="6"/>
  <c r="BX55" i="6"/>
  <c r="BJ55" i="6"/>
  <c r="BL55" i="6"/>
  <c r="BO55" i="6"/>
  <c r="BN55" i="6"/>
  <c r="AZ55" i="6"/>
  <c r="BB55" i="6"/>
  <c r="BE55" i="6"/>
  <c r="BD55" i="6"/>
  <c r="AP55" i="6"/>
  <c r="AR55" i="6"/>
  <c r="AU55" i="6"/>
  <c r="AT55" i="6"/>
  <c r="AF55" i="6"/>
  <c r="AH55" i="6"/>
  <c r="AK55" i="6"/>
  <c r="AJ55" i="6"/>
  <c r="U55" i="6"/>
  <c r="W55" i="6"/>
  <c r="Z55" i="6"/>
  <c r="J55" i="6"/>
  <c r="L55" i="6"/>
  <c r="O55" i="6"/>
  <c r="BT54" i="6"/>
  <c r="BV54" i="6"/>
  <c r="BY54" i="6"/>
  <c r="BX54" i="6"/>
  <c r="BJ54" i="6"/>
  <c r="BL54" i="6"/>
  <c r="BO54" i="6"/>
  <c r="BN54" i="6"/>
  <c r="AZ54" i="6"/>
  <c r="BB54" i="6"/>
  <c r="BE54" i="6"/>
  <c r="BD54" i="6"/>
  <c r="AP54" i="6"/>
  <c r="AR54" i="6"/>
  <c r="AU54" i="6"/>
  <c r="AT54" i="6"/>
  <c r="AF54" i="6"/>
  <c r="AH54" i="6"/>
  <c r="AK54" i="6"/>
  <c r="AJ54" i="6"/>
  <c r="U54" i="6"/>
  <c r="W54" i="6"/>
  <c r="Z54" i="6"/>
  <c r="J54" i="6"/>
  <c r="L54" i="6"/>
  <c r="O54" i="6"/>
  <c r="BT53" i="6"/>
  <c r="BV53" i="6"/>
  <c r="BY53" i="6"/>
  <c r="BX53" i="6"/>
  <c r="BJ53" i="6"/>
  <c r="BL53" i="6"/>
  <c r="BO53" i="6"/>
  <c r="BN53" i="6"/>
  <c r="AZ53" i="6"/>
  <c r="BB53" i="6"/>
  <c r="BE53" i="6"/>
  <c r="BD53" i="6"/>
  <c r="AP53" i="6"/>
  <c r="AR53" i="6"/>
  <c r="AU53" i="6"/>
  <c r="AT53" i="6"/>
  <c r="AF53" i="6"/>
  <c r="AH53" i="6"/>
  <c r="AK53" i="6"/>
  <c r="AJ53" i="6"/>
  <c r="U53" i="6"/>
  <c r="W53" i="6"/>
  <c r="Z53" i="6"/>
  <c r="J53" i="6"/>
  <c r="L53" i="6"/>
  <c r="O53" i="6"/>
  <c r="BT52" i="6"/>
  <c r="BV52" i="6"/>
  <c r="BY52" i="6"/>
  <c r="BX52" i="6"/>
  <c r="BJ52" i="6"/>
  <c r="BL52" i="6"/>
  <c r="BO52" i="6"/>
  <c r="BN52" i="6"/>
  <c r="AZ52" i="6"/>
  <c r="BB52" i="6"/>
  <c r="BE52" i="6"/>
  <c r="BD52" i="6"/>
  <c r="AP52" i="6"/>
  <c r="AR52" i="6"/>
  <c r="AU52" i="6"/>
  <c r="AT52" i="6"/>
  <c r="AF52" i="6"/>
  <c r="AH52" i="6"/>
  <c r="AK52" i="6"/>
  <c r="AJ52" i="6"/>
  <c r="U52" i="6"/>
  <c r="W52" i="6"/>
  <c r="Z52" i="6"/>
  <c r="J52" i="6"/>
  <c r="L52" i="6"/>
  <c r="O52" i="6"/>
  <c r="BT51" i="6"/>
  <c r="BV51" i="6"/>
  <c r="BY51" i="6"/>
  <c r="BX51" i="6"/>
  <c r="BJ51" i="6"/>
  <c r="BL51" i="6"/>
  <c r="BO51" i="6"/>
  <c r="BN51" i="6"/>
  <c r="AZ51" i="6"/>
  <c r="BB51" i="6"/>
  <c r="BE51" i="6"/>
  <c r="BD51" i="6"/>
  <c r="AP51" i="6"/>
  <c r="AR51" i="6"/>
  <c r="AU51" i="6"/>
  <c r="AT51" i="6"/>
  <c r="AF51" i="6"/>
  <c r="AH51" i="6"/>
  <c r="AK51" i="6"/>
  <c r="AJ51" i="6"/>
  <c r="U51" i="6"/>
  <c r="W51" i="6"/>
  <c r="Z51" i="6"/>
  <c r="J51" i="6"/>
  <c r="L51" i="6"/>
  <c r="O51" i="6"/>
  <c r="BT50" i="6"/>
  <c r="BV50" i="6"/>
  <c r="BY50" i="6"/>
  <c r="BX50" i="6"/>
  <c r="BJ50" i="6"/>
  <c r="BL50" i="6"/>
  <c r="BO50" i="6"/>
  <c r="BN50" i="6"/>
  <c r="AZ50" i="6"/>
  <c r="BB50" i="6"/>
  <c r="BE50" i="6"/>
  <c r="BD50" i="6"/>
  <c r="AP50" i="6"/>
  <c r="AR50" i="6"/>
  <c r="AU50" i="6"/>
  <c r="AT50" i="6"/>
  <c r="AF50" i="6"/>
  <c r="AH50" i="6"/>
  <c r="AK50" i="6"/>
  <c r="AJ50" i="6"/>
  <c r="U50" i="6"/>
  <c r="W50" i="6"/>
  <c r="Z50" i="6"/>
  <c r="J50" i="6"/>
  <c r="L50" i="6"/>
  <c r="O50" i="6"/>
  <c r="BT49" i="6"/>
  <c r="BV49" i="6"/>
  <c r="BY49" i="6"/>
  <c r="BX49" i="6"/>
  <c r="BJ49" i="6"/>
  <c r="BL49" i="6"/>
  <c r="BO49" i="6"/>
  <c r="BN49" i="6"/>
  <c r="AZ49" i="6"/>
  <c r="BB49" i="6"/>
  <c r="BE49" i="6"/>
  <c r="BD49" i="6"/>
  <c r="AP49" i="6"/>
  <c r="AR49" i="6"/>
  <c r="AU49" i="6"/>
  <c r="AT49" i="6"/>
  <c r="AF49" i="6"/>
  <c r="AH49" i="6"/>
  <c r="AK49" i="6"/>
  <c r="AJ49" i="6"/>
  <c r="U49" i="6"/>
  <c r="W49" i="6"/>
  <c r="Z49" i="6"/>
  <c r="J49" i="6"/>
  <c r="L49" i="6"/>
  <c r="O49" i="6"/>
  <c r="BT48" i="6"/>
  <c r="BV48" i="6"/>
  <c r="BY48" i="6"/>
  <c r="BX48" i="6"/>
  <c r="BJ48" i="6"/>
  <c r="BL48" i="6"/>
  <c r="BO48" i="6"/>
  <c r="BN48" i="6"/>
  <c r="AZ48" i="6"/>
  <c r="BB48" i="6"/>
  <c r="BE48" i="6"/>
  <c r="BD48" i="6"/>
  <c r="AP48" i="6"/>
  <c r="AR48" i="6"/>
  <c r="AU48" i="6"/>
  <c r="AT48" i="6"/>
  <c r="AF48" i="6"/>
  <c r="AH48" i="6"/>
  <c r="AK48" i="6"/>
  <c r="AJ48" i="6"/>
  <c r="U48" i="6"/>
  <c r="W48" i="6"/>
  <c r="Z48" i="6"/>
  <c r="J48" i="6"/>
  <c r="L48" i="6"/>
  <c r="O48" i="6"/>
  <c r="BT47" i="6"/>
  <c r="BV47" i="6"/>
  <c r="BY47" i="6"/>
  <c r="BX47" i="6"/>
  <c r="BJ47" i="6"/>
  <c r="BL47" i="6"/>
  <c r="BO47" i="6"/>
  <c r="BN47" i="6"/>
  <c r="AZ47" i="6"/>
  <c r="BB47" i="6"/>
  <c r="BE47" i="6"/>
  <c r="BD47" i="6"/>
  <c r="AP47" i="6"/>
  <c r="AR47" i="6"/>
  <c r="AU47" i="6"/>
  <c r="AT47" i="6"/>
  <c r="AF47" i="6"/>
  <c r="AH47" i="6"/>
  <c r="AK47" i="6"/>
  <c r="AJ47" i="6"/>
  <c r="U47" i="6"/>
  <c r="W47" i="6"/>
  <c r="Z47" i="6"/>
  <c r="J47" i="6"/>
  <c r="L47" i="6"/>
  <c r="O47" i="6"/>
  <c r="BT46" i="6"/>
  <c r="BV46" i="6"/>
  <c r="BY46" i="6"/>
  <c r="BX46" i="6"/>
  <c r="BJ46" i="6"/>
  <c r="BL46" i="6"/>
  <c r="BO46" i="6"/>
  <c r="BN46" i="6"/>
  <c r="AZ46" i="6"/>
  <c r="BB46" i="6"/>
  <c r="BE46" i="6"/>
  <c r="BD46" i="6"/>
  <c r="AP46" i="6"/>
  <c r="AR46" i="6"/>
  <c r="AU46" i="6"/>
  <c r="AT46" i="6"/>
  <c r="AF46" i="6"/>
  <c r="AH46" i="6"/>
  <c r="AK46" i="6"/>
  <c r="AJ46" i="6"/>
  <c r="U46" i="6"/>
  <c r="W46" i="6"/>
  <c r="Z46" i="6"/>
  <c r="J46" i="6"/>
  <c r="L46" i="6"/>
  <c r="O46" i="6"/>
  <c r="BT45" i="6"/>
  <c r="BV45" i="6"/>
  <c r="BY45" i="6"/>
  <c r="BX45" i="6"/>
  <c r="BJ45" i="6"/>
  <c r="BL45" i="6"/>
  <c r="BO45" i="6"/>
  <c r="BN45" i="6"/>
  <c r="AZ45" i="6"/>
  <c r="BB45" i="6"/>
  <c r="BE45" i="6"/>
  <c r="BD45" i="6"/>
  <c r="AP45" i="6"/>
  <c r="AR45" i="6"/>
  <c r="AU45" i="6"/>
  <c r="AT45" i="6"/>
  <c r="AF45" i="6"/>
  <c r="AH45" i="6"/>
  <c r="AK45" i="6"/>
  <c r="AJ45" i="6"/>
  <c r="U45" i="6"/>
  <c r="W45" i="6"/>
  <c r="Z45" i="6"/>
  <c r="J45" i="6"/>
  <c r="L45" i="6"/>
  <c r="O45" i="6"/>
  <c r="BT44" i="6"/>
  <c r="BV44" i="6"/>
  <c r="BY44" i="6"/>
  <c r="BX44" i="6"/>
  <c r="BJ44" i="6"/>
  <c r="BL44" i="6"/>
  <c r="BO44" i="6"/>
  <c r="BN44" i="6"/>
  <c r="AZ44" i="6"/>
  <c r="BB44" i="6"/>
  <c r="BE44" i="6"/>
  <c r="BD44" i="6"/>
  <c r="AP44" i="6"/>
  <c r="AR44" i="6"/>
  <c r="AU44" i="6"/>
  <c r="AT44" i="6"/>
  <c r="AF44" i="6"/>
  <c r="AG44" i="6"/>
  <c r="AH44" i="6"/>
  <c r="AK44" i="6"/>
  <c r="AJ44" i="6"/>
  <c r="U44" i="6"/>
  <c r="W44" i="6"/>
  <c r="Z44" i="6"/>
  <c r="J44" i="6"/>
  <c r="L44" i="6"/>
  <c r="O44" i="6"/>
  <c r="BT43" i="6"/>
  <c r="BV43" i="6"/>
  <c r="BY43" i="6"/>
  <c r="BX43" i="6"/>
  <c r="BJ43" i="6"/>
  <c r="BL43" i="6"/>
  <c r="BO43" i="6"/>
  <c r="BN43" i="6"/>
  <c r="AZ43" i="6"/>
  <c r="BB43" i="6"/>
  <c r="BE43" i="6"/>
  <c r="BD43" i="6"/>
  <c r="AP43" i="6"/>
  <c r="AR43" i="6"/>
  <c r="AU43" i="6"/>
  <c r="AT43" i="6"/>
  <c r="AF43" i="6"/>
  <c r="AH43" i="6"/>
  <c r="AK43" i="6"/>
  <c r="AJ43" i="6"/>
  <c r="U43" i="6"/>
  <c r="W43" i="6"/>
  <c r="Z43" i="6"/>
  <c r="J43" i="6"/>
  <c r="L43" i="6"/>
  <c r="O43" i="6"/>
  <c r="BT42" i="6"/>
  <c r="BV42" i="6"/>
  <c r="BY42" i="6"/>
  <c r="BX42" i="6"/>
  <c r="BJ42" i="6"/>
  <c r="BL42" i="6"/>
  <c r="BO42" i="6"/>
  <c r="BN42" i="6"/>
  <c r="AZ42" i="6"/>
  <c r="BB42" i="6"/>
  <c r="BE42" i="6"/>
  <c r="BD42" i="6"/>
  <c r="AP42" i="6"/>
  <c r="AR42" i="6"/>
  <c r="AU42" i="6"/>
  <c r="AT42" i="6"/>
  <c r="AF42" i="6"/>
  <c r="AH42" i="6"/>
  <c r="AK42" i="6"/>
  <c r="AJ42" i="6"/>
  <c r="U42" i="6"/>
  <c r="W42" i="6"/>
  <c r="Z42" i="6"/>
  <c r="J42" i="6"/>
  <c r="L42" i="6"/>
  <c r="O42" i="6"/>
  <c r="BT41" i="6"/>
  <c r="BV41" i="6"/>
  <c r="BY41" i="6"/>
  <c r="BX41" i="6"/>
  <c r="BJ41" i="6"/>
  <c r="BL41" i="6"/>
  <c r="BO41" i="6"/>
  <c r="BN41" i="6"/>
  <c r="AZ41" i="6"/>
  <c r="BB41" i="6"/>
  <c r="BE41" i="6"/>
  <c r="BD41" i="6"/>
  <c r="AP41" i="6"/>
  <c r="AR41" i="6"/>
  <c r="AU41" i="6"/>
  <c r="AT41" i="6"/>
  <c r="AF41" i="6"/>
  <c r="AG41" i="6"/>
  <c r="AH41" i="6"/>
  <c r="AK41" i="6"/>
  <c r="AJ41" i="6"/>
  <c r="U41" i="6"/>
  <c r="W41" i="6"/>
  <c r="Z41" i="6"/>
  <c r="J41" i="6"/>
  <c r="L41" i="6"/>
  <c r="O41" i="6"/>
  <c r="BT40" i="6"/>
  <c r="BV40" i="6"/>
  <c r="BY40" i="6"/>
  <c r="BX40" i="6"/>
  <c r="BJ40" i="6"/>
  <c r="BL40" i="6"/>
  <c r="BO40" i="6"/>
  <c r="BN40" i="6"/>
  <c r="AZ40" i="6"/>
  <c r="BB40" i="6"/>
  <c r="BE40" i="6"/>
  <c r="BD40" i="6"/>
  <c r="AP40" i="6"/>
  <c r="AQ40" i="6"/>
  <c r="AR40" i="6"/>
  <c r="AU40" i="6"/>
  <c r="AT40" i="6"/>
  <c r="AF40" i="6"/>
  <c r="AG40" i="6"/>
  <c r="AH40" i="6"/>
  <c r="AK40" i="6"/>
  <c r="AJ40" i="6"/>
  <c r="U40" i="6"/>
  <c r="W40" i="6"/>
  <c r="Z40" i="6"/>
  <c r="J40" i="6"/>
  <c r="L40" i="6"/>
  <c r="O40" i="6"/>
  <c r="BT39" i="6"/>
  <c r="BV39" i="6"/>
  <c r="BY39" i="6"/>
  <c r="BX39" i="6"/>
  <c r="BJ39" i="6"/>
  <c r="BL39" i="6"/>
  <c r="BO39" i="6"/>
  <c r="BN39" i="6"/>
  <c r="AZ39" i="6"/>
  <c r="BB39" i="6"/>
  <c r="BE39" i="6"/>
  <c r="BD39" i="6"/>
  <c r="AP39" i="6"/>
  <c r="AR39" i="6"/>
  <c r="AU39" i="6"/>
  <c r="AT39" i="6"/>
  <c r="AF39" i="6"/>
  <c r="AH39" i="6"/>
  <c r="AK39" i="6"/>
  <c r="AJ39" i="6"/>
  <c r="U39" i="6"/>
  <c r="W39" i="6"/>
  <c r="Z39" i="6"/>
  <c r="J39" i="6"/>
  <c r="L39" i="6"/>
  <c r="O39" i="6"/>
  <c r="BT38" i="6"/>
  <c r="BV38" i="6"/>
  <c r="BY38" i="6"/>
  <c r="BX38" i="6"/>
  <c r="BJ38" i="6"/>
  <c r="BL38" i="6"/>
  <c r="BO38" i="6"/>
  <c r="BN38" i="6"/>
  <c r="AZ38" i="6"/>
  <c r="BB38" i="6"/>
  <c r="BE38" i="6"/>
  <c r="BD38" i="6"/>
  <c r="AP38" i="6"/>
  <c r="AR38" i="6"/>
  <c r="AU38" i="6"/>
  <c r="AT38" i="6"/>
  <c r="AF38" i="6"/>
  <c r="AH38" i="6"/>
  <c r="AK38" i="6"/>
  <c r="AJ38" i="6"/>
  <c r="U38" i="6"/>
  <c r="W38" i="6"/>
  <c r="Z38" i="6"/>
  <c r="J38" i="6"/>
  <c r="L38" i="6"/>
  <c r="O38" i="6"/>
  <c r="BT37" i="6"/>
  <c r="BV37" i="6"/>
  <c r="BY37" i="6"/>
  <c r="BX37" i="6"/>
  <c r="BJ37" i="6"/>
  <c r="BL37" i="6"/>
  <c r="BO37" i="6"/>
  <c r="BN37" i="6"/>
  <c r="AZ37" i="6"/>
  <c r="BB37" i="6"/>
  <c r="BE37" i="6"/>
  <c r="BD37" i="6"/>
  <c r="AP37" i="6"/>
  <c r="AR37" i="6"/>
  <c r="AU37" i="6"/>
  <c r="AT37" i="6"/>
  <c r="AF37" i="6"/>
  <c r="AH37" i="6"/>
  <c r="AK37" i="6"/>
  <c r="AJ37" i="6"/>
  <c r="U37" i="6"/>
  <c r="W37" i="6"/>
  <c r="Z37" i="6"/>
  <c r="J37" i="6"/>
  <c r="L37" i="6"/>
  <c r="O37" i="6"/>
  <c r="BT36" i="6"/>
  <c r="BV36" i="6"/>
  <c r="BY36" i="6"/>
  <c r="BX36" i="6"/>
  <c r="BJ36" i="6"/>
  <c r="BL36" i="6"/>
  <c r="BO36" i="6"/>
  <c r="BN36" i="6"/>
  <c r="AZ36" i="6"/>
  <c r="BB36" i="6"/>
  <c r="BE36" i="6"/>
  <c r="BD36" i="6"/>
  <c r="AP36" i="6"/>
  <c r="AR36" i="6"/>
  <c r="AU36" i="6"/>
  <c r="AT36" i="6"/>
  <c r="AF36" i="6"/>
  <c r="AH36" i="6"/>
  <c r="AK36" i="6"/>
  <c r="AJ36" i="6"/>
  <c r="U36" i="6"/>
  <c r="W36" i="6"/>
  <c r="Z36" i="6"/>
  <c r="J36" i="6"/>
  <c r="L36" i="6"/>
  <c r="O36" i="6"/>
  <c r="BT35" i="6"/>
  <c r="BV35" i="6"/>
  <c r="BY35" i="6"/>
  <c r="BX35" i="6"/>
  <c r="BJ35" i="6"/>
  <c r="BL35" i="6"/>
  <c r="BO35" i="6"/>
  <c r="BN35" i="6"/>
  <c r="AZ35" i="6"/>
  <c r="BB35" i="6"/>
  <c r="BE35" i="6"/>
  <c r="BD35" i="6"/>
  <c r="AP35" i="6"/>
  <c r="AR35" i="6"/>
  <c r="AU35" i="6"/>
  <c r="AT35" i="6"/>
  <c r="AF35" i="6"/>
  <c r="AH35" i="6"/>
  <c r="AK35" i="6"/>
  <c r="AJ35" i="6"/>
  <c r="U35" i="6"/>
  <c r="W35" i="6"/>
  <c r="Z35" i="6"/>
  <c r="J35" i="6"/>
  <c r="L35" i="6"/>
  <c r="O35" i="6"/>
  <c r="BT34" i="6"/>
  <c r="BV34" i="6"/>
  <c r="BY34" i="6"/>
  <c r="BX34" i="6"/>
  <c r="BJ34" i="6"/>
  <c r="BL34" i="6"/>
  <c r="BO34" i="6"/>
  <c r="BN34" i="6"/>
  <c r="AZ34" i="6"/>
  <c r="BB34" i="6"/>
  <c r="BE34" i="6"/>
  <c r="BD34" i="6"/>
  <c r="AP34" i="6"/>
  <c r="AR34" i="6"/>
  <c r="AU34" i="6"/>
  <c r="AT34" i="6"/>
  <c r="AF34" i="6"/>
  <c r="AH34" i="6"/>
  <c r="AK34" i="6"/>
  <c r="AJ34" i="6"/>
  <c r="U34" i="6"/>
  <c r="W34" i="6"/>
  <c r="Z34" i="6"/>
  <c r="J34" i="6"/>
  <c r="L34" i="6"/>
  <c r="O34" i="6"/>
  <c r="BT33" i="6"/>
  <c r="BV33" i="6"/>
  <c r="BY33" i="6"/>
  <c r="BX33" i="6"/>
  <c r="BJ33" i="6"/>
  <c r="BL33" i="6"/>
  <c r="BO33" i="6"/>
  <c r="BN33" i="6"/>
  <c r="AZ33" i="6"/>
  <c r="BB33" i="6"/>
  <c r="BE33" i="6"/>
  <c r="BD33" i="6"/>
  <c r="AP33" i="6"/>
  <c r="AR33" i="6"/>
  <c r="AU33" i="6"/>
  <c r="AT33" i="6"/>
  <c r="AF33" i="6"/>
  <c r="AH33" i="6"/>
  <c r="AK33" i="6"/>
  <c r="AJ33" i="6"/>
  <c r="U33" i="6"/>
  <c r="W33" i="6"/>
  <c r="Z33" i="6"/>
  <c r="J33" i="6"/>
  <c r="L33" i="6"/>
  <c r="O33" i="6"/>
  <c r="BT32" i="6"/>
  <c r="BV32" i="6"/>
  <c r="BY32" i="6"/>
  <c r="BX32" i="6"/>
  <c r="BJ32" i="6"/>
  <c r="BL32" i="6"/>
  <c r="BO32" i="6"/>
  <c r="BN32" i="6"/>
  <c r="AZ32" i="6"/>
  <c r="BB32" i="6"/>
  <c r="BE32" i="6"/>
  <c r="BD32" i="6"/>
  <c r="AP32" i="6"/>
  <c r="AR32" i="6"/>
  <c r="AU32" i="6"/>
  <c r="AT32" i="6"/>
  <c r="AF32" i="6"/>
  <c r="AH32" i="6"/>
  <c r="AK32" i="6"/>
  <c r="AJ32" i="6"/>
  <c r="U32" i="6"/>
  <c r="W32" i="6"/>
  <c r="Z32" i="6"/>
  <c r="J32" i="6"/>
  <c r="L32" i="6"/>
  <c r="O32" i="6"/>
  <c r="BT31" i="6"/>
  <c r="BV31" i="6"/>
  <c r="BY31" i="6"/>
  <c r="BX31" i="6"/>
  <c r="BJ31" i="6"/>
  <c r="BL31" i="6"/>
  <c r="BO31" i="6"/>
  <c r="BN31" i="6"/>
  <c r="AZ31" i="6"/>
  <c r="BB31" i="6"/>
  <c r="BE31" i="6"/>
  <c r="BD31" i="6"/>
  <c r="AP31" i="6"/>
  <c r="AR31" i="6"/>
  <c r="AU31" i="6"/>
  <c r="AT31" i="6"/>
  <c r="AF31" i="6"/>
  <c r="AH31" i="6"/>
  <c r="AK31" i="6"/>
  <c r="AJ31" i="6"/>
  <c r="U31" i="6"/>
  <c r="W31" i="6"/>
  <c r="Z31" i="6"/>
  <c r="J31" i="6"/>
  <c r="L31" i="6"/>
  <c r="O31" i="6"/>
  <c r="BT30" i="6"/>
  <c r="BV30" i="6"/>
  <c r="BY30" i="6"/>
  <c r="BX30" i="6"/>
  <c r="BJ30" i="6"/>
  <c r="BL30" i="6"/>
  <c r="BO30" i="6"/>
  <c r="BN30" i="6"/>
  <c r="AZ30" i="6"/>
  <c r="BB30" i="6"/>
  <c r="BE30" i="6"/>
  <c r="BD30" i="6"/>
  <c r="AP30" i="6"/>
  <c r="AR30" i="6"/>
  <c r="AU30" i="6"/>
  <c r="AT30" i="6"/>
  <c r="AF30" i="6"/>
  <c r="AH30" i="6"/>
  <c r="AK30" i="6"/>
  <c r="AJ30" i="6"/>
  <c r="U30" i="6"/>
  <c r="W30" i="6"/>
  <c r="Z30" i="6"/>
  <c r="J30" i="6"/>
  <c r="L30" i="6"/>
  <c r="O30" i="6"/>
  <c r="BT29" i="6"/>
  <c r="BV29" i="6"/>
  <c r="BY29" i="6"/>
  <c r="BX29" i="6"/>
  <c r="BJ29" i="6"/>
  <c r="BL29" i="6"/>
  <c r="BO29" i="6"/>
  <c r="BN29" i="6"/>
  <c r="AZ29" i="6"/>
  <c r="BB29" i="6"/>
  <c r="BE29" i="6"/>
  <c r="BD29" i="6"/>
  <c r="AP29" i="6"/>
  <c r="AR29" i="6"/>
  <c r="AU29" i="6"/>
  <c r="AT29" i="6"/>
  <c r="AF29" i="6"/>
  <c r="AH29" i="6"/>
  <c r="AK29" i="6"/>
  <c r="AJ29" i="6"/>
  <c r="U29" i="6"/>
  <c r="W29" i="6"/>
  <c r="Z29" i="6"/>
  <c r="J29" i="6"/>
  <c r="L29" i="6"/>
  <c r="O29" i="6"/>
  <c r="BT28" i="6"/>
  <c r="BV28" i="6"/>
  <c r="BY28" i="6"/>
  <c r="BX28" i="6"/>
  <c r="BJ28" i="6"/>
  <c r="BL28" i="6"/>
  <c r="BO28" i="6"/>
  <c r="BN28" i="6"/>
  <c r="AZ28" i="6"/>
  <c r="BB28" i="6"/>
  <c r="BE28" i="6"/>
  <c r="BD28" i="6"/>
  <c r="AP28" i="6"/>
  <c r="AR28" i="6"/>
  <c r="AU28" i="6"/>
  <c r="AT28" i="6"/>
  <c r="AF28" i="6"/>
  <c r="AH28" i="6"/>
  <c r="AK28" i="6"/>
  <c r="AJ28" i="6"/>
  <c r="U28" i="6"/>
  <c r="W28" i="6"/>
  <c r="Z28" i="6"/>
  <c r="J28" i="6"/>
  <c r="L28" i="6"/>
  <c r="O28" i="6"/>
  <c r="BT27" i="6"/>
  <c r="BV27" i="6"/>
  <c r="BY27" i="6"/>
  <c r="BX27" i="6"/>
  <c r="BJ27" i="6"/>
  <c r="BL27" i="6"/>
  <c r="BO27" i="6"/>
  <c r="BN27" i="6"/>
  <c r="AZ27" i="6"/>
  <c r="BB27" i="6"/>
  <c r="BE27" i="6"/>
  <c r="BD27" i="6"/>
  <c r="AP27" i="6"/>
  <c r="AR27" i="6"/>
  <c r="AU27" i="6"/>
  <c r="AT27" i="6"/>
  <c r="AF27" i="6"/>
  <c r="AH27" i="6"/>
  <c r="AK27" i="6"/>
  <c r="AJ27" i="6"/>
  <c r="U27" i="6"/>
  <c r="W27" i="6"/>
  <c r="Z27" i="6"/>
  <c r="J27" i="6"/>
  <c r="L27" i="6"/>
  <c r="O27" i="6"/>
  <c r="BT26" i="6"/>
  <c r="BV26" i="6"/>
  <c r="BY26" i="6"/>
  <c r="BX26" i="6"/>
  <c r="BJ26" i="6"/>
  <c r="BL26" i="6"/>
  <c r="BO26" i="6"/>
  <c r="BN26" i="6"/>
  <c r="AZ26" i="6"/>
  <c r="BB26" i="6"/>
  <c r="BE26" i="6"/>
  <c r="BD26" i="6"/>
  <c r="AP26" i="6"/>
  <c r="AR26" i="6"/>
  <c r="AU26" i="6"/>
  <c r="AT26" i="6"/>
  <c r="AF26" i="6"/>
  <c r="AH26" i="6"/>
  <c r="AK26" i="6"/>
  <c r="AJ26" i="6"/>
  <c r="U26" i="6"/>
  <c r="W26" i="6"/>
  <c r="Z26" i="6"/>
  <c r="J26" i="6"/>
  <c r="L26" i="6"/>
  <c r="O26" i="6"/>
  <c r="BT25" i="6"/>
  <c r="BV25" i="6"/>
  <c r="BY25" i="6"/>
  <c r="BX25" i="6"/>
  <c r="BJ25" i="6"/>
  <c r="BL25" i="6"/>
  <c r="BO25" i="6"/>
  <c r="BN25" i="6"/>
  <c r="AZ25" i="6"/>
  <c r="BB25" i="6"/>
  <c r="BE25" i="6"/>
  <c r="BD25" i="6"/>
  <c r="AP25" i="6"/>
  <c r="AR25" i="6"/>
  <c r="AU25" i="6"/>
  <c r="AT25" i="6"/>
  <c r="AF25" i="6"/>
  <c r="AH25" i="6"/>
  <c r="AK25" i="6"/>
  <c r="AJ25" i="6"/>
  <c r="U25" i="6"/>
  <c r="W25" i="6"/>
  <c r="Z25" i="6"/>
  <c r="J25" i="6"/>
  <c r="L25" i="6"/>
  <c r="O25" i="6"/>
  <c r="BT24" i="6"/>
  <c r="BV24" i="6"/>
  <c r="BY24" i="6"/>
  <c r="BX24" i="6"/>
  <c r="BJ24" i="6"/>
  <c r="BL24" i="6"/>
  <c r="BO24" i="6"/>
  <c r="BN24" i="6"/>
  <c r="AZ24" i="6"/>
  <c r="BB24" i="6"/>
  <c r="BE24" i="6"/>
  <c r="BD24" i="6"/>
  <c r="AP24" i="6"/>
  <c r="AR24" i="6"/>
  <c r="AU24" i="6"/>
  <c r="AT24" i="6"/>
  <c r="AF24" i="6"/>
  <c r="AH24" i="6"/>
  <c r="AK24" i="6"/>
  <c r="AJ24" i="6"/>
  <c r="U24" i="6"/>
  <c r="W24" i="6"/>
  <c r="Z24" i="6"/>
  <c r="J24" i="6"/>
  <c r="L24" i="6"/>
  <c r="O24" i="6"/>
  <c r="BT23" i="6"/>
  <c r="BV23" i="6"/>
  <c r="BY23" i="6"/>
  <c r="BX23" i="6"/>
  <c r="BJ23" i="6"/>
  <c r="BL23" i="6"/>
  <c r="BO23" i="6"/>
  <c r="BN23" i="6"/>
  <c r="AZ23" i="6"/>
  <c r="BB23" i="6"/>
  <c r="BE23" i="6"/>
  <c r="BD23" i="6"/>
  <c r="AP23" i="6"/>
  <c r="AR23" i="6"/>
  <c r="AU23" i="6"/>
  <c r="AT23" i="6"/>
  <c r="AF23" i="6"/>
  <c r="AH23" i="6"/>
  <c r="AK23" i="6"/>
  <c r="AJ23" i="6"/>
  <c r="U23" i="6"/>
  <c r="W23" i="6"/>
  <c r="Z23" i="6"/>
  <c r="J23" i="6"/>
  <c r="L23" i="6"/>
  <c r="O23" i="6"/>
  <c r="BT22" i="6"/>
  <c r="BV22" i="6"/>
  <c r="BY22" i="6"/>
  <c r="BX22" i="6"/>
  <c r="BJ22" i="6"/>
  <c r="BL22" i="6"/>
  <c r="BO22" i="6"/>
  <c r="BN22" i="6"/>
  <c r="AZ22" i="6"/>
  <c r="BB22" i="6"/>
  <c r="BE22" i="6"/>
  <c r="BD22" i="6"/>
  <c r="AP22" i="6"/>
  <c r="AR22" i="6"/>
  <c r="AU22" i="6"/>
  <c r="AT22" i="6"/>
  <c r="AF22" i="6"/>
  <c r="AH22" i="6"/>
  <c r="AK22" i="6"/>
  <c r="AJ22" i="6"/>
  <c r="U22" i="6"/>
  <c r="W22" i="6"/>
  <c r="Z22" i="6"/>
  <c r="J22" i="6"/>
  <c r="L22" i="6"/>
  <c r="O22" i="6"/>
  <c r="BT21" i="6"/>
  <c r="BV21" i="6"/>
  <c r="BY21" i="6"/>
  <c r="BX21" i="6"/>
  <c r="BJ21" i="6"/>
  <c r="BL21" i="6"/>
  <c r="BO21" i="6"/>
  <c r="BN21" i="6"/>
  <c r="AZ21" i="6"/>
  <c r="BB21" i="6"/>
  <c r="BE21" i="6"/>
  <c r="BD21" i="6"/>
  <c r="AP21" i="6"/>
  <c r="AR21" i="6"/>
  <c r="AU21" i="6"/>
  <c r="AT21" i="6"/>
  <c r="AF21" i="6"/>
  <c r="AH21" i="6"/>
  <c r="AK21" i="6"/>
  <c r="AJ21" i="6"/>
  <c r="U21" i="6"/>
  <c r="W21" i="6"/>
  <c r="Z21" i="6"/>
  <c r="J21" i="6"/>
  <c r="L21" i="6"/>
  <c r="O21" i="6"/>
  <c r="BT20" i="6"/>
  <c r="BV20" i="6"/>
  <c r="BY20" i="6"/>
  <c r="BX20" i="6"/>
  <c r="BJ20" i="6"/>
  <c r="BL20" i="6"/>
  <c r="BO20" i="6"/>
  <c r="BN20" i="6"/>
  <c r="AZ20" i="6"/>
  <c r="BB20" i="6"/>
  <c r="BE20" i="6"/>
  <c r="BD20" i="6"/>
  <c r="AP20" i="6"/>
  <c r="AR20" i="6"/>
  <c r="AU20" i="6"/>
  <c r="AT20" i="6"/>
  <c r="AF20" i="6"/>
  <c r="AH20" i="6"/>
  <c r="AK20" i="6"/>
  <c r="AJ20" i="6"/>
  <c r="U20" i="6"/>
  <c r="W20" i="6"/>
  <c r="Z20" i="6"/>
  <c r="J20" i="6"/>
  <c r="L20" i="6"/>
  <c r="O20" i="6"/>
  <c r="BT19" i="6"/>
  <c r="BV19" i="6"/>
  <c r="BY19" i="6"/>
  <c r="BX19" i="6"/>
  <c r="BJ19" i="6"/>
  <c r="BL19" i="6"/>
  <c r="BO19" i="6"/>
  <c r="BN19" i="6"/>
  <c r="AZ19" i="6"/>
  <c r="BB19" i="6"/>
  <c r="BE19" i="6"/>
  <c r="BD19" i="6"/>
  <c r="AP19" i="6"/>
  <c r="AR19" i="6"/>
  <c r="AU19" i="6"/>
  <c r="AT19" i="6"/>
  <c r="AF19" i="6"/>
  <c r="AH19" i="6"/>
  <c r="AK19" i="6"/>
  <c r="AJ19" i="6"/>
  <c r="U19" i="6"/>
  <c r="W19" i="6"/>
  <c r="Z19" i="6"/>
  <c r="J19" i="6"/>
  <c r="L19" i="6"/>
  <c r="O19" i="6"/>
  <c r="BT18" i="6"/>
  <c r="BV18" i="6"/>
  <c r="BY18" i="6"/>
  <c r="BX18" i="6"/>
  <c r="BJ18" i="6"/>
  <c r="BL18" i="6"/>
  <c r="BO18" i="6"/>
  <c r="BN18" i="6"/>
  <c r="AZ18" i="6"/>
  <c r="BB18" i="6"/>
  <c r="BE18" i="6"/>
  <c r="BD18" i="6"/>
  <c r="AP18" i="6"/>
  <c r="AR18" i="6"/>
  <c r="AU18" i="6"/>
  <c r="AT18" i="6"/>
  <c r="AF18" i="6"/>
  <c r="AH18" i="6"/>
  <c r="AK18" i="6"/>
  <c r="AJ18" i="6"/>
  <c r="U18" i="6"/>
  <c r="W18" i="6"/>
  <c r="Z18" i="6"/>
  <c r="J18" i="6"/>
  <c r="L18" i="6"/>
  <c r="O18" i="6"/>
  <c r="BT17" i="6"/>
  <c r="BV17" i="6"/>
  <c r="BY17" i="6"/>
  <c r="BX17" i="6"/>
  <c r="BJ17" i="6"/>
  <c r="BL17" i="6"/>
  <c r="BO17" i="6"/>
  <c r="BN17" i="6"/>
  <c r="AZ17" i="6"/>
  <c r="BB17" i="6"/>
  <c r="BE17" i="6"/>
  <c r="BD17" i="6"/>
  <c r="AP17" i="6"/>
  <c r="AR17" i="6"/>
  <c r="AU17" i="6"/>
  <c r="AT17" i="6"/>
  <c r="AF17" i="6"/>
  <c r="AH17" i="6"/>
  <c r="AK17" i="6"/>
  <c r="AJ17" i="6"/>
  <c r="U17" i="6"/>
  <c r="W17" i="6"/>
  <c r="Z17" i="6"/>
  <c r="J17" i="6"/>
  <c r="L17" i="6"/>
  <c r="O17" i="6"/>
  <c r="BT16" i="6"/>
  <c r="BV16" i="6"/>
  <c r="BY16" i="6"/>
  <c r="BX16" i="6"/>
  <c r="BJ16" i="6"/>
  <c r="BL16" i="6"/>
  <c r="BO16" i="6"/>
  <c r="BN16" i="6"/>
  <c r="AZ16" i="6"/>
  <c r="BB16" i="6"/>
  <c r="BE16" i="6"/>
  <c r="BD16" i="6"/>
  <c r="AP16" i="6"/>
  <c r="AR16" i="6"/>
  <c r="AU16" i="6"/>
  <c r="AT16" i="6"/>
  <c r="AF16" i="6"/>
  <c r="AH16" i="6"/>
  <c r="AK16" i="6"/>
  <c r="AJ16" i="6"/>
  <c r="U16" i="6"/>
  <c r="W16" i="6"/>
  <c r="Z16" i="6"/>
  <c r="J16" i="6"/>
  <c r="L16" i="6"/>
  <c r="O16" i="6"/>
  <c r="BT15" i="6"/>
  <c r="BV15" i="6"/>
  <c r="BY15" i="6"/>
  <c r="BX15" i="6"/>
  <c r="BJ15" i="6"/>
  <c r="BL15" i="6"/>
  <c r="BO15" i="6"/>
  <c r="BN15" i="6"/>
  <c r="AZ15" i="6"/>
  <c r="BB15" i="6"/>
  <c r="BE15" i="6"/>
  <c r="BD15" i="6"/>
  <c r="AP15" i="6"/>
  <c r="AR15" i="6"/>
  <c r="AU15" i="6"/>
  <c r="AT15" i="6"/>
  <c r="AF15" i="6"/>
  <c r="AH15" i="6"/>
  <c r="AK15" i="6"/>
  <c r="AJ15" i="6"/>
  <c r="U15" i="6"/>
  <c r="W15" i="6"/>
  <c r="Z15" i="6"/>
  <c r="J15" i="6"/>
  <c r="L15" i="6"/>
  <c r="O15" i="6"/>
  <c r="BT14" i="6"/>
  <c r="BV14" i="6"/>
  <c r="BY14" i="6"/>
  <c r="BX14" i="6"/>
  <c r="BJ14" i="6"/>
  <c r="BL14" i="6"/>
  <c r="BO14" i="6"/>
  <c r="BN14" i="6"/>
  <c r="AZ14" i="6"/>
  <c r="BB14" i="6"/>
  <c r="BE14" i="6"/>
  <c r="BD14" i="6"/>
  <c r="AP14" i="6"/>
  <c r="AR14" i="6"/>
  <c r="AU14" i="6"/>
  <c r="AT14" i="6"/>
  <c r="AF14" i="6"/>
  <c r="AH14" i="6"/>
  <c r="AK14" i="6"/>
  <c r="AJ14" i="6"/>
  <c r="U14" i="6"/>
  <c r="W14" i="6"/>
  <c r="Z14" i="6"/>
  <c r="J14" i="6"/>
  <c r="L14" i="6"/>
  <c r="O14" i="6"/>
  <c r="BT13" i="6"/>
  <c r="BV13" i="6"/>
  <c r="BY13" i="6"/>
  <c r="BX13" i="6"/>
  <c r="BJ13" i="6"/>
  <c r="BL13" i="6"/>
  <c r="BO13" i="6"/>
  <c r="BN13" i="6"/>
  <c r="AZ13" i="6"/>
  <c r="BB13" i="6"/>
  <c r="BE13" i="6"/>
  <c r="BD13" i="6"/>
  <c r="AP13" i="6"/>
  <c r="AR13" i="6"/>
  <c r="AU13" i="6"/>
  <c r="AT13" i="6"/>
  <c r="AF13" i="6"/>
  <c r="AH13" i="6"/>
  <c r="AK13" i="6"/>
  <c r="AJ13" i="6"/>
  <c r="U13" i="6"/>
  <c r="W13" i="6"/>
  <c r="Z13" i="6"/>
  <c r="J13" i="6"/>
  <c r="L13" i="6"/>
  <c r="O13" i="6"/>
  <c r="BT12" i="6"/>
  <c r="BV12" i="6"/>
  <c r="BY12" i="6"/>
  <c r="BX12" i="6"/>
  <c r="BJ12" i="6"/>
  <c r="BL12" i="6"/>
  <c r="BO12" i="6"/>
  <c r="BN12" i="6"/>
  <c r="AZ12" i="6"/>
  <c r="BB12" i="6"/>
  <c r="BE12" i="6"/>
  <c r="BD12" i="6"/>
  <c r="AP12" i="6"/>
  <c r="AR12" i="6"/>
  <c r="AU12" i="6"/>
  <c r="AT12" i="6"/>
  <c r="AF12" i="6"/>
  <c r="AH12" i="6"/>
  <c r="AK12" i="6"/>
  <c r="AJ12" i="6"/>
  <c r="U12" i="6"/>
  <c r="W12" i="6"/>
  <c r="Z12" i="6"/>
  <c r="J12" i="6"/>
  <c r="L12" i="6"/>
  <c r="O12" i="6"/>
  <c r="BT11" i="6"/>
  <c r="BV11" i="6"/>
  <c r="BY11" i="6"/>
  <c r="BX11" i="6"/>
  <c r="BJ11" i="6"/>
  <c r="BL11" i="6"/>
  <c r="BO11" i="6"/>
  <c r="BN11" i="6"/>
  <c r="AZ11" i="6"/>
  <c r="BB11" i="6"/>
  <c r="BE11" i="6"/>
  <c r="BD11" i="6"/>
  <c r="AP11" i="6"/>
  <c r="AR11" i="6"/>
  <c r="AU11" i="6"/>
  <c r="AT11" i="6"/>
  <c r="AF11" i="6"/>
  <c r="AH11" i="6"/>
  <c r="AK11" i="6"/>
  <c r="AJ11" i="6"/>
  <c r="U11" i="6"/>
  <c r="W11" i="6"/>
  <c r="Z11" i="6"/>
  <c r="J11" i="6"/>
  <c r="L11" i="6"/>
  <c r="O11" i="6"/>
  <c r="BT10" i="6"/>
  <c r="BV10" i="6"/>
  <c r="BY10" i="6"/>
  <c r="BX10" i="6"/>
  <c r="BJ10" i="6"/>
  <c r="BL10" i="6"/>
  <c r="BO10" i="6"/>
  <c r="BN10" i="6"/>
  <c r="AZ10" i="6"/>
  <c r="BB10" i="6"/>
  <c r="BE10" i="6"/>
  <c r="BD10" i="6"/>
  <c r="AP10" i="6"/>
  <c r="AR10" i="6"/>
  <c r="AU10" i="6"/>
  <c r="AT10" i="6"/>
  <c r="AF10" i="6"/>
  <c r="AH10" i="6"/>
  <c r="AK10" i="6"/>
  <c r="AJ10" i="6"/>
  <c r="U10" i="6"/>
  <c r="W10" i="6"/>
  <c r="Z10" i="6"/>
  <c r="J10" i="6"/>
  <c r="L10" i="6"/>
  <c r="BT9" i="6"/>
  <c r="BV9" i="6"/>
  <c r="BY9" i="6"/>
  <c r="BX9" i="6"/>
  <c r="BJ9" i="6"/>
  <c r="BL9" i="6"/>
  <c r="BO9" i="6"/>
  <c r="BN9" i="6"/>
  <c r="AZ9" i="6"/>
  <c r="BB9" i="6"/>
  <c r="BE9" i="6"/>
  <c r="BD9" i="6"/>
  <c r="AP9" i="6"/>
  <c r="AR9" i="6"/>
  <c r="AU9" i="6"/>
  <c r="AT9" i="6"/>
  <c r="AF9" i="6"/>
  <c r="AH9" i="6"/>
  <c r="AK9" i="6"/>
  <c r="AJ9" i="6"/>
  <c r="U9" i="6"/>
  <c r="W9" i="6"/>
  <c r="Z9" i="6"/>
  <c r="J9" i="6"/>
  <c r="L9" i="6"/>
  <c r="O9" i="6"/>
  <c r="BT8" i="6"/>
  <c r="BV8" i="6"/>
  <c r="BY8" i="6"/>
  <c r="BX8" i="6"/>
  <c r="BJ8" i="6"/>
  <c r="BL8" i="6"/>
  <c r="BO8" i="6"/>
  <c r="BN8" i="6"/>
  <c r="AZ8" i="6"/>
  <c r="BB8" i="6"/>
  <c r="BE8" i="6"/>
  <c r="BD8" i="6"/>
  <c r="AP8" i="6"/>
  <c r="AR8" i="6"/>
  <c r="AU8" i="6"/>
  <c r="AT8" i="6"/>
  <c r="AF8" i="6"/>
  <c r="AH8" i="6"/>
  <c r="AK8" i="6"/>
  <c r="AJ8" i="6"/>
  <c r="U8" i="6"/>
  <c r="W8" i="6"/>
  <c r="Z8" i="6"/>
  <c r="J8" i="6"/>
  <c r="L8" i="6"/>
  <c r="O8" i="6"/>
  <c r="BT7" i="6"/>
  <c r="BV7" i="6"/>
  <c r="BY7" i="6"/>
  <c r="BX7" i="6"/>
  <c r="BJ7" i="6"/>
  <c r="BL7" i="6"/>
  <c r="BO7" i="6"/>
  <c r="BN7" i="6"/>
  <c r="AZ7" i="6"/>
  <c r="BB7" i="6"/>
  <c r="BE7" i="6"/>
  <c r="BD7" i="6"/>
  <c r="AP7" i="6"/>
  <c r="AR7" i="6"/>
  <c r="AU7" i="6"/>
  <c r="AT7" i="6"/>
  <c r="AF7" i="6"/>
  <c r="AH7" i="6"/>
  <c r="AK7" i="6"/>
  <c r="AJ7" i="6"/>
  <c r="U7" i="6"/>
  <c r="W7" i="6"/>
  <c r="Z7" i="6"/>
  <c r="J7" i="6"/>
  <c r="L7" i="6"/>
  <c r="O7" i="6"/>
  <c r="BT6" i="6"/>
  <c r="BV6" i="6"/>
  <c r="BY6" i="6"/>
  <c r="BX6" i="6"/>
  <c r="BJ6" i="6"/>
  <c r="BL6" i="6"/>
  <c r="BO6" i="6"/>
  <c r="BN6" i="6"/>
  <c r="AZ6" i="6"/>
  <c r="BB6" i="6"/>
  <c r="BE6" i="6"/>
  <c r="BD6" i="6"/>
  <c r="AP6" i="6"/>
  <c r="AR6" i="6"/>
  <c r="AU6" i="6"/>
  <c r="AT6" i="6"/>
  <c r="AF6" i="6"/>
  <c r="AH6" i="6"/>
  <c r="AK6" i="6"/>
  <c r="AJ6" i="6"/>
  <c r="U6" i="6"/>
  <c r="W6" i="6"/>
  <c r="Z6" i="6"/>
  <c r="J6" i="6"/>
  <c r="L6" i="6"/>
  <c r="O6" i="6"/>
  <c r="BT5" i="6"/>
  <c r="BV5" i="6"/>
  <c r="BY5" i="6"/>
  <c r="BX5" i="6"/>
  <c r="BJ5" i="6"/>
  <c r="BL5" i="6"/>
  <c r="BO5" i="6"/>
  <c r="BN5" i="6"/>
  <c r="AZ5" i="6"/>
  <c r="BB5" i="6"/>
  <c r="BE5" i="6"/>
  <c r="BD5" i="6"/>
  <c r="AP5" i="6"/>
  <c r="AR5" i="6"/>
  <c r="AU5" i="6"/>
  <c r="AT5" i="6"/>
  <c r="AF5" i="6"/>
  <c r="AH5" i="6"/>
  <c r="AK5" i="6"/>
  <c r="AJ5" i="6"/>
  <c r="U5" i="6"/>
  <c r="W5" i="6"/>
  <c r="Z5" i="6"/>
  <c r="J5" i="6"/>
  <c r="L5" i="6"/>
  <c r="O5" i="6"/>
  <c r="BT4" i="6"/>
  <c r="BV4" i="6"/>
  <c r="BJ4" i="6"/>
  <c r="BL4" i="6"/>
  <c r="AZ4" i="6"/>
  <c r="BB4" i="6"/>
  <c r="AP4" i="6"/>
  <c r="AR4" i="6"/>
  <c r="AF4" i="6"/>
  <c r="AH4" i="6"/>
  <c r="U4" i="6"/>
  <c r="W4" i="6"/>
  <c r="J4" i="6"/>
  <c r="L4" i="6"/>
  <c r="BT3" i="6"/>
  <c r="BV3" i="6"/>
  <c r="BY3" i="6"/>
  <c r="BX3" i="6"/>
  <c r="BJ3" i="6"/>
  <c r="BL3" i="6"/>
  <c r="BO3" i="6"/>
  <c r="BN3" i="6"/>
  <c r="AZ3" i="6"/>
  <c r="BB3" i="6"/>
  <c r="BE3" i="6"/>
  <c r="BD3" i="6"/>
  <c r="AP3" i="6"/>
  <c r="AR3" i="6"/>
  <c r="AU3" i="6"/>
  <c r="AT3" i="6"/>
  <c r="AF3" i="6"/>
  <c r="AH3" i="6"/>
  <c r="AK3" i="6"/>
  <c r="AJ3" i="6"/>
  <c r="U3" i="6"/>
  <c r="W3" i="6"/>
  <c r="Z3" i="6"/>
  <c r="J3" i="6"/>
  <c r="L3" i="6"/>
  <c r="O3" i="6"/>
  <c r="BT2" i="6"/>
  <c r="BV2" i="6"/>
  <c r="BY2" i="6"/>
  <c r="BX2" i="6"/>
  <c r="BJ2" i="6"/>
  <c r="BL2" i="6"/>
  <c r="BO2" i="6"/>
  <c r="BN2" i="6"/>
  <c r="AZ2" i="6"/>
  <c r="BB2" i="6"/>
  <c r="BE2" i="6"/>
  <c r="BD2" i="6"/>
  <c r="AP2" i="6"/>
  <c r="AR2" i="6"/>
  <c r="AU2" i="6"/>
  <c r="AT2" i="6"/>
  <c r="AF2" i="6"/>
  <c r="AH2" i="6"/>
  <c r="AK2" i="6"/>
  <c r="AJ2" i="6"/>
  <c r="U2" i="6"/>
  <c r="W2" i="6"/>
  <c r="Z2" i="6"/>
  <c r="J2" i="6"/>
  <c r="L2" i="6"/>
  <c r="O2" i="6"/>
  <c r="BT86" i="5"/>
  <c r="BV86" i="5"/>
  <c r="BY86" i="5"/>
  <c r="BX86" i="5"/>
  <c r="BJ86" i="5"/>
  <c r="BL86" i="5"/>
  <c r="BO86" i="5"/>
  <c r="BN86" i="5"/>
  <c r="AZ86" i="5"/>
  <c r="BB86" i="5"/>
  <c r="BE86" i="5"/>
  <c r="BD86" i="5"/>
  <c r="AP86" i="5"/>
  <c r="AR86" i="5"/>
  <c r="AU86" i="5"/>
  <c r="AT86" i="5"/>
  <c r="AF86" i="5"/>
  <c r="AH86" i="5"/>
  <c r="AK86" i="5"/>
  <c r="AJ86" i="5"/>
  <c r="U86" i="5"/>
  <c r="W86" i="5"/>
  <c r="Z86" i="5"/>
  <c r="J86" i="5"/>
  <c r="L86" i="5"/>
  <c r="O86" i="5"/>
  <c r="BT85" i="5"/>
  <c r="BV85" i="5"/>
  <c r="BY85" i="5"/>
  <c r="BX85" i="5"/>
  <c r="BJ85" i="5"/>
  <c r="BL85" i="5"/>
  <c r="BO85" i="5"/>
  <c r="BN85" i="5"/>
  <c r="AZ85" i="5"/>
  <c r="BB85" i="5"/>
  <c r="BE85" i="5"/>
  <c r="BD85" i="5"/>
  <c r="AP85" i="5"/>
  <c r="AR85" i="5"/>
  <c r="AU85" i="5"/>
  <c r="AT85" i="5"/>
  <c r="AF85" i="5"/>
  <c r="AH85" i="5"/>
  <c r="AK85" i="5"/>
  <c r="AJ85" i="5"/>
  <c r="U85" i="5"/>
  <c r="W85" i="5"/>
  <c r="Z85" i="5"/>
  <c r="J85" i="5"/>
  <c r="L85" i="5"/>
  <c r="O85" i="5"/>
  <c r="BT84" i="5"/>
  <c r="BV84" i="5"/>
  <c r="BY84" i="5"/>
  <c r="BX84" i="5"/>
  <c r="BJ84" i="5"/>
  <c r="BL84" i="5"/>
  <c r="BO84" i="5"/>
  <c r="BN84" i="5"/>
  <c r="AZ84" i="5"/>
  <c r="BB84" i="5"/>
  <c r="BE84" i="5"/>
  <c r="BD84" i="5"/>
  <c r="AP84" i="5"/>
  <c r="AR84" i="5"/>
  <c r="AU84" i="5"/>
  <c r="AT84" i="5"/>
  <c r="AF84" i="5"/>
  <c r="AH84" i="5"/>
  <c r="AK84" i="5"/>
  <c r="AJ84" i="5"/>
  <c r="U84" i="5"/>
  <c r="W84" i="5"/>
  <c r="Z84" i="5"/>
  <c r="J84" i="5"/>
  <c r="L84" i="5"/>
  <c r="O84" i="5"/>
  <c r="BT83" i="5"/>
  <c r="BV83" i="5"/>
  <c r="BJ83" i="5"/>
  <c r="BL83" i="5"/>
  <c r="AZ83" i="5"/>
  <c r="BB83" i="5"/>
  <c r="AP83" i="5"/>
  <c r="AR83" i="5"/>
  <c r="AF83" i="5"/>
  <c r="AH83" i="5"/>
  <c r="U83" i="5"/>
  <c r="W83" i="5"/>
  <c r="J83" i="5"/>
  <c r="L83" i="5"/>
  <c r="BT82" i="5"/>
  <c r="BV82" i="5"/>
  <c r="BY82" i="5"/>
  <c r="BX82" i="5"/>
  <c r="BJ82" i="5"/>
  <c r="BL82" i="5"/>
  <c r="BO82" i="5"/>
  <c r="AZ82" i="5"/>
  <c r="BB82" i="5"/>
  <c r="BE82" i="5"/>
  <c r="BD82" i="5"/>
  <c r="AP82" i="5"/>
  <c r="AR82" i="5"/>
  <c r="AU82" i="5"/>
  <c r="AT82" i="5"/>
  <c r="AF82" i="5"/>
  <c r="AH82" i="5"/>
  <c r="AK82" i="5"/>
  <c r="AJ82" i="5"/>
  <c r="U82" i="5"/>
  <c r="W82" i="5"/>
  <c r="Z82" i="5"/>
  <c r="J82" i="5"/>
  <c r="L82" i="5"/>
  <c r="O82" i="5"/>
  <c r="BT81" i="5"/>
  <c r="BV81" i="5"/>
  <c r="BY81" i="5"/>
  <c r="BX81" i="5"/>
  <c r="BJ81" i="5"/>
  <c r="BL81" i="5"/>
  <c r="BO81" i="5"/>
  <c r="BN81" i="5"/>
  <c r="AZ81" i="5"/>
  <c r="BB81" i="5"/>
  <c r="BE81" i="5"/>
  <c r="BD81" i="5"/>
  <c r="AP81" i="5"/>
  <c r="AR81" i="5"/>
  <c r="AU81" i="5"/>
  <c r="AT81" i="5"/>
  <c r="AF81" i="5"/>
  <c r="AH81" i="5"/>
  <c r="AK81" i="5"/>
  <c r="AJ81" i="5"/>
  <c r="U81" i="5"/>
  <c r="W81" i="5"/>
  <c r="Z81" i="5"/>
  <c r="J81" i="5"/>
  <c r="L81" i="5"/>
  <c r="O81" i="5"/>
  <c r="BT80" i="5"/>
  <c r="BV80" i="5"/>
  <c r="BY80" i="5"/>
  <c r="BX80" i="5"/>
  <c r="BJ80" i="5"/>
  <c r="BL80" i="5"/>
  <c r="BO80" i="5"/>
  <c r="BN80" i="5"/>
  <c r="AZ80" i="5"/>
  <c r="BB80" i="5"/>
  <c r="BE80" i="5"/>
  <c r="BD80" i="5"/>
  <c r="AP80" i="5"/>
  <c r="AR80" i="5"/>
  <c r="AU80" i="5"/>
  <c r="AT80" i="5"/>
  <c r="AF80" i="5"/>
  <c r="AH80" i="5"/>
  <c r="AK80" i="5"/>
  <c r="AJ80" i="5"/>
  <c r="U80" i="5"/>
  <c r="W80" i="5"/>
  <c r="Z80" i="5"/>
  <c r="J80" i="5"/>
  <c r="L80" i="5"/>
  <c r="O80" i="5"/>
  <c r="BT79" i="5"/>
  <c r="BV79" i="5"/>
  <c r="BJ79" i="5"/>
  <c r="BL79" i="5"/>
  <c r="AZ79" i="5"/>
  <c r="BB79" i="5"/>
  <c r="AP79" i="5"/>
  <c r="AR79" i="5"/>
  <c r="AF79" i="5"/>
  <c r="AH79" i="5"/>
  <c r="U79" i="5"/>
  <c r="W79" i="5"/>
  <c r="J79" i="5"/>
  <c r="L79" i="5"/>
  <c r="BT78" i="5"/>
  <c r="BV78" i="5"/>
  <c r="BY78" i="5"/>
  <c r="BX78" i="5"/>
  <c r="BJ78" i="5"/>
  <c r="BL78" i="5"/>
  <c r="BO78" i="5"/>
  <c r="BN78" i="5"/>
  <c r="AZ78" i="5"/>
  <c r="BB78" i="5"/>
  <c r="BE78" i="5"/>
  <c r="BD78" i="5"/>
  <c r="AP78" i="5"/>
  <c r="AR78" i="5"/>
  <c r="AU78" i="5"/>
  <c r="AT78" i="5"/>
  <c r="AF78" i="5"/>
  <c r="AH78" i="5"/>
  <c r="AK78" i="5"/>
  <c r="AJ78" i="5"/>
  <c r="U78" i="5"/>
  <c r="W78" i="5"/>
  <c r="Z78" i="5"/>
  <c r="J78" i="5"/>
  <c r="L78" i="5"/>
  <c r="O78" i="5"/>
  <c r="BT77" i="5"/>
  <c r="BV77" i="5"/>
  <c r="BY77" i="5"/>
  <c r="BX77" i="5"/>
  <c r="BJ77" i="5"/>
  <c r="BL77" i="5"/>
  <c r="BO77" i="5"/>
  <c r="BN77" i="5"/>
  <c r="AZ77" i="5"/>
  <c r="BB77" i="5"/>
  <c r="BE77" i="5"/>
  <c r="BD77" i="5"/>
  <c r="AP77" i="5"/>
  <c r="AR77" i="5"/>
  <c r="AU77" i="5"/>
  <c r="AT77" i="5"/>
  <c r="AF77" i="5"/>
  <c r="AH77" i="5"/>
  <c r="AK77" i="5"/>
  <c r="AJ77" i="5"/>
  <c r="U77" i="5"/>
  <c r="W77" i="5"/>
  <c r="Z77" i="5"/>
  <c r="J77" i="5"/>
  <c r="L77" i="5"/>
  <c r="O77" i="5"/>
  <c r="BT76" i="5"/>
  <c r="BV76" i="5"/>
  <c r="BY76" i="5"/>
  <c r="BX76" i="5"/>
  <c r="BJ76" i="5"/>
  <c r="BL76" i="5"/>
  <c r="BO76" i="5"/>
  <c r="BN76" i="5"/>
  <c r="AZ76" i="5"/>
  <c r="BB76" i="5"/>
  <c r="BE76" i="5"/>
  <c r="BD76" i="5"/>
  <c r="AP76" i="5"/>
  <c r="AR76" i="5"/>
  <c r="AU76" i="5"/>
  <c r="AT76" i="5"/>
  <c r="AF76" i="5"/>
  <c r="AH76" i="5"/>
  <c r="AK76" i="5"/>
  <c r="AJ76" i="5"/>
  <c r="U76" i="5"/>
  <c r="W76" i="5"/>
  <c r="Z76" i="5"/>
  <c r="J76" i="5"/>
  <c r="L76" i="5"/>
  <c r="O76" i="5"/>
  <c r="BT75" i="5"/>
  <c r="BV75" i="5"/>
  <c r="BY75" i="5"/>
  <c r="BX75" i="5"/>
  <c r="BJ75" i="5"/>
  <c r="BL75" i="5"/>
  <c r="BO75" i="5"/>
  <c r="BN75" i="5"/>
  <c r="AZ75" i="5"/>
  <c r="BB75" i="5"/>
  <c r="BE75" i="5"/>
  <c r="BD75" i="5"/>
  <c r="AP75" i="5"/>
  <c r="AR75" i="5"/>
  <c r="AU75" i="5"/>
  <c r="AT75" i="5"/>
  <c r="AF75" i="5"/>
  <c r="AH75" i="5"/>
  <c r="AK75" i="5"/>
  <c r="AJ75" i="5"/>
  <c r="U75" i="5"/>
  <c r="W75" i="5"/>
  <c r="Z75" i="5"/>
  <c r="J75" i="5"/>
  <c r="L75" i="5"/>
  <c r="O75" i="5"/>
  <c r="BT74" i="5"/>
  <c r="BV74" i="5"/>
  <c r="BY74" i="5"/>
  <c r="BX74" i="5"/>
  <c r="BJ74" i="5"/>
  <c r="BL74" i="5"/>
  <c r="BO74" i="5"/>
  <c r="BN74" i="5"/>
  <c r="AZ74" i="5"/>
  <c r="BB74" i="5"/>
  <c r="BE74" i="5"/>
  <c r="BD74" i="5"/>
  <c r="AP74" i="5"/>
  <c r="AR74" i="5"/>
  <c r="AU74" i="5"/>
  <c r="AT74" i="5"/>
  <c r="AF74" i="5"/>
  <c r="AH74" i="5"/>
  <c r="AK74" i="5"/>
  <c r="AJ74" i="5"/>
  <c r="U74" i="5"/>
  <c r="W74" i="5"/>
  <c r="Z74" i="5"/>
  <c r="J74" i="5"/>
  <c r="L74" i="5"/>
  <c r="O74" i="5"/>
  <c r="BT73" i="5"/>
  <c r="BV73" i="5"/>
  <c r="BY73" i="5"/>
  <c r="BX73" i="5"/>
  <c r="BJ73" i="5"/>
  <c r="BL73" i="5"/>
  <c r="BO73" i="5"/>
  <c r="BN73" i="5"/>
  <c r="AZ73" i="5"/>
  <c r="BB73" i="5"/>
  <c r="BE73" i="5"/>
  <c r="BD73" i="5"/>
  <c r="AP73" i="5"/>
  <c r="AR73" i="5"/>
  <c r="AU73" i="5"/>
  <c r="AT73" i="5"/>
  <c r="AF73" i="5"/>
  <c r="AH73" i="5"/>
  <c r="AK73" i="5"/>
  <c r="AJ73" i="5"/>
  <c r="U73" i="5"/>
  <c r="W73" i="5"/>
  <c r="Z73" i="5"/>
  <c r="J73" i="5"/>
  <c r="L73" i="5"/>
  <c r="O73" i="5"/>
  <c r="BT72" i="5"/>
  <c r="BV72" i="5"/>
  <c r="BY72" i="5"/>
  <c r="BX72" i="5"/>
  <c r="BJ72" i="5"/>
  <c r="BL72" i="5"/>
  <c r="BO72" i="5"/>
  <c r="BN72" i="5"/>
  <c r="AZ72" i="5"/>
  <c r="BB72" i="5"/>
  <c r="BE72" i="5"/>
  <c r="BD72" i="5"/>
  <c r="AP72" i="5"/>
  <c r="AR72" i="5"/>
  <c r="AU72" i="5"/>
  <c r="AT72" i="5"/>
  <c r="AF72" i="5"/>
  <c r="AH72" i="5"/>
  <c r="AK72" i="5"/>
  <c r="AJ72" i="5"/>
  <c r="U72" i="5"/>
  <c r="W72" i="5"/>
  <c r="Z72" i="5"/>
  <c r="J72" i="5"/>
  <c r="L72" i="5"/>
  <c r="O72" i="5"/>
  <c r="BT71" i="5"/>
  <c r="BV71" i="5"/>
  <c r="BY71" i="5"/>
  <c r="BX71" i="5"/>
  <c r="BJ71" i="5"/>
  <c r="BL71" i="5"/>
  <c r="BO71" i="5"/>
  <c r="BN71" i="5"/>
  <c r="AZ71" i="5"/>
  <c r="BB71" i="5"/>
  <c r="BE71" i="5"/>
  <c r="BD71" i="5"/>
  <c r="AP71" i="5"/>
  <c r="AR71" i="5"/>
  <c r="AU71" i="5"/>
  <c r="AT71" i="5"/>
  <c r="AF71" i="5"/>
  <c r="AH71" i="5"/>
  <c r="AK71" i="5"/>
  <c r="AJ71" i="5"/>
  <c r="U71" i="5"/>
  <c r="W71" i="5"/>
  <c r="Z71" i="5"/>
  <c r="J71" i="5"/>
  <c r="L71" i="5"/>
  <c r="O71" i="5"/>
  <c r="BT70" i="5"/>
  <c r="BV70" i="5"/>
  <c r="BY70" i="5"/>
  <c r="BX70" i="5"/>
  <c r="BJ70" i="5"/>
  <c r="BL70" i="5"/>
  <c r="BO70" i="5"/>
  <c r="BN70" i="5"/>
  <c r="AZ70" i="5"/>
  <c r="BB70" i="5"/>
  <c r="BE70" i="5"/>
  <c r="BD70" i="5"/>
  <c r="AP70" i="5"/>
  <c r="AR70" i="5"/>
  <c r="AU70" i="5"/>
  <c r="AT70" i="5"/>
  <c r="AF70" i="5"/>
  <c r="AH70" i="5"/>
  <c r="AK70" i="5"/>
  <c r="AJ70" i="5"/>
  <c r="U70" i="5"/>
  <c r="W70" i="5"/>
  <c r="Z70" i="5"/>
  <c r="J70" i="5"/>
  <c r="L70" i="5"/>
  <c r="O70" i="5"/>
  <c r="BT69" i="5"/>
  <c r="BV69" i="5"/>
  <c r="BY69" i="5"/>
  <c r="BX69" i="5"/>
  <c r="BJ69" i="5"/>
  <c r="BL69" i="5"/>
  <c r="BO69" i="5"/>
  <c r="BN69" i="5"/>
  <c r="AZ69" i="5"/>
  <c r="BB69" i="5"/>
  <c r="BE69" i="5"/>
  <c r="BD69" i="5"/>
  <c r="AP69" i="5"/>
  <c r="AR69" i="5"/>
  <c r="AU69" i="5"/>
  <c r="AT69" i="5"/>
  <c r="AF69" i="5"/>
  <c r="AH69" i="5"/>
  <c r="AK69" i="5"/>
  <c r="AJ69" i="5"/>
  <c r="U69" i="5"/>
  <c r="W69" i="5"/>
  <c r="Z69" i="5"/>
  <c r="J69" i="5"/>
  <c r="L69" i="5"/>
  <c r="O69" i="5"/>
  <c r="BT68" i="5"/>
  <c r="BV68" i="5"/>
  <c r="BY68" i="5"/>
  <c r="BX68" i="5"/>
  <c r="BJ68" i="5"/>
  <c r="BL68" i="5"/>
  <c r="BO68" i="5"/>
  <c r="BN68" i="5"/>
  <c r="AZ68" i="5"/>
  <c r="BB68" i="5"/>
  <c r="BE68" i="5"/>
  <c r="BD68" i="5"/>
  <c r="AP68" i="5"/>
  <c r="AR68" i="5"/>
  <c r="AU68" i="5"/>
  <c r="AT68" i="5"/>
  <c r="AF68" i="5"/>
  <c r="AH68" i="5"/>
  <c r="AK68" i="5"/>
  <c r="AJ68" i="5"/>
  <c r="U68" i="5"/>
  <c r="W68" i="5"/>
  <c r="Z68" i="5"/>
  <c r="J68" i="5"/>
  <c r="L68" i="5"/>
  <c r="O68" i="5"/>
  <c r="BT67" i="5"/>
  <c r="BV67" i="5"/>
  <c r="BY67" i="5"/>
  <c r="BX67" i="5"/>
  <c r="BJ67" i="5"/>
  <c r="BL67" i="5"/>
  <c r="BO67" i="5"/>
  <c r="BN67" i="5"/>
  <c r="AZ67" i="5"/>
  <c r="BB67" i="5"/>
  <c r="BE67" i="5"/>
  <c r="BD67" i="5"/>
  <c r="AP67" i="5"/>
  <c r="AR67" i="5"/>
  <c r="AU67" i="5"/>
  <c r="AT67" i="5"/>
  <c r="AF67" i="5"/>
  <c r="AH67" i="5"/>
  <c r="AK67" i="5"/>
  <c r="AJ67" i="5"/>
  <c r="U67" i="5"/>
  <c r="W67" i="5"/>
  <c r="Z67" i="5"/>
  <c r="J67" i="5"/>
  <c r="L67" i="5"/>
  <c r="O67" i="5"/>
  <c r="BT66" i="5"/>
  <c r="BV66" i="5"/>
  <c r="BY66" i="5"/>
  <c r="BX66" i="5"/>
  <c r="BJ66" i="5"/>
  <c r="BL66" i="5"/>
  <c r="BO66" i="5"/>
  <c r="BN66" i="5"/>
  <c r="AZ66" i="5"/>
  <c r="BB66" i="5"/>
  <c r="BE66" i="5"/>
  <c r="BD66" i="5"/>
  <c r="AP66" i="5"/>
  <c r="AR66" i="5"/>
  <c r="AU66" i="5"/>
  <c r="AT66" i="5"/>
  <c r="AF66" i="5"/>
  <c r="AH66" i="5"/>
  <c r="AK66" i="5"/>
  <c r="AJ66" i="5"/>
  <c r="U66" i="5"/>
  <c r="W66" i="5"/>
  <c r="Z66" i="5"/>
  <c r="J66" i="5"/>
  <c r="L66" i="5"/>
  <c r="O66" i="5"/>
  <c r="BT65" i="5"/>
  <c r="BV65" i="5"/>
  <c r="BY65" i="5"/>
  <c r="BX65" i="5"/>
  <c r="BJ65" i="5"/>
  <c r="BL65" i="5"/>
  <c r="BO65" i="5"/>
  <c r="BN65" i="5"/>
  <c r="AZ65" i="5"/>
  <c r="BB65" i="5"/>
  <c r="BE65" i="5"/>
  <c r="BD65" i="5"/>
  <c r="AP65" i="5"/>
  <c r="AR65" i="5"/>
  <c r="AU65" i="5"/>
  <c r="AT65" i="5"/>
  <c r="AF65" i="5"/>
  <c r="AH65" i="5"/>
  <c r="AK65" i="5"/>
  <c r="AJ65" i="5"/>
  <c r="U65" i="5"/>
  <c r="W65" i="5"/>
  <c r="Z65" i="5"/>
  <c r="J65" i="5"/>
  <c r="L65" i="5"/>
  <c r="O65" i="5"/>
  <c r="BT64" i="5"/>
  <c r="BV64" i="5"/>
  <c r="BY64" i="5"/>
  <c r="BX64" i="5"/>
  <c r="BJ64" i="5"/>
  <c r="BL64" i="5"/>
  <c r="BO64" i="5"/>
  <c r="BN64" i="5"/>
  <c r="AZ64" i="5"/>
  <c r="BB64" i="5"/>
  <c r="BE64" i="5"/>
  <c r="BD64" i="5"/>
  <c r="AP64" i="5"/>
  <c r="AR64" i="5"/>
  <c r="AU64" i="5"/>
  <c r="AT64" i="5"/>
  <c r="AF64" i="5"/>
  <c r="AH64" i="5"/>
  <c r="AK64" i="5"/>
  <c r="AJ64" i="5"/>
  <c r="U64" i="5"/>
  <c r="W64" i="5"/>
  <c r="Z64" i="5"/>
  <c r="J64" i="5"/>
  <c r="L64" i="5"/>
  <c r="O64" i="5"/>
  <c r="BT63" i="5"/>
  <c r="BV63" i="5"/>
  <c r="BY63" i="5"/>
  <c r="BX63" i="5"/>
  <c r="BJ63" i="5"/>
  <c r="BL63" i="5"/>
  <c r="BO63" i="5"/>
  <c r="BN63" i="5"/>
  <c r="AZ63" i="5"/>
  <c r="BB63" i="5"/>
  <c r="BE63" i="5"/>
  <c r="BD63" i="5"/>
  <c r="AP63" i="5"/>
  <c r="AR63" i="5"/>
  <c r="AU63" i="5"/>
  <c r="AT63" i="5"/>
  <c r="AF63" i="5"/>
  <c r="AH63" i="5"/>
  <c r="AK63" i="5"/>
  <c r="AJ63" i="5"/>
  <c r="U63" i="5"/>
  <c r="W63" i="5"/>
  <c r="Z63" i="5"/>
  <c r="J63" i="5"/>
  <c r="L63" i="5"/>
  <c r="O63" i="5"/>
  <c r="BT62" i="5"/>
  <c r="BV62" i="5"/>
  <c r="BY62" i="5"/>
  <c r="BX62" i="5"/>
  <c r="BJ62" i="5"/>
  <c r="BL62" i="5"/>
  <c r="BO62" i="5"/>
  <c r="BN62" i="5"/>
  <c r="AZ62" i="5"/>
  <c r="BB62" i="5"/>
  <c r="BE62" i="5"/>
  <c r="BD62" i="5"/>
  <c r="AP62" i="5"/>
  <c r="AR62" i="5"/>
  <c r="AU62" i="5"/>
  <c r="AT62" i="5"/>
  <c r="AF62" i="5"/>
  <c r="AH62" i="5"/>
  <c r="AK62" i="5"/>
  <c r="AJ62" i="5"/>
  <c r="U62" i="5"/>
  <c r="W62" i="5"/>
  <c r="Z62" i="5"/>
  <c r="J62" i="5"/>
  <c r="L62" i="5"/>
  <c r="O62" i="5"/>
  <c r="BT61" i="5"/>
  <c r="BV61" i="5"/>
  <c r="BY61" i="5"/>
  <c r="BX61" i="5"/>
  <c r="BJ61" i="5"/>
  <c r="BL61" i="5"/>
  <c r="BO61" i="5"/>
  <c r="BN61" i="5"/>
  <c r="AZ61" i="5"/>
  <c r="BB61" i="5"/>
  <c r="BE61" i="5"/>
  <c r="BD61" i="5"/>
  <c r="AP61" i="5"/>
  <c r="AR61" i="5"/>
  <c r="AU61" i="5"/>
  <c r="AT61" i="5"/>
  <c r="AF61" i="5"/>
  <c r="AH61" i="5"/>
  <c r="AK61" i="5"/>
  <c r="AJ61" i="5"/>
  <c r="U61" i="5"/>
  <c r="W61" i="5"/>
  <c r="Z61" i="5"/>
  <c r="J61" i="5"/>
  <c r="L61" i="5"/>
  <c r="O61" i="5"/>
  <c r="BT60" i="5"/>
  <c r="BV60" i="5"/>
  <c r="BY60" i="5"/>
  <c r="BX60" i="5"/>
  <c r="BJ60" i="5"/>
  <c r="BL60" i="5"/>
  <c r="BO60" i="5"/>
  <c r="BN60" i="5"/>
  <c r="AZ60" i="5"/>
  <c r="BB60" i="5"/>
  <c r="BE60" i="5"/>
  <c r="BD60" i="5"/>
  <c r="AP60" i="5"/>
  <c r="AR60" i="5"/>
  <c r="AU60" i="5"/>
  <c r="AT60" i="5"/>
  <c r="AF60" i="5"/>
  <c r="AH60" i="5"/>
  <c r="AK60" i="5"/>
  <c r="AJ60" i="5"/>
  <c r="U60" i="5"/>
  <c r="W60" i="5"/>
  <c r="Z60" i="5"/>
  <c r="J60" i="5"/>
  <c r="L60" i="5"/>
  <c r="O60" i="5"/>
  <c r="BT59" i="5"/>
  <c r="BV59" i="5"/>
  <c r="BY59" i="5"/>
  <c r="BX59" i="5"/>
  <c r="BJ59" i="5"/>
  <c r="BL59" i="5"/>
  <c r="BO59" i="5"/>
  <c r="BN59" i="5"/>
  <c r="AZ59" i="5"/>
  <c r="BB59" i="5"/>
  <c r="BE59" i="5"/>
  <c r="BD59" i="5"/>
  <c r="AP59" i="5"/>
  <c r="AR59" i="5"/>
  <c r="AU59" i="5"/>
  <c r="AT59" i="5"/>
  <c r="AF59" i="5"/>
  <c r="AH59" i="5"/>
  <c r="AK59" i="5"/>
  <c r="AJ59" i="5"/>
  <c r="U59" i="5"/>
  <c r="W59" i="5"/>
  <c r="Z59" i="5"/>
  <c r="J59" i="5"/>
  <c r="L59" i="5"/>
  <c r="O59" i="5"/>
  <c r="BT58" i="5"/>
  <c r="BV58" i="5"/>
  <c r="BY58" i="5"/>
  <c r="BX58" i="5"/>
  <c r="BJ58" i="5"/>
  <c r="BL58" i="5"/>
  <c r="BO58" i="5"/>
  <c r="BN58" i="5"/>
  <c r="AZ58" i="5"/>
  <c r="BB58" i="5"/>
  <c r="BE58" i="5"/>
  <c r="BD58" i="5"/>
  <c r="AP58" i="5"/>
  <c r="AR58" i="5"/>
  <c r="AU58" i="5"/>
  <c r="AT58" i="5"/>
  <c r="AF58" i="5"/>
  <c r="AH58" i="5"/>
  <c r="AK58" i="5"/>
  <c r="AJ58" i="5"/>
  <c r="U58" i="5"/>
  <c r="W58" i="5"/>
  <c r="Z58" i="5"/>
  <c r="J58" i="5"/>
  <c r="L58" i="5"/>
  <c r="O58" i="5"/>
  <c r="BT57" i="5"/>
  <c r="BV57" i="5"/>
  <c r="BY57" i="5"/>
  <c r="BX57" i="5"/>
  <c r="BJ57" i="5"/>
  <c r="BL57" i="5"/>
  <c r="BO57" i="5"/>
  <c r="BN57" i="5"/>
  <c r="AZ57" i="5"/>
  <c r="BB57" i="5"/>
  <c r="BE57" i="5"/>
  <c r="BD57" i="5"/>
  <c r="AP57" i="5"/>
  <c r="AR57" i="5"/>
  <c r="AU57" i="5"/>
  <c r="AT57" i="5"/>
  <c r="AF57" i="5"/>
  <c r="AH57" i="5"/>
  <c r="AK57" i="5"/>
  <c r="AJ57" i="5"/>
  <c r="U57" i="5"/>
  <c r="W57" i="5"/>
  <c r="Z57" i="5"/>
  <c r="J57" i="5"/>
  <c r="L57" i="5"/>
  <c r="O57" i="5"/>
  <c r="BT56" i="5"/>
  <c r="BV56" i="5"/>
  <c r="BY56" i="5"/>
  <c r="BX56" i="5"/>
  <c r="BJ56" i="5"/>
  <c r="BL56" i="5"/>
  <c r="BO56" i="5"/>
  <c r="BN56" i="5"/>
  <c r="AZ56" i="5"/>
  <c r="BB56" i="5"/>
  <c r="BE56" i="5"/>
  <c r="BD56" i="5"/>
  <c r="AP56" i="5"/>
  <c r="AR56" i="5"/>
  <c r="AU56" i="5"/>
  <c r="AT56" i="5"/>
  <c r="AF56" i="5"/>
  <c r="AH56" i="5"/>
  <c r="AK56" i="5"/>
  <c r="AJ56" i="5"/>
  <c r="U56" i="5"/>
  <c r="W56" i="5"/>
  <c r="Z56" i="5"/>
  <c r="J56" i="5"/>
  <c r="L56" i="5"/>
  <c r="O56" i="5"/>
  <c r="BT55" i="5"/>
  <c r="BV55" i="5"/>
  <c r="BY55" i="5"/>
  <c r="BX55" i="5"/>
  <c r="BJ55" i="5"/>
  <c r="BL55" i="5"/>
  <c r="BO55" i="5"/>
  <c r="BN55" i="5"/>
  <c r="AZ55" i="5"/>
  <c r="BB55" i="5"/>
  <c r="BE55" i="5"/>
  <c r="BD55" i="5"/>
  <c r="AP55" i="5"/>
  <c r="AR55" i="5"/>
  <c r="AU55" i="5"/>
  <c r="AT55" i="5"/>
  <c r="AF55" i="5"/>
  <c r="AH55" i="5"/>
  <c r="AK55" i="5"/>
  <c r="AJ55" i="5"/>
  <c r="U55" i="5"/>
  <c r="W55" i="5"/>
  <c r="Z55" i="5"/>
  <c r="J55" i="5"/>
  <c r="L55" i="5"/>
  <c r="O55" i="5"/>
  <c r="BT54" i="5"/>
  <c r="BV54" i="5"/>
  <c r="BY54" i="5"/>
  <c r="BX54" i="5"/>
  <c r="BJ54" i="5"/>
  <c r="BL54" i="5"/>
  <c r="BO54" i="5"/>
  <c r="BN54" i="5"/>
  <c r="AZ54" i="5"/>
  <c r="BB54" i="5"/>
  <c r="BE54" i="5"/>
  <c r="BD54" i="5"/>
  <c r="AP54" i="5"/>
  <c r="AR54" i="5"/>
  <c r="AU54" i="5"/>
  <c r="AT54" i="5"/>
  <c r="AF54" i="5"/>
  <c r="AH54" i="5"/>
  <c r="AK54" i="5"/>
  <c r="AJ54" i="5"/>
  <c r="U54" i="5"/>
  <c r="W54" i="5"/>
  <c r="Z54" i="5"/>
  <c r="J54" i="5"/>
  <c r="L54" i="5"/>
  <c r="O54" i="5"/>
  <c r="BT53" i="5"/>
  <c r="BV53" i="5"/>
  <c r="BY53" i="5"/>
  <c r="BX53" i="5"/>
  <c r="BJ53" i="5"/>
  <c r="BL53" i="5"/>
  <c r="BO53" i="5"/>
  <c r="BN53" i="5"/>
  <c r="AZ53" i="5"/>
  <c r="BB53" i="5"/>
  <c r="BE53" i="5"/>
  <c r="BD53" i="5"/>
  <c r="AP53" i="5"/>
  <c r="AR53" i="5"/>
  <c r="AU53" i="5"/>
  <c r="AT53" i="5"/>
  <c r="AF53" i="5"/>
  <c r="AH53" i="5"/>
  <c r="AK53" i="5"/>
  <c r="AJ53" i="5"/>
  <c r="U53" i="5"/>
  <c r="W53" i="5"/>
  <c r="Z53" i="5"/>
  <c r="J53" i="5"/>
  <c r="L53" i="5"/>
  <c r="O53" i="5"/>
  <c r="BT52" i="5"/>
  <c r="BV52" i="5"/>
  <c r="BY52" i="5"/>
  <c r="BX52" i="5"/>
  <c r="BJ52" i="5"/>
  <c r="BL52" i="5"/>
  <c r="BO52" i="5"/>
  <c r="BN52" i="5"/>
  <c r="AZ52" i="5"/>
  <c r="BB52" i="5"/>
  <c r="BE52" i="5"/>
  <c r="BD52" i="5"/>
  <c r="AP52" i="5"/>
  <c r="AR52" i="5"/>
  <c r="AU52" i="5"/>
  <c r="AT52" i="5"/>
  <c r="AF52" i="5"/>
  <c r="AH52" i="5"/>
  <c r="AK52" i="5"/>
  <c r="AJ52" i="5"/>
  <c r="U52" i="5"/>
  <c r="W52" i="5"/>
  <c r="Z52" i="5"/>
  <c r="J52" i="5"/>
  <c r="L52" i="5"/>
  <c r="O52" i="5"/>
  <c r="BT51" i="5"/>
  <c r="BV51" i="5"/>
  <c r="BY51" i="5"/>
  <c r="BX51" i="5"/>
  <c r="BJ51" i="5"/>
  <c r="BL51" i="5"/>
  <c r="BO51" i="5"/>
  <c r="BN51" i="5"/>
  <c r="AZ51" i="5"/>
  <c r="BB51" i="5"/>
  <c r="BE51" i="5"/>
  <c r="BD51" i="5"/>
  <c r="AP51" i="5"/>
  <c r="AR51" i="5"/>
  <c r="AU51" i="5"/>
  <c r="AT51" i="5"/>
  <c r="AF51" i="5"/>
  <c r="AH51" i="5"/>
  <c r="AK51" i="5"/>
  <c r="AJ51" i="5"/>
  <c r="U51" i="5"/>
  <c r="W51" i="5"/>
  <c r="Z51" i="5"/>
  <c r="J51" i="5"/>
  <c r="L51" i="5"/>
  <c r="O51" i="5"/>
  <c r="BT50" i="5"/>
  <c r="BV50" i="5"/>
  <c r="BY50" i="5"/>
  <c r="BX50" i="5"/>
  <c r="BJ50" i="5"/>
  <c r="BL50" i="5"/>
  <c r="BO50" i="5"/>
  <c r="BN50" i="5"/>
  <c r="AZ50" i="5"/>
  <c r="BB50" i="5"/>
  <c r="BE50" i="5"/>
  <c r="BD50" i="5"/>
  <c r="AP50" i="5"/>
  <c r="AR50" i="5"/>
  <c r="AU50" i="5"/>
  <c r="AT50" i="5"/>
  <c r="AF50" i="5"/>
  <c r="AH50" i="5"/>
  <c r="AK50" i="5"/>
  <c r="AJ50" i="5"/>
  <c r="U50" i="5"/>
  <c r="W50" i="5"/>
  <c r="Z50" i="5"/>
  <c r="J50" i="5"/>
  <c r="L50" i="5"/>
  <c r="O50" i="5"/>
  <c r="BT49" i="5"/>
  <c r="BV49" i="5"/>
  <c r="BY49" i="5"/>
  <c r="BX49" i="5"/>
  <c r="BJ49" i="5"/>
  <c r="BL49" i="5"/>
  <c r="BO49" i="5"/>
  <c r="BN49" i="5"/>
  <c r="AZ49" i="5"/>
  <c r="BB49" i="5"/>
  <c r="BE49" i="5"/>
  <c r="BD49" i="5"/>
  <c r="AP49" i="5"/>
  <c r="AR49" i="5"/>
  <c r="AU49" i="5"/>
  <c r="AT49" i="5"/>
  <c r="AF49" i="5"/>
  <c r="AH49" i="5"/>
  <c r="AK49" i="5"/>
  <c r="AJ49" i="5"/>
  <c r="U49" i="5"/>
  <c r="W49" i="5"/>
  <c r="Z49" i="5"/>
  <c r="J49" i="5"/>
  <c r="L49" i="5"/>
  <c r="O49" i="5"/>
  <c r="BT48" i="5"/>
  <c r="BV48" i="5"/>
  <c r="BY48" i="5"/>
  <c r="BX48" i="5"/>
  <c r="BJ48" i="5"/>
  <c r="BL48" i="5"/>
  <c r="BO48" i="5"/>
  <c r="BN48" i="5"/>
  <c r="AZ48" i="5"/>
  <c r="BB48" i="5"/>
  <c r="BE48" i="5"/>
  <c r="BD48" i="5"/>
  <c r="AP48" i="5"/>
  <c r="AR48" i="5"/>
  <c r="AU48" i="5"/>
  <c r="AT48" i="5"/>
  <c r="AF48" i="5"/>
  <c r="AH48" i="5"/>
  <c r="AK48" i="5"/>
  <c r="AJ48" i="5"/>
  <c r="U48" i="5"/>
  <c r="W48" i="5"/>
  <c r="Z48" i="5"/>
  <c r="J48" i="5"/>
  <c r="L48" i="5"/>
  <c r="O48" i="5"/>
  <c r="BT47" i="5"/>
  <c r="BV47" i="5"/>
  <c r="BY47" i="5"/>
  <c r="BX47" i="5"/>
  <c r="BJ47" i="5"/>
  <c r="BL47" i="5"/>
  <c r="BO47" i="5"/>
  <c r="BN47" i="5"/>
  <c r="AZ47" i="5"/>
  <c r="BB47" i="5"/>
  <c r="BE47" i="5"/>
  <c r="BD47" i="5"/>
  <c r="AP47" i="5"/>
  <c r="AR47" i="5"/>
  <c r="AU47" i="5"/>
  <c r="AT47" i="5"/>
  <c r="AF47" i="5"/>
  <c r="AH47" i="5"/>
  <c r="AK47" i="5"/>
  <c r="AJ47" i="5"/>
  <c r="U47" i="5"/>
  <c r="W47" i="5"/>
  <c r="Z47" i="5"/>
  <c r="J47" i="5"/>
  <c r="L47" i="5"/>
  <c r="O47" i="5"/>
  <c r="BT46" i="5"/>
  <c r="BV46" i="5"/>
  <c r="BY46" i="5"/>
  <c r="BX46" i="5"/>
  <c r="BJ46" i="5"/>
  <c r="BL46" i="5"/>
  <c r="BO46" i="5"/>
  <c r="BN46" i="5"/>
  <c r="AZ46" i="5"/>
  <c r="BB46" i="5"/>
  <c r="BE46" i="5"/>
  <c r="BD46" i="5"/>
  <c r="AP46" i="5"/>
  <c r="AR46" i="5"/>
  <c r="AU46" i="5"/>
  <c r="AT46" i="5"/>
  <c r="AF46" i="5"/>
  <c r="AH46" i="5"/>
  <c r="AK46" i="5"/>
  <c r="AJ46" i="5"/>
  <c r="U46" i="5"/>
  <c r="W46" i="5"/>
  <c r="Z46" i="5"/>
  <c r="J46" i="5"/>
  <c r="L46" i="5"/>
  <c r="O46" i="5"/>
  <c r="BT45" i="5"/>
  <c r="BV45" i="5"/>
  <c r="BY45" i="5"/>
  <c r="BX45" i="5"/>
  <c r="BJ45" i="5"/>
  <c r="BL45" i="5"/>
  <c r="BO45" i="5"/>
  <c r="BN45" i="5"/>
  <c r="AZ45" i="5"/>
  <c r="BB45" i="5"/>
  <c r="BE45" i="5"/>
  <c r="BD45" i="5"/>
  <c r="AP45" i="5"/>
  <c r="AR45" i="5"/>
  <c r="AU45" i="5"/>
  <c r="AT45" i="5"/>
  <c r="AF45" i="5"/>
  <c r="AH45" i="5"/>
  <c r="AK45" i="5"/>
  <c r="AJ45" i="5"/>
  <c r="U45" i="5"/>
  <c r="W45" i="5"/>
  <c r="Z45" i="5"/>
  <c r="J45" i="5"/>
  <c r="L45" i="5"/>
  <c r="O45" i="5"/>
  <c r="BT44" i="5"/>
  <c r="BV44" i="5"/>
  <c r="BY44" i="5"/>
  <c r="BX44" i="5"/>
  <c r="BJ44" i="5"/>
  <c r="BL44" i="5"/>
  <c r="BO44" i="5"/>
  <c r="BN44" i="5"/>
  <c r="AZ44" i="5"/>
  <c r="BB44" i="5"/>
  <c r="BE44" i="5"/>
  <c r="BD44" i="5"/>
  <c r="AP44" i="5"/>
  <c r="AR44" i="5"/>
  <c r="AU44" i="5"/>
  <c r="AT44" i="5"/>
  <c r="AF44" i="5"/>
  <c r="AH44" i="5"/>
  <c r="AK44" i="5"/>
  <c r="AJ44" i="5"/>
  <c r="U44" i="5"/>
  <c r="W44" i="5"/>
  <c r="Z44" i="5"/>
  <c r="J44" i="5"/>
  <c r="L44" i="5"/>
  <c r="O44" i="5"/>
  <c r="BT43" i="5"/>
  <c r="BV43" i="5"/>
  <c r="BY43" i="5"/>
  <c r="BX43" i="5"/>
  <c r="BJ43" i="5"/>
  <c r="BL43" i="5"/>
  <c r="BO43" i="5"/>
  <c r="BN43" i="5"/>
  <c r="AZ43" i="5"/>
  <c r="BB43" i="5"/>
  <c r="BE43" i="5"/>
  <c r="BD43" i="5"/>
  <c r="AP43" i="5"/>
  <c r="AR43" i="5"/>
  <c r="AU43" i="5"/>
  <c r="AT43" i="5"/>
  <c r="AF43" i="5"/>
  <c r="AH43" i="5"/>
  <c r="AK43" i="5"/>
  <c r="AJ43" i="5"/>
  <c r="U43" i="5"/>
  <c r="W43" i="5"/>
  <c r="Z43" i="5"/>
  <c r="J43" i="5"/>
  <c r="L43" i="5"/>
  <c r="O43" i="5"/>
  <c r="BT42" i="5"/>
  <c r="BV42" i="5"/>
  <c r="BY42" i="5"/>
  <c r="BX42" i="5"/>
  <c r="BJ42" i="5"/>
  <c r="BL42" i="5"/>
  <c r="BO42" i="5"/>
  <c r="BN42" i="5"/>
  <c r="AZ42" i="5"/>
  <c r="BB42" i="5"/>
  <c r="BE42" i="5"/>
  <c r="BD42" i="5"/>
  <c r="AP42" i="5"/>
  <c r="AR42" i="5"/>
  <c r="AU42" i="5"/>
  <c r="AT42" i="5"/>
  <c r="AF42" i="5"/>
  <c r="AH42" i="5"/>
  <c r="AK42" i="5"/>
  <c r="AJ42" i="5"/>
  <c r="U42" i="5"/>
  <c r="W42" i="5"/>
  <c r="Z42" i="5"/>
  <c r="J42" i="5"/>
  <c r="L42" i="5"/>
  <c r="O42" i="5"/>
  <c r="BT41" i="5"/>
  <c r="BV41" i="5"/>
  <c r="BY41" i="5"/>
  <c r="BX41" i="5"/>
  <c r="BJ41" i="5"/>
  <c r="BL41" i="5"/>
  <c r="BO41" i="5"/>
  <c r="BN41" i="5"/>
  <c r="AZ41" i="5"/>
  <c r="BB41" i="5"/>
  <c r="BE41" i="5"/>
  <c r="BD41" i="5"/>
  <c r="AP41" i="5"/>
  <c r="AR41" i="5"/>
  <c r="AU41" i="5"/>
  <c r="AT41" i="5"/>
  <c r="AF41" i="5"/>
  <c r="AH41" i="5"/>
  <c r="AK41" i="5"/>
  <c r="AJ41" i="5"/>
  <c r="U41" i="5"/>
  <c r="W41" i="5"/>
  <c r="Z41" i="5"/>
  <c r="J41" i="5"/>
  <c r="L41" i="5"/>
  <c r="O41" i="5"/>
  <c r="BT40" i="5"/>
  <c r="BV40" i="5"/>
  <c r="BY40" i="5"/>
  <c r="BX40" i="5"/>
  <c r="BJ40" i="5"/>
  <c r="BL40" i="5"/>
  <c r="BO40" i="5"/>
  <c r="BN40" i="5"/>
  <c r="AZ40" i="5"/>
  <c r="BB40" i="5"/>
  <c r="BE40" i="5"/>
  <c r="BD40" i="5"/>
  <c r="AP40" i="5"/>
  <c r="AR40" i="5"/>
  <c r="AU40" i="5"/>
  <c r="AT40" i="5"/>
  <c r="AF40" i="5"/>
  <c r="AH40" i="5"/>
  <c r="AK40" i="5"/>
  <c r="AJ40" i="5"/>
  <c r="U40" i="5"/>
  <c r="W40" i="5"/>
  <c r="Z40" i="5"/>
  <c r="J40" i="5"/>
  <c r="L40" i="5"/>
  <c r="O40" i="5"/>
  <c r="BT39" i="5"/>
  <c r="BV39" i="5"/>
  <c r="BY39" i="5"/>
  <c r="BX39" i="5"/>
  <c r="BJ39" i="5"/>
  <c r="BL39" i="5"/>
  <c r="BO39" i="5"/>
  <c r="BN39" i="5"/>
  <c r="AZ39" i="5"/>
  <c r="BB39" i="5"/>
  <c r="BE39" i="5"/>
  <c r="BD39" i="5"/>
  <c r="AP39" i="5"/>
  <c r="AR39" i="5"/>
  <c r="AU39" i="5"/>
  <c r="AT39" i="5"/>
  <c r="AF39" i="5"/>
  <c r="AH39" i="5"/>
  <c r="AK39" i="5"/>
  <c r="AJ39" i="5"/>
  <c r="U39" i="5"/>
  <c r="W39" i="5"/>
  <c r="Z39" i="5"/>
  <c r="J39" i="5"/>
  <c r="L39" i="5"/>
  <c r="O39" i="5"/>
  <c r="BT38" i="5"/>
  <c r="BV38" i="5"/>
  <c r="BY38" i="5"/>
  <c r="BX38" i="5"/>
  <c r="BJ38" i="5"/>
  <c r="BL38" i="5"/>
  <c r="BO38" i="5"/>
  <c r="BN38" i="5"/>
  <c r="AZ38" i="5"/>
  <c r="BB38" i="5"/>
  <c r="BE38" i="5"/>
  <c r="BD38" i="5"/>
  <c r="AP38" i="5"/>
  <c r="AR38" i="5"/>
  <c r="AU38" i="5"/>
  <c r="AT38" i="5"/>
  <c r="AF38" i="5"/>
  <c r="AH38" i="5"/>
  <c r="AK38" i="5"/>
  <c r="AJ38" i="5"/>
  <c r="U38" i="5"/>
  <c r="W38" i="5"/>
  <c r="Z38" i="5"/>
  <c r="J38" i="5"/>
  <c r="L38" i="5"/>
  <c r="O38" i="5"/>
  <c r="BT37" i="5"/>
  <c r="BV37" i="5"/>
  <c r="BY37" i="5"/>
  <c r="BX37" i="5"/>
  <c r="BJ37" i="5"/>
  <c r="BL37" i="5"/>
  <c r="BO37" i="5"/>
  <c r="BN37" i="5"/>
  <c r="AZ37" i="5"/>
  <c r="BB37" i="5"/>
  <c r="BE37" i="5"/>
  <c r="BD37" i="5"/>
  <c r="AP37" i="5"/>
  <c r="AR37" i="5"/>
  <c r="AU37" i="5"/>
  <c r="AT37" i="5"/>
  <c r="AF37" i="5"/>
  <c r="AH37" i="5"/>
  <c r="AK37" i="5"/>
  <c r="AJ37" i="5"/>
  <c r="U37" i="5"/>
  <c r="W37" i="5"/>
  <c r="Z37" i="5"/>
  <c r="J37" i="5"/>
  <c r="L37" i="5"/>
  <c r="O37" i="5"/>
  <c r="BT36" i="5"/>
  <c r="BV36" i="5"/>
  <c r="BY36" i="5"/>
  <c r="BX36" i="5"/>
  <c r="BJ36" i="5"/>
  <c r="BL36" i="5"/>
  <c r="BO36" i="5"/>
  <c r="BN36" i="5"/>
  <c r="AZ36" i="5"/>
  <c r="BB36" i="5"/>
  <c r="BE36" i="5"/>
  <c r="BD36" i="5"/>
  <c r="AP36" i="5"/>
  <c r="AR36" i="5"/>
  <c r="AU36" i="5"/>
  <c r="AT36" i="5"/>
  <c r="AF36" i="5"/>
  <c r="AH36" i="5"/>
  <c r="AK36" i="5"/>
  <c r="AJ36" i="5"/>
  <c r="U36" i="5"/>
  <c r="W36" i="5"/>
  <c r="Z36" i="5"/>
  <c r="J36" i="5"/>
  <c r="L36" i="5"/>
  <c r="O36" i="5"/>
  <c r="BT35" i="5"/>
  <c r="BV35" i="5"/>
  <c r="BY35" i="5"/>
  <c r="BX35" i="5"/>
  <c r="BJ35" i="5"/>
  <c r="BL35" i="5"/>
  <c r="BO35" i="5"/>
  <c r="BN35" i="5"/>
  <c r="AZ35" i="5"/>
  <c r="BB35" i="5"/>
  <c r="BE35" i="5"/>
  <c r="BD35" i="5"/>
  <c r="AP35" i="5"/>
  <c r="AR35" i="5"/>
  <c r="AU35" i="5"/>
  <c r="AT35" i="5"/>
  <c r="AF35" i="5"/>
  <c r="AH35" i="5"/>
  <c r="AK35" i="5"/>
  <c r="AJ35" i="5"/>
  <c r="U35" i="5"/>
  <c r="W35" i="5"/>
  <c r="Z35" i="5"/>
  <c r="J35" i="5"/>
  <c r="L35" i="5"/>
  <c r="O35" i="5"/>
  <c r="BT34" i="5"/>
  <c r="BV34" i="5"/>
  <c r="BY34" i="5"/>
  <c r="BX34" i="5"/>
  <c r="BJ34" i="5"/>
  <c r="BL34" i="5"/>
  <c r="BO34" i="5"/>
  <c r="BN34" i="5"/>
  <c r="AZ34" i="5"/>
  <c r="BB34" i="5"/>
  <c r="BE34" i="5"/>
  <c r="BD34" i="5"/>
  <c r="AP34" i="5"/>
  <c r="AR34" i="5"/>
  <c r="AU34" i="5"/>
  <c r="AT34" i="5"/>
  <c r="AF34" i="5"/>
  <c r="AH34" i="5"/>
  <c r="AK34" i="5"/>
  <c r="AJ34" i="5"/>
  <c r="U34" i="5"/>
  <c r="W34" i="5"/>
  <c r="Z34" i="5"/>
  <c r="J34" i="5"/>
  <c r="L34" i="5"/>
  <c r="O34" i="5"/>
  <c r="BT33" i="5"/>
  <c r="BV33" i="5"/>
  <c r="BY33" i="5"/>
  <c r="BX33" i="5"/>
  <c r="BJ33" i="5"/>
  <c r="BL33" i="5"/>
  <c r="BO33" i="5"/>
  <c r="BN33" i="5"/>
  <c r="AZ33" i="5"/>
  <c r="BB33" i="5"/>
  <c r="BE33" i="5"/>
  <c r="BD33" i="5"/>
  <c r="AP33" i="5"/>
  <c r="AR33" i="5"/>
  <c r="AU33" i="5"/>
  <c r="AT33" i="5"/>
  <c r="AF33" i="5"/>
  <c r="AH33" i="5"/>
  <c r="AK33" i="5"/>
  <c r="AJ33" i="5"/>
  <c r="U33" i="5"/>
  <c r="W33" i="5"/>
  <c r="Z33" i="5"/>
  <c r="J33" i="5"/>
  <c r="L33" i="5"/>
  <c r="O33" i="5"/>
  <c r="BT32" i="5"/>
  <c r="BV32" i="5"/>
  <c r="BY32" i="5"/>
  <c r="BX32" i="5"/>
  <c r="BJ32" i="5"/>
  <c r="BL32" i="5"/>
  <c r="BO32" i="5"/>
  <c r="BN32" i="5"/>
  <c r="AZ32" i="5"/>
  <c r="BB32" i="5"/>
  <c r="BE32" i="5"/>
  <c r="BD32" i="5"/>
  <c r="AP32" i="5"/>
  <c r="AR32" i="5"/>
  <c r="AU32" i="5"/>
  <c r="AT32" i="5"/>
  <c r="AF32" i="5"/>
  <c r="AH32" i="5"/>
  <c r="AK32" i="5"/>
  <c r="AJ32" i="5"/>
  <c r="U32" i="5"/>
  <c r="W32" i="5"/>
  <c r="Z32" i="5"/>
  <c r="J32" i="5"/>
  <c r="L32" i="5"/>
  <c r="O32" i="5"/>
  <c r="BT31" i="5"/>
  <c r="BV31" i="5"/>
  <c r="BY31" i="5"/>
  <c r="BX31" i="5"/>
  <c r="BJ31" i="5"/>
  <c r="BL31" i="5"/>
  <c r="BO31" i="5"/>
  <c r="BN31" i="5"/>
  <c r="AZ31" i="5"/>
  <c r="BB31" i="5"/>
  <c r="BE31" i="5"/>
  <c r="BD31" i="5"/>
  <c r="AP31" i="5"/>
  <c r="AR31" i="5"/>
  <c r="AU31" i="5"/>
  <c r="AT31" i="5"/>
  <c r="AF31" i="5"/>
  <c r="AH31" i="5"/>
  <c r="AK31" i="5"/>
  <c r="AJ31" i="5"/>
  <c r="U31" i="5"/>
  <c r="W31" i="5"/>
  <c r="Z31" i="5"/>
  <c r="J31" i="5"/>
  <c r="L31" i="5"/>
  <c r="O31" i="5"/>
  <c r="BT30" i="5"/>
  <c r="BV30" i="5"/>
  <c r="BY30" i="5"/>
  <c r="BX30" i="5"/>
  <c r="BJ30" i="5"/>
  <c r="BL30" i="5"/>
  <c r="BO30" i="5"/>
  <c r="BN30" i="5"/>
  <c r="AZ30" i="5"/>
  <c r="BB30" i="5"/>
  <c r="BE30" i="5"/>
  <c r="BD30" i="5"/>
  <c r="AP30" i="5"/>
  <c r="AR30" i="5"/>
  <c r="AU30" i="5"/>
  <c r="AT30" i="5"/>
  <c r="AF30" i="5"/>
  <c r="AH30" i="5"/>
  <c r="AK30" i="5"/>
  <c r="AJ30" i="5"/>
  <c r="U30" i="5"/>
  <c r="W30" i="5"/>
  <c r="Z30" i="5"/>
  <c r="J30" i="5"/>
  <c r="L30" i="5"/>
  <c r="O30" i="5"/>
  <c r="BT29" i="5"/>
  <c r="BV29" i="5"/>
  <c r="BY29" i="5"/>
  <c r="BX29" i="5"/>
  <c r="BJ29" i="5"/>
  <c r="BL29" i="5"/>
  <c r="BO29" i="5"/>
  <c r="BN29" i="5"/>
  <c r="AZ29" i="5"/>
  <c r="BB29" i="5"/>
  <c r="BE29" i="5"/>
  <c r="BD29" i="5"/>
  <c r="AP29" i="5"/>
  <c r="AR29" i="5"/>
  <c r="AU29" i="5"/>
  <c r="AT29" i="5"/>
  <c r="AF29" i="5"/>
  <c r="AH29" i="5"/>
  <c r="AK29" i="5"/>
  <c r="AJ29" i="5"/>
  <c r="U29" i="5"/>
  <c r="W29" i="5"/>
  <c r="Z29" i="5"/>
  <c r="J29" i="5"/>
  <c r="L29" i="5"/>
  <c r="O29" i="5"/>
  <c r="BT28" i="5"/>
  <c r="BV28" i="5"/>
  <c r="BY28" i="5"/>
  <c r="BX28" i="5"/>
  <c r="BJ28" i="5"/>
  <c r="BL28" i="5"/>
  <c r="BO28" i="5"/>
  <c r="BN28" i="5"/>
  <c r="AZ28" i="5"/>
  <c r="BB28" i="5"/>
  <c r="BE28" i="5"/>
  <c r="BD28" i="5"/>
  <c r="AP28" i="5"/>
  <c r="AR28" i="5"/>
  <c r="AU28" i="5"/>
  <c r="AT28" i="5"/>
  <c r="AF28" i="5"/>
  <c r="AH28" i="5"/>
  <c r="AK28" i="5"/>
  <c r="AJ28" i="5"/>
  <c r="U28" i="5"/>
  <c r="W28" i="5"/>
  <c r="Z28" i="5"/>
  <c r="J28" i="5"/>
  <c r="L28" i="5"/>
  <c r="O28" i="5"/>
  <c r="BT27" i="5"/>
  <c r="BV27" i="5"/>
  <c r="BY27" i="5"/>
  <c r="BX27" i="5"/>
  <c r="BJ27" i="5"/>
  <c r="BL27" i="5"/>
  <c r="BO27" i="5"/>
  <c r="BN27" i="5"/>
  <c r="AZ27" i="5"/>
  <c r="BB27" i="5"/>
  <c r="BE27" i="5"/>
  <c r="BD27" i="5"/>
  <c r="AP27" i="5"/>
  <c r="AR27" i="5"/>
  <c r="AU27" i="5"/>
  <c r="AT27" i="5"/>
  <c r="AF27" i="5"/>
  <c r="AH27" i="5"/>
  <c r="AK27" i="5"/>
  <c r="AJ27" i="5"/>
  <c r="U27" i="5"/>
  <c r="W27" i="5"/>
  <c r="Z27" i="5"/>
  <c r="J27" i="5"/>
  <c r="L27" i="5"/>
  <c r="O27" i="5"/>
  <c r="BT26" i="5"/>
  <c r="BV26" i="5"/>
  <c r="BY26" i="5"/>
  <c r="BX26" i="5"/>
  <c r="BJ26" i="5"/>
  <c r="BL26" i="5"/>
  <c r="BO26" i="5"/>
  <c r="BN26" i="5"/>
  <c r="AZ26" i="5"/>
  <c r="BB26" i="5"/>
  <c r="BE26" i="5"/>
  <c r="BD26" i="5"/>
  <c r="AP26" i="5"/>
  <c r="AR26" i="5"/>
  <c r="AU26" i="5"/>
  <c r="AT26" i="5"/>
  <c r="AF26" i="5"/>
  <c r="AH26" i="5"/>
  <c r="AK26" i="5"/>
  <c r="AJ26" i="5"/>
  <c r="U26" i="5"/>
  <c r="W26" i="5"/>
  <c r="Z26" i="5"/>
  <c r="J26" i="5"/>
  <c r="L26" i="5"/>
  <c r="O26" i="5"/>
  <c r="BT25" i="5"/>
  <c r="BV25" i="5"/>
  <c r="BY25" i="5"/>
  <c r="BX25" i="5"/>
  <c r="BJ25" i="5"/>
  <c r="BL25" i="5"/>
  <c r="BO25" i="5"/>
  <c r="BN25" i="5"/>
  <c r="AZ25" i="5"/>
  <c r="BB25" i="5"/>
  <c r="BE25" i="5"/>
  <c r="BD25" i="5"/>
  <c r="AP25" i="5"/>
  <c r="AR25" i="5"/>
  <c r="AU25" i="5"/>
  <c r="AT25" i="5"/>
  <c r="AF25" i="5"/>
  <c r="AH25" i="5"/>
  <c r="AK25" i="5"/>
  <c r="AJ25" i="5"/>
  <c r="U25" i="5"/>
  <c r="W25" i="5"/>
  <c r="Z25" i="5"/>
  <c r="J25" i="5"/>
  <c r="L25" i="5"/>
  <c r="O25" i="5"/>
  <c r="BT24" i="5"/>
  <c r="BV24" i="5"/>
  <c r="BY24" i="5"/>
  <c r="BX24" i="5"/>
  <c r="BJ24" i="5"/>
  <c r="BL24" i="5"/>
  <c r="BO24" i="5"/>
  <c r="BN24" i="5"/>
  <c r="AZ24" i="5"/>
  <c r="BB24" i="5"/>
  <c r="BE24" i="5"/>
  <c r="BD24" i="5"/>
  <c r="AP24" i="5"/>
  <c r="AR24" i="5"/>
  <c r="AU24" i="5"/>
  <c r="AT24" i="5"/>
  <c r="AF24" i="5"/>
  <c r="AH24" i="5"/>
  <c r="AK24" i="5"/>
  <c r="AJ24" i="5"/>
  <c r="U24" i="5"/>
  <c r="W24" i="5"/>
  <c r="Z24" i="5"/>
  <c r="J24" i="5"/>
  <c r="L24" i="5"/>
  <c r="O24" i="5"/>
  <c r="BT23" i="5"/>
  <c r="BV23" i="5"/>
  <c r="BY23" i="5"/>
  <c r="BX23" i="5"/>
  <c r="BJ23" i="5"/>
  <c r="BL23" i="5"/>
  <c r="BO23" i="5"/>
  <c r="BN23" i="5"/>
  <c r="AZ23" i="5"/>
  <c r="BB23" i="5"/>
  <c r="BE23" i="5"/>
  <c r="BD23" i="5"/>
  <c r="AP23" i="5"/>
  <c r="AR23" i="5"/>
  <c r="AU23" i="5"/>
  <c r="AT23" i="5"/>
  <c r="AF23" i="5"/>
  <c r="AH23" i="5"/>
  <c r="AK23" i="5"/>
  <c r="AJ23" i="5"/>
  <c r="U23" i="5"/>
  <c r="W23" i="5"/>
  <c r="Z23" i="5"/>
  <c r="J23" i="5"/>
  <c r="L23" i="5"/>
  <c r="O23" i="5"/>
  <c r="BT22" i="5"/>
  <c r="BV22" i="5"/>
  <c r="BY22" i="5"/>
  <c r="BX22" i="5"/>
  <c r="BJ22" i="5"/>
  <c r="BL22" i="5"/>
  <c r="BO22" i="5"/>
  <c r="BN22" i="5"/>
  <c r="AZ22" i="5"/>
  <c r="BB22" i="5"/>
  <c r="BE22" i="5"/>
  <c r="BD22" i="5"/>
  <c r="AP22" i="5"/>
  <c r="AR22" i="5"/>
  <c r="AU22" i="5"/>
  <c r="AT22" i="5"/>
  <c r="AF22" i="5"/>
  <c r="AH22" i="5"/>
  <c r="AK22" i="5"/>
  <c r="AJ22" i="5"/>
  <c r="U22" i="5"/>
  <c r="W22" i="5"/>
  <c r="Z22" i="5"/>
  <c r="J22" i="5"/>
  <c r="L22" i="5"/>
  <c r="O22" i="5"/>
  <c r="BT21" i="5"/>
  <c r="BV21" i="5"/>
  <c r="BY21" i="5"/>
  <c r="BX21" i="5"/>
  <c r="BJ21" i="5"/>
  <c r="BL21" i="5"/>
  <c r="BO21" i="5"/>
  <c r="BN21" i="5"/>
  <c r="AZ21" i="5"/>
  <c r="BB21" i="5"/>
  <c r="BE21" i="5"/>
  <c r="BD21" i="5"/>
  <c r="AP21" i="5"/>
  <c r="AR21" i="5"/>
  <c r="AU21" i="5"/>
  <c r="AT21" i="5"/>
  <c r="AF21" i="5"/>
  <c r="AH21" i="5"/>
  <c r="AK21" i="5"/>
  <c r="AJ21" i="5"/>
  <c r="U21" i="5"/>
  <c r="W21" i="5"/>
  <c r="Z21" i="5"/>
  <c r="J21" i="5"/>
  <c r="L21" i="5"/>
  <c r="O21" i="5"/>
  <c r="BT20" i="5"/>
  <c r="BV20" i="5"/>
  <c r="BY20" i="5"/>
  <c r="BX20" i="5"/>
  <c r="BJ20" i="5"/>
  <c r="BL20" i="5"/>
  <c r="BO20" i="5"/>
  <c r="BN20" i="5"/>
  <c r="AZ20" i="5"/>
  <c r="BB20" i="5"/>
  <c r="BE20" i="5"/>
  <c r="BD20" i="5"/>
  <c r="AP20" i="5"/>
  <c r="AR20" i="5"/>
  <c r="AU20" i="5"/>
  <c r="AT20" i="5"/>
  <c r="AF20" i="5"/>
  <c r="AH20" i="5"/>
  <c r="AK20" i="5"/>
  <c r="AJ20" i="5"/>
  <c r="U20" i="5"/>
  <c r="W20" i="5"/>
  <c r="Z20" i="5"/>
  <c r="J20" i="5"/>
  <c r="L20" i="5"/>
  <c r="O20" i="5"/>
  <c r="BT19" i="5"/>
  <c r="BV19" i="5"/>
  <c r="BY19" i="5"/>
  <c r="BX19" i="5"/>
  <c r="BJ19" i="5"/>
  <c r="BL19" i="5"/>
  <c r="BO19" i="5"/>
  <c r="BN19" i="5"/>
  <c r="AZ19" i="5"/>
  <c r="BB19" i="5"/>
  <c r="BE19" i="5"/>
  <c r="BD19" i="5"/>
  <c r="AP19" i="5"/>
  <c r="AR19" i="5"/>
  <c r="AU19" i="5"/>
  <c r="AT19" i="5"/>
  <c r="AF19" i="5"/>
  <c r="AH19" i="5"/>
  <c r="AK19" i="5"/>
  <c r="AJ19" i="5"/>
  <c r="U19" i="5"/>
  <c r="W19" i="5"/>
  <c r="Z19" i="5"/>
  <c r="J19" i="5"/>
  <c r="L19" i="5"/>
  <c r="O19" i="5"/>
  <c r="BT18" i="5"/>
  <c r="BV18" i="5"/>
  <c r="BY18" i="5"/>
  <c r="BX18" i="5"/>
  <c r="BJ18" i="5"/>
  <c r="BL18" i="5"/>
  <c r="BO18" i="5"/>
  <c r="BN18" i="5"/>
  <c r="AZ18" i="5"/>
  <c r="BB18" i="5"/>
  <c r="BE18" i="5"/>
  <c r="BD18" i="5"/>
  <c r="AP18" i="5"/>
  <c r="AR18" i="5"/>
  <c r="AU18" i="5"/>
  <c r="AT18" i="5"/>
  <c r="AF18" i="5"/>
  <c r="AH18" i="5"/>
  <c r="AK18" i="5"/>
  <c r="AJ18" i="5"/>
  <c r="U18" i="5"/>
  <c r="W18" i="5"/>
  <c r="Z18" i="5"/>
  <c r="J18" i="5"/>
  <c r="L18" i="5"/>
  <c r="O18" i="5"/>
  <c r="BT17" i="5"/>
  <c r="BV17" i="5"/>
  <c r="BY17" i="5"/>
  <c r="BX17" i="5"/>
  <c r="BJ17" i="5"/>
  <c r="BL17" i="5"/>
  <c r="BO17" i="5"/>
  <c r="BN17" i="5"/>
  <c r="AZ17" i="5"/>
  <c r="BB17" i="5"/>
  <c r="BE17" i="5"/>
  <c r="BD17" i="5"/>
  <c r="AP17" i="5"/>
  <c r="AR17" i="5"/>
  <c r="AU17" i="5"/>
  <c r="AT17" i="5"/>
  <c r="AF17" i="5"/>
  <c r="AH17" i="5"/>
  <c r="AK17" i="5"/>
  <c r="AJ17" i="5"/>
  <c r="U17" i="5"/>
  <c r="W17" i="5"/>
  <c r="Z17" i="5"/>
  <c r="J17" i="5"/>
  <c r="L17" i="5"/>
  <c r="O17" i="5"/>
  <c r="BT16" i="5"/>
  <c r="BV16" i="5"/>
  <c r="BY16" i="5"/>
  <c r="BX16" i="5"/>
  <c r="BJ16" i="5"/>
  <c r="BL16" i="5"/>
  <c r="BO16" i="5"/>
  <c r="BN16" i="5"/>
  <c r="AZ16" i="5"/>
  <c r="BB16" i="5"/>
  <c r="BE16" i="5"/>
  <c r="BD16" i="5"/>
  <c r="AP16" i="5"/>
  <c r="AR16" i="5"/>
  <c r="AU16" i="5"/>
  <c r="AT16" i="5"/>
  <c r="AF16" i="5"/>
  <c r="AH16" i="5"/>
  <c r="AK16" i="5"/>
  <c r="AJ16" i="5"/>
  <c r="U16" i="5"/>
  <c r="W16" i="5"/>
  <c r="Z16" i="5"/>
  <c r="J16" i="5"/>
  <c r="L16" i="5"/>
  <c r="O16" i="5"/>
  <c r="BT15" i="5"/>
  <c r="BV15" i="5"/>
  <c r="BY15" i="5"/>
  <c r="BX15" i="5"/>
  <c r="BJ15" i="5"/>
  <c r="BL15" i="5"/>
  <c r="BO15" i="5"/>
  <c r="BN15" i="5"/>
  <c r="AZ15" i="5"/>
  <c r="BB15" i="5"/>
  <c r="BE15" i="5"/>
  <c r="BD15" i="5"/>
  <c r="AP15" i="5"/>
  <c r="AR15" i="5"/>
  <c r="AU15" i="5"/>
  <c r="AT15" i="5"/>
  <c r="AF15" i="5"/>
  <c r="AH15" i="5"/>
  <c r="AK15" i="5"/>
  <c r="AJ15" i="5"/>
  <c r="U15" i="5"/>
  <c r="W15" i="5"/>
  <c r="Z15" i="5"/>
  <c r="J15" i="5"/>
  <c r="L15" i="5"/>
  <c r="O15" i="5"/>
  <c r="BT14" i="5"/>
  <c r="BV14" i="5"/>
  <c r="BY14" i="5"/>
  <c r="BX14" i="5"/>
  <c r="BJ14" i="5"/>
  <c r="BL14" i="5"/>
  <c r="BO14" i="5"/>
  <c r="BN14" i="5"/>
  <c r="AZ14" i="5"/>
  <c r="BB14" i="5"/>
  <c r="BE14" i="5"/>
  <c r="BD14" i="5"/>
  <c r="AP14" i="5"/>
  <c r="AR14" i="5"/>
  <c r="AU14" i="5"/>
  <c r="AT14" i="5"/>
  <c r="AF14" i="5"/>
  <c r="AH14" i="5"/>
  <c r="AK14" i="5"/>
  <c r="AJ14" i="5"/>
  <c r="U14" i="5"/>
  <c r="W14" i="5"/>
  <c r="Z14" i="5"/>
  <c r="J14" i="5"/>
  <c r="L14" i="5"/>
  <c r="O14" i="5"/>
  <c r="BT13" i="5"/>
  <c r="BV13" i="5"/>
  <c r="BY13" i="5"/>
  <c r="BX13" i="5"/>
  <c r="BJ13" i="5"/>
  <c r="BL13" i="5"/>
  <c r="BO13" i="5"/>
  <c r="BN13" i="5"/>
  <c r="AZ13" i="5"/>
  <c r="BB13" i="5"/>
  <c r="BE13" i="5"/>
  <c r="BD13" i="5"/>
  <c r="AP13" i="5"/>
  <c r="AR13" i="5"/>
  <c r="AU13" i="5"/>
  <c r="AT13" i="5"/>
  <c r="AF13" i="5"/>
  <c r="AH13" i="5"/>
  <c r="AK13" i="5"/>
  <c r="AJ13" i="5"/>
  <c r="U13" i="5"/>
  <c r="W13" i="5"/>
  <c r="Z13" i="5"/>
  <c r="J13" i="5"/>
  <c r="L13" i="5"/>
  <c r="O13" i="5"/>
  <c r="BT12" i="5"/>
  <c r="BV12" i="5"/>
  <c r="BY12" i="5"/>
  <c r="BX12" i="5"/>
  <c r="BJ12" i="5"/>
  <c r="BL12" i="5"/>
  <c r="BO12" i="5"/>
  <c r="BN12" i="5"/>
  <c r="AZ12" i="5"/>
  <c r="BB12" i="5"/>
  <c r="BE12" i="5"/>
  <c r="BD12" i="5"/>
  <c r="AP12" i="5"/>
  <c r="AR12" i="5"/>
  <c r="AU12" i="5"/>
  <c r="AT12" i="5"/>
  <c r="AF12" i="5"/>
  <c r="AH12" i="5"/>
  <c r="AK12" i="5"/>
  <c r="AJ12" i="5"/>
  <c r="U12" i="5"/>
  <c r="W12" i="5"/>
  <c r="Z12" i="5"/>
  <c r="J12" i="5"/>
  <c r="L12" i="5"/>
  <c r="O12" i="5"/>
  <c r="BT11" i="5"/>
  <c r="BV11" i="5"/>
  <c r="BY11" i="5"/>
  <c r="BX11" i="5"/>
  <c r="BJ11" i="5"/>
  <c r="BL11" i="5"/>
  <c r="BO11" i="5"/>
  <c r="BN11" i="5"/>
  <c r="AZ11" i="5"/>
  <c r="BB11" i="5"/>
  <c r="BE11" i="5"/>
  <c r="BD11" i="5"/>
  <c r="AP11" i="5"/>
  <c r="AR11" i="5"/>
  <c r="AU11" i="5"/>
  <c r="AT11" i="5"/>
  <c r="AF11" i="5"/>
  <c r="AH11" i="5"/>
  <c r="AK11" i="5"/>
  <c r="AJ11" i="5"/>
  <c r="U11" i="5"/>
  <c r="W11" i="5"/>
  <c r="Z11" i="5"/>
  <c r="J11" i="5"/>
  <c r="L11" i="5"/>
  <c r="O11" i="5"/>
  <c r="BT10" i="5"/>
  <c r="BV10" i="5"/>
  <c r="BY10" i="5"/>
  <c r="BX10" i="5"/>
  <c r="BJ10" i="5"/>
  <c r="BL10" i="5"/>
  <c r="BO10" i="5"/>
  <c r="BN10" i="5"/>
  <c r="AZ10" i="5"/>
  <c r="BB10" i="5"/>
  <c r="BE10" i="5"/>
  <c r="BD10" i="5"/>
  <c r="AP10" i="5"/>
  <c r="AR10" i="5"/>
  <c r="AU10" i="5"/>
  <c r="AT10" i="5"/>
  <c r="AF10" i="5"/>
  <c r="AH10" i="5"/>
  <c r="AK10" i="5"/>
  <c r="AJ10" i="5"/>
  <c r="U10" i="5"/>
  <c r="W10" i="5"/>
  <c r="Z10" i="5"/>
  <c r="J10" i="5"/>
  <c r="L10" i="5"/>
  <c r="BT9" i="5"/>
  <c r="BV9" i="5"/>
  <c r="BY9" i="5"/>
  <c r="BX9" i="5"/>
  <c r="BJ9" i="5"/>
  <c r="BL9" i="5"/>
  <c r="BO9" i="5"/>
  <c r="BN9" i="5"/>
  <c r="AZ9" i="5"/>
  <c r="BB9" i="5"/>
  <c r="BE9" i="5"/>
  <c r="BD9" i="5"/>
  <c r="AP9" i="5"/>
  <c r="AR9" i="5"/>
  <c r="AU9" i="5"/>
  <c r="AT9" i="5"/>
  <c r="AF9" i="5"/>
  <c r="AH9" i="5"/>
  <c r="AK9" i="5"/>
  <c r="AJ9" i="5"/>
  <c r="U9" i="5"/>
  <c r="W9" i="5"/>
  <c r="Z9" i="5"/>
  <c r="J9" i="5"/>
  <c r="L9" i="5"/>
  <c r="O9" i="5"/>
  <c r="BT8" i="5"/>
  <c r="BV8" i="5"/>
  <c r="BY8" i="5"/>
  <c r="BX8" i="5"/>
  <c r="BJ8" i="5"/>
  <c r="BL8" i="5"/>
  <c r="BO8" i="5"/>
  <c r="BN8" i="5"/>
  <c r="AZ8" i="5"/>
  <c r="BB8" i="5"/>
  <c r="BE8" i="5"/>
  <c r="BD8" i="5"/>
  <c r="AP8" i="5"/>
  <c r="AR8" i="5"/>
  <c r="AU8" i="5"/>
  <c r="AT8" i="5"/>
  <c r="AF8" i="5"/>
  <c r="AH8" i="5"/>
  <c r="AK8" i="5"/>
  <c r="AJ8" i="5"/>
  <c r="U8" i="5"/>
  <c r="W8" i="5"/>
  <c r="Z8" i="5"/>
  <c r="J8" i="5"/>
  <c r="L8" i="5"/>
  <c r="O8" i="5"/>
  <c r="BT7" i="5"/>
  <c r="BV7" i="5"/>
  <c r="BY7" i="5"/>
  <c r="BX7" i="5"/>
  <c r="BJ7" i="5"/>
  <c r="BL7" i="5"/>
  <c r="BO7" i="5"/>
  <c r="BN7" i="5"/>
  <c r="AZ7" i="5"/>
  <c r="BB7" i="5"/>
  <c r="BE7" i="5"/>
  <c r="BD7" i="5"/>
  <c r="AP7" i="5"/>
  <c r="AR7" i="5"/>
  <c r="AU7" i="5"/>
  <c r="AT7" i="5"/>
  <c r="AF7" i="5"/>
  <c r="AH7" i="5"/>
  <c r="AK7" i="5"/>
  <c r="AJ7" i="5"/>
  <c r="U7" i="5"/>
  <c r="W7" i="5"/>
  <c r="Z7" i="5"/>
  <c r="J7" i="5"/>
  <c r="L7" i="5"/>
  <c r="O7" i="5"/>
  <c r="BT6" i="5"/>
  <c r="BV6" i="5"/>
  <c r="BY6" i="5"/>
  <c r="BX6" i="5"/>
  <c r="BJ6" i="5"/>
  <c r="BL6" i="5"/>
  <c r="BO6" i="5"/>
  <c r="BN6" i="5"/>
  <c r="AZ6" i="5"/>
  <c r="BB6" i="5"/>
  <c r="BE6" i="5"/>
  <c r="BD6" i="5"/>
  <c r="AP6" i="5"/>
  <c r="AR6" i="5"/>
  <c r="AU6" i="5"/>
  <c r="AT6" i="5"/>
  <c r="AF6" i="5"/>
  <c r="AH6" i="5"/>
  <c r="AK6" i="5"/>
  <c r="AJ6" i="5"/>
  <c r="U6" i="5"/>
  <c r="W6" i="5"/>
  <c r="Z6" i="5"/>
  <c r="J6" i="5"/>
  <c r="L6" i="5"/>
  <c r="O6" i="5"/>
  <c r="BT5" i="5"/>
  <c r="BV5" i="5"/>
  <c r="BY5" i="5"/>
  <c r="BX5" i="5"/>
  <c r="BJ5" i="5"/>
  <c r="BL5" i="5"/>
  <c r="BO5" i="5"/>
  <c r="BN5" i="5"/>
  <c r="AZ5" i="5"/>
  <c r="BB5" i="5"/>
  <c r="BE5" i="5"/>
  <c r="BD5" i="5"/>
  <c r="AP5" i="5"/>
  <c r="AR5" i="5"/>
  <c r="AU5" i="5"/>
  <c r="AT5" i="5"/>
  <c r="AF5" i="5"/>
  <c r="AH5" i="5"/>
  <c r="AK5" i="5"/>
  <c r="AJ5" i="5"/>
  <c r="U5" i="5"/>
  <c r="W5" i="5"/>
  <c r="Z5" i="5"/>
  <c r="J5" i="5"/>
  <c r="L5" i="5"/>
  <c r="O5" i="5"/>
  <c r="BT4" i="5"/>
  <c r="BV4" i="5"/>
  <c r="BJ4" i="5"/>
  <c r="BL4" i="5"/>
  <c r="AZ4" i="5"/>
  <c r="BB4" i="5"/>
  <c r="AP4" i="5"/>
  <c r="AR4" i="5"/>
  <c r="AF4" i="5"/>
  <c r="AH4" i="5"/>
  <c r="U4" i="5"/>
  <c r="W4" i="5"/>
  <c r="J4" i="5"/>
  <c r="L4" i="5"/>
  <c r="BT3" i="5"/>
  <c r="BV3" i="5"/>
  <c r="BY3" i="5"/>
  <c r="BX3" i="5"/>
  <c r="BJ3" i="5"/>
  <c r="BL3" i="5"/>
  <c r="BO3" i="5"/>
  <c r="BN3" i="5"/>
  <c r="AZ3" i="5"/>
  <c r="BB3" i="5"/>
  <c r="BE3" i="5"/>
  <c r="BD3" i="5"/>
  <c r="AP3" i="5"/>
  <c r="AR3" i="5"/>
  <c r="AU3" i="5"/>
  <c r="AT3" i="5"/>
  <c r="AF3" i="5"/>
  <c r="AH3" i="5"/>
  <c r="AK3" i="5"/>
  <c r="AJ3" i="5"/>
  <c r="U3" i="5"/>
  <c r="W3" i="5"/>
  <c r="Z3" i="5"/>
  <c r="J3" i="5"/>
  <c r="L3" i="5"/>
  <c r="O3" i="5"/>
  <c r="BT2" i="5"/>
  <c r="BV2" i="5"/>
  <c r="BY2" i="5"/>
  <c r="BX2" i="5"/>
  <c r="BJ2" i="5"/>
  <c r="BL2" i="5"/>
  <c r="BO2" i="5"/>
  <c r="BN2" i="5"/>
  <c r="AZ2" i="5"/>
  <c r="BB2" i="5"/>
  <c r="BE2" i="5"/>
  <c r="BD2" i="5"/>
  <c r="AP2" i="5"/>
  <c r="AR2" i="5"/>
  <c r="AU2" i="5"/>
  <c r="AT2" i="5"/>
  <c r="AF2" i="5"/>
  <c r="AH2" i="5"/>
  <c r="AK2" i="5"/>
  <c r="AJ2" i="5"/>
  <c r="U2" i="5"/>
  <c r="W2" i="5"/>
  <c r="Z2" i="5"/>
  <c r="J2" i="5"/>
  <c r="L2" i="5"/>
  <c r="O2" i="5"/>
  <c r="BT86" i="4"/>
  <c r="BV86" i="4"/>
  <c r="BY86" i="4"/>
  <c r="BX86" i="4"/>
  <c r="BJ86" i="4"/>
  <c r="BL86" i="4"/>
  <c r="BO86" i="4"/>
  <c r="BN86" i="4"/>
  <c r="AZ86" i="4"/>
  <c r="BB86" i="4"/>
  <c r="BE86" i="4"/>
  <c r="BD86" i="4"/>
  <c r="AP86" i="4"/>
  <c r="AR86" i="4"/>
  <c r="AU86" i="4"/>
  <c r="AT86" i="4"/>
  <c r="AF86" i="4"/>
  <c r="AH86" i="4"/>
  <c r="AK86" i="4"/>
  <c r="AJ86" i="4"/>
  <c r="U86" i="4"/>
  <c r="W86" i="4"/>
  <c r="Z86" i="4"/>
  <c r="J86" i="4"/>
  <c r="L86" i="4"/>
  <c r="O86" i="4"/>
  <c r="BT85" i="4"/>
  <c r="BV85" i="4"/>
  <c r="BY85" i="4"/>
  <c r="BX85" i="4"/>
  <c r="BJ85" i="4"/>
  <c r="BL85" i="4"/>
  <c r="BO85" i="4"/>
  <c r="BN85" i="4"/>
  <c r="AZ85" i="4"/>
  <c r="BB85" i="4"/>
  <c r="BE85" i="4"/>
  <c r="BD85" i="4"/>
  <c r="AP85" i="4"/>
  <c r="AR85" i="4"/>
  <c r="AU85" i="4"/>
  <c r="AT85" i="4"/>
  <c r="AF85" i="4"/>
  <c r="AH85" i="4"/>
  <c r="AK85" i="4"/>
  <c r="AJ85" i="4"/>
  <c r="U85" i="4"/>
  <c r="W85" i="4"/>
  <c r="Z85" i="4"/>
  <c r="J85" i="4"/>
  <c r="L85" i="4"/>
  <c r="O85" i="4"/>
  <c r="BT84" i="4"/>
  <c r="BV84" i="4"/>
  <c r="BY84" i="4"/>
  <c r="BX84" i="4"/>
  <c r="BJ84" i="4"/>
  <c r="BL84" i="4"/>
  <c r="BO84" i="4"/>
  <c r="BN84" i="4"/>
  <c r="AZ84" i="4"/>
  <c r="BB84" i="4"/>
  <c r="BE84" i="4"/>
  <c r="BD84" i="4"/>
  <c r="AP84" i="4"/>
  <c r="AR84" i="4"/>
  <c r="AU84" i="4"/>
  <c r="AT84" i="4"/>
  <c r="AF84" i="4"/>
  <c r="AH84" i="4"/>
  <c r="AK84" i="4"/>
  <c r="AJ84" i="4"/>
  <c r="U84" i="4"/>
  <c r="W84" i="4"/>
  <c r="Z84" i="4"/>
  <c r="J84" i="4"/>
  <c r="L84" i="4"/>
  <c r="O84" i="4"/>
  <c r="BT83" i="4"/>
  <c r="BV83" i="4"/>
  <c r="BJ83" i="4"/>
  <c r="BL83" i="4"/>
  <c r="AZ83" i="4"/>
  <c r="BB83" i="4"/>
  <c r="AP83" i="4"/>
  <c r="AR83" i="4"/>
  <c r="AF83" i="4"/>
  <c r="AH83" i="4"/>
  <c r="U83" i="4"/>
  <c r="W83" i="4"/>
  <c r="J83" i="4"/>
  <c r="L83" i="4"/>
  <c r="BT82" i="4"/>
  <c r="BV82" i="4"/>
  <c r="BY82" i="4"/>
  <c r="BX82" i="4"/>
  <c r="BJ82" i="4"/>
  <c r="BL82" i="4"/>
  <c r="BO82" i="4"/>
  <c r="AZ82" i="4"/>
  <c r="BB82" i="4"/>
  <c r="BE82" i="4"/>
  <c r="BD82" i="4"/>
  <c r="AP82" i="4"/>
  <c r="AR82" i="4"/>
  <c r="AU82" i="4"/>
  <c r="AT82" i="4"/>
  <c r="AF82" i="4"/>
  <c r="AH82" i="4"/>
  <c r="AK82" i="4"/>
  <c r="AJ82" i="4"/>
  <c r="U82" i="4"/>
  <c r="W82" i="4"/>
  <c r="Z82" i="4"/>
  <c r="J82" i="4"/>
  <c r="L82" i="4"/>
  <c r="O82" i="4"/>
  <c r="BT81" i="4"/>
  <c r="BV81" i="4"/>
  <c r="BY81" i="4"/>
  <c r="BX81" i="4"/>
  <c r="BJ81" i="4"/>
  <c r="BL81" i="4"/>
  <c r="BO81" i="4"/>
  <c r="BN81" i="4"/>
  <c r="AZ81" i="4"/>
  <c r="BB81" i="4"/>
  <c r="BE81" i="4"/>
  <c r="BD81" i="4"/>
  <c r="AP81" i="4"/>
  <c r="AR81" i="4"/>
  <c r="AU81" i="4"/>
  <c r="AT81" i="4"/>
  <c r="AF81" i="4"/>
  <c r="AH81" i="4"/>
  <c r="AK81" i="4"/>
  <c r="AJ81" i="4"/>
  <c r="U81" i="4"/>
  <c r="W81" i="4"/>
  <c r="Z81" i="4"/>
  <c r="J81" i="4"/>
  <c r="L81" i="4"/>
  <c r="O81" i="4"/>
  <c r="BT80" i="4"/>
  <c r="BV80" i="4"/>
  <c r="BY80" i="4"/>
  <c r="BX80" i="4"/>
  <c r="BJ80" i="4"/>
  <c r="BL80" i="4"/>
  <c r="BO80" i="4"/>
  <c r="BN80" i="4"/>
  <c r="AZ80" i="4"/>
  <c r="BB80" i="4"/>
  <c r="BE80" i="4"/>
  <c r="BD80" i="4"/>
  <c r="AP80" i="4"/>
  <c r="AR80" i="4"/>
  <c r="AU80" i="4"/>
  <c r="AT80" i="4"/>
  <c r="AF80" i="4"/>
  <c r="AH80" i="4"/>
  <c r="AK80" i="4"/>
  <c r="AJ80" i="4"/>
  <c r="U80" i="4"/>
  <c r="W80" i="4"/>
  <c r="Z80" i="4"/>
  <c r="J80" i="4"/>
  <c r="L80" i="4"/>
  <c r="O80" i="4"/>
  <c r="BT79" i="4"/>
  <c r="BV79" i="4"/>
  <c r="BJ79" i="4"/>
  <c r="BL79" i="4"/>
  <c r="AZ79" i="4"/>
  <c r="BB79" i="4"/>
  <c r="AP79" i="4"/>
  <c r="AR79" i="4"/>
  <c r="AF79" i="4"/>
  <c r="AH79" i="4"/>
  <c r="U79" i="4"/>
  <c r="W79" i="4"/>
  <c r="J79" i="4"/>
  <c r="L79" i="4"/>
  <c r="BT78" i="4"/>
  <c r="BV78" i="4"/>
  <c r="BY78" i="4"/>
  <c r="BX78" i="4"/>
  <c r="BJ78" i="4"/>
  <c r="BL78" i="4"/>
  <c r="BO78" i="4"/>
  <c r="BN78" i="4"/>
  <c r="AZ78" i="4"/>
  <c r="BB78" i="4"/>
  <c r="BE78" i="4"/>
  <c r="BD78" i="4"/>
  <c r="AP78" i="4"/>
  <c r="AR78" i="4"/>
  <c r="AU78" i="4"/>
  <c r="AT78" i="4"/>
  <c r="AF78" i="4"/>
  <c r="AH78" i="4"/>
  <c r="AK78" i="4"/>
  <c r="AJ78" i="4"/>
  <c r="U78" i="4"/>
  <c r="W78" i="4"/>
  <c r="Z78" i="4"/>
  <c r="J78" i="4"/>
  <c r="L78" i="4"/>
  <c r="O78" i="4"/>
  <c r="BT77" i="4"/>
  <c r="BV77" i="4"/>
  <c r="BY77" i="4"/>
  <c r="BX77" i="4"/>
  <c r="BJ77" i="4"/>
  <c r="BL77" i="4"/>
  <c r="BO77" i="4"/>
  <c r="BN77" i="4"/>
  <c r="AZ77" i="4"/>
  <c r="BB77" i="4"/>
  <c r="BE77" i="4"/>
  <c r="BD77" i="4"/>
  <c r="AP77" i="4"/>
  <c r="AR77" i="4"/>
  <c r="AU77" i="4"/>
  <c r="AT77" i="4"/>
  <c r="AF77" i="4"/>
  <c r="AH77" i="4"/>
  <c r="AK77" i="4"/>
  <c r="AJ77" i="4"/>
  <c r="U77" i="4"/>
  <c r="W77" i="4"/>
  <c r="Z77" i="4"/>
  <c r="J77" i="4"/>
  <c r="L77" i="4"/>
  <c r="O77" i="4"/>
  <c r="BT76" i="4"/>
  <c r="BV76" i="4"/>
  <c r="BY76" i="4"/>
  <c r="BX76" i="4"/>
  <c r="BJ76" i="4"/>
  <c r="BL76" i="4"/>
  <c r="BO76" i="4"/>
  <c r="BN76" i="4"/>
  <c r="AZ76" i="4"/>
  <c r="BB76" i="4"/>
  <c r="BE76" i="4"/>
  <c r="BD76" i="4"/>
  <c r="AP76" i="4"/>
  <c r="AR76" i="4"/>
  <c r="AU76" i="4"/>
  <c r="AT76" i="4"/>
  <c r="AF76" i="4"/>
  <c r="AH76" i="4"/>
  <c r="AK76" i="4"/>
  <c r="AJ76" i="4"/>
  <c r="U76" i="4"/>
  <c r="W76" i="4"/>
  <c r="Z76" i="4"/>
  <c r="J76" i="4"/>
  <c r="L76" i="4"/>
  <c r="O76" i="4"/>
  <c r="BT75" i="4"/>
  <c r="BV75" i="4"/>
  <c r="BY75" i="4"/>
  <c r="BX75" i="4"/>
  <c r="BJ75" i="4"/>
  <c r="BL75" i="4"/>
  <c r="BO75" i="4"/>
  <c r="BN75" i="4"/>
  <c r="AZ75" i="4"/>
  <c r="BB75" i="4"/>
  <c r="BE75" i="4"/>
  <c r="BD75" i="4"/>
  <c r="AP75" i="4"/>
  <c r="AR75" i="4"/>
  <c r="AU75" i="4"/>
  <c r="AT75" i="4"/>
  <c r="AF75" i="4"/>
  <c r="AH75" i="4"/>
  <c r="AK75" i="4"/>
  <c r="AJ75" i="4"/>
  <c r="U75" i="4"/>
  <c r="W75" i="4"/>
  <c r="Z75" i="4"/>
  <c r="J75" i="4"/>
  <c r="L75" i="4"/>
  <c r="O75" i="4"/>
  <c r="BT74" i="4"/>
  <c r="BV74" i="4"/>
  <c r="BY74" i="4"/>
  <c r="BX74" i="4"/>
  <c r="BJ74" i="4"/>
  <c r="BL74" i="4"/>
  <c r="BO74" i="4"/>
  <c r="BN74" i="4"/>
  <c r="AZ74" i="4"/>
  <c r="BB74" i="4"/>
  <c r="BE74" i="4"/>
  <c r="BD74" i="4"/>
  <c r="AP74" i="4"/>
  <c r="AR74" i="4"/>
  <c r="AU74" i="4"/>
  <c r="AT74" i="4"/>
  <c r="AF74" i="4"/>
  <c r="AH74" i="4"/>
  <c r="AK74" i="4"/>
  <c r="AJ74" i="4"/>
  <c r="U74" i="4"/>
  <c r="W74" i="4"/>
  <c r="Z74" i="4"/>
  <c r="J74" i="4"/>
  <c r="L74" i="4"/>
  <c r="O74" i="4"/>
  <c r="BT73" i="4"/>
  <c r="BV73" i="4"/>
  <c r="BY73" i="4"/>
  <c r="BX73" i="4"/>
  <c r="BJ73" i="4"/>
  <c r="BL73" i="4"/>
  <c r="BO73" i="4"/>
  <c r="BN73" i="4"/>
  <c r="AZ73" i="4"/>
  <c r="BB73" i="4"/>
  <c r="BE73" i="4"/>
  <c r="BD73" i="4"/>
  <c r="AP73" i="4"/>
  <c r="AR73" i="4"/>
  <c r="AU73" i="4"/>
  <c r="AT73" i="4"/>
  <c r="AF73" i="4"/>
  <c r="AH73" i="4"/>
  <c r="AK73" i="4"/>
  <c r="AJ73" i="4"/>
  <c r="U73" i="4"/>
  <c r="W73" i="4"/>
  <c r="Z73" i="4"/>
  <c r="J73" i="4"/>
  <c r="L73" i="4"/>
  <c r="O73" i="4"/>
  <c r="BT72" i="4"/>
  <c r="BV72" i="4"/>
  <c r="BY72" i="4"/>
  <c r="BX72" i="4"/>
  <c r="BJ72" i="4"/>
  <c r="BL72" i="4"/>
  <c r="BO72" i="4"/>
  <c r="BN72" i="4"/>
  <c r="AZ72" i="4"/>
  <c r="BB72" i="4"/>
  <c r="BE72" i="4"/>
  <c r="BD72" i="4"/>
  <c r="AP72" i="4"/>
  <c r="AR72" i="4"/>
  <c r="AU72" i="4"/>
  <c r="AT72" i="4"/>
  <c r="AF72" i="4"/>
  <c r="AH72" i="4"/>
  <c r="AK72" i="4"/>
  <c r="AJ72" i="4"/>
  <c r="U72" i="4"/>
  <c r="W72" i="4"/>
  <c r="Z72" i="4"/>
  <c r="J72" i="4"/>
  <c r="L72" i="4"/>
  <c r="O72" i="4"/>
  <c r="BT71" i="4"/>
  <c r="BV71" i="4"/>
  <c r="BY71" i="4"/>
  <c r="BX71" i="4"/>
  <c r="BJ71" i="4"/>
  <c r="BL71" i="4"/>
  <c r="BO71" i="4"/>
  <c r="BN71" i="4"/>
  <c r="AZ71" i="4"/>
  <c r="BB71" i="4"/>
  <c r="BE71" i="4"/>
  <c r="BD71" i="4"/>
  <c r="AP71" i="4"/>
  <c r="AR71" i="4"/>
  <c r="AU71" i="4"/>
  <c r="AT71" i="4"/>
  <c r="AF71" i="4"/>
  <c r="AH71" i="4"/>
  <c r="AK71" i="4"/>
  <c r="AJ71" i="4"/>
  <c r="U71" i="4"/>
  <c r="W71" i="4"/>
  <c r="Z71" i="4"/>
  <c r="J71" i="4"/>
  <c r="L71" i="4"/>
  <c r="O71" i="4"/>
  <c r="BT70" i="4"/>
  <c r="BV70" i="4"/>
  <c r="BY70" i="4"/>
  <c r="BX70" i="4"/>
  <c r="BJ70" i="4"/>
  <c r="BL70" i="4"/>
  <c r="BO70" i="4"/>
  <c r="BN70" i="4"/>
  <c r="AZ70" i="4"/>
  <c r="BB70" i="4"/>
  <c r="BE70" i="4"/>
  <c r="BD70" i="4"/>
  <c r="AP70" i="4"/>
  <c r="AR70" i="4"/>
  <c r="AU70" i="4"/>
  <c r="AT70" i="4"/>
  <c r="AF70" i="4"/>
  <c r="AH70" i="4"/>
  <c r="AK70" i="4"/>
  <c r="AJ70" i="4"/>
  <c r="U70" i="4"/>
  <c r="W70" i="4"/>
  <c r="Z70" i="4"/>
  <c r="J70" i="4"/>
  <c r="L70" i="4"/>
  <c r="O70" i="4"/>
  <c r="BT69" i="4"/>
  <c r="BV69" i="4"/>
  <c r="BY69" i="4"/>
  <c r="BX69" i="4"/>
  <c r="BJ69" i="4"/>
  <c r="BL69" i="4"/>
  <c r="BO69" i="4"/>
  <c r="BN69" i="4"/>
  <c r="AZ69" i="4"/>
  <c r="BB69" i="4"/>
  <c r="BE69" i="4"/>
  <c r="BD69" i="4"/>
  <c r="AP69" i="4"/>
  <c r="AR69" i="4"/>
  <c r="AU69" i="4"/>
  <c r="AT69" i="4"/>
  <c r="AF69" i="4"/>
  <c r="AH69" i="4"/>
  <c r="AK69" i="4"/>
  <c r="AJ69" i="4"/>
  <c r="U69" i="4"/>
  <c r="W69" i="4"/>
  <c r="Z69" i="4"/>
  <c r="J69" i="4"/>
  <c r="L69" i="4"/>
  <c r="O69" i="4"/>
  <c r="BT68" i="4"/>
  <c r="BV68" i="4"/>
  <c r="BY68" i="4"/>
  <c r="BX68" i="4"/>
  <c r="BJ68" i="4"/>
  <c r="BL68" i="4"/>
  <c r="BO68" i="4"/>
  <c r="BN68" i="4"/>
  <c r="AZ68" i="4"/>
  <c r="BB68" i="4"/>
  <c r="BE68" i="4"/>
  <c r="BD68" i="4"/>
  <c r="AP68" i="4"/>
  <c r="AR68" i="4"/>
  <c r="AU68" i="4"/>
  <c r="AT68" i="4"/>
  <c r="AF68" i="4"/>
  <c r="AH68" i="4"/>
  <c r="AK68" i="4"/>
  <c r="AJ68" i="4"/>
  <c r="U68" i="4"/>
  <c r="W68" i="4"/>
  <c r="Z68" i="4"/>
  <c r="J68" i="4"/>
  <c r="L68" i="4"/>
  <c r="O68" i="4"/>
  <c r="BT67" i="4"/>
  <c r="BV67" i="4"/>
  <c r="BY67" i="4"/>
  <c r="BX67" i="4"/>
  <c r="BJ67" i="4"/>
  <c r="BL67" i="4"/>
  <c r="BO67" i="4"/>
  <c r="BN67" i="4"/>
  <c r="AZ67" i="4"/>
  <c r="BB67" i="4"/>
  <c r="BE67" i="4"/>
  <c r="BD67" i="4"/>
  <c r="AP67" i="4"/>
  <c r="AR67" i="4"/>
  <c r="AU67" i="4"/>
  <c r="AT67" i="4"/>
  <c r="AF67" i="4"/>
  <c r="AH67" i="4"/>
  <c r="AK67" i="4"/>
  <c r="AJ67" i="4"/>
  <c r="U67" i="4"/>
  <c r="W67" i="4"/>
  <c r="Z67" i="4"/>
  <c r="J67" i="4"/>
  <c r="L67" i="4"/>
  <c r="O67" i="4"/>
  <c r="BT66" i="4"/>
  <c r="BV66" i="4"/>
  <c r="BY66" i="4"/>
  <c r="BX66" i="4"/>
  <c r="BJ66" i="4"/>
  <c r="BL66" i="4"/>
  <c r="BO66" i="4"/>
  <c r="BN66" i="4"/>
  <c r="AZ66" i="4"/>
  <c r="BB66" i="4"/>
  <c r="BE66" i="4"/>
  <c r="BD66" i="4"/>
  <c r="AP66" i="4"/>
  <c r="AR66" i="4"/>
  <c r="AU66" i="4"/>
  <c r="AT66" i="4"/>
  <c r="AF66" i="4"/>
  <c r="AH66" i="4"/>
  <c r="AK66" i="4"/>
  <c r="AJ66" i="4"/>
  <c r="U66" i="4"/>
  <c r="W66" i="4"/>
  <c r="Z66" i="4"/>
  <c r="J66" i="4"/>
  <c r="L66" i="4"/>
  <c r="O66" i="4"/>
  <c r="BT65" i="4"/>
  <c r="BV65" i="4"/>
  <c r="BY65" i="4"/>
  <c r="BX65" i="4"/>
  <c r="BJ65" i="4"/>
  <c r="BL65" i="4"/>
  <c r="BO65" i="4"/>
  <c r="BN65" i="4"/>
  <c r="AZ65" i="4"/>
  <c r="BB65" i="4"/>
  <c r="BE65" i="4"/>
  <c r="BD65" i="4"/>
  <c r="AP65" i="4"/>
  <c r="AR65" i="4"/>
  <c r="AU65" i="4"/>
  <c r="AT65" i="4"/>
  <c r="AF65" i="4"/>
  <c r="AH65" i="4"/>
  <c r="AK65" i="4"/>
  <c r="AJ65" i="4"/>
  <c r="U65" i="4"/>
  <c r="W65" i="4"/>
  <c r="Z65" i="4"/>
  <c r="J65" i="4"/>
  <c r="L65" i="4"/>
  <c r="O65" i="4"/>
  <c r="BT64" i="4"/>
  <c r="BV64" i="4"/>
  <c r="BY64" i="4"/>
  <c r="BX64" i="4"/>
  <c r="BJ64" i="4"/>
  <c r="BL64" i="4"/>
  <c r="BO64" i="4"/>
  <c r="BN64" i="4"/>
  <c r="AZ64" i="4"/>
  <c r="BB64" i="4"/>
  <c r="BE64" i="4"/>
  <c r="BD64" i="4"/>
  <c r="AP64" i="4"/>
  <c r="AR64" i="4"/>
  <c r="AU64" i="4"/>
  <c r="AT64" i="4"/>
  <c r="AF64" i="4"/>
  <c r="AH64" i="4"/>
  <c r="AK64" i="4"/>
  <c r="AJ64" i="4"/>
  <c r="U64" i="4"/>
  <c r="W64" i="4"/>
  <c r="Z64" i="4"/>
  <c r="J64" i="4"/>
  <c r="L64" i="4"/>
  <c r="O64" i="4"/>
  <c r="BT63" i="4"/>
  <c r="BV63" i="4"/>
  <c r="BY63" i="4"/>
  <c r="BX63" i="4"/>
  <c r="BJ63" i="4"/>
  <c r="BL63" i="4"/>
  <c r="BO63" i="4"/>
  <c r="BN63" i="4"/>
  <c r="AZ63" i="4"/>
  <c r="BB63" i="4"/>
  <c r="BE63" i="4"/>
  <c r="BD63" i="4"/>
  <c r="AP63" i="4"/>
  <c r="AR63" i="4"/>
  <c r="AU63" i="4"/>
  <c r="AT63" i="4"/>
  <c r="AF63" i="4"/>
  <c r="AH63" i="4"/>
  <c r="AK63" i="4"/>
  <c r="AJ63" i="4"/>
  <c r="U63" i="4"/>
  <c r="W63" i="4"/>
  <c r="Z63" i="4"/>
  <c r="J63" i="4"/>
  <c r="L63" i="4"/>
  <c r="O63" i="4"/>
  <c r="BT62" i="4"/>
  <c r="BV62" i="4"/>
  <c r="BY62" i="4"/>
  <c r="BX62" i="4"/>
  <c r="BJ62" i="4"/>
  <c r="BL62" i="4"/>
  <c r="BO62" i="4"/>
  <c r="BN62" i="4"/>
  <c r="AZ62" i="4"/>
  <c r="BB62" i="4"/>
  <c r="BE62" i="4"/>
  <c r="BD62" i="4"/>
  <c r="AP62" i="4"/>
  <c r="AR62" i="4"/>
  <c r="AU62" i="4"/>
  <c r="AT62" i="4"/>
  <c r="AF62" i="4"/>
  <c r="AH62" i="4"/>
  <c r="AK62" i="4"/>
  <c r="AJ62" i="4"/>
  <c r="U62" i="4"/>
  <c r="W62" i="4"/>
  <c r="Z62" i="4"/>
  <c r="J62" i="4"/>
  <c r="L62" i="4"/>
  <c r="O62" i="4"/>
  <c r="BT61" i="4"/>
  <c r="BV61" i="4"/>
  <c r="BY61" i="4"/>
  <c r="BX61" i="4"/>
  <c r="BJ61" i="4"/>
  <c r="BL61" i="4"/>
  <c r="BO61" i="4"/>
  <c r="BN61" i="4"/>
  <c r="AZ61" i="4"/>
  <c r="BB61" i="4"/>
  <c r="BE61" i="4"/>
  <c r="BD61" i="4"/>
  <c r="AP61" i="4"/>
  <c r="AR61" i="4"/>
  <c r="AU61" i="4"/>
  <c r="AT61" i="4"/>
  <c r="AF61" i="4"/>
  <c r="AH61" i="4"/>
  <c r="AK61" i="4"/>
  <c r="AJ61" i="4"/>
  <c r="U61" i="4"/>
  <c r="W61" i="4"/>
  <c r="Z61" i="4"/>
  <c r="J61" i="4"/>
  <c r="L61" i="4"/>
  <c r="O61" i="4"/>
  <c r="BT60" i="4"/>
  <c r="BV60" i="4"/>
  <c r="BY60" i="4"/>
  <c r="BX60" i="4"/>
  <c r="BJ60" i="4"/>
  <c r="BL60" i="4"/>
  <c r="BO60" i="4"/>
  <c r="BN60" i="4"/>
  <c r="AZ60" i="4"/>
  <c r="BB60" i="4"/>
  <c r="BE60" i="4"/>
  <c r="BD60" i="4"/>
  <c r="AP60" i="4"/>
  <c r="AR60" i="4"/>
  <c r="AU60" i="4"/>
  <c r="AT60" i="4"/>
  <c r="AF60" i="4"/>
  <c r="AH60" i="4"/>
  <c r="AK60" i="4"/>
  <c r="AJ60" i="4"/>
  <c r="U60" i="4"/>
  <c r="W60" i="4"/>
  <c r="Z60" i="4"/>
  <c r="J60" i="4"/>
  <c r="L60" i="4"/>
  <c r="O60" i="4"/>
  <c r="BT59" i="4"/>
  <c r="BV59" i="4"/>
  <c r="BY59" i="4"/>
  <c r="BX59" i="4"/>
  <c r="BJ59" i="4"/>
  <c r="BL59" i="4"/>
  <c r="BO59" i="4"/>
  <c r="BN59" i="4"/>
  <c r="AZ59" i="4"/>
  <c r="BB59" i="4"/>
  <c r="BE59" i="4"/>
  <c r="BD59" i="4"/>
  <c r="AP59" i="4"/>
  <c r="AR59" i="4"/>
  <c r="AU59" i="4"/>
  <c r="AT59" i="4"/>
  <c r="AF59" i="4"/>
  <c r="AH59" i="4"/>
  <c r="AK59" i="4"/>
  <c r="AJ59" i="4"/>
  <c r="U59" i="4"/>
  <c r="W59" i="4"/>
  <c r="Z59" i="4"/>
  <c r="J59" i="4"/>
  <c r="L59" i="4"/>
  <c r="O59" i="4"/>
  <c r="BT58" i="4"/>
  <c r="BV58" i="4"/>
  <c r="BY58" i="4"/>
  <c r="BX58" i="4"/>
  <c r="BJ58" i="4"/>
  <c r="BL58" i="4"/>
  <c r="BO58" i="4"/>
  <c r="BN58" i="4"/>
  <c r="AZ58" i="4"/>
  <c r="BB58" i="4"/>
  <c r="BE58" i="4"/>
  <c r="BD58" i="4"/>
  <c r="AP58" i="4"/>
  <c r="AR58" i="4"/>
  <c r="AU58" i="4"/>
  <c r="AT58" i="4"/>
  <c r="AF58" i="4"/>
  <c r="AH58" i="4"/>
  <c r="AK58" i="4"/>
  <c r="AJ58" i="4"/>
  <c r="U58" i="4"/>
  <c r="W58" i="4"/>
  <c r="Z58" i="4"/>
  <c r="J58" i="4"/>
  <c r="L58" i="4"/>
  <c r="O58" i="4"/>
  <c r="BT57" i="4"/>
  <c r="BV57" i="4"/>
  <c r="BY57" i="4"/>
  <c r="BX57" i="4"/>
  <c r="BJ57" i="4"/>
  <c r="BL57" i="4"/>
  <c r="BO57" i="4"/>
  <c r="BN57" i="4"/>
  <c r="AZ57" i="4"/>
  <c r="BB57" i="4"/>
  <c r="BE57" i="4"/>
  <c r="BD57" i="4"/>
  <c r="AP57" i="4"/>
  <c r="AR57" i="4"/>
  <c r="AU57" i="4"/>
  <c r="AT57" i="4"/>
  <c r="AF57" i="4"/>
  <c r="AH57" i="4"/>
  <c r="AK57" i="4"/>
  <c r="AJ57" i="4"/>
  <c r="U57" i="4"/>
  <c r="W57" i="4"/>
  <c r="Z57" i="4"/>
  <c r="J57" i="4"/>
  <c r="L57" i="4"/>
  <c r="O57" i="4"/>
  <c r="BT56" i="4"/>
  <c r="BV56" i="4"/>
  <c r="BY56" i="4"/>
  <c r="BX56" i="4"/>
  <c r="BJ56" i="4"/>
  <c r="BL56" i="4"/>
  <c r="BO56" i="4"/>
  <c r="BN56" i="4"/>
  <c r="AZ56" i="4"/>
  <c r="BB56" i="4"/>
  <c r="BE56" i="4"/>
  <c r="BD56" i="4"/>
  <c r="AP56" i="4"/>
  <c r="AR56" i="4"/>
  <c r="AU56" i="4"/>
  <c r="AT56" i="4"/>
  <c r="AF56" i="4"/>
  <c r="AH56" i="4"/>
  <c r="AK56" i="4"/>
  <c r="AJ56" i="4"/>
  <c r="U56" i="4"/>
  <c r="W56" i="4"/>
  <c r="Z56" i="4"/>
  <c r="J56" i="4"/>
  <c r="L56" i="4"/>
  <c r="O56" i="4"/>
  <c r="BT55" i="4"/>
  <c r="BV55" i="4"/>
  <c r="BY55" i="4"/>
  <c r="BX55" i="4"/>
  <c r="BJ55" i="4"/>
  <c r="BL55" i="4"/>
  <c r="BO55" i="4"/>
  <c r="BN55" i="4"/>
  <c r="AZ55" i="4"/>
  <c r="BB55" i="4"/>
  <c r="BE55" i="4"/>
  <c r="BD55" i="4"/>
  <c r="AP55" i="4"/>
  <c r="AR55" i="4"/>
  <c r="AU55" i="4"/>
  <c r="AT55" i="4"/>
  <c r="AF55" i="4"/>
  <c r="AH55" i="4"/>
  <c r="AK55" i="4"/>
  <c r="AJ55" i="4"/>
  <c r="U55" i="4"/>
  <c r="W55" i="4"/>
  <c r="Z55" i="4"/>
  <c r="J55" i="4"/>
  <c r="L55" i="4"/>
  <c r="O55" i="4"/>
  <c r="BT54" i="4"/>
  <c r="BV54" i="4"/>
  <c r="BY54" i="4"/>
  <c r="BX54" i="4"/>
  <c r="BJ54" i="4"/>
  <c r="BL54" i="4"/>
  <c r="BO54" i="4"/>
  <c r="BN54" i="4"/>
  <c r="AZ54" i="4"/>
  <c r="BB54" i="4"/>
  <c r="BE54" i="4"/>
  <c r="BD54" i="4"/>
  <c r="AP54" i="4"/>
  <c r="AR54" i="4"/>
  <c r="AU54" i="4"/>
  <c r="AT54" i="4"/>
  <c r="AF54" i="4"/>
  <c r="AH54" i="4"/>
  <c r="AK54" i="4"/>
  <c r="AJ54" i="4"/>
  <c r="U54" i="4"/>
  <c r="W54" i="4"/>
  <c r="Z54" i="4"/>
  <c r="J54" i="4"/>
  <c r="L54" i="4"/>
  <c r="O54" i="4"/>
  <c r="BT53" i="4"/>
  <c r="BV53" i="4"/>
  <c r="BY53" i="4"/>
  <c r="BX53" i="4"/>
  <c r="BJ53" i="4"/>
  <c r="BL53" i="4"/>
  <c r="BO53" i="4"/>
  <c r="BN53" i="4"/>
  <c r="AZ53" i="4"/>
  <c r="BB53" i="4"/>
  <c r="BE53" i="4"/>
  <c r="BD53" i="4"/>
  <c r="AP53" i="4"/>
  <c r="AR53" i="4"/>
  <c r="AU53" i="4"/>
  <c r="AT53" i="4"/>
  <c r="AF53" i="4"/>
  <c r="AH53" i="4"/>
  <c r="AK53" i="4"/>
  <c r="AJ53" i="4"/>
  <c r="U53" i="4"/>
  <c r="W53" i="4"/>
  <c r="Z53" i="4"/>
  <c r="J53" i="4"/>
  <c r="L53" i="4"/>
  <c r="O53" i="4"/>
  <c r="BT52" i="4"/>
  <c r="BV52" i="4"/>
  <c r="BY52" i="4"/>
  <c r="BX52" i="4"/>
  <c r="BJ52" i="4"/>
  <c r="BL52" i="4"/>
  <c r="BO52" i="4"/>
  <c r="BN52" i="4"/>
  <c r="AZ52" i="4"/>
  <c r="BB52" i="4"/>
  <c r="BE52" i="4"/>
  <c r="BD52" i="4"/>
  <c r="AP52" i="4"/>
  <c r="AR52" i="4"/>
  <c r="AU52" i="4"/>
  <c r="AT52" i="4"/>
  <c r="AF52" i="4"/>
  <c r="AH52" i="4"/>
  <c r="AK52" i="4"/>
  <c r="AJ52" i="4"/>
  <c r="U52" i="4"/>
  <c r="W52" i="4"/>
  <c r="Z52" i="4"/>
  <c r="J52" i="4"/>
  <c r="L52" i="4"/>
  <c r="O52" i="4"/>
  <c r="BT51" i="4"/>
  <c r="BV51" i="4"/>
  <c r="BY51" i="4"/>
  <c r="BX51" i="4"/>
  <c r="BJ51" i="4"/>
  <c r="BL51" i="4"/>
  <c r="BO51" i="4"/>
  <c r="BN51" i="4"/>
  <c r="AZ51" i="4"/>
  <c r="BB51" i="4"/>
  <c r="BE51" i="4"/>
  <c r="BD51" i="4"/>
  <c r="AP51" i="4"/>
  <c r="AR51" i="4"/>
  <c r="AU51" i="4"/>
  <c r="AT51" i="4"/>
  <c r="AF51" i="4"/>
  <c r="AH51" i="4"/>
  <c r="AK51" i="4"/>
  <c r="AJ51" i="4"/>
  <c r="U51" i="4"/>
  <c r="W51" i="4"/>
  <c r="Z51" i="4"/>
  <c r="J51" i="4"/>
  <c r="L51" i="4"/>
  <c r="O51" i="4"/>
  <c r="BT50" i="4"/>
  <c r="BV50" i="4"/>
  <c r="BY50" i="4"/>
  <c r="BX50" i="4"/>
  <c r="BJ50" i="4"/>
  <c r="BL50" i="4"/>
  <c r="BO50" i="4"/>
  <c r="BN50" i="4"/>
  <c r="AZ50" i="4"/>
  <c r="BB50" i="4"/>
  <c r="BE50" i="4"/>
  <c r="BD50" i="4"/>
  <c r="AP50" i="4"/>
  <c r="AR50" i="4"/>
  <c r="AU50" i="4"/>
  <c r="AT50" i="4"/>
  <c r="AF50" i="4"/>
  <c r="AH50" i="4"/>
  <c r="AK50" i="4"/>
  <c r="AJ50" i="4"/>
  <c r="U50" i="4"/>
  <c r="W50" i="4"/>
  <c r="Z50" i="4"/>
  <c r="J50" i="4"/>
  <c r="L50" i="4"/>
  <c r="O50" i="4"/>
  <c r="BT49" i="4"/>
  <c r="BV49" i="4"/>
  <c r="BY49" i="4"/>
  <c r="BX49" i="4"/>
  <c r="BJ49" i="4"/>
  <c r="BL49" i="4"/>
  <c r="BO49" i="4"/>
  <c r="BN49" i="4"/>
  <c r="AZ49" i="4"/>
  <c r="BB49" i="4"/>
  <c r="BE49" i="4"/>
  <c r="BD49" i="4"/>
  <c r="AP49" i="4"/>
  <c r="AR49" i="4"/>
  <c r="AU49" i="4"/>
  <c r="AT49" i="4"/>
  <c r="AF49" i="4"/>
  <c r="AH49" i="4"/>
  <c r="AK49" i="4"/>
  <c r="AJ49" i="4"/>
  <c r="U49" i="4"/>
  <c r="W49" i="4"/>
  <c r="Z49" i="4"/>
  <c r="J49" i="4"/>
  <c r="L49" i="4"/>
  <c r="O49" i="4"/>
  <c r="BT48" i="4"/>
  <c r="BV48" i="4"/>
  <c r="BY48" i="4"/>
  <c r="BX48" i="4"/>
  <c r="BJ48" i="4"/>
  <c r="BL48" i="4"/>
  <c r="BO48" i="4"/>
  <c r="BN48" i="4"/>
  <c r="AZ48" i="4"/>
  <c r="BB48" i="4"/>
  <c r="BE48" i="4"/>
  <c r="BD48" i="4"/>
  <c r="AP48" i="4"/>
  <c r="AR48" i="4"/>
  <c r="AU48" i="4"/>
  <c r="AT48" i="4"/>
  <c r="AF48" i="4"/>
  <c r="AH48" i="4"/>
  <c r="AK48" i="4"/>
  <c r="AJ48" i="4"/>
  <c r="U48" i="4"/>
  <c r="W48" i="4"/>
  <c r="Z48" i="4"/>
  <c r="J48" i="4"/>
  <c r="L48" i="4"/>
  <c r="O48" i="4"/>
  <c r="BT47" i="4"/>
  <c r="BV47" i="4"/>
  <c r="BY47" i="4"/>
  <c r="BX47" i="4"/>
  <c r="BJ47" i="4"/>
  <c r="BL47" i="4"/>
  <c r="BO47" i="4"/>
  <c r="BN47" i="4"/>
  <c r="AZ47" i="4"/>
  <c r="BB47" i="4"/>
  <c r="BE47" i="4"/>
  <c r="BD47" i="4"/>
  <c r="AP47" i="4"/>
  <c r="AR47" i="4"/>
  <c r="AU47" i="4"/>
  <c r="AT47" i="4"/>
  <c r="AF47" i="4"/>
  <c r="AH47" i="4"/>
  <c r="AK47" i="4"/>
  <c r="AJ47" i="4"/>
  <c r="U47" i="4"/>
  <c r="W47" i="4"/>
  <c r="Z47" i="4"/>
  <c r="J47" i="4"/>
  <c r="L47" i="4"/>
  <c r="O47" i="4"/>
  <c r="BT46" i="4"/>
  <c r="BV46" i="4"/>
  <c r="BY46" i="4"/>
  <c r="BX46" i="4"/>
  <c r="BJ46" i="4"/>
  <c r="BL46" i="4"/>
  <c r="BO46" i="4"/>
  <c r="BN46" i="4"/>
  <c r="AZ46" i="4"/>
  <c r="BB46" i="4"/>
  <c r="BE46" i="4"/>
  <c r="BD46" i="4"/>
  <c r="AP46" i="4"/>
  <c r="AR46" i="4"/>
  <c r="AU46" i="4"/>
  <c r="AT46" i="4"/>
  <c r="AF46" i="4"/>
  <c r="AH46" i="4"/>
  <c r="AK46" i="4"/>
  <c r="AJ46" i="4"/>
  <c r="U46" i="4"/>
  <c r="W46" i="4"/>
  <c r="Z46" i="4"/>
  <c r="J46" i="4"/>
  <c r="L46" i="4"/>
  <c r="O46" i="4"/>
  <c r="BT45" i="4"/>
  <c r="BV45" i="4"/>
  <c r="BY45" i="4"/>
  <c r="BX45" i="4"/>
  <c r="BJ45" i="4"/>
  <c r="BL45" i="4"/>
  <c r="BO45" i="4"/>
  <c r="BN45" i="4"/>
  <c r="AZ45" i="4"/>
  <c r="BB45" i="4"/>
  <c r="BE45" i="4"/>
  <c r="BD45" i="4"/>
  <c r="AP45" i="4"/>
  <c r="AR45" i="4"/>
  <c r="AU45" i="4"/>
  <c r="AT45" i="4"/>
  <c r="AF45" i="4"/>
  <c r="AH45" i="4"/>
  <c r="AK45" i="4"/>
  <c r="AJ45" i="4"/>
  <c r="U45" i="4"/>
  <c r="W45" i="4"/>
  <c r="Z45" i="4"/>
  <c r="J45" i="4"/>
  <c r="L45" i="4"/>
  <c r="O45" i="4"/>
  <c r="BT44" i="4"/>
  <c r="BV44" i="4"/>
  <c r="BY44" i="4"/>
  <c r="BX44" i="4"/>
  <c r="BJ44" i="4"/>
  <c r="BL44" i="4"/>
  <c r="BO44" i="4"/>
  <c r="BN44" i="4"/>
  <c r="AZ44" i="4"/>
  <c r="BB44" i="4"/>
  <c r="BE44" i="4"/>
  <c r="BD44" i="4"/>
  <c r="AP44" i="4"/>
  <c r="AR44" i="4"/>
  <c r="AU44" i="4"/>
  <c r="AT44" i="4"/>
  <c r="AF44" i="4"/>
  <c r="AH44" i="4"/>
  <c r="AK44" i="4"/>
  <c r="AJ44" i="4"/>
  <c r="U44" i="4"/>
  <c r="W44" i="4"/>
  <c r="Z44" i="4"/>
  <c r="J44" i="4"/>
  <c r="L44" i="4"/>
  <c r="O44" i="4"/>
  <c r="BT43" i="4"/>
  <c r="BV43" i="4"/>
  <c r="BY43" i="4"/>
  <c r="BX43" i="4"/>
  <c r="BJ43" i="4"/>
  <c r="BL43" i="4"/>
  <c r="BO43" i="4"/>
  <c r="BN43" i="4"/>
  <c r="AZ43" i="4"/>
  <c r="BB43" i="4"/>
  <c r="BE43" i="4"/>
  <c r="BD43" i="4"/>
  <c r="AP43" i="4"/>
  <c r="AR43" i="4"/>
  <c r="AU43" i="4"/>
  <c r="AT43" i="4"/>
  <c r="AF43" i="4"/>
  <c r="AH43" i="4"/>
  <c r="AK43" i="4"/>
  <c r="AJ43" i="4"/>
  <c r="U43" i="4"/>
  <c r="W43" i="4"/>
  <c r="Z43" i="4"/>
  <c r="J43" i="4"/>
  <c r="L43" i="4"/>
  <c r="O43" i="4"/>
  <c r="BT42" i="4"/>
  <c r="BV42" i="4"/>
  <c r="BY42" i="4"/>
  <c r="BX42" i="4"/>
  <c r="BJ42" i="4"/>
  <c r="BL42" i="4"/>
  <c r="BO42" i="4"/>
  <c r="BN42" i="4"/>
  <c r="AZ42" i="4"/>
  <c r="BB42" i="4"/>
  <c r="BE42" i="4"/>
  <c r="BD42" i="4"/>
  <c r="AP42" i="4"/>
  <c r="AR42" i="4"/>
  <c r="AU42" i="4"/>
  <c r="AT42" i="4"/>
  <c r="AF42" i="4"/>
  <c r="AH42" i="4"/>
  <c r="AK42" i="4"/>
  <c r="AJ42" i="4"/>
  <c r="U42" i="4"/>
  <c r="W42" i="4"/>
  <c r="Z42" i="4"/>
  <c r="J42" i="4"/>
  <c r="L42" i="4"/>
  <c r="O42" i="4"/>
  <c r="BT41" i="4"/>
  <c r="BV41" i="4"/>
  <c r="BY41" i="4"/>
  <c r="BX41" i="4"/>
  <c r="BJ41" i="4"/>
  <c r="BL41" i="4"/>
  <c r="BO41" i="4"/>
  <c r="BN41" i="4"/>
  <c r="AZ41" i="4"/>
  <c r="BB41" i="4"/>
  <c r="BE41" i="4"/>
  <c r="BD41" i="4"/>
  <c r="AP41" i="4"/>
  <c r="AR41" i="4"/>
  <c r="AU41" i="4"/>
  <c r="AT41" i="4"/>
  <c r="AF41" i="4"/>
  <c r="AH41" i="4"/>
  <c r="AK41" i="4"/>
  <c r="AJ41" i="4"/>
  <c r="U41" i="4"/>
  <c r="W41" i="4"/>
  <c r="Z41" i="4"/>
  <c r="J41" i="4"/>
  <c r="L41" i="4"/>
  <c r="O41" i="4"/>
  <c r="BT40" i="4"/>
  <c r="BV40" i="4"/>
  <c r="BY40" i="4"/>
  <c r="BX40" i="4"/>
  <c r="BJ40" i="4"/>
  <c r="BL40" i="4"/>
  <c r="BO40" i="4"/>
  <c r="BN40" i="4"/>
  <c r="AZ40" i="4"/>
  <c r="BB40" i="4"/>
  <c r="BE40" i="4"/>
  <c r="BD40" i="4"/>
  <c r="AP40" i="4"/>
  <c r="AR40" i="4"/>
  <c r="AU40" i="4"/>
  <c r="AT40" i="4"/>
  <c r="AF40" i="4"/>
  <c r="AH40" i="4"/>
  <c r="AK40" i="4"/>
  <c r="AJ40" i="4"/>
  <c r="U40" i="4"/>
  <c r="W40" i="4"/>
  <c r="Z40" i="4"/>
  <c r="J40" i="4"/>
  <c r="L40" i="4"/>
  <c r="O40" i="4"/>
  <c r="BT39" i="4"/>
  <c r="BV39" i="4"/>
  <c r="BY39" i="4"/>
  <c r="BX39" i="4"/>
  <c r="BJ39" i="4"/>
  <c r="BL39" i="4"/>
  <c r="BO39" i="4"/>
  <c r="BN39" i="4"/>
  <c r="AZ39" i="4"/>
  <c r="BB39" i="4"/>
  <c r="BE39" i="4"/>
  <c r="BD39" i="4"/>
  <c r="AP39" i="4"/>
  <c r="AR39" i="4"/>
  <c r="AU39" i="4"/>
  <c r="AT39" i="4"/>
  <c r="AF39" i="4"/>
  <c r="AH39" i="4"/>
  <c r="AK39" i="4"/>
  <c r="AJ39" i="4"/>
  <c r="U39" i="4"/>
  <c r="W39" i="4"/>
  <c r="Z39" i="4"/>
  <c r="J39" i="4"/>
  <c r="L39" i="4"/>
  <c r="O39" i="4"/>
  <c r="BT38" i="4"/>
  <c r="BV38" i="4"/>
  <c r="BY38" i="4"/>
  <c r="BX38" i="4"/>
  <c r="BJ38" i="4"/>
  <c r="BL38" i="4"/>
  <c r="BO38" i="4"/>
  <c r="BN38" i="4"/>
  <c r="AZ38" i="4"/>
  <c r="BB38" i="4"/>
  <c r="BE38" i="4"/>
  <c r="BD38" i="4"/>
  <c r="AP38" i="4"/>
  <c r="AR38" i="4"/>
  <c r="AU38" i="4"/>
  <c r="AT38" i="4"/>
  <c r="AF38" i="4"/>
  <c r="AH38" i="4"/>
  <c r="AK38" i="4"/>
  <c r="AJ38" i="4"/>
  <c r="U38" i="4"/>
  <c r="W38" i="4"/>
  <c r="Z38" i="4"/>
  <c r="J38" i="4"/>
  <c r="L38" i="4"/>
  <c r="O38" i="4"/>
  <c r="BT37" i="4"/>
  <c r="BV37" i="4"/>
  <c r="BY37" i="4"/>
  <c r="BX37" i="4"/>
  <c r="BJ37" i="4"/>
  <c r="BL37" i="4"/>
  <c r="BO37" i="4"/>
  <c r="BN37" i="4"/>
  <c r="AZ37" i="4"/>
  <c r="BB37" i="4"/>
  <c r="BE37" i="4"/>
  <c r="BD37" i="4"/>
  <c r="AP37" i="4"/>
  <c r="AR37" i="4"/>
  <c r="AU37" i="4"/>
  <c r="AT37" i="4"/>
  <c r="AF37" i="4"/>
  <c r="AH37" i="4"/>
  <c r="AK37" i="4"/>
  <c r="AJ37" i="4"/>
  <c r="U37" i="4"/>
  <c r="W37" i="4"/>
  <c r="Z37" i="4"/>
  <c r="J37" i="4"/>
  <c r="L37" i="4"/>
  <c r="O37" i="4"/>
  <c r="BT36" i="4"/>
  <c r="BV36" i="4"/>
  <c r="BY36" i="4"/>
  <c r="BX36" i="4"/>
  <c r="BJ36" i="4"/>
  <c r="BL36" i="4"/>
  <c r="BO36" i="4"/>
  <c r="BN36" i="4"/>
  <c r="AZ36" i="4"/>
  <c r="BB36" i="4"/>
  <c r="BE36" i="4"/>
  <c r="BD36" i="4"/>
  <c r="AP36" i="4"/>
  <c r="AR36" i="4"/>
  <c r="AU36" i="4"/>
  <c r="AT36" i="4"/>
  <c r="AF36" i="4"/>
  <c r="AH36" i="4"/>
  <c r="AK36" i="4"/>
  <c r="AJ36" i="4"/>
  <c r="U36" i="4"/>
  <c r="W36" i="4"/>
  <c r="Z36" i="4"/>
  <c r="J36" i="4"/>
  <c r="L36" i="4"/>
  <c r="O36" i="4"/>
  <c r="BT35" i="4"/>
  <c r="BV35" i="4"/>
  <c r="BY35" i="4"/>
  <c r="BX35" i="4"/>
  <c r="BJ35" i="4"/>
  <c r="BL35" i="4"/>
  <c r="BO35" i="4"/>
  <c r="BN35" i="4"/>
  <c r="AZ35" i="4"/>
  <c r="BB35" i="4"/>
  <c r="BE35" i="4"/>
  <c r="BD35" i="4"/>
  <c r="AP35" i="4"/>
  <c r="AR35" i="4"/>
  <c r="AU35" i="4"/>
  <c r="AT35" i="4"/>
  <c r="AF35" i="4"/>
  <c r="AH35" i="4"/>
  <c r="AK35" i="4"/>
  <c r="AJ35" i="4"/>
  <c r="U35" i="4"/>
  <c r="W35" i="4"/>
  <c r="Z35" i="4"/>
  <c r="J35" i="4"/>
  <c r="L35" i="4"/>
  <c r="O35" i="4"/>
  <c r="BT34" i="4"/>
  <c r="BV34" i="4"/>
  <c r="BY34" i="4"/>
  <c r="BX34" i="4"/>
  <c r="BJ34" i="4"/>
  <c r="BL34" i="4"/>
  <c r="BO34" i="4"/>
  <c r="BN34" i="4"/>
  <c r="AZ34" i="4"/>
  <c r="BB34" i="4"/>
  <c r="BE34" i="4"/>
  <c r="BD34" i="4"/>
  <c r="AP34" i="4"/>
  <c r="AR34" i="4"/>
  <c r="AU34" i="4"/>
  <c r="AT34" i="4"/>
  <c r="AF34" i="4"/>
  <c r="AH34" i="4"/>
  <c r="AK34" i="4"/>
  <c r="AJ34" i="4"/>
  <c r="U34" i="4"/>
  <c r="W34" i="4"/>
  <c r="Z34" i="4"/>
  <c r="J34" i="4"/>
  <c r="L34" i="4"/>
  <c r="O34" i="4"/>
  <c r="BT33" i="4"/>
  <c r="BV33" i="4"/>
  <c r="BY33" i="4"/>
  <c r="BX33" i="4"/>
  <c r="BJ33" i="4"/>
  <c r="BL33" i="4"/>
  <c r="BO33" i="4"/>
  <c r="BN33" i="4"/>
  <c r="AZ33" i="4"/>
  <c r="BB33" i="4"/>
  <c r="BE33" i="4"/>
  <c r="BD33" i="4"/>
  <c r="AP33" i="4"/>
  <c r="AR33" i="4"/>
  <c r="AU33" i="4"/>
  <c r="AT33" i="4"/>
  <c r="AF33" i="4"/>
  <c r="AH33" i="4"/>
  <c r="AK33" i="4"/>
  <c r="AJ33" i="4"/>
  <c r="U33" i="4"/>
  <c r="W33" i="4"/>
  <c r="Z33" i="4"/>
  <c r="J33" i="4"/>
  <c r="L33" i="4"/>
  <c r="O33" i="4"/>
  <c r="BT32" i="4"/>
  <c r="BV32" i="4"/>
  <c r="BY32" i="4"/>
  <c r="BX32" i="4"/>
  <c r="BJ32" i="4"/>
  <c r="BL32" i="4"/>
  <c r="BO32" i="4"/>
  <c r="BN32" i="4"/>
  <c r="AZ32" i="4"/>
  <c r="BB32" i="4"/>
  <c r="BE32" i="4"/>
  <c r="BD32" i="4"/>
  <c r="AP32" i="4"/>
  <c r="AR32" i="4"/>
  <c r="AU32" i="4"/>
  <c r="AT32" i="4"/>
  <c r="AF32" i="4"/>
  <c r="AH32" i="4"/>
  <c r="AK32" i="4"/>
  <c r="AJ32" i="4"/>
  <c r="U32" i="4"/>
  <c r="W32" i="4"/>
  <c r="Z32" i="4"/>
  <c r="J32" i="4"/>
  <c r="L32" i="4"/>
  <c r="O32" i="4"/>
  <c r="BT31" i="4"/>
  <c r="BV31" i="4"/>
  <c r="BY31" i="4"/>
  <c r="BX31" i="4"/>
  <c r="BJ31" i="4"/>
  <c r="BL31" i="4"/>
  <c r="BO31" i="4"/>
  <c r="BN31" i="4"/>
  <c r="AZ31" i="4"/>
  <c r="BB31" i="4"/>
  <c r="BE31" i="4"/>
  <c r="BD31" i="4"/>
  <c r="AP31" i="4"/>
  <c r="AR31" i="4"/>
  <c r="AU31" i="4"/>
  <c r="AT31" i="4"/>
  <c r="AF31" i="4"/>
  <c r="AH31" i="4"/>
  <c r="AK31" i="4"/>
  <c r="AJ31" i="4"/>
  <c r="U31" i="4"/>
  <c r="W31" i="4"/>
  <c r="Z31" i="4"/>
  <c r="J31" i="4"/>
  <c r="L31" i="4"/>
  <c r="O31" i="4"/>
  <c r="BT30" i="4"/>
  <c r="BV30" i="4"/>
  <c r="BY30" i="4"/>
  <c r="BX30" i="4"/>
  <c r="BJ30" i="4"/>
  <c r="BL30" i="4"/>
  <c r="BO30" i="4"/>
  <c r="BN30" i="4"/>
  <c r="AZ30" i="4"/>
  <c r="BB30" i="4"/>
  <c r="BE30" i="4"/>
  <c r="BD30" i="4"/>
  <c r="AP30" i="4"/>
  <c r="AR30" i="4"/>
  <c r="AU30" i="4"/>
  <c r="AT30" i="4"/>
  <c r="AF30" i="4"/>
  <c r="AH30" i="4"/>
  <c r="AK30" i="4"/>
  <c r="AJ30" i="4"/>
  <c r="U30" i="4"/>
  <c r="W30" i="4"/>
  <c r="Z30" i="4"/>
  <c r="J30" i="4"/>
  <c r="L30" i="4"/>
  <c r="O30" i="4"/>
  <c r="BT29" i="4"/>
  <c r="BV29" i="4"/>
  <c r="BY29" i="4"/>
  <c r="BX29" i="4"/>
  <c r="BJ29" i="4"/>
  <c r="BL29" i="4"/>
  <c r="BO29" i="4"/>
  <c r="BN29" i="4"/>
  <c r="AZ29" i="4"/>
  <c r="BB29" i="4"/>
  <c r="BE29" i="4"/>
  <c r="BD29" i="4"/>
  <c r="AP29" i="4"/>
  <c r="AR29" i="4"/>
  <c r="AU29" i="4"/>
  <c r="AT29" i="4"/>
  <c r="AF29" i="4"/>
  <c r="AH29" i="4"/>
  <c r="AK29" i="4"/>
  <c r="AJ29" i="4"/>
  <c r="U29" i="4"/>
  <c r="W29" i="4"/>
  <c r="Z29" i="4"/>
  <c r="J29" i="4"/>
  <c r="L29" i="4"/>
  <c r="O29" i="4"/>
  <c r="BT28" i="4"/>
  <c r="BV28" i="4"/>
  <c r="BY28" i="4"/>
  <c r="BX28" i="4"/>
  <c r="BJ28" i="4"/>
  <c r="BL28" i="4"/>
  <c r="BO28" i="4"/>
  <c r="BN28" i="4"/>
  <c r="AZ28" i="4"/>
  <c r="BB28" i="4"/>
  <c r="BE28" i="4"/>
  <c r="BD28" i="4"/>
  <c r="AP28" i="4"/>
  <c r="AR28" i="4"/>
  <c r="AU28" i="4"/>
  <c r="AT28" i="4"/>
  <c r="AF28" i="4"/>
  <c r="AH28" i="4"/>
  <c r="AK28" i="4"/>
  <c r="AJ28" i="4"/>
  <c r="U28" i="4"/>
  <c r="W28" i="4"/>
  <c r="Z28" i="4"/>
  <c r="J28" i="4"/>
  <c r="L28" i="4"/>
  <c r="O28" i="4"/>
  <c r="BT27" i="4"/>
  <c r="BV27" i="4"/>
  <c r="BY27" i="4"/>
  <c r="BX27" i="4"/>
  <c r="BJ27" i="4"/>
  <c r="BL27" i="4"/>
  <c r="BO27" i="4"/>
  <c r="BN27" i="4"/>
  <c r="AZ27" i="4"/>
  <c r="BB27" i="4"/>
  <c r="BE27" i="4"/>
  <c r="BD27" i="4"/>
  <c r="AP27" i="4"/>
  <c r="AR27" i="4"/>
  <c r="AU27" i="4"/>
  <c r="AT27" i="4"/>
  <c r="AF27" i="4"/>
  <c r="AH27" i="4"/>
  <c r="AK27" i="4"/>
  <c r="AJ27" i="4"/>
  <c r="U27" i="4"/>
  <c r="W27" i="4"/>
  <c r="Z27" i="4"/>
  <c r="J27" i="4"/>
  <c r="L27" i="4"/>
  <c r="O27" i="4"/>
  <c r="BT26" i="4"/>
  <c r="BV26" i="4"/>
  <c r="BY26" i="4"/>
  <c r="BX26" i="4"/>
  <c r="BJ26" i="4"/>
  <c r="BL26" i="4"/>
  <c r="BO26" i="4"/>
  <c r="BN26" i="4"/>
  <c r="AZ26" i="4"/>
  <c r="BB26" i="4"/>
  <c r="BE26" i="4"/>
  <c r="BD26" i="4"/>
  <c r="AP26" i="4"/>
  <c r="AR26" i="4"/>
  <c r="AU26" i="4"/>
  <c r="AT26" i="4"/>
  <c r="AF26" i="4"/>
  <c r="AH26" i="4"/>
  <c r="AK26" i="4"/>
  <c r="AJ26" i="4"/>
  <c r="U26" i="4"/>
  <c r="W26" i="4"/>
  <c r="Z26" i="4"/>
  <c r="J26" i="4"/>
  <c r="L26" i="4"/>
  <c r="O26" i="4"/>
  <c r="BT25" i="4"/>
  <c r="BV25" i="4"/>
  <c r="BY25" i="4"/>
  <c r="BX25" i="4"/>
  <c r="BJ25" i="4"/>
  <c r="BL25" i="4"/>
  <c r="BO25" i="4"/>
  <c r="BN25" i="4"/>
  <c r="AZ25" i="4"/>
  <c r="BB25" i="4"/>
  <c r="BE25" i="4"/>
  <c r="BD25" i="4"/>
  <c r="AP25" i="4"/>
  <c r="AR25" i="4"/>
  <c r="AU25" i="4"/>
  <c r="AT25" i="4"/>
  <c r="AF25" i="4"/>
  <c r="AH25" i="4"/>
  <c r="AK25" i="4"/>
  <c r="AJ25" i="4"/>
  <c r="U25" i="4"/>
  <c r="W25" i="4"/>
  <c r="Z25" i="4"/>
  <c r="J25" i="4"/>
  <c r="L25" i="4"/>
  <c r="O25" i="4"/>
  <c r="BT24" i="4"/>
  <c r="BV24" i="4"/>
  <c r="BY24" i="4"/>
  <c r="BX24" i="4"/>
  <c r="BJ24" i="4"/>
  <c r="BL24" i="4"/>
  <c r="BO24" i="4"/>
  <c r="BN24" i="4"/>
  <c r="AZ24" i="4"/>
  <c r="BB24" i="4"/>
  <c r="BE24" i="4"/>
  <c r="BD24" i="4"/>
  <c r="AP24" i="4"/>
  <c r="AR24" i="4"/>
  <c r="AU24" i="4"/>
  <c r="AT24" i="4"/>
  <c r="AF24" i="4"/>
  <c r="AH24" i="4"/>
  <c r="AK24" i="4"/>
  <c r="AJ24" i="4"/>
  <c r="U24" i="4"/>
  <c r="W24" i="4"/>
  <c r="Z24" i="4"/>
  <c r="J24" i="4"/>
  <c r="L24" i="4"/>
  <c r="O24" i="4"/>
  <c r="BT23" i="4"/>
  <c r="BV23" i="4"/>
  <c r="BY23" i="4"/>
  <c r="BX23" i="4"/>
  <c r="BJ23" i="4"/>
  <c r="BL23" i="4"/>
  <c r="BO23" i="4"/>
  <c r="BN23" i="4"/>
  <c r="AZ23" i="4"/>
  <c r="BB23" i="4"/>
  <c r="BE23" i="4"/>
  <c r="BD23" i="4"/>
  <c r="AP23" i="4"/>
  <c r="AR23" i="4"/>
  <c r="AU23" i="4"/>
  <c r="AT23" i="4"/>
  <c r="AF23" i="4"/>
  <c r="AH23" i="4"/>
  <c r="AK23" i="4"/>
  <c r="AJ23" i="4"/>
  <c r="U23" i="4"/>
  <c r="W23" i="4"/>
  <c r="Z23" i="4"/>
  <c r="J23" i="4"/>
  <c r="L23" i="4"/>
  <c r="O23" i="4"/>
  <c r="BT22" i="4"/>
  <c r="BV22" i="4"/>
  <c r="BY22" i="4"/>
  <c r="BX22" i="4"/>
  <c r="BJ22" i="4"/>
  <c r="BL22" i="4"/>
  <c r="BO22" i="4"/>
  <c r="BN22" i="4"/>
  <c r="AZ22" i="4"/>
  <c r="BB22" i="4"/>
  <c r="BE22" i="4"/>
  <c r="BD22" i="4"/>
  <c r="AP22" i="4"/>
  <c r="AR22" i="4"/>
  <c r="AU22" i="4"/>
  <c r="AT22" i="4"/>
  <c r="AF22" i="4"/>
  <c r="AH22" i="4"/>
  <c r="AK22" i="4"/>
  <c r="AJ22" i="4"/>
  <c r="U22" i="4"/>
  <c r="W22" i="4"/>
  <c r="Z22" i="4"/>
  <c r="J22" i="4"/>
  <c r="L22" i="4"/>
  <c r="O22" i="4"/>
  <c r="BT21" i="4"/>
  <c r="BV21" i="4"/>
  <c r="BY21" i="4"/>
  <c r="BX21" i="4"/>
  <c r="BJ21" i="4"/>
  <c r="BL21" i="4"/>
  <c r="BO21" i="4"/>
  <c r="BN21" i="4"/>
  <c r="AZ21" i="4"/>
  <c r="BB21" i="4"/>
  <c r="BE21" i="4"/>
  <c r="BD21" i="4"/>
  <c r="AP21" i="4"/>
  <c r="AR21" i="4"/>
  <c r="AU21" i="4"/>
  <c r="AT21" i="4"/>
  <c r="AF21" i="4"/>
  <c r="AH21" i="4"/>
  <c r="AK21" i="4"/>
  <c r="AJ21" i="4"/>
  <c r="U21" i="4"/>
  <c r="W21" i="4"/>
  <c r="Z21" i="4"/>
  <c r="J21" i="4"/>
  <c r="L21" i="4"/>
  <c r="O21" i="4"/>
  <c r="BT20" i="4"/>
  <c r="BV20" i="4"/>
  <c r="BY20" i="4"/>
  <c r="BX20" i="4"/>
  <c r="BJ20" i="4"/>
  <c r="BL20" i="4"/>
  <c r="BO20" i="4"/>
  <c r="BN20" i="4"/>
  <c r="AZ20" i="4"/>
  <c r="BB20" i="4"/>
  <c r="BE20" i="4"/>
  <c r="BD20" i="4"/>
  <c r="AP20" i="4"/>
  <c r="AR20" i="4"/>
  <c r="AU20" i="4"/>
  <c r="AT20" i="4"/>
  <c r="AF20" i="4"/>
  <c r="AH20" i="4"/>
  <c r="AK20" i="4"/>
  <c r="AJ20" i="4"/>
  <c r="U20" i="4"/>
  <c r="W20" i="4"/>
  <c r="Z20" i="4"/>
  <c r="J20" i="4"/>
  <c r="L20" i="4"/>
  <c r="O20" i="4"/>
  <c r="BT19" i="4"/>
  <c r="BV19" i="4"/>
  <c r="BY19" i="4"/>
  <c r="BX19" i="4"/>
  <c r="BJ19" i="4"/>
  <c r="BL19" i="4"/>
  <c r="BO19" i="4"/>
  <c r="BN19" i="4"/>
  <c r="AZ19" i="4"/>
  <c r="BB19" i="4"/>
  <c r="BE19" i="4"/>
  <c r="BD19" i="4"/>
  <c r="AP19" i="4"/>
  <c r="AR19" i="4"/>
  <c r="AU19" i="4"/>
  <c r="AT19" i="4"/>
  <c r="AF19" i="4"/>
  <c r="AH19" i="4"/>
  <c r="AK19" i="4"/>
  <c r="AJ19" i="4"/>
  <c r="U19" i="4"/>
  <c r="W19" i="4"/>
  <c r="Z19" i="4"/>
  <c r="J19" i="4"/>
  <c r="L19" i="4"/>
  <c r="O19" i="4"/>
  <c r="BT18" i="4"/>
  <c r="BV18" i="4"/>
  <c r="BY18" i="4"/>
  <c r="BX18" i="4"/>
  <c r="BJ18" i="4"/>
  <c r="BL18" i="4"/>
  <c r="BO18" i="4"/>
  <c r="BN18" i="4"/>
  <c r="AZ18" i="4"/>
  <c r="BB18" i="4"/>
  <c r="BE18" i="4"/>
  <c r="BD18" i="4"/>
  <c r="AP18" i="4"/>
  <c r="AR18" i="4"/>
  <c r="AU18" i="4"/>
  <c r="AT18" i="4"/>
  <c r="AF18" i="4"/>
  <c r="AH18" i="4"/>
  <c r="AK18" i="4"/>
  <c r="AJ18" i="4"/>
  <c r="U18" i="4"/>
  <c r="W18" i="4"/>
  <c r="Z18" i="4"/>
  <c r="J18" i="4"/>
  <c r="L18" i="4"/>
  <c r="O18" i="4"/>
  <c r="BT17" i="4"/>
  <c r="BV17" i="4"/>
  <c r="BY17" i="4"/>
  <c r="BX17" i="4"/>
  <c r="BJ17" i="4"/>
  <c r="BL17" i="4"/>
  <c r="BO17" i="4"/>
  <c r="BN17" i="4"/>
  <c r="AZ17" i="4"/>
  <c r="BB17" i="4"/>
  <c r="BE17" i="4"/>
  <c r="BD17" i="4"/>
  <c r="AP17" i="4"/>
  <c r="AR17" i="4"/>
  <c r="AU17" i="4"/>
  <c r="AT17" i="4"/>
  <c r="AF17" i="4"/>
  <c r="AH17" i="4"/>
  <c r="AK17" i="4"/>
  <c r="AJ17" i="4"/>
  <c r="U17" i="4"/>
  <c r="W17" i="4"/>
  <c r="Z17" i="4"/>
  <c r="J17" i="4"/>
  <c r="L17" i="4"/>
  <c r="O17" i="4"/>
  <c r="BT16" i="4"/>
  <c r="BV16" i="4"/>
  <c r="BY16" i="4"/>
  <c r="BX16" i="4"/>
  <c r="BJ16" i="4"/>
  <c r="BL16" i="4"/>
  <c r="BO16" i="4"/>
  <c r="BN16" i="4"/>
  <c r="AZ16" i="4"/>
  <c r="BB16" i="4"/>
  <c r="BE16" i="4"/>
  <c r="BD16" i="4"/>
  <c r="AP16" i="4"/>
  <c r="AR16" i="4"/>
  <c r="AU16" i="4"/>
  <c r="AT16" i="4"/>
  <c r="AF16" i="4"/>
  <c r="AH16" i="4"/>
  <c r="AK16" i="4"/>
  <c r="AJ16" i="4"/>
  <c r="U16" i="4"/>
  <c r="W16" i="4"/>
  <c r="Z16" i="4"/>
  <c r="J16" i="4"/>
  <c r="L16" i="4"/>
  <c r="O16" i="4"/>
  <c r="BT15" i="4"/>
  <c r="BV15" i="4"/>
  <c r="BY15" i="4"/>
  <c r="BX15" i="4"/>
  <c r="BJ15" i="4"/>
  <c r="BL15" i="4"/>
  <c r="BO15" i="4"/>
  <c r="BN15" i="4"/>
  <c r="AZ15" i="4"/>
  <c r="BB15" i="4"/>
  <c r="BE15" i="4"/>
  <c r="BD15" i="4"/>
  <c r="AP15" i="4"/>
  <c r="AR15" i="4"/>
  <c r="AU15" i="4"/>
  <c r="AT15" i="4"/>
  <c r="AF15" i="4"/>
  <c r="AH15" i="4"/>
  <c r="AK15" i="4"/>
  <c r="AJ15" i="4"/>
  <c r="U15" i="4"/>
  <c r="W15" i="4"/>
  <c r="Z15" i="4"/>
  <c r="J15" i="4"/>
  <c r="L15" i="4"/>
  <c r="O15" i="4"/>
  <c r="BT14" i="4"/>
  <c r="BV14" i="4"/>
  <c r="BY14" i="4"/>
  <c r="BX14" i="4"/>
  <c r="BJ14" i="4"/>
  <c r="BL14" i="4"/>
  <c r="BO14" i="4"/>
  <c r="BN14" i="4"/>
  <c r="AZ14" i="4"/>
  <c r="BB14" i="4"/>
  <c r="BE14" i="4"/>
  <c r="BD14" i="4"/>
  <c r="AP14" i="4"/>
  <c r="AR14" i="4"/>
  <c r="AU14" i="4"/>
  <c r="AT14" i="4"/>
  <c r="AF14" i="4"/>
  <c r="AH14" i="4"/>
  <c r="AK14" i="4"/>
  <c r="AJ14" i="4"/>
  <c r="U14" i="4"/>
  <c r="W14" i="4"/>
  <c r="Z14" i="4"/>
  <c r="J14" i="4"/>
  <c r="L14" i="4"/>
  <c r="O14" i="4"/>
  <c r="BT13" i="4"/>
  <c r="BV13" i="4"/>
  <c r="BY13" i="4"/>
  <c r="BX13" i="4"/>
  <c r="BJ13" i="4"/>
  <c r="BL13" i="4"/>
  <c r="BO13" i="4"/>
  <c r="BN13" i="4"/>
  <c r="AZ13" i="4"/>
  <c r="BB13" i="4"/>
  <c r="BE13" i="4"/>
  <c r="BD13" i="4"/>
  <c r="AP13" i="4"/>
  <c r="AR13" i="4"/>
  <c r="AU13" i="4"/>
  <c r="AT13" i="4"/>
  <c r="AF13" i="4"/>
  <c r="AH13" i="4"/>
  <c r="AK13" i="4"/>
  <c r="AJ13" i="4"/>
  <c r="U13" i="4"/>
  <c r="W13" i="4"/>
  <c r="Z13" i="4"/>
  <c r="J13" i="4"/>
  <c r="L13" i="4"/>
  <c r="O13" i="4"/>
  <c r="BT12" i="4"/>
  <c r="BV12" i="4"/>
  <c r="BY12" i="4"/>
  <c r="BX12" i="4"/>
  <c r="BJ12" i="4"/>
  <c r="BL12" i="4"/>
  <c r="BO12" i="4"/>
  <c r="BN12" i="4"/>
  <c r="AZ12" i="4"/>
  <c r="BB12" i="4"/>
  <c r="BE12" i="4"/>
  <c r="BD12" i="4"/>
  <c r="AP12" i="4"/>
  <c r="AR12" i="4"/>
  <c r="AU12" i="4"/>
  <c r="AT12" i="4"/>
  <c r="AF12" i="4"/>
  <c r="AH12" i="4"/>
  <c r="AK12" i="4"/>
  <c r="AJ12" i="4"/>
  <c r="U12" i="4"/>
  <c r="W12" i="4"/>
  <c r="Z12" i="4"/>
  <c r="J12" i="4"/>
  <c r="L12" i="4"/>
  <c r="O12" i="4"/>
  <c r="BT11" i="4"/>
  <c r="BV11" i="4"/>
  <c r="BY11" i="4"/>
  <c r="BX11" i="4"/>
  <c r="BJ11" i="4"/>
  <c r="BL11" i="4"/>
  <c r="BO11" i="4"/>
  <c r="BN11" i="4"/>
  <c r="AZ11" i="4"/>
  <c r="BB11" i="4"/>
  <c r="BE11" i="4"/>
  <c r="BD11" i="4"/>
  <c r="AP11" i="4"/>
  <c r="AR11" i="4"/>
  <c r="AU11" i="4"/>
  <c r="AT11" i="4"/>
  <c r="AF11" i="4"/>
  <c r="AH11" i="4"/>
  <c r="AK11" i="4"/>
  <c r="AJ11" i="4"/>
  <c r="U11" i="4"/>
  <c r="W11" i="4"/>
  <c r="Z11" i="4"/>
  <c r="J11" i="4"/>
  <c r="L11" i="4"/>
  <c r="O11" i="4"/>
  <c r="BT10" i="4"/>
  <c r="BV10" i="4"/>
  <c r="BY10" i="4"/>
  <c r="BX10" i="4"/>
  <c r="BJ10" i="4"/>
  <c r="BL10" i="4"/>
  <c r="BO10" i="4"/>
  <c r="BN10" i="4"/>
  <c r="AZ10" i="4"/>
  <c r="BB10" i="4"/>
  <c r="BE10" i="4"/>
  <c r="BD10" i="4"/>
  <c r="AP10" i="4"/>
  <c r="AR10" i="4"/>
  <c r="AU10" i="4"/>
  <c r="AT10" i="4"/>
  <c r="AF10" i="4"/>
  <c r="AH10" i="4"/>
  <c r="AK10" i="4"/>
  <c r="AJ10" i="4"/>
  <c r="U10" i="4"/>
  <c r="W10" i="4"/>
  <c r="Z10" i="4"/>
  <c r="J10" i="4"/>
  <c r="L10" i="4"/>
  <c r="BT9" i="4"/>
  <c r="BV9" i="4"/>
  <c r="BY9" i="4"/>
  <c r="BX9" i="4"/>
  <c r="BJ9" i="4"/>
  <c r="BL9" i="4"/>
  <c r="BO9" i="4"/>
  <c r="BN9" i="4"/>
  <c r="AZ9" i="4"/>
  <c r="BB9" i="4"/>
  <c r="BE9" i="4"/>
  <c r="BD9" i="4"/>
  <c r="AP9" i="4"/>
  <c r="AR9" i="4"/>
  <c r="AU9" i="4"/>
  <c r="AT9" i="4"/>
  <c r="AF9" i="4"/>
  <c r="AH9" i="4"/>
  <c r="AK9" i="4"/>
  <c r="AJ9" i="4"/>
  <c r="U9" i="4"/>
  <c r="W9" i="4"/>
  <c r="Z9" i="4"/>
  <c r="J9" i="4"/>
  <c r="L9" i="4"/>
  <c r="O9" i="4"/>
  <c r="BT8" i="4"/>
  <c r="BV8" i="4"/>
  <c r="BY8" i="4"/>
  <c r="BX8" i="4"/>
  <c r="BJ8" i="4"/>
  <c r="BL8" i="4"/>
  <c r="BO8" i="4"/>
  <c r="BN8" i="4"/>
  <c r="AZ8" i="4"/>
  <c r="BB8" i="4"/>
  <c r="BE8" i="4"/>
  <c r="BD8" i="4"/>
  <c r="AP8" i="4"/>
  <c r="AR8" i="4"/>
  <c r="AU8" i="4"/>
  <c r="AT8" i="4"/>
  <c r="AF8" i="4"/>
  <c r="AH8" i="4"/>
  <c r="AK8" i="4"/>
  <c r="AJ8" i="4"/>
  <c r="U8" i="4"/>
  <c r="W8" i="4"/>
  <c r="Z8" i="4"/>
  <c r="J8" i="4"/>
  <c r="L8" i="4"/>
  <c r="O8" i="4"/>
  <c r="BT7" i="4"/>
  <c r="BV7" i="4"/>
  <c r="BY7" i="4"/>
  <c r="BX7" i="4"/>
  <c r="BJ7" i="4"/>
  <c r="BL7" i="4"/>
  <c r="BO7" i="4"/>
  <c r="BN7" i="4"/>
  <c r="AZ7" i="4"/>
  <c r="BB7" i="4"/>
  <c r="BE7" i="4"/>
  <c r="BD7" i="4"/>
  <c r="AP7" i="4"/>
  <c r="AR7" i="4"/>
  <c r="AU7" i="4"/>
  <c r="AT7" i="4"/>
  <c r="AF7" i="4"/>
  <c r="AH7" i="4"/>
  <c r="AK7" i="4"/>
  <c r="AJ7" i="4"/>
  <c r="U7" i="4"/>
  <c r="W7" i="4"/>
  <c r="Z7" i="4"/>
  <c r="J7" i="4"/>
  <c r="L7" i="4"/>
  <c r="O7" i="4"/>
  <c r="BT6" i="4"/>
  <c r="BV6" i="4"/>
  <c r="BY6" i="4"/>
  <c r="BX6" i="4"/>
  <c r="BJ6" i="4"/>
  <c r="BL6" i="4"/>
  <c r="BO6" i="4"/>
  <c r="BN6" i="4"/>
  <c r="AZ6" i="4"/>
  <c r="BB6" i="4"/>
  <c r="BE6" i="4"/>
  <c r="BD6" i="4"/>
  <c r="AP6" i="4"/>
  <c r="AR6" i="4"/>
  <c r="AU6" i="4"/>
  <c r="AT6" i="4"/>
  <c r="AF6" i="4"/>
  <c r="AH6" i="4"/>
  <c r="AK6" i="4"/>
  <c r="AJ6" i="4"/>
  <c r="U6" i="4"/>
  <c r="W6" i="4"/>
  <c r="Z6" i="4"/>
  <c r="J6" i="4"/>
  <c r="L6" i="4"/>
  <c r="O6" i="4"/>
  <c r="BT5" i="4"/>
  <c r="BV5" i="4"/>
  <c r="BY5" i="4"/>
  <c r="BX5" i="4"/>
  <c r="BJ5" i="4"/>
  <c r="BL5" i="4"/>
  <c r="BO5" i="4"/>
  <c r="BN5" i="4"/>
  <c r="AZ5" i="4"/>
  <c r="BB5" i="4"/>
  <c r="BE5" i="4"/>
  <c r="BD5" i="4"/>
  <c r="AP5" i="4"/>
  <c r="AR5" i="4"/>
  <c r="AU5" i="4"/>
  <c r="AT5" i="4"/>
  <c r="AF5" i="4"/>
  <c r="AH5" i="4"/>
  <c r="AK5" i="4"/>
  <c r="AJ5" i="4"/>
  <c r="U5" i="4"/>
  <c r="W5" i="4"/>
  <c r="Z5" i="4"/>
  <c r="J5" i="4"/>
  <c r="L5" i="4"/>
  <c r="O5" i="4"/>
  <c r="BT4" i="4"/>
  <c r="BV4" i="4"/>
  <c r="BJ4" i="4"/>
  <c r="BL4" i="4"/>
  <c r="AZ4" i="4"/>
  <c r="BB4" i="4"/>
  <c r="AP4" i="4"/>
  <c r="AR4" i="4"/>
  <c r="AF4" i="4"/>
  <c r="AH4" i="4"/>
  <c r="U4" i="4"/>
  <c r="W4" i="4"/>
  <c r="J4" i="4"/>
  <c r="L4" i="4"/>
  <c r="BT3" i="4"/>
  <c r="BV3" i="4"/>
  <c r="BY3" i="4"/>
  <c r="BX3" i="4"/>
  <c r="BJ3" i="4"/>
  <c r="BL3" i="4"/>
  <c r="BO3" i="4"/>
  <c r="BN3" i="4"/>
  <c r="AZ3" i="4"/>
  <c r="BB3" i="4"/>
  <c r="BE3" i="4"/>
  <c r="BD3" i="4"/>
  <c r="AP3" i="4"/>
  <c r="AR3" i="4"/>
  <c r="AU3" i="4"/>
  <c r="AT3" i="4"/>
  <c r="AF3" i="4"/>
  <c r="AH3" i="4"/>
  <c r="AK3" i="4"/>
  <c r="AJ3" i="4"/>
  <c r="U3" i="4"/>
  <c r="W3" i="4"/>
  <c r="Z3" i="4"/>
  <c r="J3" i="4"/>
  <c r="L3" i="4"/>
  <c r="O3" i="4"/>
  <c r="BT2" i="4"/>
  <c r="BV2" i="4"/>
  <c r="BY2" i="4"/>
  <c r="BX2" i="4"/>
  <c r="BJ2" i="4"/>
  <c r="BL2" i="4"/>
  <c r="BO2" i="4"/>
  <c r="BN2" i="4"/>
  <c r="AZ2" i="4"/>
  <c r="BB2" i="4"/>
  <c r="BE2" i="4"/>
  <c r="BD2" i="4"/>
  <c r="AP2" i="4"/>
  <c r="AR2" i="4"/>
  <c r="AU2" i="4"/>
  <c r="AT2" i="4"/>
  <c r="AF2" i="4"/>
  <c r="AH2" i="4"/>
  <c r="AK2" i="4"/>
  <c r="AJ2" i="4"/>
  <c r="U2" i="4"/>
  <c r="W2" i="4"/>
  <c r="Z2" i="4"/>
  <c r="J2" i="4"/>
  <c r="L2" i="4"/>
  <c r="O2" i="4"/>
  <c r="BT86" i="3"/>
  <c r="BV86" i="3"/>
  <c r="BY86" i="3"/>
  <c r="BX86" i="3"/>
  <c r="BJ86" i="3"/>
  <c r="BL86" i="3"/>
  <c r="BO86" i="3"/>
  <c r="BN86" i="3"/>
  <c r="AZ86" i="3"/>
  <c r="BB86" i="3"/>
  <c r="BE86" i="3"/>
  <c r="BD86" i="3"/>
  <c r="AP86" i="3"/>
  <c r="AR86" i="3"/>
  <c r="AU86" i="3"/>
  <c r="AT86" i="3"/>
  <c r="AF86" i="3"/>
  <c r="AH86" i="3"/>
  <c r="AK86" i="3"/>
  <c r="AJ86" i="3"/>
  <c r="U86" i="3"/>
  <c r="W86" i="3"/>
  <c r="Z86" i="3"/>
  <c r="J86" i="3"/>
  <c r="L86" i="3"/>
  <c r="O86" i="3"/>
  <c r="BT85" i="3"/>
  <c r="BV85" i="3"/>
  <c r="BY85" i="3"/>
  <c r="BX85" i="3"/>
  <c r="BJ85" i="3"/>
  <c r="BL85" i="3"/>
  <c r="BO85" i="3"/>
  <c r="BN85" i="3"/>
  <c r="AZ85" i="3"/>
  <c r="BB85" i="3"/>
  <c r="BE85" i="3"/>
  <c r="BD85" i="3"/>
  <c r="AP85" i="3"/>
  <c r="AR85" i="3"/>
  <c r="AU85" i="3"/>
  <c r="AT85" i="3"/>
  <c r="AF85" i="3"/>
  <c r="AH85" i="3"/>
  <c r="AK85" i="3"/>
  <c r="AJ85" i="3"/>
  <c r="U85" i="3"/>
  <c r="W85" i="3"/>
  <c r="Z85" i="3"/>
  <c r="J85" i="3"/>
  <c r="L85" i="3"/>
  <c r="O85" i="3"/>
  <c r="BT84" i="3"/>
  <c r="BV84" i="3"/>
  <c r="BY84" i="3"/>
  <c r="BX84" i="3"/>
  <c r="BJ84" i="3"/>
  <c r="BL84" i="3"/>
  <c r="BO84" i="3"/>
  <c r="BN84" i="3"/>
  <c r="AZ84" i="3"/>
  <c r="BB84" i="3"/>
  <c r="BE84" i="3"/>
  <c r="BD84" i="3"/>
  <c r="AP84" i="3"/>
  <c r="AR84" i="3"/>
  <c r="AU84" i="3"/>
  <c r="AT84" i="3"/>
  <c r="AF84" i="3"/>
  <c r="AH84" i="3"/>
  <c r="AK84" i="3"/>
  <c r="AJ84" i="3"/>
  <c r="U84" i="3"/>
  <c r="W84" i="3"/>
  <c r="Z84" i="3"/>
  <c r="J84" i="3"/>
  <c r="L84" i="3"/>
  <c r="O84" i="3"/>
  <c r="BT83" i="3"/>
  <c r="BV83" i="3"/>
  <c r="BJ83" i="3"/>
  <c r="BL83" i="3"/>
  <c r="AZ83" i="3"/>
  <c r="BB83" i="3"/>
  <c r="AP83" i="3"/>
  <c r="AR83" i="3"/>
  <c r="AF83" i="3"/>
  <c r="AH83" i="3"/>
  <c r="U83" i="3"/>
  <c r="W83" i="3"/>
  <c r="J83" i="3"/>
  <c r="L83" i="3"/>
  <c r="BT82" i="3"/>
  <c r="BV82" i="3"/>
  <c r="BY82" i="3"/>
  <c r="BX82" i="3"/>
  <c r="BJ82" i="3"/>
  <c r="BL82" i="3"/>
  <c r="BO82" i="3"/>
  <c r="AZ82" i="3"/>
  <c r="BB82" i="3"/>
  <c r="BE82" i="3"/>
  <c r="BD82" i="3"/>
  <c r="AP82" i="3"/>
  <c r="AR82" i="3"/>
  <c r="AU82" i="3"/>
  <c r="AT82" i="3"/>
  <c r="AF82" i="3"/>
  <c r="AH82" i="3"/>
  <c r="AK82" i="3"/>
  <c r="AJ82" i="3"/>
  <c r="U82" i="3"/>
  <c r="W82" i="3"/>
  <c r="Z82" i="3"/>
  <c r="J82" i="3"/>
  <c r="L82" i="3"/>
  <c r="O82" i="3"/>
  <c r="BT81" i="3"/>
  <c r="BV81" i="3"/>
  <c r="BY81" i="3"/>
  <c r="BX81" i="3"/>
  <c r="BJ81" i="3"/>
  <c r="BL81" i="3"/>
  <c r="BO81" i="3"/>
  <c r="BN81" i="3"/>
  <c r="AZ81" i="3"/>
  <c r="BB81" i="3"/>
  <c r="BE81" i="3"/>
  <c r="BD81" i="3"/>
  <c r="AP81" i="3"/>
  <c r="AR81" i="3"/>
  <c r="AU81" i="3"/>
  <c r="AT81" i="3"/>
  <c r="AF81" i="3"/>
  <c r="AH81" i="3"/>
  <c r="AK81" i="3"/>
  <c r="AJ81" i="3"/>
  <c r="U81" i="3"/>
  <c r="W81" i="3"/>
  <c r="Z81" i="3"/>
  <c r="J81" i="3"/>
  <c r="L81" i="3"/>
  <c r="O81" i="3"/>
  <c r="BT80" i="3"/>
  <c r="BV80" i="3"/>
  <c r="BY80" i="3"/>
  <c r="BX80" i="3"/>
  <c r="BJ80" i="3"/>
  <c r="BL80" i="3"/>
  <c r="BO80" i="3"/>
  <c r="BN80" i="3"/>
  <c r="AZ80" i="3"/>
  <c r="BB80" i="3"/>
  <c r="BE80" i="3"/>
  <c r="BD80" i="3"/>
  <c r="AP80" i="3"/>
  <c r="AR80" i="3"/>
  <c r="AU80" i="3"/>
  <c r="AT80" i="3"/>
  <c r="AF80" i="3"/>
  <c r="AH80" i="3"/>
  <c r="AK80" i="3"/>
  <c r="AJ80" i="3"/>
  <c r="U80" i="3"/>
  <c r="W80" i="3"/>
  <c r="Z80" i="3"/>
  <c r="J80" i="3"/>
  <c r="L80" i="3"/>
  <c r="O80" i="3"/>
  <c r="BT79" i="3"/>
  <c r="BV79" i="3"/>
  <c r="BJ79" i="3"/>
  <c r="BL79" i="3"/>
  <c r="AZ79" i="3"/>
  <c r="BB79" i="3"/>
  <c r="AP79" i="3"/>
  <c r="AR79" i="3"/>
  <c r="AF79" i="3"/>
  <c r="AH79" i="3"/>
  <c r="U79" i="3"/>
  <c r="W79" i="3"/>
  <c r="J79" i="3"/>
  <c r="L79" i="3"/>
  <c r="BT78" i="3"/>
  <c r="BV78" i="3"/>
  <c r="BY78" i="3"/>
  <c r="BX78" i="3"/>
  <c r="BJ78" i="3"/>
  <c r="BL78" i="3"/>
  <c r="BO78" i="3"/>
  <c r="BN78" i="3"/>
  <c r="AZ78" i="3"/>
  <c r="BB78" i="3"/>
  <c r="BE78" i="3"/>
  <c r="BD78" i="3"/>
  <c r="AP78" i="3"/>
  <c r="AR78" i="3"/>
  <c r="AU78" i="3"/>
  <c r="AT78" i="3"/>
  <c r="AF78" i="3"/>
  <c r="AH78" i="3"/>
  <c r="AK78" i="3"/>
  <c r="AJ78" i="3"/>
  <c r="U78" i="3"/>
  <c r="W78" i="3"/>
  <c r="Z78" i="3"/>
  <c r="J78" i="3"/>
  <c r="L78" i="3"/>
  <c r="O78" i="3"/>
  <c r="BT77" i="3"/>
  <c r="BV77" i="3"/>
  <c r="BY77" i="3"/>
  <c r="BX77" i="3"/>
  <c r="BJ77" i="3"/>
  <c r="BL77" i="3"/>
  <c r="BO77" i="3"/>
  <c r="BN77" i="3"/>
  <c r="AZ77" i="3"/>
  <c r="BB77" i="3"/>
  <c r="BE77" i="3"/>
  <c r="BD77" i="3"/>
  <c r="AP77" i="3"/>
  <c r="AR77" i="3"/>
  <c r="AU77" i="3"/>
  <c r="AT77" i="3"/>
  <c r="AF77" i="3"/>
  <c r="AH77" i="3"/>
  <c r="AK77" i="3"/>
  <c r="AJ77" i="3"/>
  <c r="U77" i="3"/>
  <c r="W77" i="3"/>
  <c r="Z77" i="3"/>
  <c r="J77" i="3"/>
  <c r="L77" i="3"/>
  <c r="O77" i="3"/>
  <c r="BT76" i="3"/>
  <c r="BV76" i="3"/>
  <c r="BY76" i="3"/>
  <c r="BX76" i="3"/>
  <c r="BJ76" i="3"/>
  <c r="BL76" i="3"/>
  <c r="BO76" i="3"/>
  <c r="BN76" i="3"/>
  <c r="AZ76" i="3"/>
  <c r="BB76" i="3"/>
  <c r="BE76" i="3"/>
  <c r="BD76" i="3"/>
  <c r="AP76" i="3"/>
  <c r="AR76" i="3"/>
  <c r="AU76" i="3"/>
  <c r="AT76" i="3"/>
  <c r="AF76" i="3"/>
  <c r="AH76" i="3"/>
  <c r="AK76" i="3"/>
  <c r="AJ76" i="3"/>
  <c r="U76" i="3"/>
  <c r="W76" i="3"/>
  <c r="Z76" i="3"/>
  <c r="J76" i="3"/>
  <c r="L76" i="3"/>
  <c r="O76" i="3"/>
  <c r="BT75" i="3"/>
  <c r="BV75" i="3"/>
  <c r="BY75" i="3"/>
  <c r="BX75" i="3"/>
  <c r="BJ75" i="3"/>
  <c r="BL75" i="3"/>
  <c r="BO75" i="3"/>
  <c r="BN75" i="3"/>
  <c r="AZ75" i="3"/>
  <c r="BB75" i="3"/>
  <c r="BE75" i="3"/>
  <c r="BD75" i="3"/>
  <c r="AP75" i="3"/>
  <c r="AR75" i="3"/>
  <c r="AU75" i="3"/>
  <c r="AT75" i="3"/>
  <c r="AF75" i="3"/>
  <c r="AH75" i="3"/>
  <c r="AK75" i="3"/>
  <c r="AJ75" i="3"/>
  <c r="U75" i="3"/>
  <c r="W75" i="3"/>
  <c r="Z75" i="3"/>
  <c r="J75" i="3"/>
  <c r="L75" i="3"/>
  <c r="O75" i="3"/>
  <c r="BT74" i="3"/>
  <c r="BV74" i="3"/>
  <c r="BY74" i="3"/>
  <c r="BX74" i="3"/>
  <c r="BJ74" i="3"/>
  <c r="BL74" i="3"/>
  <c r="BO74" i="3"/>
  <c r="BN74" i="3"/>
  <c r="AZ74" i="3"/>
  <c r="BB74" i="3"/>
  <c r="BE74" i="3"/>
  <c r="BD74" i="3"/>
  <c r="AP74" i="3"/>
  <c r="AR74" i="3"/>
  <c r="AU74" i="3"/>
  <c r="AT74" i="3"/>
  <c r="AF74" i="3"/>
  <c r="AH74" i="3"/>
  <c r="AK74" i="3"/>
  <c r="AJ74" i="3"/>
  <c r="U74" i="3"/>
  <c r="W74" i="3"/>
  <c r="Z74" i="3"/>
  <c r="J74" i="3"/>
  <c r="L74" i="3"/>
  <c r="O74" i="3"/>
  <c r="BT73" i="3"/>
  <c r="BV73" i="3"/>
  <c r="BY73" i="3"/>
  <c r="BX73" i="3"/>
  <c r="BJ73" i="3"/>
  <c r="BL73" i="3"/>
  <c r="BO73" i="3"/>
  <c r="BN73" i="3"/>
  <c r="AZ73" i="3"/>
  <c r="BB73" i="3"/>
  <c r="BE73" i="3"/>
  <c r="BD73" i="3"/>
  <c r="AP73" i="3"/>
  <c r="AR73" i="3"/>
  <c r="AU73" i="3"/>
  <c r="AT73" i="3"/>
  <c r="AF73" i="3"/>
  <c r="AH73" i="3"/>
  <c r="AK73" i="3"/>
  <c r="AJ73" i="3"/>
  <c r="U73" i="3"/>
  <c r="W73" i="3"/>
  <c r="Z73" i="3"/>
  <c r="J73" i="3"/>
  <c r="L73" i="3"/>
  <c r="O73" i="3"/>
  <c r="BT72" i="3"/>
  <c r="BV72" i="3"/>
  <c r="BY72" i="3"/>
  <c r="BX72" i="3"/>
  <c r="BJ72" i="3"/>
  <c r="BL72" i="3"/>
  <c r="BO72" i="3"/>
  <c r="BN72" i="3"/>
  <c r="AZ72" i="3"/>
  <c r="BB72" i="3"/>
  <c r="BE72" i="3"/>
  <c r="BD72" i="3"/>
  <c r="AP72" i="3"/>
  <c r="AR72" i="3"/>
  <c r="AU72" i="3"/>
  <c r="AT72" i="3"/>
  <c r="AF72" i="3"/>
  <c r="AH72" i="3"/>
  <c r="AK72" i="3"/>
  <c r="AJ72" i="3"/>
  <c r="U72" i="3"/>
  <c r="W72" i="3"/>
  <c r="Z72" i="3"/>
  <c r="J72" i="3"/>
  <c r="L72" i="3"/>
  <c r="O72" i="3"/>
  <c r="BT71" i="3"/>
  <c r="BV71" i="3"/>
  <c r="BY71" i="3"/>
  <c r="BX71" i="3"/>
  <c r="BJ71" i="3"/>
  <c r="BL71" i="3"/>
  <c r="BO71" i="3"/>
  <c r="BN71" i="3"/>
  <c r="AZ71" i="3"/>
  <c r="BB71" i="3"/>
  <c r="BE71" i="3"/>
  <c r="BD71" i="3"/>
  <c r="AP71" i="3"/>
  <c r="AR71" i="3"/>
  <c r="AU71" i="3"/>
  <c r="AT71" i="3"/>
  <c r="AF71" i="3"/>
  <c r="AH71" i="3"/>
  <c r="AK71" i="3"/>
  <c r="AJ71" i="3"/>
  <c r="U71" i="3"/>
  <c r="W71" i="3"/>
  <c r="Z71" i="3"/>
  <c r="J71" i="3"/>
  <c r="L71" i="3"/>
  <c r="O71" i="3"/>
  <c r="BT70" i="3"/>
  <c r="BV70" i="3"/>
  <c r="BY70" i="3"/>
  <c r="BX70" i="3"/>
  <c r="BJ70" i="3"/>
  <c r="BL70" i="3"/>
  <c r="BO70" i="3"/>
  <c r="BN70" i="3"/>
  <c r="AZ70" i="3"/>
  <c r="BB70" i="3"/>
  <c r="BE70" i="3"/>
  <c r="BD70" i="3"/>
  <c r="AP70" i="3"/>
  <c r="AR70" i="3"/>
  <c r="AU70" i="3"/>
  <c r="AT70" i="3"/>
  <c r="AF70" i="3"/>
  <c r="AH70" i="3"/>
  <c r="AK70" i="3"/>
  <c r="AJ70" i="3"/>
  <c r="U70" i="3"/>
  <c r="W70" i="3"/>
  <c r="Z70" i="3"/>
  <c r="J70" i="3"/>
  <c r="L70" i="3"/>
  <c r="O70" i="3"/>
  <c r="BT69" i="3"/>
  <c r="BV69" i="3"/>
  <c r="BY69" i="3"/>
  <c r="BX69" i="3"/>
  <c r="BJ69" i="3"/>
  <c r="BL69" i="3"/>
  <c r="BO69" i="3"/>
  <c r="BN69" i="3"/>
  <c r="AZ69" i="3"/>
  <c r="BB69" i="3"/>
  <c r="BE69" i="3"/>
  <c r="BD69" i="3"/>
  <c r="AP69" i="3"/>
  <c r="AR69" i="3"/>
  <c r="AU69" i="3"/>
  <c r="AT69" i="3"/>
  <c r="AF69" i="3"/>
  <c r="AH69" i="3"/>
  <c r="AK69" i="3"/>
  <c r="AJ69" i="3"/>
  <c r="U69" i="3"/>
  <c r="W69" i="3"/>
  <c r="Z69" i="3"/>
  <c r="J69" i="3"/>
  <c r="L69" i="3"/>
  <c r="O69" i="3"/>
  <c r="BT68" i="3"/>
  <c r="BV68" i="3"/>
  <c r="BY68" i="3"/>
  <c r="BX68" i="3"/>
  <c r="BJ68" i="3"/>
  <c r="BL68" i="3"/>
  <c r="BO68" i="3"/>
  <c r="BN68" i="3"/>
  <c r="AZ68" i="3"/>
  <c r="BB68" i="3"/>
  <c r="BE68" i="3"/>
  <c r="BD68" i="3"/>
  <c r="AP68" i="3"/>
  <c r="AR68" i="3"/>
  <c r="AU68" i="3"/>
  <c r="AT68" i="3"/>
  <c r="AF68" i="3"/>
  <c r="AH68" i="3"/>
  <c r="AK68" i="3"/>
  <c r="AJ68" i="3"/>
  <c r="U68" i="3"/>
  <c r="W68" i="3"/>
  <c r="Z68" i="3"/>
  <c r="J68" i="3"/>
  <c r="L68" i="3"/>
  <c r="O68" i="3"/>
  <c r="BT67" i="3"/>
  <c r="BV67" i="3"/>
  <c r="BY67" i="3"/>
  <c r="BX67" i="3"/>
  <c r="BJ67" i="3"/>
  <c r="BL67" i="3"/>
  <c r="BO67" i="3"/>
  <c r="BN67" i="3"/>
  <c r="AZ67" i="3"/>
  <c r="BB67" i="3"/>
  <c r="BE67" i="3"/>
  <c r="BD67" i="3"/>
  <c r="AP67" i="3"/>
  <c r="AR67" i="3"/>
  <c r="AU67" i="3"/>
  <c r="AT67" i="3"/>
  <c r="AF67" i="3"/>
  <c r="AH67" i="3"/>
  <c r="AK67" i="3"/>
  <c r="AJ67" i="3"/>
  <c r="U67" i="3"/>
  <c r="W67" i="3"/>
  <c r="Z67" i="3"/>
  <c r="J67" i="3"/>
  <c r="L67" i="3"/>
  <c r="O67" i="3"/>
  <c r="BT66" i="3"/>
  <c r="BV66" i="3"/>
  <c r="BY66" i="3"/>
  <c r="BX66" i="3"/>
  <c r="BJ66" i="3"/>
  <c r="BL66" i="3"/>
  <c r="BO66" i="3"/>
  <c r="BN66" i="3"/>
  <c r="AZ66" i="3"/>
  <c r="BB66" i="3"/>
  <c r="BE66" i="3"/>
  <c r="BD66" i="3"/>
  <c r="AP66" i="3"/>
  <c r="AR66" i="3"/>
  <c r="AU66" i="3"/>
  <c r="AT66" i="3"/>
  <c r="AF66" i="3"/>
  <c r="AH66" i="3"/>
  <c r="AK66" i="3"/>
  <c r="AJ66" i="3"/>
  <c r="U66" i="3"/>
  <c r="W66" i="3"/>
  <c r="Z66" i="3"/>
  <c r="J66" i="3"/>
  <c r="L66" i="3"/>
  <c r="O66" i="3"/>
  <c r="BT65" i="3"/>
  <c r="BV65" i="3"/>
  <c r="BY65" i="3"/>
  <c r="BX65" i="3"/>
  <c r="BJ65" i="3"/>
  <c r="BL65" i="3"/>
  <c r="BO65" i="3"/>
  <c r="BN65" i="3"/>
  <c r="AZ65" i="3"/>
  <c r="BB65" i="3"/>
  <c r="BE65" i="3"/>
  <c r="BD65" i="3"/>
  <c r="AP65" i="3"/>
  <c r="AR65" i="3"/>
  <c r="AU65" i="3"/>
  <c r="AT65" i="3"/>
  <c r="AF65" i="3"/>
  <c r="AH65" i="3"/>
  <c r="AK65" i="3"/>
  <c r="AJ65" i="3"/>
  <c r="U65" i="3"/>
  <c r="W65" i="3"/>
  <c r="Z65" i="3"/>
  <c r="J65" i="3"/>
  <c r="L65" i="3"/>
  <c r="O65" i="3"/>
  <c r="BT64" i="3"/>
  <c r="BV64" i="3"/>
  <c r="BY64" i="3"/>
  <c r="BX64" i="3"/>
  <c r="BJ64" i="3"/>
  <c r="BL64" i="3"/>
  <c r="BO64" i="3"/>
  <c r="BN64" i="3"/>
  <c r="AZ64" i="3"/>
  <c r="BB64" i="3"/>
  <c r="BE64" i="3"/>
  <c r="BD64" i="3"/>
  <c r="AP64" i="3"/>
  <c r="AR64" i="3"/>
  <c r="AU64" i="3"/>
  <c r="AT64" i="3"/>
  <c r="AF64" i="3"/>
  <c r="AH64" i="3"/>
  <c r="AK64" i="3"/>
  <c r="AJ64" i="3"/>
  <c r="U64" i="3"/>
  <c r="W64" i="3"/>
  <c r="Z64" i="3"/>
  <c r="J64" i="3"/>
  <c r="L64" i="3"/>
  <c r="O64" i="3"/>
  <c r="BT63" i="3"/>
  <c r="BV63" i="3"/>
  <c r="BY63" i="3"/>
  <c r="BX63" i="3"/>
  <c r="BJ63" i="3"/>
  <c r="BL63" i="3"/>
  <c r="BO63" i="3"/>
  <c r="BN63" i="3"/>
  <c r="AZ63" i="3"/>
  <c r="BB63" i="3"/>
  <c r="BE63" i="3"/>
  <c r="BD63" i="3"/>
  <c r="AP63" i="3"/>
  <c r="AR63" i="3"/>
  <c r="AU63" i="3"/>
  <c r="AT63" i="3"/>
  <c r="AF63" i="3"/>
  <c r="AH63" i="3"/>
  <c r="AK63" i="3"/>
  <c r="AJ63" i="3"/>
  <c r="U63" i="3"/>
  <c r="W63" i="3"/>
  <c r="Z63" i="3"/>
  <c r="J63" i="3"/>
  <c r="L63" i="3"/>
  <c r="O63" i="3"/>
  <c r="BT62" i="3"/>
  <c r="BV62" i="3"/>
  <c r="BY62" i="3"/>
  <c r="BX62" i="3"/>
  <c r="BJ62" i="3"/>
  <c r="BL62" i="3"/>
  <c r="BO62" i="3"/>
  <c r="BN62" i="3"/>
  <c r="AZ62" i="3"/>
  <c r="BB62" i="3"/>
  <c r="BE62" i="3"/>
  <c r="BD62" i="3"/>
  <c r="AP62" i="3"/>
  <c r="AR62" i="3"/>
  <c r="AU62" i="3"/>
  <c r="AT62" i="3"/>
  <c r="AF62" i="3"/>
  <c r="AH62" i="3"/>
  <c r="AK62" i="3"/>
  <c r="AJ62" i="3"/>
  <c r="U62" i="3"/>
  <c r="W62" i="3"/>
  <c r="Z62" i="3"/>
  <c r="J62" i="3"/>
  <c r="L62" i="3"/>
  <c r="O62" i="3"/>
  <c r="BT61" i="3"/>
  <c r="BV61" i="3"/>
  <c r="BY61" i="3"/>
  <c r="BX61" i="3"/>
  <c r="BJ61" i="3"/>
  <c r="BL61" i="3"/>
  <c r="BO61" i="3"/>
  <c r="BN61" i="3"/>
  <c r="AZ61" i="3"/>
  <c r="BB61" i="3"/>
  <c r="BE61" i="3"/>
  <c r="BD61" i="3"/>
  <c r="AP61" i="3"/>
  <c r="AR61" i="3"/>
  <c r="AU61" i="3"/>
  <c r="AT61" i="3"/>
  <c r="AF61" i="3"/>
  <c r="AH61" i="3"/>
  <c r="AK61" i="3"/>
  <c r="AJ61" i="3"/>
  <c r="U61" i="3"/>
  <c r="W61" i="3"/>
  <c r="Z61" i="3"/>
  <c r="J61" i="3"/>
  <c r="L61" i="3"/>
  <c r="O61" i="3"/>
  <c r="BT60" i="3"/>
  <c r="BV60" i="3"/>
  <c r="BY60" i="3"/>
  <c r="BX60" i="3"/>
  <c r="BJ60" i="3"/>
  <c r="BL60" i="3"/>
  <c r="BO60" i="3"/>
  <c r="BN60" i="3"/>
  <c r="AZ60" i="3"/>
  <c r="BB60" i="3"/>
  <c r="BE60" i="3"/>
  <c r="BD60" i="3"/>
  <c r="AP60" i="3"/>
  <c r="AR60" i="3"/>
  <c r="AU60" i="3"/>
  <c r="AT60" i="3"/>
  <c r="AF60" i="3"/>
  <c r="AH60" i="3"/>
  <c r="AK60" i="3"/>
  <c r="AJ60" i="3"/>
  <c r="U60" i="3"/>
  <c r="W60" i="3"/>
  <c r="Z60" i="3"/>
  <c r="J60" i="3"/>
  <c r="L60" i="3"/>
  <c r="O60" i="3"/>
  <c r="BT59" i="3"/>
  <c r="BV59" i="3"/>
  <c r="BY59" i="3"/>
  <c r="BX59" i="3"/>
  <c r="BJ59" i="3"/>
  <c r="BL59" i="3"/>
  <c r="BO59" i="3"/>
  <c r="BN59" i="3"/>
  <c r="AZ59" i="3"/>
  <c r="BB59" i="3"/>
  <c r="BE59" i="3"/>
  <c r="BD59" i="3"/>
  <c r="AP59" i="3"/>
  <c r="AR59" i="3"/>
  <c r="AU59" i="3"/>
  <c r="AT59" i="3"/>
  <c r="AF59" i="3"/>
  <c r="AH59" i="3"/>
  <c r="AK59" i="3"/>
  <c r="AJ59" i="3"/>
  <c r="U59" i="3"/>
  <c r="W59" i="3"/>
  <c r="Z59" i="3"/>
  <c r="J59" i="3"/>
  <c r="L59" i="3"/>
  <c r="O59" i="3"/>
  <c r="BT58" i="3"/>
  <c r="BV58" i="3"/>
  <c r="BY58" i="3"/>
  <c r="BX58" i="3"/>
  <c r="BJ58" i="3"/>
  <c r="BL58" i="3"/>
  <c r="BO58" i="3"/>
  <c r="BN58" i="3"/>
  <c r="AZ58" i="3"/>
  <c r="BB58" i="3"/>
  <c r="BE58" i="3"/>
  <c r="BD58" i="3"/>
  <c r="AP58" i="3"/>
  <c r="AR58" i="3"/>
  <c r="AU58" i="3"/>
  <c r="AT58" i="3"/>
  <c r="AF58" i="3"/>
  <c r="AH58" i="3"/>
  <c r="AK58" i="3"/>
  <c r="AJ58" i="3"/>
  <c r="U58" i="3"/>
  <c r="W58" i="3"/>
  <c r="Z58" i="3"/>
  <c r="J58" i="3"/>
  <c r="L58" i="3"/>
  <c r="O58" i="3"/>
  <c r="BT57" i="3"/>
  <c r="BV57" i="3"/>
  <c r="BY57" i="3"/>
  <c r="BX57" i="3"/>
  <c r="BJ57" i="3"/>
  <c r="BL57" i="3"/>
  <c r="BO57" i="3"/>
  <c r="BN57" i="3"/>
  <c r="AZ57" i="3"/>
  <c r="BB57" i="3"/>
  <c r="BE57" i="3"/>
  <c r="BD57" i="3"/>
  <c r="AP57" i="3"/>
  <c r="AR57" i="3"/>
  <c r="AU57" i="3"/>
  <c r="AT57" i="3"/>
  <c r="AF57" i="3"/>
  <c r="AH57" i="3"/>
  <c r="AK57" i="3"/>
  <c r="AJ57" i="3"/>
  <c r="U57" i="3"/>
  <c r="W57" i="3"/>
  <c r="Z57" i="3"/>
  <c r="J57" i="3"/>
  <c r="L57" i="3"/>
  <c r="O57" i="3"/>
  <c r="BT56" i="3"/>
  <c r="BV56" i="3"/>
  <c r="BY56" i="3"/>
  <c r="BX56" i="3"/>
  <c r="BJ56" i="3"/>
  <c r="BL56" i="3"/>
  <c r="BO56" i="3"/>
  <c r="BN56" i="3"/>
  <c r="AZ56" i="3"/>
  <c r="BB56" i="3"/>
  <c r="BE56" i="3"/>
  <c r="BD56" i="3"/>
  <c r="AP56" i="3"/>
  <c r="AR56" i="3"/>
  <c r="AU56" i="3"/>
  <c r="AT56" i="3"/>
  <c r="AF56" i="3"/>
  <c r="AH56" i="3"/>
  <c r="AK56" i="3"/>
  <c r="AJ56" i="3"/>
  <c r="U56" i="3"/>
  <c r="W56" i="3"/>
  <c r="Z56" i="3"/>
  <c r="J56" i="3"/>
  <c r="L56" i="3"/>
  <c r="O56" i="3"/>
  <c r="BT55" i="3"/>
  <c r="BV55" i="3"/>
  <c r="BY55" i="3"/>
  <c r="BX55" i="3"/>
  <c r="BJ55" i="3"/>
  <c r="BL55" i="3"/>
  <c r="BO55" i="3"/>
  <c r="BN55" i="3"/>
  <c r="AZ55" i="3"/>
  <c r="BB55" i="3"/>
  <c r="BE55" i="3"/>
  <c r="BD55" i="3"/>
  <c r="AP55" i="3"/>
  <c r="AR55" i="3"/>
  <c r="AU55" i="3"/>
  <c r="AT55" i="3"/>
  <c r="AF55" i="3"/>
  <c r="AH55" i="3"/>
  <c r="AK55" i="3"/>
  <c r="AJ55" i="3"/>
  <c r="U55" i="3"/>
  <c r="W55" i="3"/>
  <c r="Z55" i="3"/>
  <c r="J55" i="3"/>
  <c r="L55" i="3"/>
  <c r="O55" i="3"/>
  <c r="BT54" i="3"/>
  <c r="BV54" i="3"/>
  <c r="BY54" i="3"/>
  <c r="BX54" i="3"/>
  <c r="BJ54" i="3"/>
  <c r="BL54" i="3"/>
  <c r="BO54" i="3"/>
  <c r="BN54" i="3"/>
  <c r="AZ54" i="3"/>
  <c r="BB54" i="3"/>
  <c r="BE54" i="3"/>
  <c r="BD54" i="3"/>
  <c r="AP54" i="3"/>
  <c r="AR54" i="3"/>
  <c r="AU54" i="3"/>
  <c r="AT54" i="3"/>
  <c r="AF54" i="3"/>
  <c r="AH54" i="3"/>
  <c r="AK54" i="3"/>
  <c r="AJ54" i="3"/>
  <c r="U54" i="3"/>
  <c r="W54" i="3"/>
  <c r="Z54" i="3"/>
  <c r="J54" i="3"/>
  <c r="L54" i="3"/>
  <c r="O54" i="3"/>
  <c r="BT53" i="3"/>
  <c r="BV53" i="3"/>
  <c r="BY53" i="3"/>
  <c r="BX53" i="3"/>
  <c r="BJ53" i="3"/>
  <c r="BL53" i="3"/>
  <c r="BO53" i="3"/>
  <c r="BN53" i="3"/>
  <c r="AZ53" i="3"/>
  <c r="BB53" i="3"/>
  <c r="BE53" i="3"/>
  <c r="BD53" i="3"/>
  <c r="AP53" i="3"/>
  <c r="AR53" i="3"/>
  <c r="AU53" i="3"/>
  <c r="AT53" i="3"/>
  <c r="AF53" i="3"/>
  <c r="AH53" i="3"/>
  <c r="AK53" i="3"/>
  <c r="AJ53" i="3"/>
  <c r="U53" i="3"/>
  <c r="W53" i="3"/>
  <c r="Z53" i="3"/>
  <c r="J53" i="3"/>
  <c r="L53" i="3"/>
  <c r="O53" i="3"/>
  <c r="BT52" i="3"/>
  <c r="BV52" i="3"/>
  <c r="BY52" i="3"/>
  <c r="BX52" i="3"/>
  <c r="BJ52" i="3"/>
  <c r="BL52" i="3"/>
  <c r="BO52" i="3"/>
  <c r="BN52" i="3"/>
  <c r="AZ52" i="3"/>
  <c r="BB52" i="3"/>
  <c r="BE52" i="3"/>
  <c r="BD52" i="3"/>
  <c r="AP52" i="3"/>
  <c r="AR52" i="3"/>
  <c r="AU52" i="3"/>
  <c r="AT52" i="3"/>
  <c r="AF52" i="3"/>
  <c r="AH52" i="3"/>
  <c r="AK52" i="3"/>
  <c r="AJ52" i="3"/>
  <c r="U52" i="3"/>
  <c r="W52" i="3"/>
  <c r="Z52" i="3"/>
  <c r="J52" i="3"/>
  <c r="L52" i="3"/>
  <c r="O52" i="3"/>
  <c r="BT51" i="3"/>
  <c r="BV51" i="3"/>
  <c r="BY51" i="3"/>
  <c r="BX51" i="3"/>
  <c r="BJ51" i="3"/>
  <c r="BL51" i="3"/>
  <c r="BO51" i="3"/>
  <c r="BN51" i="3"/>
  <c r="AZ51" i="3"/>
  <c r="BB51" i="3"/>
  <c r="BE51" i="3"/>
  <c r="BD51" i="3"/>
  <c r="AP51" i="3"/>
  <c r="AR51" i="3"/>
  <c r="AU51" i="3"/>
  <c r="AT51" i="3"/>
  <c r="AF51" i="3"/>
  <c r="AH51" i="3"/>
  <c r="AK51" i="3"/>
  <c r="AJ51" i="3"/>
  <c r="U51" i="3"/>
  <c r="W51" i="3"/>
  <c r="Z51" i="3"/>
  <c r="J51" i="3"/>
  <c r="L51" i="3"/>
  <c r="O51" i="3"/>
  <c r="BT50" i="3"/>
  <c r="BV50" i="3"/>
  <c r="BY50" i="3"/>
  <c r="BX50" i="3"/>
  <c r="BJ50" i="3"/>
  <c r="BL50" i="3"/>
  <c r="BO50" i="3"/>
  <c r="BN50" i="3"/>
  <c r="AZ50" i="3"/>
  <c r="BB50" i="3"/>
  <c r="BE50" i="3"/>
  <c r="BD50" i="3"/>
  <c r="AP50" i="3"/>
  <c r="AR50" i="3"/>
  <c r="AU50" i="3"/>
  <c r="AT50" i="3"/>
  <c r="AF50" i="3"/>
  <c r="AH50" i="3"/>
  <c r="AK50" i="3"/>
  <c r="AJ50" i="3"/>
  <c r="U50" i="3"/>
  <c r="W50" i="3"/>
  <c r="Z50" i="3"/>
  <c r="J50" i="3"/>
  <c r="L50" i="3"/>
  <c r="O50" i="3"/>
  <c r="BT49" i="3"/>
  <c r="BV49" i="3"/>
  <c r="BY49" i="3"/>
  <c r="BX49" i="3"/>
  <c r="BJ49" i="3"/>
  <c r="BL49" i="3"/>
  <c r="BO49" i="3"/>
  <c r="BN49" i="3"/>
  <c r="AZ49" i="3"/>
  <c r="BB49" i="3"/>
  <c r="BE49" i="3"/>
  <c r="BD49" i="3"/>
  <c r="AP49" i="3"/>
  <c r="AR49" i="3"/>
  <c r="AU49" i="3"/>
  <c r="AT49" i="3"/>
  <c r="AF49" i="3"/>
  <c r="AH49" i="3"/>
  <c r="AK49" i="3"/>
  <c r="AJ49" i="3"/>
  <c r="U49" i="3"/>
  <c r="W49" i="3"/>
  <c r="Z49" i="3"/>
  <c r="J49" i="3"/>
  <c r="L49" i="3"/>
  <c r="O49" i="3"/>
  <c r="BT48" i="3"/>
  <c r="BV48" i="3"/>
  <c r="BY48" i="3"/>
  <c r="BX48" i="3"/>
  <c r="BJ48" i="3"/>
  <c r="BL48" i="3"/>
  <c r="BO48" i="3"/>
  <c r="BN48" i="3"/>
  <c r="AZ48" i="3"/>
  <c r="BB48" i="3"/>
  <c r="BE48" i="3"/>
  <c r="BD48" i="3"/>
  <c r="AP48" i="3"/>
  <c r="AR48" i="3"/>
  <c r="AU48" i="3"/>
  <c r="AT48" i="3"/>
  <c r="AF48" i="3"/>
  <c r="AH48" i="3"/>
  <c r="AK48" i="3"/>
  <c r="AJ48" i="3"/>
  <c r="U48" i="3"/>
  <c r="W48" i="3"/>
  <c r="Z48" i="3"/>
  <c r="J48" i="3"/>
  <c r="L48" i="3"/>
  <c r="O48" i="3"/>
  <c r="BT47" i="3"/>
  <c r="BV47" i="3"/>
  <c r="BY47" i="3"/>
  <c r="BX47" i="3"/>
  <c r="BJ47" i="3"/>
  <c r="BL47" i="3"/>
  <c r="BO47" i="3"/>
  <c r="BN47" i="3"/>
  <c r="AZ47" i="3"/>
  <c r="BB47" i="3"/>
  <c r="BE47" i="3"/>
  <c r="BD47" i="3"/>
  <c r="AP47" i="3"/>
  <c r="AR47" i="3"/>
  <c r="AU47" i="3"/>
  <c r="AT47" i="3"/>
  <c r="AF47" i="3"/>
  <c r="AH47" i="3"/>
  <c r="AK47" i="3"/>
  <c r="AJ47" i="3"/>
  <c r="U47" i="3"/>
  <c r="W47" i="3"/>
  <c r="Z47" i="3"/>
  <c r="J47" i="3"/>
  <c r="L47" i="3"/>
  <c r="O47" i="3"/>
  <c r="BT46" i="3"/>
  <c r="BV46" i="3"/>
  <c r="BY46" i="3"/>
  <c r="BX46" i="3"/>
  <c r="BJ46" i="3"/>
  <c r="BL46" i="3"/>
  <c r="BO46" i="3"/>
  <c r="BN46" i="3"/>
  <c r="AZ46" i="3"/>
  <c r="BB46" i="3"/>
  <c r="BE46" i="3"/>
  <c r="BD46" i="3"/>
  <c r="AP46" i="3"/>
  <c r="AR46" i="3"/>
  <c r="AU46" i="3"/>
  <c r="AT46" i="3"/>
  <c r="AF46" i="3"/>
  <c r="AH46" i="3"/>
  <c r="AK46" i="3"/>
  <c r="AJ46" i="3"/>
  <c r="U46" i="3"/>
  <c r="W46" i="3"/>
  <c r="Z46" i="3"/>
  <c r="J46" i="3"/>
  <c r="L46" i="3"/>
  <c r="O46" i="3"/>
  <c r="BT45" i="3"/>
  <c r="BV45" i="3"/>
  <c r="BY45" i="3"/>
  <c r="BX45" i="3"/>
  <c r="BJ45" i="3"/>
  <c r="BL45" i="3"/>
  <c r="BO45" i="3"/>
  <c r="BN45" i="3"/>
  <c r="AZ45" i="3"/>
  <c r="BB45" i="3"/>
  <c r="BE45" i="3"/>
  <c r="BD45" i="3"/>
  <c r="AP45" i="3"/>
  <c r="AR45" i="3"/>
  <c r="AU45" i="3"/>
  <c r="AT45" i="3"/>
  <c r="AF45" i="3"/>
  <c r="AH45" i="3"/>
  <c r="AK45" i="3"/>
  <c r="AJ45" i="3"/>
  <c r="U45" i="3"/>
  <c r="W45" i="3"/>
  <c r="Z45" i="3"/>
  <c r="J45" i="3"/>
  <c r="L45" i="3"/>
  <c r="O45" i="3"/>
  <c r="BT44" i="3"/>
  <c r="BV44" i="3"/>
  <c r="BY44" i="3"/>
  <c r="BX44" i="3"/>
  <c r="BJ44" i="3"/>
  <c r="BL44" i="3"/>
  <c r="BO44" i="3"/>
  <c r="BN44" i="3"/>
  <c r="AZ44" i="3"/>
  <c r="BB44" i="3"/>
  <c r="BE44" i="3"/>
  <c r="BD44" i="3"/>
  <c r="AP44" i="3"/>
  <c r="AR44" i="3"/>
  <c r="AU44" i="3"/>
  <c r="AT44" i="3"/>
  <c r="AF44" i="3"/>
  <c r="AH44" i="3"/>
  <c r="AK44" i="3"/>
  <c r="AJ44" i="3"/>
  <c r="U44" i="3"/>
  <c r="W44" i="3"/>
  <c r="Z44" i="3"/>
  <c r="J44" i="3"/>
  <c r="L44" i="3"/>
  <c r="O44" i="3"/>
  <c r="BT43" i="3"/>
  <c r="BV43" i="3"/>
  <c r="BY43" i="3"/>
  <c r="BX43" i="3"/>
  <c r="BJ43" i="3"/>
  <c r="BL43" i="3"/>
  <c r="BO43" i="3"/>
  <c r="BN43" i="3"/>
  <c r="AZ43" i="3"/>
  <c r="BB43" i="3"/>
  <c r="BE43" i="3"/>
  <c r="BD43" i="3"/>
  <c r="AP43" i="3"/>
  <c r="AR43" i="3"/>
  <c r="AU43" i="3"/>
  <c r="AT43" i="3"/>
  <c r="AF43" i="3"/>
  <c r="AH43" i="3"/>
  <c r="AK43" i="3"/>
  <c r="AJ43" i="3"/>
  <c r="U43" i="3"/>
  <c r="W43" i="3"/>
  <c r="Z43" i="3"/>
  <c r="J43" i="3"/>
  <c r="L43" i="3"/>
  <c r="O43" i="3"/>
  <c r="BT42" i="3"/>
  <c r="BV42" i="3"/>
  <c r="BY42" i="3"/>
  <c r="BX42" i="3"/>
  <c r="BJ42" i="3"/>
  <c r="BL42" i="3"/>
  <c r="BO42" i="3"/>
  <c r="BN42" i="3"/>
  <c r="AZ42" i="3"/>
  <c r="BB42" i="3"/>
  <c r="BE42" i="3"/>
  <c r="BD42" i="3"/>
  <c r="AP42" i="3"/>
  <c r="AR42" i="3"/>
  <c r="AU42" i="3"/>
  <c r="AT42" i="3"/>
  <c r="AF42" i="3"/>
  <c r="AH42" i="3"/>
  <c r="AK42" i="3"/>
  <c r="AJ42" i="3"/>
  <c r="U42" i="3"/>
  <c r="W42" i="3"/>
  <c r="Z42" i="3"/>
  <c r="J42" i="3"/>
  <c r="L42" i="3"/>
  <c r="O42" i="3"/>
  <c r="BT41" i="3"/>
  <c r="BV41" i="3"/>
  <c r="BY41" i="3"/>
  <c r="BX41" i="3"/>
  <c r="BJ41" i="3"/>
  <c r="BL41" i="3"/>
  <c r="BO41" i="3"/>
  <c r="BN41" i="3"/>
  <c r="AZ41" i="3"/>
  <c r="BB41" i="3"/>
  <c r="BE41" i="3"/>
  <c r="BD41" i="3"/>
  <c r="AP41" i="3"/>
  <c r="AR41" i="3"/>
  <c r="AU41" i="3"/>
  <c r="AT41" i="3"/>
  <c r="AF41" i="3"/>
  <c r="AH41" i="3"/>
  <c r="AK41" i="3"/>
  <c r="AJ41" i="3"/>
  <c r="U41" i="3"/>
  <c r="W41" i="3"/>
  <c r="Z41" i="3"/>
  <c r="J41" i="3"/>
  <c r="L41" i="3"/>
  <c r="O41" i="3"/>
  <c r="BT40" i="3"/>
  <c r="BV40" i="3"/>
  <c r="BY40" i="3"/>
  <c r="BX40" i="3"/>
  <c r="BJ40" i="3"/>
  <c r="BL40" i="3"/>
  <c r="BO40" i="3"/>
  <c r="BN40" i="3"/>
  <c r="AZ40" i="3"/>
  <c r="BB40" i="3"/>
  <c r="BE40" i="3"/>
  <c r="BD40" i="3"/>
  <c r="AP40" i="3"/>
  <c r="AQ40" i="3"/>
  <c r="AR40" i="3"/>
  <c r="AU40" i="3"/>
  <c r="AT40" i="3"/>
  <c r="AF40" i="3"/>
  <c r="AH40" i="3"/>
  <c r="AK40" i="3"/>
  <c r="AJ40" i="3"/>
  <c r="U40" i="3"/>
  <c r="W40" i="3"/>
  <c r="Z40" i="3"/>
  <c r="J40" i="3"/>
  <c r="L40" i="3"/>
  <c r="O40" i="3"/>
  <c r="BT39" i="3"/>
  <c r="BV39" i="3"/>
  <c r="BY39" i="3"/>
  <c r="BX39" i="3"/>
  <c r="BJ39" i="3"/>
  <c r="BL39" i="3"/>
  <c r="BO39" i="3"/>
  <c r="BN39" i="3"/>
  <c r="AZ39" i="3"/>
  <c r="BB39" i="3"/>
  <c r="BE39" i="3"/>
  <c r="BD39" i="3"/>
  <c r="AP39" i="3"/>
  <c r="AR39" i="3"/>
  <c r="AU39" i="3"/>
  <c r="AT39" i="3"/>
  <c r="AF39" i="3"/>
  <c r="AH39" i="3"/>
  <c r="AK39" i="3"/>
  <c r="AJ39" i="3"/>
  <c r="U39" i="3"/>
  <c r="W39" i="3"/>
  <c r="Z39" i="3"/>
  <c r="J39" i="3"/>
  <c r="L39" i="3"/>
  <c r="O39" i="3"/>
  <c r="BT38" i="3"/>
  <c r="BV38" i="3"/>
  <c r="BY38" i="3"/>
  <c r="BX38" i="3"/>
  <c r="BJ38" i="3"/>
  <c r="BL38" i="3"/>
  <c r="BO38" i="3"/>
  <c r="BN38" i="3"/>
  <c r="AZ38" i="3"/>
  <c r="BB38" i="3"/>
  <c r="BE38" i="3"/>
  <c r="BD38" i="3"/>
  <c r="AP38" i="3"/>
  <c r="AR38" i="3"/>
  <c r="AU38" i="3"/>
  <c r="AT38" i="3"/>
  <c r="AF38" i="3"/>
  <c r="AH38" i="3"/>
  <c r="AK38" i="3"/>
  <c r="AJ38" i="3"/>
  <c r="U38" i="3"/>
  <c r="W38" i="3"/>
  <c r="Z38" i="3"/>
  <c r="J38" i="3"/>
  <c r="L38" i="3"/>
  <c r="O38" i="3"/>
  <c r="BT37" i="3"/>
  <c r="BV37" i="3"/>
  <c r="BY37" i="3"/>
  <c r="BX37" i="3"/>
  <c r="BJ37" i="3"/>
  <c r="BL37" i="3"/>
  <c r="BO37" i="3"/>
  <c r="BN37" i="3"/>
  <c r="AZ37" i="3"/>
  <c r="BB37" i="3"/>
  <c r="BE37" i="3"/>
  <c r="BD37" i="3"/>
  <c r="AP37" i="3"/>
  <c r="AR37" i="3"/>
  <c r="AU37" i="3"/>
  <c r="AT37" i="3"/>
  <c r="AF37" i="3"/>
  <c r="AH37" i="3"/>
  <c r="AK37" i="3"/>
  <c r="AJ37" i="3"/>
  <c r="U37" i="3"/>
  <c r="W37" i="3"/>
  <c r="Z37" i="3"/>
  <c r="J37" i="3"/>
  <c r="L37" i="3"/>
  <c r="O37" i="3"/>
  <c r="BT36" i="3"/>
  <c r="BV36" i="3"/>
  <c r="BY36" i="3"/>
  <c r="BX36" i="3"/>
  <c r="BJ36" i="3"/>
  <c r="BL36" i="3"/>
  <c r="BO36" i="3"/>
  <c r="BN36" i="3"/>
  <c r="AZ36" i="3"/>
  <c r="BB36" i="3"/>
  <c r="BE36" i="3"/>
  <c r="BD36" i="3"/>
  <c r="AP36" i="3"/>
  <c r="AR36" i="3"/>
  <c r="AU36" i="3"/>
  <c r="AT36" i="3"/>
  <c r="AF36" i="3"/>
  <c r="AH36" i="3"/>
  <c r="AK36" i="3"/>
  <c r="AJ36" i="3"/>
  <c r="U36" i="3"/>
  <c r="W36" i="3"/>
  <c r="Z36" i="3"/>
  <c r="J36" i="3"/>
  <c r="L36" i="3"/>
  <c r="O36" i="3"/>
  <c r="BT35" i="3"/>
  <c r="BV35" i="3"/>
  <c r="BY35" i="3"/>
  <c r="BX35" i="3"/>
  <c r="BJ35" i="3"/>
  <c r="BL35" i="3"/>
  <c r="BO35" i="3"/>
  <c r="BN35" i="3"/>
  <c r="AZ35" i="3"/>
  <c r="BB35" i="3"/>
  <c r="BE35" i="3"/>
  <c r="BD35" i="3"/>
  <c r="AP35" i="3"/>
  <c r="AR35" i="3"/>
  <c r="AU35" i="3"/>
  <c r="AT35" i="3"/>
  <c r="AF35" i="3"/>
  <c r="AH35" i="3"/>
  <c r="AK35" i="3"/>
  <c r="AJ35" i="3"/>
  <c r="U35" i="3"/>
  <c r="W35" i="3"/>
  <c r="Z35" i="3"/>
  <c r="J35" i="3"/>
  <c r="L35" i="3"/>
  <c r="O35" i="3"/>
  <c r="BT34" i="3"/>
  <c r="BV34" i="3"/>
  <c r="BY34" i="3"/>
  <c r="BX34" i="3"/>
  <c r="BJ34" i="3"/>
  <c r="BL34" i="3"/>
  <c r="BO34" i="3"/>
  <c r="BN34" i="3"/>
  <c r="AZ34" i="3"/>
  <c r="BB34" i="3"/>
  <c r="BE34" i="3"/>
  <c r="BD34" i="3"/>
  <c r="AP34" i="3"/>
  <c r="AR34" i="3"/>
  <c r="AU34" i="3"/>
  <c r="AT34" i="3"/>
  <c r="AF34" i="3"/>
  <c r="AH34" i="3"/>
  <c r="AK34" i="3"/>
  <c r="AJ34" i="3"/>
  <c r="U34" i="3"/>
  <c r="W34" i="3"/>
  <c r="Z34" i="3"/>
  <c r="J34" i="3"/>
  <c r="L34" i="3"/>
  <c r="O34" i="3"/>
  <c r="BT33" i="3"/>
  <c r="BV33" i="3"/>
  <c r="BY33" i="3"/>
  <c r="BX33" i="3"/>
  <c r="BJ33" i="3"/>
  <c r="BL33" i="3"/>
  <c r="BO33" i="3"/>
  <c r="BN33" i="3"/>
  <c r="AZ33" i="3"/>
  <c r="BB33" i="3"/>
  <c r="BE33" i="3"/>
  <c r="BD33" i="3"/>
  <c r="AP33" i="3"/>
  <c r="AR33" i="3"/>
  <c r="AU33" i="3"/>
  <c r="AT33" i="3"/>
  <c r="AF33" i="3"/>
  <c r="AH33" i="3"/>
  <c r="AK33" i="3"/>
  <c r="AJ33" i="3"/>
  <c r="U33" i="3"/>
  <c r="W33" i="3"/>
  <c r="Z33" i="3"/>
  <c r="J33" i="3"/>
  <c r="L33" i="3"/>
  <c r="O33" i="3"/>
  <c r="BT32" i="3"/>
  <c r="BV32" i="3"/>
  <c r="BY32" i="3"/>
  <c r="BX32" i="3"/>
  <c r="BJ32" i="3"/>
  <c r="BL32" i="3"/>
  <c r="BO32" i="3"/>
  <c r="BN32" i="3"/>
  <c r="AZ32" i="3"/>
  <c r="BB32" i="3"/>
  <c r="BE32" i="3"/>
  <c r="BD32" i="3"/>
  <c r="AP32" i="3"/>
  <c r="AR32" i="3"/>
  <c r="AU32" i="3"/>
  <c r="AT32" i="3"/>
  <c r="AF32" i="3"/>
  <c r="AH32" i="3"/>
  <c r="AK32" i="3"/>
  <c r="AJ32" i="3"/>
  <c r="U32" i="3"/>
  <c r="W32" i="3"/>
  <c r="Z32" i="3"/>
  <c r="J32" i="3"/>
  <c r="L32" i="3"/>
  <c r="O32" i="3"/>
  <c r="BT31" i="3"/>
  <c r="BV31" i="3"/>
  <c r="BY31" i="3"/>
  <c r="BX31" i="3"/>
  <c r="BJ31" i="3"/>
  <c r="BL31" i="3"/>
  <c r="BO31" i="3"/>
  <c r="BN31" i="3"/>
  <c r="AZ31" i="3"/>
  <c r="BB31" i="3"/>
  <c r="BE31" i="3"/>
  <c r="BD31" i="3"/>
  <c r="AP31" i="3"/>
  <c r="AR31" i="3"/>
  <c r="AU31" i="3"/>
  <c r="AT31" i="3"/>
  <c r="AF31" i="3"/>
  <c r="AH31" i="3"/>
  <c r="AK31" i="3"/>
  <c r="AJ31" i="3"/>
  <c r="U31" i="3"/>
  <c r="W31" i="3"/>
  <c r="Z31" i="3"/>
  <c r="J31" i="3"/>
  <c r="L31" i="3"/>
  <c r="O31" i="3"/>
  <c r="BT30" i="3"/>
  <c r="BV30" i="3"/>
  <c r="BY30" i="3"/>
  <c r="BX30" i="3"/>
  <c r="BJ30" i="3"/>
  <c r="BL30" i="3"/>
  <c r="BO30" i="3"/>
  <c r="BN30" i="3"/>
  <c r="AZ30" i="3"/>
  <c r="BB30" i="3"/>
  <c r="BE30" i="3"/>
  <c r="BD30" i="3"/>
  <c r="AP30" i="3"/>
  <c r="AR30" i="3"/>
  <c r="AU30" i="3"/>
  <c r="AT30" i="3"/>
  <c r="AF30" i="3"/>
  <c r="AH30" i="3"/>
  <c r="AK30" i="3"/>
  <c r="AJ30" i="3"/>
  <c r="U30" i="3"/>
  <c r="W30" i="3"/>
  <c r="Z30" i="3"/>
  <c r="J30" i="3"/>
  <c r="L30" i="3"/>
  <c r="O30" i="3"/>
  <c r="BT29" i="3"/>
  <c r="BV29" i="3"/>
  <c r="BY29" i="3"/>
  <c r="BX29" i="3"/>
  <c r="BJ29" i="3"/>
  <c r="BL29" i="3"/>
  <c r="BO29" i="3"/>
  <c r="BN29" i="3"/>
  <c r="AZ29" i="3"/>
  <c r="BB29" i="3"/>
  <c r="BE29" i="3"/>
  <c r="BD29" i="3"/>
  <c r="AP29" i="3"/>
  <c r="AR29" i="3"/>
  <c r="AU29" i="3"/>
  <c r="AT29" i="3"/>
  <c r="AF29" i="3"/>
  <c r="AH29" i="3"/>
  <c r="AK29" i="3"/>
  <c r="AJ29" i="3"/>
  <c r="U29" i="3"/>
  <c r="W29" i="3"/>
  <c r="Z29" i="3"/>
  <c r="J29" i="3"/>
  <c r="L29" i="3"/>
  <c r="O29" i="3"/>
  <c r="BT28" i="3"/>
  <c r="BV28" i="3"/>
  <c r="BY28" i="3"/>
  <c r="BX28" i="3"/>
  <c r="BJ28" i="3"/>
  <c r="BL28" i="3"/>
  <c r="BO28" i="3"/>
  <c r="BN28" i="3"/>
  <c r="AZ28" i="3"/>
  <c r="BB28" i="3"/>
  <c r="BE28" i="3"/>
  <c r="BD28" i="3"/>
  <c r="AP28" i="3"/>
  <c r="AR28" i="3"/>
  <c r="AU28" i="3"/>
  <c r="AT28" i="3"/>
  <c r="AF28" i="3"/>
  <c r="AH28" i="3"/>
  <c r="AK28" i="3"/>
  <c r="AJ28" i="3"/>
  <c r="U28" i="3"/>
  <c r="W28" i="3"/>
  <c r="Z28" i="3"/>
  <c r="J28" i="3"/>
  <c r="L28" i="3"/>
  <c r="O28" i="3"/>
  <c r="BT27" i="3"/>
  <c r="BV27" i="3"/>
  <c r="BY27" i="3"/>
  <c r="BX27" i="3"/>
  <c r="BJ27" i="3"/>
  <c r="BL27" i="3"/>
  <c r="BO27" i="3"/>
  <c r="BN27" i="3"/>
  <c r="AZ27" i="3"/>
  <c r="BB27" i="3"/>
  <c r="BE27" i="3"/>
  <c r="BD27" i="3"/>
  <c r="AP27" i="3"/>
  <c r="AR27" i="3"/>
  <c r="AU27" i="3"/>
  <c r="AT27" i="3"/>
  <c r="AF27" i="3"/>
  <c r="AH27" i="3"/>
  <c r="AK27" i="3"/>
  <c r="AJ27" i="3"/>
  <c r="U27" i="3"/>
  <c r="W27" i="3"/>
  <c r="Z27" i="3"/>
  <c r="J27" i="3"/>
  <c r="L27" i="3"/>
  <c r="O27" i="3"/>
  <c r="BT26" i="3"/>
  <c r="BV26" i="3"/>
  <c r="BY26" i="3"/>
  <c r="BX26" i="3"/>
  <c r="BJ26" i="3"/>
  <c r="BL26" i="3"/>
  <c r="BO26" i="3"/>
  <c r="BN26" i="3"/>
  <c r="AZ26" i="3"/>
  <c r="BB26" i="3"/>
  <c r="BE26" i="3"/>
  <c r="BD26" i="3"/>
  <c r="AP26" i="3"/>
  <c r="AR26" i="3"/>
  <c r="AU26" i="3"/>
  <c r="AT26" i="3"/>
  <c r="AF26" i="3"/>
  <c r="AH26" i="3"/>
  <c r="AK26" i="3"/>
  <c r="AJ26" i="3"/>
  <c r="U26" i="3"/>
  <c r="W26" i="3"/>
  <c r="Z26" i="3"/>
  <c r="J26" i="3"/>
  <c r="L26" i="3"/>
  <c r="O26" i="3"/>
  <c r="BT25" i="3"/>
  <c r="BV25" i="3"/>
  <c r="BY25" i="3"/>
  <c r="BX25" i="3"/>
  <c r="BJ25" i="3"/>
  <c r="BL25" i="3"/>
  <c r="BO25" i="3"/>
  <c r="BN25" i="3"/>
  <c r="AZ25" i="3"/>
  <c r="BB25" i="3"/>
  <c r="BE25" i="3"/>
  <c r="BD25" i="3"/>
  <c r="AP25" i="3"/>
  <c r="AR25" i="3"/>
  <c r="AU25" i="3"/>
  <c r="AT25" i="3"/>
  <c r="AF25" i="3"/>
  <c r="AH25" i="3"/>
  <c r="AK25" i="3"/>
  <c r="AJ25" i="3"/>
  <c r="U25" i="3"/>
  <c r="W25" i="3"/>
  <c r="Z25" i="3"/>
  <c r="J25" i="3"/>
  <c r="L25" i="3"/>
  <c r="O25" i="3"/>
  <c r="BT24" i="3"/>
  <c r="BV24" i="3"/>
  <c r="BY24" i="3"/>
  <c r="BX24" i="3"/>
  <c r="BJ24" i="3"/>
  <c r="BL24" i="3"/>
  <c r="BO24" i="3"/>
  <c r="BN24" i="3"/>
  <c r="AZ24" i="3"/>
  <c r="BB24" i="3"/>
  <c r="BE24" i="3"/>
  <c r="BD24" i="3"/>
  <c r="AP24" i="3"/>
  <c r="AR24" i="3"/>
  <c r="AU24" i="3"/>
  <c r="AT24" i="3"/>
  <c r="AF24" i="3"/>
  <c r="AH24" i="3"/>
  <c r="AK24" i="3"/>
  <c r="AJ24" i="3"/>
  <c r="U24" i="3"/>
  <c r="W24" i="3"/>
  <c r="Z24" i="3"/>
  <c r="J24" i="3"/>
  <c r="L24" i="3"/>
  <c r="O24" i="3"/>
  <c r="BT23" i="3"/>
  <c r="BV23" i="3"/>
  <c r="BY23" i="3"/>
  <c r="BX23" i="3"/>
  <c r="BJ23" i="3"/>
  <c r="BL23" i="3"/>
  <c r="BO23" i="3"/>
  <c r="BN23" i="3"/>
  <c r="AZ23" i="3"/>
  <c r="BB23" i="3"/>
  <c r="BE23" i="3"/>
  <c r="BD23" i="3"/>
  <c r="AP23" i="3"/>
  <c r="AR23" i="3"/>
  <c r="AU23" i="3"/>
  <c r="AT23" i="3"/>
  <c r="AF23" i="3"/>
  <c r="AH23" i="3"/>
  <c r="AK23" i="3"/>
  <c r="AJ23" i="3"/>
  <c r="U23" i="3"/>
  <c r="W23" i="3"/>
  <c r="Z23" i="3"/>
  <c r="J23" i="3"/>
  <c r="L23" i="3"/>
  <c r="O23" i="3"/>
  <c r="BT22" i="3"/>
  <c r="BV22" i="3"/>
  <c r="BY22" i="3"/>
  <c r="BX22" i="3"/>
  <c r="BJ22" i="3"/>
  <c r="BL22" i="3"/>
  <c r="BO22" i="3"/>
  <c r="BN22" i="3"/>
  <c r="AZ22" i="3"/>
  <c r="BB22" i="3"/>
  <c r="BE22" i="3"/>
  <c r="BD22" i="3"/>
  <c r="AP22" i="3"/>
  <c r="AR22" i="3"/>
  <c r="AU22" i="3"/>
  <c r="AT22" i="3"/>
  <c r="AF22" i="3"/>
  <c r="AH22" i="3"/>
  <c r="AK22" i="3"/>
  <c r="AJ22" i="3"/>
  <c r="U22" i="3"/>
  <c r="W22" i="3"/>
  <c r="Z22" i="3"/>
  <c r="J22" i="3"/>
  <c r="L22" i="3"/>
  <c r="O22" i="3"/>
  <c r="BT21" i="3"/>
  <c r="BV21" i="3"/>
  <c r="BY21" i="3"/>
  <c r="BX21" i="3"/>
  <c r="BJ21" i="3"/>
  <c r="BL21" i="3"/>
  <c r="BO21" i="3"/>
  <c r="BN21" i="3"/>
  <c r="AZ21" i="3"/>
  <c r="BB21" i="3"/>
  <c r="BE21" i="3"/>
  <c r="BD21" i="3"/>
  <c r="AP21" i="3"/>
  <c r="AR21" i="3"/>
  <c r="AU21" i="3"/>
  <c r="AT21" i="3"/>
  <c r="AF21" i="3"/>
  <c r="AH21" i="3"/>
  <c r="AK21" i="3"/>
  <c r="AJ21" i="3"/>
  <c r="U21" i="3"/>
  <c r="W21" i="3"/>
  <c r="Z21" i="3"/>
  <c r="J21" i="3"/>
  <c r="L21" i="3"/>
  <c r="O21" i="3"/>
  <c r="BT20" i="3"/>
  <c r="BV20" i="3"/>
  <c r="BY20" i="3"/>
  <c r="BX20" i="3"/>
  <c r="BJ20" i="3"/>
  <c r="BL20" i="3"/>
  <c r="BO20" i="3"/>
  <c r="BN20" i="3"/>
  <c r="AZ20" i="3"/>
  <c r="BB20" i="3"/>
  <c r="BE20" i="3"/>
  <c r="BD20" i="3"/>
  <c r="AP20" i="3"/>
  <c r="AR20" i="3"/>
  <c r="AU20" i="3"/>
  <c r="AT20" i="3"/>
  <c r="AF20" i="3"/>
  <c r="AH20" i="3"/>
  <c r="AK20" i="3"/>
  <c r="AJ20" i="3"/>
  <c r="U20" i="3"/>
  <c r="W20" i="3"/>
  <c r="Z20" i="3"/>
  <c r="J20" i="3"/>
  <c r="L20" i="3"/>
  <c r="O20" i="3"/>
  <c r="BT19" i="3"/>
  <c r="BV19" i="3"/>
  <c r="BY19" i="3"/>
  <c r="BX19" i="3"/>
  <c r="BJ19" i="3"/>
  <c r="BL19" i="3"/>
  <c r="BO19" i="3"/>
  <c r="BN19" i="3"/>
  <c r="AZ19" i="3"/>
  <c r="BB19" i="3"/>
  <c r="BE19" i="3"/>
  <c r="BD19" i="3"/>
  <c r="AP19" i="3"/>
  <c r="AR19" i="3"/>
  <c r="AU19" i="3"/>
  <c r="AT19" i="3"/>
  <c r="AF19" i="3"/>
  <c r="AH19" i="3"/>
  <c r="AK19" i="3"/>
  <c r="AJ19" i="3"/>
  <c r="U19" i="3"/>
  <c r="W19" i="3"/>
  <c r="Z19" i="3"/>
  <c r="J19" i="3"/>
  <c r="L19" i="3"/>
  <c r="O19" i="3"/>
  <c r="BT18" i="3"/>
  <c r="BV18" i="3"/>
  <c r="BY18" i="3"/>
  <c r="BX18" i="3"/>
  <c r="BJ18" i="3"/>
  <c r="BL18" i="3"/>
  <c r="BO18" i="3"/>
  <c r="BN18" i="3"/>
  <c r="AZ18" i="3"/>
  <c r="BB18" i="3"/>
  <c r="BE18" i="3"/>
  <c r="BD18" i="3"/>
  <c r="AP18" i="3"/>
  <c r="AR18" i="3"/>
  <c r="AU18" i="3"/>
  <c r="AT18" i="3"/>
  <c r="AF18" i="3"/>
  <c r="AH18" i="3"/>
  <c r="AK18" i="3"/>
  <c r="AJ18" i="3"/>
  <c r="U18" i="3"/>
  <c r="W18" i="3"/>
  <c r="Z18" i="3"/>
  <c r="J18" i="3"/>
  <c r="L18" i="3"/>
  <c r="O18" i="3"/>
  <c r="BT17" i="3"/>
  <c r="BV17" i="3"/>
  <c r="BY17" i="3"/>
  <c r="BX17" i="3"/>
  <c r="BJ17" i="3"/>
  <c r="BL17" i="3"/>
  <c r="BO17" i="3"/>
  <c r="BN17" i="3"/>
  <c r="AZ17" i="3"/>
  <c r="BB17" i="3"/>
  <c r="BE17" i="3"/>
  <c r="BD17" i="3"/>
  <c r="AP17" i="3"/>
  <c r="AR17" i="3"/>
  <c r="AU17" i="3"/>
  <c r="AT17" i="3"/>
  <c r="AF17" i="3"/>
  <c r="AH17" i="3"/>
  <c r="AK17" i="3"/>
  <c r="AJ17" i="3"/>
  <c r="U17" i="3"/>
  <c r="W17" i="3"/>
  <c r="Z17" i="3"/>
  <c r="J17" i="3"/>
  <c r="L17" i="3"/>
  <c r="O17" i="3"/>
  <c r="BT16" i="3"/>
  <c r="BV16" i="3"/>
  <c r="BY16" i="3"/>
  <c r="BX16" i="3"/>
  <c r="BJ16" i="3"/>
  <c r="BL16" i="3"/>
  <c r="BO16" i="3"/>
  <c r="BN16" i="3"/>
  <c r="AZ16" i="3"/>
  <c r="BB16" i="3"/>
  <c r="BE16" i="3"/>
  <c r="BD16" i="3"/>
  <c r="AP16" i="3"/>
  <c r="AR16" i="3"/>
  <c r="AU16" i="3"/>
  <c r="AT16" i="3"/>
  <c r="AF16" i="3"/>
  <c r="AH16" i="3"/>
  <c r="AK16" i="3"/>
  <c r="AJ16" i="3"/>
  <c r="U16" i="3"/>
  <c r="W16" i="3"/>
  <c r="Z16" i="3"/>
  <c r="J16" i="3"/>
  <c r="L16" i="3"/>
  <c r="O16" i="3"/>
  <c r="BT15" i="3"/>
  <c r="BV15" i="3"/>
  <c r="BY15" i="3"/>
  <c r="BX15" i="3"/>
  <c r="BJ15" i="3"/>
  <c r="BL15" i="3"/>
  <c r="BO15" i="3"/>
  <c r="BN15" i="3"/>
  <c r="AZ15" i="3"/>
  <c r="BB15" i="3"/>
  <c r="BE15" i="3"/>
  <c r="BD15" i="3"/>
  <c r="AP15" i="3"/>
  <c r="AR15" i="3"/>
  <c r="AU15" i="3"/>
  <c r="AT15" i="3"/>
  <c r="AF15" i="3"/>
  <c r="AH15" i="3"/>
  <c r="AK15" i="3"/>
  <c r="AJ15" i="3"/>
  <c r="U15" i="3"/>
  <c r="W15" i="3"/>
  <c r="Z15" i="3"/>
  <c r="J15" i="3"/>
  <c r="L15" i="3"/>
  <c r="O15" i="3"/>
  <c r="BT14" i="3"/>
  <c r="BV14" i="3"/>
  <c r="BY14" i="3"/>
  <c r="BX14" i="3"/>
  <c r="BJ14" i="3"/>
  <c r="BL14" i="3"/>
  <c r="BO14" i="3"/>
  <c r="BN14" i="3"/>
  <c r="AZ14" i="3"/>
  <c r="BB14" i="3"/>
  <c r="BE14" i="3"/>
  <c r="BD14" i="3"/>
  <c r="AP14" i="3"/>
  <c r="AR14" i="3"/>
  <c r="AU14" i="3"/>
  <c r="AT14" i="3"/>
  <c r="AF14" i="3"/>
  <c r="AH14" i="3"/>
  <c r="AK14" i="3"/>
  <c r="AJ14" i="3"/>
  <c r="U14" i="3"/>
  <c r="W14" i="3"/>
  <c r="Z14" i="3"/>
  <c r="J14" i="3"/>
  <c r="L14" i="3"/>
  <c r="O14" i="3"/>
  <c r="BT13" i="3"/>
  <c r="BV13" i="3"/>
  <c r="BY13" i="3"/>
  <c r="BX13" i="3"/>
  <c r="BJ13" i="3"/>
  <c r="BL13" i="3"/>
  <c r="BO13" i="3"/>
  <c r="BN13" i="3"/>
  <c r="AZ13" i="3"/>
  <c r="BB13" i="3"/>
  <c r="BE13" i="3"/>
  <c r="BD13" i="3"/>
  <c r="AP13" i="3"/>
  <c r="AR13" i="3"/>
  <c r="AU13" i="3"/>
  <c r="AT13" i="3"/>
  <c r="AF13" i="3"/>
  <c r="AH13" i="3"/>
  <c r="AK13" i="3"/>
  <c r="AJ13" i="3"/>
  <c r="U13" i="3"/>
  <c r="W13" i="3"/>
  <c r="Z13" i="3"/>
  <c r="J13" i="3"/>
  <c r="L13" i="3"/>
  <c r="O13" i="3"/>
  <c r="BT12" i="3"/>
  <c r="BV12" i="3"/>
  <c r="BY12" i="3"/>
  <c r="BX12" i="3"/>
  <c r="BJ12" i="3"/>
  <c r="BL12" i="3"/>
  <c r="BO12" i="3"/>
  <c r="BN12" i="3"/>
  <c r="AZ12" i="3"/>
  <c r="BB12" i="3"/>
  <c r="BE12" i="3"/>
  <c r="BD12" i="3"/>
  <c r="AP12" i="3"/>
  <c r="AR12" i="3"/>
  <c r="AU12" i="3"/>
  <c r="AT12" i="3"/>
  <c r="AF12" i="3"/>
  <c r="AH12" i="3"/>
  <c r="AK12" i="3"/>
  <c r="AJ12" i="3"/>
  <c r="U12" i="3"/>
  <c r="W12" i="3"/>
  <c r="Z12" i="3"/>
  <c r="J12" i="3"/>
  <c r="L12" i="3"/>
  <c r="O12" i="3"/>
  <c r="BT11" i="3"/>
  <c r="BV11" i="3"/>
  <c r="BY11" i="3"/>
  <c r="BX11" i="3"/>
  <c r="BJ11" i="3"/>
  <c r="BL11" i="3"/>
  <c r="BO11" i="3"/>
  <c r="BN11" i="3"/>
  <c r="AZ11" i="3"/>
  <c r="BB11" i="3"/>
  <c r="BE11" i="3"/>
  <c r="BD11" i="3"/>
  <c r="AP11" i="3"/>
  <c r="AR11" i="3"/>
  <c r="AU11" i="3"/>
  <c r="AT11" i="3"/>
  <c r="AF11" i="3"/>
  <c r="AH11" i="3"/>
  <c r="AK11" i="3"/>
  <c r="AJ11" i="3"/>
  <c r="U11" i="3"/>
  <c r="W11" i="3"/>
  <c r="Z11" i="3"/>
  <c r="J11" i="3"/>
  <c r="L11" i="3"/>
  <c r="O11" i="3"/>
  <c r="BT10" i="3"/>
  <c r="BV10" i="3"/>
  <c r="BY10" i="3"/>
  <c r="BX10" i="3"/>
  <c r="BJ10" i="3"/>
  <c r="BL10" i="3"/>
  <c r="BO10" i="3"/>
  <c r="BN10" i="3"/>
  <c r="AZ10" i="3"/>
  <c r="BB10" i="3"/>
  <c r="BE10" i="3"/>
  <c r="BD10" i="3"/>
  <c r="AP10" i="3"/>
  <c r="AR10" i="3"/>
  <c r="AU10" i="3"/>
  <c r="AT10" i="3"/>
  <c r="AF10" i="3"/>
  <c r="AH10" i="3"/>
  <c r="AK10" i="3"/>
  <c r="AJ10" i="3"/>
  <c r="U10" i="3"/>
  <c r="W10" i="3"/>
  <c r="Z10" i="3"/>
  <c r="J10" i="3"/>
  <c r="L10" i="3"/>
  <c r="BT9" i="3"/>
  <c r="BV9" i="3"/>
  <c r="BY9" i="3"/>
  <c r="BX9" i="3"/>
  <c r="BJ9" i="3"/>
  <c r="BL9" i="3"/>
  <c r="BO9" i="3"/>
  <c r="BN9" i="3"/>
  <c r="AZ9" i="3"/>
  <c r="BB9" i="3"/>
  <c r="BE9" i="3"/>
  <c r="BD9" i="3"/>
  <c r="AP9" i="3"/>
  <c r="AR9" i="3"/>
  <c r="AU9" i="3"/>
  <c r="AT9" i="3"/>
  <c r="AF9" i="3"/>
  <c r="AH9" i="3"/>
  <c r="AK9" i="3"/>
  <c r="AJ9" i="3"/>
  <c r="U9" i="3"/>
  <c r="W9" i="3"/>
  <c r="Z9" i="3"/>
  <c r="J9" i="3"/>
  <c r="L9" i="3"/>
  <c r="O9" i="3"/>
  <c r="BT8" i="3"/>
  <c r="BV8" i="3"/>
  <c r="BY8" i="3"/>
  <c r="BX8" i="3"/>
  <c r="BJ8" i="3"/>
  <c r="BL8" i="3"/>
  <c r="BO8" i="3"/>
  <c r="BN8" i="3"/>
  <c r="AZ8" i="3"/>
  <c r="BB8" i="3"/>
  <c r="BE8" i="3"/>
  <c r="BD8" i="3"/>
  <c r="AP8" i="3"/>
  <c r="AR8" i="3"/>
  <c r="AU8" i="3"/>
  <c r="AT8" i="3"/>
  <c r="AF8" i="3"/>
  <c r="AH8" i="3"/>
  <c r="AK8" i="3"/>
  <c r="AJ8" i="3"/>
  <c r="U8" i="3"/>
  <c r="W8" i="3"/>
  <c r="Z8" i="3"/>
  <c r="J8" i="3"/>
  <c r="L8" i="3"/>
  <c r="O8" i="3"/>
  <c r="BT7" i="3"/>
  <c r="BV7" i="3"/>
  <c r="BY7" i="3"/>
  <c r="BX7" i="3"/>
  <c r="BJ7" i="3"/>
  <c r="BL7" i="3"/>
  <c r="BO7" i="3"/>
  <c r="BN7" i="3"/>
  <c r="AZ7" i="3"/>
  <c r="BB7" i="3"/>
  <c r="BE7" i="3"/>
  <c r="BD7" i="3"/>
  <c r="AP7" i="3"/>
  <c r="AR7" i="3"/>
  <c r="AU7" i="3"/>
  <c r="AT7" i="3"/>
  <c r="AF7" i="3"/>
  <c r="AH7" i="3"/>
  <c r="AK7" i="3"/>
  <c r="AJ7" i="3"/>
  <c r="U7" i="3"/>
  <c r="W7" i="3"/>
  <c r="Z7" i="3"/>
  <c r="J7" i="3"/>
  <c r="L7" i="3"/>
  <c r="O7" i="3"/>
  <c r="BT6" i="3"/>
  <c r="BV6" i="3"/>
  <c r="BY6" i="3"/>
  <c r="BX6" i="3"/>
  <c r="BJ6" i="3"/>
  <c r="BL6" i="3"/>
  <c r="BO6" i="3"/>
  <c r="BN6" i="3"/>
  <c r="AZ6" i="3"/>
  <c r="BB6" i="3"/>
  <c r="BE6" i="3"/>
  <c r="BD6" i="3"/>
  <c r="AP6" i="3"/>
  <c r="AR6" i="3"/>
  <c r="AU6" i="3"/>
  <c r="AT6" i="3"/>
  <c r="AF6" i="3"/>
  <c r="AH6" i="3"/>
  <c r="AK6" i="3"/>
  <c r="AJ6" i="3"/>
  <c r="U6" i="3"/>
  <c r="W6" i="3"/>
  <c r="Z6" i="3"/>
  <c r="J6" i="3"/>
  <c r="L6" i="3"/>
  <c r="O6" i="3"/>
  <c r="BT5" i="3"/>
  <c r="BV5" i="3"/>
  <c r="BY5" i="3"/>
  <c r="BX5" i="3"/>
  <c r="BJ5" i="3"/>
  <c r="BL5" i="3"/>
  <c r="BO5" i="3"/>
  <c r="BN5" i="3"/>
  <c r="AZ5" i="3"/>
  <c r="BB5" i="3"/>
  <c r="BE5" i="3"/>
  <c r="BD5" i="3"/>
  <c r="AP5" i="3"/>
  <c r="AR5" i="3"/>
  <c r="AU5" i="3"/>
  <c r="AT5" i="3"/>
  <c r="AF5" i="3"/>
  <c r="AH5" i="3"/>
  <c r="AK5" i="3"/>
  <c r="AJ5" i="3"/>
  <c r="U5" i="3"/>
  <c r="W5" i="3"/>
  <c r="Z5" i="3"/>
  <c r="J5" i="3"/>
  <c r="L5" i="3"/>
  <c r="O5" i="3"/>
  <c r="BT4" i="3"/>
  <c r="BV4" i="3"/>
  <c r="BJ4" i="3"/>
  <c r="BL4" i="3"/>
  <c r="AZ4" i="3"/>
  <c r="BB4" i="3"/>
  <c r="AP4" i="3"/>
  <c r="AR4" i="3"/>
  <c r="AF4" i="3"/>
  <c r="AH4" i="3"/>
  <c r="U4" i="3"/>
  <c r="W4" i="3"/>
  <c r="J4" i="3"/>
  <c r="L4" i="3"/>
  <c r="BT3" i="3"/>
  <c r="BV3" i="3"/>
  <c r="BY3" i="3"/>
  <c r="BX3" i="3"/>
  <c r="BJ3" i="3"/>
  <c r="BL3" i="3"/>
  <c r="BO3" i="3"/>
  <c r="BN3" i="3"/>
  <c r="AZ3" i="3"/>
  <c r="BB3" i="3"/>
  <c r="BE3" i="3"/>
  <c r="BD3" i="3"/>
  <c r="AP3" i="3"/>
  <c r="AR3" i="3"/>
  <c r="AU3" i="3"/>
  <c r="AT3" i="3"/>
  <c r="AF3" i="3"/>
  <c r="AH3" i="3"/>
  <c r="AK3" i="3"/>
  <c r="AJ3" i="3"/>
  <c r="U3" i="3"/>
  <c r="W3" i="3"/>
  <c r="Z3" i="3"/>
  <c r="J3" i="3"/>
  <c r="L3" i="3"/>
  <c r="O3" i="3"/>
  <c r="BT2" i="3"/>
  <c r="BV2" i="3"/>
  <c r="BY2" i="3"/>
  <c r="BX2" i="3"/>
  <c r="BJ2" i="3"/>
  <c r="BL2" i="3"/>
  <c r="BO2" i="3"/>
  <c r="BN2" i="3"/>
  <c r="AZ2" i="3"/>
  <c r="BB2" i="3"/>
  <c r="BE2" i="3"/>
  <c r="BD2" i="3"/>
  <c r="AP2" i="3"/>
  <c r="AR2" i="3"/>
  <c r="AU2" i="3"/>
  <c r="AT2" i="3"/>
  <c r="AF2" i="3"/>
  <c r="AH2" i="3"/>
  <c r="AK2" i="3"/>
  <c r="AJ2" i="3"/>
  <c r="U2" i="3"/>
  <c r="W2" i="3"/>
  <c r="Z2" i="3"/>
  <c r="J2" i="3"/>
  <c r="L2" i="3"/>
  <c r="O2" i="3"/>
  <c r="BT86" i="2"/>
  <c r="BV86" i="2"/>
  <c r="BY86" i="2"/>
  <c r="BX86" i="2"/>
  <c r="BJ86" i="2"/>
  <c r="BL86" i="2"/>
  <c r="BO86" i="2"/>
  <c r="BN86" i="2"/>
  <c r="AZ86" i="2"/>
  <c r="BB86" i="2"/>
  <c r="BE86" i="2"/>
  <c r="BD86" i="2"/>
  <c r="AP86" i="2"/>
  <c r="AR86" i="2"/>
  <c r="AU86" i="2"/>
  <c r="AT86" i="2"/>
  <c r="AF86" i="2"/>
  <c r="AH86" i="2"/>
  <c r="AK86" i="2"/>
  <c r="AJ86" i="2"/>
  <c r="U86" i="2"/>
  <c r="W86" i="2"/>
  <c r="Z86" i="2"/>
  <c r="J86" i="2"/>
  <c r="L86" i="2"/>
  <c r="O86" i="2"/>
  <c r="BT85" i="2"/>
  <c r="BV85" i="2"/>
  <c r="BY85" i="2"/>
  <c r="BX85" i="2"/>
  <c r="BJ85" i="2"/>
  <c r="BL85" i="2"/>
  <c r="BO85" i="2"/>
  <c r="BN85" i="2"/>
  <c r="AZ85" i="2"/>
  <c r="BB85" i="2"/>
  <c r="BE85" i="2"/>
  <c r="BD85" i="2"/>
  <c r="AP85" i="2"/>
  <c r="AR85" i="2"/>
  <c r="AU85" i="2"/>
  <c r="AT85" i="2"/>
  <c r="AF85" i="2"/>
  <c r="AH85" i="2"/>
  <c r="AK85" i="2"/>
  <c r="AJ85" i="2"/>
  <c r="U85" i="2"/>
  <c r="W85" i="2"/>
  <c r="Z85" i="2"/>
  <c r="J85" i="2"/>
  <c r="L85" i="2"/>
  <c r="O85" i="2"/>
  <c r="BT84" i="2"/>
  <c r="BV84" i="2"/>
  <c r="BY84" i="2"/>
  <c r="BX84" i="2"/>
  <c r="BJ84" i="2"/>
  <c r="BL84" i="2"/>
  <c r="BO84" i="2"/>
  <c r="BN84" i="2"/>
  <c r="AZ84" i="2"/>
  <c r="BB84" i="2"/>
  <c r="BE84" i="2"/>
  <c r="BD84" i="2"/>
  <c r="AP84" i="2"/>
  <c r="AR84" i="2"/>
  <c r="AU84" i="2"/>
  <c r="AT84" i="2"/>
  <c r="AF84" i="2"/>
  <c r="AH84" i="2"/>
  <c r="AK84" i="2"/>
  <c r="AJ84" i="2"/>
  <c r="U84" i="2"/>
  <c r="W84" i="2"/>
  <c r="Z84" i="2"/>
  <c r="J84" i="2"/>
  <c r="L84" i="2"/>
  <c r="O84" i="2"/>
  <c r="BT83" i="2"/>
  <c r="BV83" i="2"/>
  <c r="BJ83" i="2"/>
  <c r="BL83" i="2"/>
  <c r="AZ83" i="2"/>
  <c r="BB83" i="2"/>
  <c r="AP83" i="2"/>
  <c r="AR83" i="2"/>
  <c r="AF83" i="2"/>
  <c r="AH83" i="2"/>
  <c r="U83" i="2"/>
  <c r="W83" i="2"/>
  <c r="J83" i="2"/>
  <c r="L83" i="2"/>
  <c r="BT82" i="2"/>
  <c r="BV82" i="2"/>
  <c r="BY82" i="2"/>
  <c r="BX82" i="2"/>
  <c r="BJ82" i="2"/>
  <c r="BL82" i="2"/>
  <c r="BO82" i="2"/>
  <c r="AZ82" i="2"/>
  <c r="BB82" i="2"/>
  <c r="BE82" i="2"/>
  <c r="BD82" i="2"/>
  <c r="AP82" i="2"/>
  <c r="AR82" i="2"/>
  <c r="AU82" i="2"/>
  <c r="AT82" i="2"/>
  <c r="AF82" i="2"/>
  <c r="AH82" i="2"/>
  <c r="AK82" i="2"/>
  <c r="AJ82" i="2"/>
  <c r="U82" i="2"/>
  <c r="W82" i="2"/>
  <c r="Z82" i="2"/>
  <c r="J82" i="2"/>
  <c r="L82" i="2"/>
  <c r="O82" i="2"/>
  <c r="BT81" i="2"/>
  <c r="BV81" i="2"/>
  <c r="BY81" i="2"/>
  <c r="BX81" i="2"/>
  <c r="BJ81" i="2"/>
  <c r="BL81" i="2"/>
  <c r="BO81" i="2"/>
  <c r="BN81" i="2"/>
  <c r="AZ81" i="2"/>
  <c r="BB81" i="2"/>
  <c r="BE81" i="2"/>
  <c r="BD81" i="2"/>
  <c r="AP81" i="2"/>
  <c r="AR81" i="2"/>
  <c r="AU81" i="2"/>
  <c r="AT81" i="2"/>
  <c r="AF81" i="2"/>
  <c r="AH81" i="2"/>
  <c r="AK81" i="2"/>
  <c r="AJ81" i="2"/>
  <c r="U81" i="2"/>
  <c r="W81" i="2"/>
  <c r="Z81" i="2"/>
  <c r="J81" i="2"/>
  <c r="L81" i="2"/>
  <c r="O81" i="2"/>
  <c r="BT80" i="2"/>
  <c r="BV80" i="2"/>
  <c r="BY80" i="2"/>
  <c r="BX80" i="2"/>
  <c r="BJ80" i="2"/>
  <c r="BL80" i="2"/>
  <c r="BO80" i="2"/>
  <c r="BN80" i="2"/>
  <c r="AZ80" i="2"/>
  <c r="BB80" i="2"/>
  <c r="BE80" i="2"/>
  <c r="BD80" i="2"/>
  <c r="AP80" i="2"/>
  <c r="AR80" i="2"/>
  <c r="AU80" i="2"/>
  <c r="AT80" i="2"/>
  <c r="AF80" i="2"/>
  <c r="AH80" i="2"/>
  <c r="AK80" i="2"/>
  <c r="AJ80" i="2"/>
  <c r="U80" i="2"/>
  <c r="W80" i="2"/>
  <c r="Z80" i="2"/>
  <c r="J80" i="2"/>
  <c r="L80" i="2"/>
  <c r="O80" i="2"/>
  <c r="BT79" i="2"/>
  <c r="BV79" i="2"/>
  <c r="BJ79" i="2"/>
  <c r="BL79" i="2"/>
  <c r="AZ79" i="2"/>
  <c r="BB79" i="2"/>
  <c r="AP79" i="2"/>
  <c r="AR79" i="2"/>
  <c r="AF79" i="2"/>
  <c r="AH79" i="2"/>
  <c r="U79" i="2"/>
  <c r="W79" i="2"/>
  <c r="J79" i="2"/>
  <c r="L79" i="2"/>
  <c r="BT78" i="2"/>
  <c r="BV78" i="2"/>
  <c r="BY78" i="2"/>
  <c r="BX78" i="2"/>
  <c r="BJ78" i="2"/>
  <c r="BL78" i="2"/>
  <c r="BO78" i="2"/>
  <c r="BN78" i="2"/>
  <c r="AZ78" i="2"/>
  <c r="BB78" i="2"/>
  <c r="BE78" i="2"/>
  <c r="BD78" i="2"/>
  <c r="AP78" i="2"/>
  <c r="AR78" i="2"/>
  <c r="AU78" i="2"/>
  <c r="AT78" i="2"/>
  <c r="AF78" i="2"/>
  <c r="AH78" i="2"/>
  <c r="AK78" i="2"/>
  <c r="AJ78" i="2"/>
  <c r="U78" i="2"/>
  <c r="W78" i="2"/>
  <c r="Z78" i="2"/>
  <c r="J78" i="2"/>
  <c r="L78" i="2"/>
  <c r="O78" i="2"/>
  <c r="BT77" i="2"/>
  <c r="BV77" i="2"/>
  <c r="BY77" i="2"/>
  <c r="BX77" i="2"/>
  <c r="BJ77" i="2"/>
  <c r="BL77" i="2"/>
  <c r="BO77" i="2"/>
  <c r="BN77" i="2"/>
  <c r="AZ77" i="2"/>
  <c r="BB77" i="2"/>
  <c r="BE77" i="2"/>
  <c r="BD77" i="2"/>
  <c r="AP77" i="2"/>
  <c r="AR77" i="2"/>
  <c r="AU77" i="2"/>
  <c r="AT77" i="2"/>
  <c r="AF77" i="2"/>
  <c r="AH77" i="2"/>
  <c r="AK77" i="2"/>
  <c r="AJ77" i="2"/>
  <c r="U77" i="2"/>
  <c r="W77" i="2"/>
  <c r="Z77" i="2"/>
  <c r="J77" i="2"/>
  <c r="L77" i="2"/>
  <c r="O77" i="2"/>
  <c r="BT76" i="2"/>
  <c r="BV76" i="2"/>
  <c r="BY76" i="2"/>
  <c r="BX76" i="2"/>
  <c r="BJ76" i="2"/>
  <c r="BL76" i="2"/>
  <c r="BO76" i="2"/>
  <c r="BN76" i="2"/>
  <c r="AZ76" i="2"/>
  <c r="BB76" i="2"/>
  <c r="BE76" i="2"/>
  <c r="BD76" i="2"/>
  <c r="AP76" i="2"/>
  <c r="AR76" i="2"/>
  <c r="AU76" i="2"/>
  <c r="AT76" i="2"/>
  <c r="AF76" i="2"/>
  <c r="AH76" i="2"/>
  <c r="AK76" i="2"/>
  <c r="AJ76" i="2"/>
  <c r="U76" i="2"/>
  <c r="W76" i="2"/>
  <c r="Z76" i="2"/>
  <c r="J76" i="2"/>
  <c r="L76" i="2"/>
  <c r="O76" i="2"/>
  <c r="BT75" i="2"/>
  <c r="BV75" i="2"/>
  <c r="BY75" i="2"/>
  <c r="BX75" i="2"/>
  <c r="BJ75" i="2"/>
  <c r="BL75" i="2"/>
  <c r="BO75" i="2"/>
  <c r="BN75" i="2"/>
  <c r="AZ75" i="2"/>
  <c r="BB75" i="2"/>
  <c r="BE75" i="2"/>
  <c r="BD75" i="2"/>
  <c r="AP75" i="2"/>
  <c r="AR75" i="2"/>
  <c r="AU75" i="2"/>
  <c r="AT75" i="2"/>
  <c r="AF75" i="2"/>
  <c r="AH75" i="2"/>
  <c r="AK75" i="2"/>
  <c r="AJ75" i="2"/>
  <c r="U75" i="2"/>
  <c r="W75" i="2"/>
  <c r="Z75" i="2"/>
  <c r="J75" i="2"/>
  <c r="L75" i="2"/>
  <c r="O75" i="2"/>
  <c r="BT74" i="2"/>
  <c r="BV74" i="2"/>
  <c r="BY74" i="2"/>
  <c r="BX74" i="2"/>
  <c r="BJ74" i="2"/>
  <c r="BL74" i="2"/>
  <c r="BO74" i="2"/>
  <c r="BN74" i="2"/>
  <c r="AZ74" i="2"/>
  <c r="BB74" i="2"/>
  <c r="BE74" i="2"/>
  <c r="BD74" i="2"/>
  <c r="AP74" i="2"/>
  <c r="AR74" i="2"/>
  <c r="AU74" i="2"/>
  <c r="AT74" i="2"/>
  <c r="AF74" i="2"/>
  <c r="AH74" i="2"/>
  <c r="AK74" i="2"/>
  <c r="AJ74" i="2"/>
  <c r="U74" i="2"/>
  <c r="W74" i="2"/>
  <c r="Z74" i="2"/>
  <c r="J74" i="2"/>
  <c r="L74" i="2"/>
  <c r="O74" i="2"/>
  <c r="BT73" i="2"/>
  <c r="BV73" i="2"/>
  <c r="BY73" i="2"/>
  <c r="BX73" i="2"/>
  <c r="BJ73" i="2"/>
  <c r="BL73" i="2"/>
  <c r="BO73" i="2"/>
  <c r="BN73" i="2"/>
  <c r="AZ73" i="2"/>
  <c r="BB73" i="2"/>
  <c r="BE73" i="2"/>
  <c r="BD73" i="2"/>
  <c r="AP73" i="2"/>
  <c r="AR73" i="2"/>
  <c r="AU73" i="2"/>
  <c r="AT73" i="2"/>
  <c r="AF73" i="2"/>
  <c r="AH73" i="2"/>
  <c r="AK73" i="2"/>
  <c r="AJ73" i="2"/>
  <c r="U73" i="2"/>
  <c r="W73" i="2"/>
  <c r="Z73" i="2"/>
  <c r="J73" i="2"/>
  <c r="L73" i="2"/>
  <c r="O73" i="2"/>
  <c r="BT72" i="2"/>
  <c r="BV72" i="2"/>
  <c r="BY72" i="2"/>
  <c r="BX72" i="2"/>
  <c r="BJ72" i="2"/>
  <c r="BL72" i="2"/>
  <c r="BO72" i="2"/>
  <c r="BN72" i="2"/>
  <c r="AZ72" i="2"/>
  <c r="BB72" i="2"/>
  <c r="BE72" i="2"/>
  <c r="BD72" i="2"/>
  <c r="AP72" i="2"/>
  <c r="AR72" i="2"/>
  <c r="AU72" i="2"/>
  <c r="AT72" i="2"/>
  <c r="AF72" i="2"/>
  <c r="AH72" i="2"/>
  <c r="AK72" i="2"/>
  <c r="AJ72" i="2"/>
  <c r="U72" i="2"/>
  <c r="W72" i="2"/>
  <c r="Z72" i="2"/>
  <c r="J72" i="2"/>
  <c r="L72" i="2"/>
  <c r="O72" i="2"/>
  <c r="BT71" i="2"/>
  <c r="BV71" i="2"/>
  <c r="BY71" i="2"/>
  <c r="BX71" i="2"/>
  <c r="BJ71" i="2"/>
  <c r="BL71" i="2"/>
  <c r="BO71" i="2"/>
  <c r="BN71" i="2"/>
  <c r="AZ71" i="2"/>
  <c r="BB71" i="2"/>
  <c r="BE71" i="2"/>
  <c r="BD71" i="2"/>
  <c r="AP71" i="2"/>
  <c r="AR71" i="2"/>
  <c r="AU71" i="2"/>
  <c r="AT71" i="2"/>
  <c r="AF71" i="2"/>
  <c r="AH71" i="2"/>
  <c r="AK71" i="2"/>
  <c r="AJ71" i="2"/>
  <c r="U71" i="2"/>
  <c r="W71" i="2"/>
  <c r="Z71" i="2"/>
  <c r="J71" i="2"/>
  <c r="L71" i="2"/>
  <c r="O71" i="2"/>
  <c r="BT70" i="2"/>
  <c r="BV70" i="2"/>
  <c r="BY70" i="2"/>
  <c r="BX70" i="2"/>
  <c r="BJ70" i="2"/>
  <c r="BL70" i="2"/>
  <c r="BO70" i="2"/>
  <c r="BN70" i="2"/>
  <c r="AZ70" i="2"/>
  <c r="BB70" i="2"/>
  <c r="BE70" i="2"/>
  <c r="BD70" i="2"/>
  <c r="AP70" i="2"/>
  <c r="AR70" i="2"/>
  <c r="AU70" i="2"/>
  <c r="AT70" i="2"/>
  <c r="AF70" i="2"/>
  <c r="AH70" i="2"/>
  <c r="AK70" i="2"/>
  <c r="AJ70" i="2"/>
  <c r="U70" i="2"/>
  <c r="W70" i="2"/>
  <c r="Z70" i="2"/>
  <c r="J70" i="2"/>
  <c r="L70" i="2"/>
  <c r="O70" i="2"/>
  <c r="BT69" i="2"/>
  <c r="BV69" i="2"/>
  <c r="BY69" i="2"/>
  <c r="BX69" i="2"/>
  <c r="BJ69" i="2"/>
  <c r="BL69" i="2"/>
  <c r="BO69" i="2"/>
  <c r="BN69" i="2"/>
  <c r="AZ69" i="2"/>
  <c r="BB69" i="2"/>
  <c r="BE69" i="2"/>
  <c r="BD69" i="2"/>
  <c r="AP69" i="2"/>
  <c r="AR69" i="2"/>
  <c r="AU69" i="2"/>
  <c r="AT69" i="2"/>
  <c r="AF69" i="2"/>
  <c r="AH69" i="2"/>
  <c r="AK69" i="2"/>
  <c r="AJ69" i="2"/>
  <c r="U69" i="2"/>
  <c r="W69" i="2"/>
  <c r="Z69" i="2"/>
  <c r="J69" i="2"/>
  <c r="L69" i="2"/>
  <c r="O69" i="2"/>
  <c r="BT68" i="2"/>
  <c r="BV68" i="2"/>
  <c r="BY68" i="2"/>
  <c r="BX68" i="2"/>
  <c r="BJ68" i="2"/>
  <c r="BL68" i="2"/>
  <c r="BO68" i="2"/>
  <c r="BN68" i="2"/>
  <c r="AZ68" i="2"/>
  <c r="BB68" i="2"/>
  <c r="BE68" i="2"/>
  <c r="BD68" i="2"/>
  <c r="AP68" i="2"/>
  <c r="AR68" i="2"/>
  <c r="AU68" i="2"/>
  <c r="AT68" i="2"/>
  <c r="AF68" i="2"/>
  <c r="AH68" i="2"/>
  <c r="AK68" i="2"/>
  <c r="AJ68" i="2"/>
  <c r="U68" i="2"/>
  <c r="W68" i="2"/>
  <c r="Z68" i="2"/>
  <c r="J68" i="2"/>
  <c r="L68" i="2"/>
  <c r="O68" i="2"/>
  <c r="BT67" i="2"/>
  <c r="BV67" i="2"/>
  <c r="BY67" i="2"/>
  <c r="BX67" i="2"/>
  <c r="BJ67" i="2"/>
  <c r="BL67" i="2"/>
  <c r="BO67" i="2"/>
  <c r="BN67" i="2"/>
  <c r="AZ67" i="2"/>
  <c r="BB67" i="2"/>
  <c r="BE67" i="2"/>
  <c r="BD67" i="2"/>
  <c r="AP67" i="2"/>
  <c r="AR67" i="2"/>
  <c r="AU67" i="2"/>
  <c r="AT67" i="2"/>
  <c r="AF67" i="2"/>
  <c r="AH67" i="2"/>
  <c r="AK67" i="2"/>
  <c r="AJ67" i="2"/>
  <c r="U67" i="2"/>
  <c r="W67" i="2"/>
  <c r="Z67" i="2"/>
  <c r="J67" i="2"/>
  <c r="L67" i="2"/>
  <c r="O67" i="2"/>
  <c r="BT66" i="2"/>
  <c r="BV66" i="2"/>
  <c r="BY66" i="2"/>
  <c r="BX66" i="2"/>
  <c r="BJ66" i="2"/>
  <c r="BL66" i="2"/>
  <c r="BO66" i="2"/>
  <c r="BN66" i="2"/>
  <c r="AZ66" i="2"/>
  <c r="BB66" i="2"/>
  <c r="BE66" i="2"/>
  <c r="BD66" i="2"/>
  <c r="AP66" i="2"/>
  <c r="AR66" i="2"/>
  <c r="AU66" i="2"/>
  <c r="AT66" i="2"/>
  <c r="AF66" i="2"/>
  <c r="AH66" i="2"/>
  <c r="AK66" i="2"/>
  <c r="AJ66" i="2"/>
  <c r="U66" i="2"/>
  <c r="W66" i="2"/>
  <c r="Z66" i="2"/>
  <c r="J66" i="2"/>
  <c r="L66" i="2"/>
  <c r="O66" i="2"/>
  <c r="BT65" i="2"/>
  <c r="BV65" i="2"/>
  <c r="BY65" i="2"/>
  <c r="BX65" i="2"/>
  <c r="BJ65" i="2"/>
  <c r="BL65" i="2"/>
  <c r="BO65" i="2"/>
  <c r="BN65" i="2"/>
  <c r="AZ65" i="2"/>
  <c r="BB65" i="2"/>
  <c r="BE65" i="2"/>
  <c r="BD65" i="2"/>
  <c r="AP65" i="2"/>
  <c r="AR65" i="2"/>
  <c r="AU65" i="2"/>
  <c r="AT65" i="2"/>
  <c r="AF65" i="2"/>
  <c r="AH65" i="2"/>
  <c r="AK65" i="2"/>
  <c r="AJ65" i="2"/>
  <c r="U65" i="2"/>
  <c r="W65" i="2"/>
  <c r="Z65" i="2"/>
  <c r="J65" i="2"/>
  <c r="L65" i="2"/>
  <c r="O65" i="2"/>
  <c r="BT64" i="2"/>
  <c r="BV64" i="2"/>
  <c r="BY64" i="2"/>
  <c r="BX64" i="2"/>
  <c r="BJ64" i="2"/>
  <c r="BL64" i="2"/>
  <c r="BO64" i="2"/>
  <c r="BN64" i="2"/>
  <c r="AZ64" i="2"/>
  <c r="BB64" i="2"/>
  <c r="BE64" i="2"/>
  <c r="BD64" i="2"/>
  <c r="AP64" i="2"/>
  <c r="AR64" i="2"/>
  <c r="AU64" i="2"/>
  <c r="AT64" i="2"/>
  <c r="AF64" i="2"/>
  <c r="AH64" i="2"/>
  <c r="AK64" i="2"/>
  <c r="AJ64" i="2"/>
  <c r="U64" i="2"/>
  <c r="W64" i="2"/>
  <c r="Z64" i="2"/>
  <c r="J64" i="2"/>
  <c r="L64" i="2"/>
  <c r="O64" i="2"/>
  <c r="BT63" i="2"/>
  <c r="BV63" i="2"/>
  <c r="BY63" i="2"/>
  <c r="BX63" i="2"/>
  <c r="BJ63" i="2"/>
  <c r="BL63" i="2"/>
  <c r="BO63" i="2"/>
  <c r="BN63" i="2"/>
  <c r="AZ63" i="2"/>
  <c r="BB63" i="2"/>
  <c r="BE63" i="2"/>
  <c r="BD63" i="2"/>
  <c r="AP63" i="2"/>
  <c r="AR63" i="2"/>
  <c r="AU63" i="2"/>
  <c r="AT63" i="2"/>
  <c r="AF63" i="2"/>
  <c r="AH63" i="2"/>
  <c r="AK63" i="2"/>
  <c r="AJ63" i="2"/>
  <c r="U63" i="2"/>
  <c r="W63" i="2"/>
  <c r="Z63" i="2"/>
  <c r="J63" i="2"/>
  <c r="L63" i="2"/>
  <c r="O63" i="2"/>
  <c r="BT62" i="2"/>
  <c r="BV62" i="2"/>
  <c r="BY62" i="2"/>
  <c r="BX62" i="2"/>
  <c r="BJ62" i="2"/>
  <c r="BL62" i="2"/>
  <c r="BO62" i="2"/>
  <c r="BN62" i="2"/>
  <c r="AZ62" i="2"/>
  <c r="BB62" i="2"/>
  <c r="BE62" i="2"/>
  <c r="BD62" i="2"/>
  <c r="AP62" i="2"/>
  <c r="AR62" i="2"/>
  <c r="AU62" i="2"/>
  <c r="AT62" i="2"/>
  <c r="AF62" i="2"/>
  <c r="AH62" i="2"/>
  <c r="AK62" i="2"/>
  <c r="AJ62" i="2"/>
  <c r="U62" i="2"/>
  <c r="W62" i="2"/>
  <c r="Z62" i="2"/>
  <c r="J62" i="2"/>
  <c r="L62" i="2"/>
  <c r="O62" i="2"/>
  <c r="BT61" i="2"/>
  <c r="BV61" i="2"/>
  <c r="BY61" i="2"/>
  <c r="BX61" i="2"/>
  <c r="BJ61" i="2"/>
  <c r="BL61" i="2"/>
  <c r="BO61" i="2"/>
  <c r="BN61" i="2"/>
  <c r="AZ61" i="2"/>
  <c r="BB61" i="2"/>
  <c r="BE61" i="2"/>
  <c r="BD61" i="2"/>
  <c r="AP61" i="2"/>
  <c r="AR61" i="2"/>
  <c r="AU61" i="2"/>
  <c r="AT61" i="2"/>
  <c r="AF61" i="2"/>
  <c r="AH61" i="2"/>
  <c r="AK61" i="2"/>
  <c r="AJ61" i="2"/>
  <c r="U61" i="2"/>
  <c r="W61" i="2"/>
  <c r="Z61" i="2"/>
  <c r="J61" i="2"/>
  <c r="L61" i="2"/>
  <c r="O61" i="2"/>
  <c r="BT60" i="2"/>
  <c r="BV60" i="2"/>
  <c r="BY60" i="2"/>
  <c r="BX60" i="2"/>
  <c r="BJ60" i="2"/>
  <c r="BL60" i="2"/>
  <c r="BO60" i="2"/>
  <c r="BN60" i="2"/>
  <c r="AZ60" i="2"/>
  <c r="BB60" i="2"/>
  <c r="BE60" i="2"/>
  <c r="BD60" i="2"/>
  <c r="AP60" i="2"/>
  <c r="AR60" i="2"/>
  <c r="AU60" i="2"/>
  <c r="AT60" i="2"/>
  <c r="AF60" i="2"/>
  <c r="AH60" i="2"/>
  <c r="AK60" i="2"/>
  <c r="AJ60" i="2"/>
  <c r="U60" i="2"/>
  <c r="W60" i="2"/>
  <c r="Z60" i="2"/>
  <c r="J60" i="2"/>
  <c r="L60" i="2"/>
  <c r="O60" i="2"/>
  <c r="BT59" i="2"/>
  <c r="BV59" i="2"/>
  <c r="BY59" i="2"/>
  <c r="BX59" i="2"/>
  <c r="BJ59" i="2"/>
  <c r="BK59" i="2"/>
  <c r="BL59" i="2"/>
  <c r="BO59" i="2"/>
  <c r="BN59" i="2"/>
  <c r="AZ59" i="2"/>
  <c r="BB59" i="2"/>
  <c r="BE59" i="2"/>
  <c r="BD59" i="2"/>
  <c r="AP59" i="2"/>
  <c r="AR59" i="2"/>
  <c r="AU59" i="2"/>
  <c r="AT59" i="2"/>
  <c r="AF59" i="2"/>
  <c r="AH59" i="2"/>
  <c r="AK59" i="2"/>
  <c r="AJ59" i="2"/>
  <c r="U59" i="2"/>
  <c r="W59" i="2"/>
  <c r="Z59" i="2"/>
  <c r="J59" i="2"/>
  <c r="L59" i="2"/>
  <c r="O59" i="2"/>
  <c r="BT58" i="2"/>
  <c r="BV58" i="2"/>
  <c r="BY58" i="2"/>
  <c r="BX58" i="2"/>
  <c r="BJ58" i="2"/>
  <c r="BL58" i="2"/>
  <c r="BO58" i="2"/>
  <c r="BN58" i="2"/>
  <c r="AZ58" i="2"/>
  <c r="BB58" i="2"/>
  <c r="BE58" i="2"/>
  <c r="BD58" i="2"/>
  <c r="AP58" i="2"/>
  <c r="AR58" i="2"/>
  <c r="AU58" i="2"/>
  <c r="AT58" i="2"/>
  <c r="AF58" i="2"/>
  <c r="AH58" i="2"/>
  <c r="AK58" i="2"/>
  <c r="AJ58" i="2"/>
  <c r="U58" i="2"/>
  <c r="W58" i="2"/>
  <c r="Z58" i="2"/>
  <c r="J58" i="2"/>
  <c r="L58" i="2"/>
  <c r="O58" i="2"/>
  <c r="BT57" i="2"/>
  <c r="BV57" i="2"/>
  <c r="BY57" i="2"/>
  <c r="BX57" i="2"/>
  <c r="BJ57" i="2"/>
  <c r="BL57" i="2"/>
  <c r="BO57" i="2"/>
  <c r="BN57" i="2"/>
  <c r="AZ57" i="2"/>
  <c r="BB57" i="2"/>
  <c r="BE57" i="2"/>
  <c r="BD57" i="2"/>
  <c r="AP57" i="2"/>
  <c r="AR57" i="2"/>
  <c r="AU57" i="2"/>
  <c r="AT57" i="2"/>
  <c r="AF57" i="2"/>
  <c r="AH57" i="2"/>
  <c r="AK57" i="2"/>
  <c r="AJ57" i="2"/>
  <c r="U57" i="2"/>
  <c r="W57" i="2"/>
  <c r="Z57" i="2"/>
  <c r="J57" i="2"/>
  <c r="L57" i="2"/>
  <c r="O57" i="2"/>
  <c r="BT56" i="2"/>
  <c r="BU56" i="2"/>
  <c r="BV56" i="2"/>
  <c r="BY56" i="2"/>
  <c r="BX56" i="2"/>
  <c r="BJ56" i="2"/>
  <c r="BL56" i="2"/>
  <c r="BO56" i="2"/>
  <c r="BN56" i="2"/>
  <c r="AZ56" i="2"/>
  <c r="BB56" i="2"/>
  <c r="BE56" i="2"/>
  <c r="BD56" i="2"/>
  <c r="AP56" i="2"/>
  <c r="AR56" i="2"/>
  <c r="AU56" i="2"/>
  <c r="AT56" i="2"/>
  <c r="AF56" i="2"/>
  <c r="AH56" i="2"/>
  <c r="AK56" i="2"/>
  <c r="AJ56" i="2"/>
  <c r="U56" i="2"/>
  <c r="W56" i="2"/>
  <c r="Z56" i="2"/>
  <c r="J56" i="2"/>
  <c r="L56" i="2"/>
  <c r="O56" i="2"/>
  <c r="BT55" i="2"/>
  <c r="BV55" i="2"/>
  <c r="BY55" i="2"/>
  <c r="BX55" i="2"/>
  <c r="BJ55" i="2"/>
  <c r="BL55" i="2"/>
  <c r="BO55" i="2"/>
  <c r="BN55" i="2"/>
  <c r="AZ55" i="2"/>
  <c r="BB55" i="2"/>
  <c r="BE55" i="2"/>
  <c r="BD55" i="2"/>
  <c r="AP55" i="2"/>
  <c r="AR55" i="2"/>
  <c r="AU55" i="2"/>
  <c r="AT55" i="2"/>
  <c r="AF55" i="2"/>
  <c r="AH55" i="2"/>
  <c r="AK55" i="2"/>
  <c r="AJ55" i="2"/>
  <c r="U55" i="2"/>
  <c r="W55" i="2"/>
  <c r="Z55" i="2"/>
  <c r="J55" i="2"/>
  <c r="L55" i="2"/>
  <c r="O55" i="2"/>
  <c r="BT54" i="2"/>
  <c r="BU54" i="2"/>
  <c r="BV54" i="2"/>
  <c r="BY54" i="2"/>
  <c r="BX54" i="2"/>
  <c r="BJ54" i="2"/>
  <c r="BK54" i="2"/>
  <c r="BL54" i="2"/>
  <c r="BO54" i="2"/>
  <c r="BN54" i="2"/>
  <c r="AZ54" i="2"/>
  <c r="BB54" i="2"/>
  <c r="BE54" i="2"/>
  <c r="BD54" i="2"/>
  <c r="AP54" i="2"/>
  <c r="AQ54" i="2"/>
  <c r="AR54" i="2"/>
  <c r="AU54" i="2"/>
  <c r="AT54" i="2"/>
  <c r="AF54" i="2"/>
  <c r="AH54" i="2"/>
  <c r="AK54" i="2"/>
  <c r="AJ54" i="2"/>
  <c r="U54" i="2"/>
  <c r="W54" i="2"/>
  <c r="Z54" i="2"/>
  <c r="J54" i="2"/>
  <c r="L54" i="2"/>
  <c r="O54" i="2"/>
  <c r="BT53" i="2"/>
  <c r="BV53" i="2"/>
  <c r="BY53" i="2"/>
  <c r="BX53" i="2"/>
  <c r="BJ53" i="2"/>
  <c r="BL53" i="2"/>
  <c r="BO53" i="2"/>
  <c r="BN53" i="2"/>
  <c r="AZ53" i="2"/>
  <c r="BB53" i="2"/>
  <c r="BE53" i="2"/>
  <c r="BD53" i="2"/>
  <c r="AP53" i="2"/>
  <c r="AR53" i="2"/>
  <c r="AU53" i="2"/>
  <c r="AT53" i="2"/>
  <c r="AF53" i="2"/>
  <c r="AH53" i="2"/>
  <c r="AK53" i="2"/>
  <c r="AJ53" i="2"/>
  <c r="U53" i="2"/>
  <c r="W53" i="2"/>
  <c r="Z53" i="2"/>
  <c r="J53" i="2"/>
  <c r="L53" i="2"/>
  <c r="O53" i="2"/>
  <c r="BT52" i="2"/>
  <c r="BV52" i="2"/>
  <c r="BY52" i="2"/>
  <c r="BX52" i="2"/>
  <c r="BJ52" i="2"/>
  <c r="BL52" i="2"/>
  <c r="BO52" i="2"/>
  <c r="BN52" i="2"/>
  <c r="AZ52" i="2"/>
  <c r="BB52" i="2"/>
  <c r="BE52" i="2"/>
  <c r="BD52" i="2"/>
  <c r="AP52" i="2"/>
  <c r="AR52" i="2"/>
  <c r="AU52" i="2"/>
  <c r="AT52" i="2"/>
  <c r="AF52" i="2"/>
  <c r="AH52" i="2"/>
  <c r="AK52" i="2"/>
  <c r="AJ52" i="2"/>
  <c r="U52" i="2"/>
  <c r="W52" i="2"/>
  <c r="Z52" i="2"/>
  <c r="J52" i="2"/>
  <c r="L52" i="2"/>
  <c r="O52" i="2"/>
  <c r="BT51" i="2"/>
  <c r="BV51" i="2"/>
  <c r="BY51" i="2"/>
  <c r="BX51" i="2"/>
  <c r="BJ51" i="2"/>
  <c r="BL51" i="2"/>
  <c r="BO51" i="2"/>
  <c r="BN51" i="2"/>
  <c r="AZ51" i="2"/>
  <c r="BB51" i="2"/>
  <c r="BE51" i="2"/>
  <c r="BD51" i="2"/>
  <c r="AP51" i="2"/>
  <c r="AR51" i="2"/>
  <c r="AU51" i="2"/>
  <c r="AT51" i="2"/>
  <c r="AF51" i="2"/>
  <c r="AH51" i="2"/>
  <c r="AK51" i="2"/>
  <c r="AJ51" i="2"/>
  <c r="U51" i="2"/>
  <c r="W51" i="2"/>
  <c r="Z51" i="2"/>
  <c r="J51" i="2"/>
  <c r="L51" i="2"/>
  <c r="O51" i="2"/>
  <c r="BT50" i="2"/>
  <c r="BV50" i="2"/>
  <c r="BY50" i="2"/>
  <c r="BX50" i="2"/>
  <c r="BJ50" i="2"/>
  <c r="BL50" i="2"/>
  <c r="BO50" i="2"/>
  <c r="BN50" i="2"/>
  <c r="AZ50" i="2"/>
  <c r="BB50" i="2"/>
  <c r="BE50" i="2"/>
  <c r="BD50" i="2"/>
  <c r="AP50" i="2"/>
  <c r="AR50" i="2"/>
  <c r="AU50" i="2"/>
  <c r="AT50" i="2"/>
  <c r="AF50" i="2"/>
  <c r="AH50" i="2"/>
  <c r="AK50" i="2"/>
  <c r="AJ50" i="2"/>
  <c r="U50" i="2"/>
  <c r="W50" i="2"/>
  <c r="Z50" i="2"/>
  <c r="J50" i="2"/>
  <c r="L50" i="2"/>
  <c r="O50" i="2"/>
  <c r="BT49" i="2"/>
  <c r="BV49" i="2"/>
  <c r="BY49" i="2"/>
  <c r="BX49" i="2"/>
  <c r="BJ49" i="2"/>
  <c r="BL49" i="2"/>
  <c r="BO49" i="2"/>
  <c r="BN49" i="2"/>
  <c r="AZ49" i="2"/>
  <c r="BB49" i="2"/>
  <c r="BE49" i="2"/>
  <c r="BD49" i="2"/>
  <c r="AP49" i="2"/>
  <c r="AR49" i="2"/>
  <c r="AU49" i="2"/>
  <c r="AT49" i="2"/>
  <c r="AF49" i="2"/>
  <c r="AH49" i="2"/>
  <c r="AK49" i="2"/>
  <c r="AJ49" i="2"/>
  <c r="U49" i="2"/>
  <c r="W49" i="2"/>
  <c r="Z49" i="2"/>
  <c r="J49" i="2"/>
  <c r="L49" i="2"/>
  <c r="O49" i="2"/>
  <c r="BT48" i="2"/>
  <c r="BV48" i="2"/>
  <c r="BY48" i="2"/>
  <c r="BX48" i="2"/>
  <c r="BJ48" i="2"/>
  <c r="BL48" i="2"/>
  <c r="BO48" i="2"/>
  <c r="BN48" i="2"/>
  <c r="AZ48" i="2"/>
  <c r="BB48" i="2"/>
  <c r="BE48" i="2"/>
  <c r="BD48" i="2"/>
  <c r="AP48" i="2"/>
  <c r="AR48" i="2"/>
  <c r="AU48" i="2"/>
  <c r="AT48" i="2"/>
  <c r="AF48" i="2"/>
  <c r="AH48" i="2"/>
  <c r="AK48" i="2"/>
  <c r="AJ48" i="2"/>
  <c r="U48" i="2"/>
  <c r="W48" i="2"/>
  <c r="Z48" i="2"/>
  <c r="J48" i="2"/>
  <c r="L48" i="2"/>
  <c r="O48" i="2"/>
  <c r="BT47" i="2"/>
  <c r="BV47" i="2"/>
  <c r="BY47" i="2"/>
  <c r="BX47" i="2"/>
  <c r="BJ47" i="2"/>
  <c r="BL47" i="2"/>
  <c r="BO47" i="2"/>
  <c r="BN47" i="2"/>
  <c r="AZ47" i="2"/>
  <c r="BB47" i="2"/>
  <c r="BE47" i="2"/>
  <c r="BD47" i="2"/>
  <c r="AP47" i="2"/>
  <c r="AR47" i="2"/>
  <c r="AU47" i="2"/>
  <c r="AT47" i="2"/>
  <c r="AF47" i="2"/>
  <c r="AH47" i="2"/>
  <c r="AK47" i="2"/>
  <c r="AJ47" i="2"/>
  <c r="U47" i="2"/>
  <c r="W47" i="2"/>
  <c r="Z47" i="2"/>
  <c r="J47" i="2"/>
  <c r="L47" i="2"/>
  <c r="O47" i="2"/>
  <c r="BT46" i="2"/>
  <c r="BV46" i="2"/>
  <c r="BY46" i="2"/>
  <c r="BX46" i="2"/>
  <c r="BJ46" i="2"/>
  <c r="BL46" i="2"/>
  <c r="BO46" i="2"/>
  <c r="BN46" i="2"/>
  <c r="AZ46" i="2"/>
  <c r="BB46" i="2"/>
  <c r="BE46" i="2"/>
  <c r="BD46" i="2"/>
  <c r="AP46" i="2"/>
  <c r="AR46" i="2"/>
  <c r="AU46" i="2"/>
  <c r="AT46" i="2"/>
  <c r="AF46" i="2"/>
  <c r="AH46" i="2"/>
  <c r="AK46" i="2"/>
  <c r="AJ46" i="2"/>
  <c r="U46" i="2"/>
  <c r="W46" i="2"/>
  <c r="Z46" i="2"/>
  <c r="J46" i="2"/>
  <c r="L46" i="2"/>
  <c r="O46" i="2"/>
  <c r="BT45" i="2"/>
  <c r="BV45" i="2"/>
  <c r="BY45" i="2"/>
  <c r="BX45" i="2"/>
  <c r="BJ45" i="2"/>
  <c r="BL45" i="2"/>
  <c r="BO45" i="2"/>
  <c r="BN45" i="2"/>
  <c r="AZ45" i="2"/>
  <c r="BB45" i="2"/>
  <c r="BE45" i="2"/>
  <c r="BD45" i="2"/>
  <c r="AP45" i="2"/>
  <c r="AR45" i="2"/>
  <c r="AU45" i="2"/>
  <c r="AT45" i="2"/>
  <c r="AF45" i="2"/>
  <c r="AH45" i="2"/>
  <c r="AK45" i="2"/>
  <c r="AJ45" i="2"/>
  <c r="U45" i="2"/>
  <c r="W45" i="2"/>
  <c r="Z45" i="2"/>
  <c r="J45" i="2"/>
  <c r="L45" i="2"/>
  <c r="O45" i="2"/>
  <c r="BT44" i="2"/>
  <c r="BV44" i="2"/>
  <c r="BY44" i="2"/>
  <c r="BX44" i="2"/>
  <c r="BJ44" i="2"/>
  <c r="BL44" i="2"/>
  <c r="BO44" i="2"/>
  <c r="BN44" i="2"/>
  <c r="AZ44" i="2"/>
  <c r="BB44" i="2"/>
  <c r="BE44" i="2"/>
  <c r="BD44" i="2"/>
  <c r="AP44" i="2"/>
  <c r="AR44" i="2"/>
  <c r="AU44" i="2"/>
  <c r="AT44" i="2"/>
  <c r="AF44" i="2"/>
  <c r="AH44" i="2"/>
  <c r="AK44" i="2"/>
  <c r="AJ44" i="2"/>
  <c r="U44" i="2"/>
  <c r="W44" i="2"/>
  <c r="Z44" i="2"/>
  <c r="J44" i="2"/>
  <c r="L44" i="2"/>
  <c r="O44" i="2"/>
  <c r="BT43" i="2"/>
  <c r="BV43" i="2"/>
  <c r="BY43" i="2"/>
  <c r="BX43" i="2"/>
  <c r="BJ43" i="2"/>
  <c r="BL43" i="2"/>
  <c r="BO43" i="2"/>
  <c r="BN43" i="2"/>
  <c r="AZ43" i="2"/>
  <c r="BB43" i="2"/>
  <c r="BE43" i="2"/>
  <c r="BD43" i="2"/>
  <c r="AP43" i="2"/>
  <c r="AR43" i="2"/>
  <c r="AU43" i="2"/>
  <c r="AT43" i="2"/>
  <c r="AF43" i="2"/>
  <c r="AH43" i="2"/>
  <c r="AK43" i="2"/>
  <c r="AJ43" i="2"/>
  <c r="U43" i="2"/>
  <c r="W43" i="2"/>
  <c r="Z43" i="2"/>
  <c r="J43" i="2"/>
  <c r="L43" i="2"/>
  <c r="O43" i="2"/>
  <c r="BT42" i="2"/>
  <c r="BV42" i="2"/>
  <c r="BY42" i="2"/>
  <c r="BX42" i="2"/>
  <c r="BJ42" i="2"/>
  <c r="BL42" i="2"/>
  <c r="BO42" i="2"/>
  <c r="BN42" i="2"/>
  <c r="AZ42" i="2"/>
  <c r="BB42" i="2"/>
  <c r="BE42" i="2"/>
  <c r="BD42" i="2"/>
  <c r="AP42" i="2"/>
  <c r="AR42" i="2"/>
  <c r="AU42" i="2"/>
  <c r="AT42" i="2"/>
  <c r="AF42" i="2"/>
  <c r="AH42" i="2"/>
  <c r="AK42" i="2"/>
  <c r="AJ42" i="2"/>
  <c r="U42" i="2"/>
  <c r="W42" i="2"/>
  <c r="Z42" i="2"/>
  <c r="J42" i="2"/>
  <c r="L42" i="2"/>
  <c r="O42" i="2"/>
  <c r="BT41" i="2"/>
  <c r="BV41" i="2"/>
  <c r="BY41" i="2"/>
  <c r="BX41" i="2"/>
  <c r="BJ41" i="2"/>
  <c r="BL41" i="2"/>
  <c r="BO41" i="2"/>
  <c r="BN41" i="2"/>
  <c r="AZ41" i="2"/>
  <c r="BB41" i="2"/>
  <c r="BE41" i="2"/>
  <c r="BD41" i="2"/>
  <c r="AP41" i="2"/>
  <c r="AR41" i="2"/>
  <c r="AU41" i="2"/>
  <c r="AT41" i="2"/>
  <c r="AF41" i="2"/>
  <c r="AG41" i="2"/>
  <c r="AH41" i="2"/>
  <c r="AK41" i="2"/>
  <c r="AJ41" i="2"/>
  <c r="U41" i="2"/>
  <c r="W41" i="2"/>
  <c r="Z41" i="2"/>
  <c r="J41" i="2"/>
  <c r="L41" i="2"/>
  <c r="O41" i="2"/>
  <c r="BT40" i="2"/>
  <c r="BV40" i="2"/>
  <c r="BY40" i="2"/>
  <c r="BX40" i="2"/>
  <c r="BJ40" i="2"/>
  <c r="BK40" i="2"/>
  <c r="BL40" i="2"/>
  <c r="BO40" i="2"/>
  <c r="BN40" i="2"/>
  <c r="AZ40" i="2"/>
  <c r="BA40" i="2"/>
  <c r="BB40" i="2"/>
  <c r="BE40" i="2"/>
  <c r="BD40" i="2"/>
  <c r="AP40" i="2"/>
  <c r="AQ40" i="2"/>
  <c r="AR40" i="2"/>
  <c r="AU40" i="2"/>
  <c r="AT40" i="2"/>
  <c r="AF40" i="2"/>
  <c r="AG40" i="2"/>
  <c r="AH40" i="2"/>
  <c r="AK40" i="2"/>
  <c r="AJ40" i="2"/>
  <c r="U40" i="2"/>
  <c r="W40" i="2"/>
  <c r="Z40" i="2"/>
  <c r="J40" i="2"/>
  <c r="L40" i="2"/>
  <c r="O40" i="2"/>
  <c r="BT39" i="2"/>
  <c r="BV39" i="2"/>
  <c r="BY39" i="2"/>
  <c r="BX39" i="2"/>
  <c r="BJ39" i="2"/>
  <c r="BL39" i="2"/>
  <c r="BO39" i="2"/>
  <c r="BN39" i="2"/>
  <c r="AZ39" i="2"/>
  <c r="BB39" i="2"/>
  <c r="BE39" i="2"/>
  <c r="BD39" i="2"/>
  <c r="AP39" i="2"/>
  <c r="AR39" i="2"/>
  <c r="AU39" i="2"/>
  <c r="AT39" i="2"/>
  <c r="AF39" i="2"/>
  <c r="AH39" i="2"/>
  <c r="AK39" i="2"/>
  <c r="AJ39" i="2"/>
  <c r="U39" i="2"/>
  <c r="W39" i="2"/>
  <c r="Z39" i="2"/>
  <c r="J39" i="2"/>
  <c r="L39" i="2"/>
  <c r="O39" i="2"/>
  <c r="BT38" i="2"/>
  <c r="BV38" i="2"/>
  <c r="BY38" i="2"/>
  <c r="BX38" i="2"/>
  <c r="BJ38" i="2"/>
  <c r="BL38" i="2"/>
  <c r="BO38" i="2"/>
  <c r="BN38" i="2"/>
  <c r="AZ38" i="2"/>
  <c r="BB38" i="2"/>
  <c r="BE38" i="2"/>
  <c r="BD38" i="2"/>
  <c r="AP38" i="2"/>
  <c r="AR38" i="2"/>
  <c r="AU38" i="2"/>
  <c r="AT38" i="2"/>
  <c r="AF38" i="2"/>
  <c r="AH38" i="2"/>
  <c r="AK38" i="2"/>
  <c r="AJ38" i="2"/>
  <c r="U38" i="2"/>
  <c r="W38" i="2"/>
  <c r="Z38" i="2"/>
  <c r="J38" i="2"/>
  <c r="L38" i="2"/>
  <c r="O38" i="2"/>
  <c r="BT37" i="2"/>
  <c r="BV37" i="2"/>
  <c r="BY37" i="2"/>
  <c r="BX37" i="2"/>
  <c r="BJ37" i="2"/>
  <c r="BL37" i="2"/>
  <c r="BO37" i="2"/>
  <c r="BN37" i="2"/>
  <c r="AZ37" i="2"/>
  <c r="BB37" i="2"/>
  <c r="BE37" i="2"/>
  <c r="BD37" i="2"/>
  <c r="AP37" i="2"/>
  <c r="AR37" i="2"/>
  <c r="AU37" i="2"/>
  <c r="AT37" i="2"/>
  <c r="AF37" i="2"/>
  <c r="AH37" i="2"/>
  <c r="AK37" i="2"/>
  <c r="AJ37" i="2"/>
  <c r="U37" i="2"/>
  <c r="W37" i="2"/>
  <c r="Z37" i="2"/>
  <c r="J37" i="2"/>
  <c r="L37" i="2"/>
  <c r="O37" i="2"/>
  <c r="BT36" i="2"/>
  <c r="BV36" i="2"/>
  <c r="BY36" i="2"/>
  <c r="BX36" i="2"/>
  <c r="BJ36" i="2"/>
  <c r="BL36" i="2"/>
  <c r="BO36" i="2"/>
  <c r="BN36" i="2"/>
  <c r="AZ36" i="2"/>
  <c r="BB36" i="2"/>
  <c r="BE36" i="2"/>
  <c r="BD36" i="2"/>
  <c r="AP36" i="2"/>
  <c r="AR36" i="2"/>
  <c r="AU36" i="2"/>
  <c r="AT36" i="2"/>
  <c r="AF36" i="2"/>
  <c r="AH36" i="2"/>
  <c r="AK36" i="2"/>
  <c r="AJ36" i="2"/>
  <c r="U36" i="2"/>
  <c r="W36" i="2"/>
  <c r="Z36" i="2"/>
  <c r="J36" i="2"/>
  <c r="L36" i="2"/>
  <c r="O36" i="2"/>
  <c r="BT35" i="2"/>
  <c r="BV35" i="2"/>
  <c r="BY35" i="2"/>
  <c r="BX35" i="2"/>
  <c r="BJ35" i="2"/>
  <c r="BL35" i="2"/>
  <c r="BO35" i="2"/>
  <c r="BN35" i="2"/>
  <c r="AZ35" i="2"/>
  <c r="BB35" i="2"/>
  <c r="BE35" i="2"/>
  <c r="BD35" i="2"/>
  <c r="AP35" i="2"/>
  <c r="AR35" i="2"/>
  <c r="AU35" i="2"/>
  <c r="AT35" i="2"/>
  <c r="AF35" i="2"/>
  <c r="AH35" i="2"/>
  <c r="AK35" i="2"/>
  <c r="AJ35" i="2"/>
  <c r="U35" i="2"/>
  <c r="W35" i="2"/>
  <c r="Z35" i="2"/>
  <c r="J35" i="2"/>
  <c r="L35" i="2"/>
  <c r="O35" i="2"/>
  <c r="BT34" i="2"/>
  <c r="BV34" i="2"/>
  <c r="BY34" i="2"/>
  <c r="BX34" i="2"/>
  <c r="BJ34" i="2"/>
  <c r="BL34" i="2"/>
  <c r="BO34" i="2"/>
  <c r="BN34" i="2"/>
  <c r="AZ34" i="2"/>
  <c r="BB34" i="2"/>
  <c r="BE34" i="2"/>
  <c r="BD34" i="2"/>
  <c r="AP34" i="2"/>
  <c r="AR34" i="2"/>
  <c r="AU34" i="2"/>
  <c r="AT34" i="2"/>
  <c r="AF34" i="2"/>
  <c r="AH34" i="2"/>
  <c r="AK34" i="2"/>
  <c r="AJ34" i="2"/>
  <c r="U34" i="2"/>
  <c r="W34" i="2"/>
  <c r="Z34" i="2"/>
  <c r="J34" i="2"/>
  <c r="L34" i="2"/>
  <c r="O34" i="2"/>
  <c r="BT33" i="2"/>
  <c r="BU33" i="2"/>
  <c r="BV33" i="2"/>
  <c r="BY33" i="2"/>
  <c r="BX33" i="2"/>
  <c r="BJ33" i="2"/>
  <c r="BL33" i="2"/>
  <c r="BO33" i="2"/>
  <c r="BN33" i="2"/>
  <c r="AZ33" i="2"/>
  <c r="BB33" i="2"/>
  <c r="BE33" i="2"/>
  <c r="BD33" i="2"/>
  <c r="AP33" i="2"/>
  <c r="AR33" i="2"/>
  <c r="AU33" i="2"/>
  <c r="AT33" i="2"/>
  <c r="AF33" i="2"/>
  <c r="AH33" i="2"/>
  <c r="AK33" i="2"/>
  <c r="AJ33" i="2"/>
  <c r="U33" i="2"/>
  <c r="W33" i="2"/>
  <c r="Z33" i="2"/>
  <c r="J33" i="2"/>
  <c r="L33" i="2"/>
  <c r="O33" i="2"/>
  <c r="BT32" i="2"/>
  <c r="BV32" i="2"/>
  <c r="BY32" i="2"/>
  <c r="BX32" i="2"/>
  <c r="BJ32" i="2"/>
  <c r="BL32" i="2"/>
  <c r="BO32" i="2"/>
  <c r="BN32" i="2"/>
  <c r="AZ32" i="2"/>
  <c r="BB32" i="2"/>
  <c r="BE32" i="2"/>
  <c r="BD32" i="2"/>
  <c r="AP32" i="2"/>
  <c r="AR32" i="2"/>
  <c r="AU32" i="2"/>
  <c r="AT32" i="2"/>
  <c r="AF32" i="2"/>
  <c r="AH32" i="2"/>
  <c r="AK32" i="2"/>
  <c r="AJ32" i="2"/>
  <c r="U32" i="2"/>
  <c r="W32" i="2"/>
  <c r="Z32" i="2"/>
  <c r="J32" i="2"/>
  <c r="L32" i="2"/>
  <c r="O32" i="2"/>
  <c r="BT31" i="2"/>
  <c r="BV31" i="2"/>
  <c r="BY31" i="2"/>
  <c r="BX31" i="2"/>
  <c r="BJ31" i="2"/>
  <c r="BL31" i="2"/>
  <c r="BO31" i="2"/>
  <c r="BN31" i="2"/>
  <c r="AZ31" i="2"/>
  <c r="BB31" i="2"/>
  <c r="BE31" i="2"/>
  <c r="BD31" i="2"/>
  <c r="AP31" i="2"/>
  <c r="AR31" i="2"/>
  <c r="AU31" i="2"/>
  <c r="AT31" i="2"/>
  <c r="AF31" i="2"/>
  <c r="AH31" i="2"/>
  <c r="AK31" i="2"/>
  <c r="AJ31" i="2"/>
  <c r="U31" i="2"/>
  <c r="W31" i="2"/>
  <c r="Z31" i="2"/>
  <c r="J31" i="2"/>
  <c r="L31" i="2"/>
  <c r="O31" i="2"/>
  <c r="BT30" i="2"/>
  <c r="BV30" i="2"/>
  <c r="BY30" i="2"/>
  <c r="BX30" i="2"/>
  <c r="BJ30" i="2"/>
  <c r="BL30" i="2"/>
  <c r="BO30" i="2"/>
  <c r="BN30" i="2"/>
  <c r="AZ30" i="2"/>
  <c r="BB30" i="2"/>
  <c r="BE30" i="2"/>
  <c r="BD30" i="2"/>
  <c r="AP30" i="2"/>
  <c r="AR30" i="2"/>
  <c r="AU30" i="2"/>
  <c r="AT30" i="2"/>
  <c r="AF30" i="2"/>
  <c r="AH30" i="2"/>
  <c r="AK30" i="2"/>
  <c r="AJ30" i="2"/>
  <c r="U30" i="2"/>
  <c r="W30" i="2"/>
  <c r="Z30" i="2"/>
  <c r="J30" i="2"/>
  <c r="L30" i="2"/>
  <c r="O30" i="2"/>
  <c r="BT29" i="2"/>
  <c r="BV29" i="2"/>
  <c r="BY29" i="2"/>
  <c r="BX29" i="2"/>
  <c r="BJ29" i="2"/>
  <c r="BL29" i="2"/>
  <c r="BO29" i="2"/>
  <c r="BN29" i="2"/>
  <c r="AZ29" i="2"/>
  <c r="BB29" i="2"/>
  <c r="BE29" i="2"/>
  <c r="BD29" i="2"/>
  <c r="AP29" i="2"/>
  <c r="AR29" i="2"/>
  <c r="AU29" i="2"/>
  <c r="AT29" i="2"/>
  <c r="AF29" i="2"/>
  <c r="AH29" i="2"/>
  <c r="AK29" i="2"/>
  <c r="AJ29" i="2"/>
  <c r="U29" i="2"/>
  <c r="W29" i="2"/>
  <c r="Z29" i="2"/>
  <c r="J29" i="2"/>
  <c r="L29" i="2"/>
  <c r="O29" i="2"/>
  <c r="BT28" i="2"/>
  <c r="BV28" i="2"/>
  <c r="BY28" i="2"/>
  <c r="BX28" i="2"/>
  <c r="BJ28" i="2"/>
  <c r="BL28" i="2"/>
  <c r="BO28" i="2"/>
  <c r="BN28" i="2"/>
  <c r="AZ28" i="2"/>
  <c r="BB28" i="2"/>
  <c r="BE28" i="2"/>
  <c r="BD28" i="2"/>
  <c r="AP28" i="2"/>
  <c r="AR28" i="2"/>
  <c r="AU28" i="2"/>
  <c r="AT28" i="2"/>
  <c r="AF28" i="2"/>
  <c r="AH28" i="2"/>
  <c r="AK28" i="2"/>
  <c r="AJ28" i="2"/>
  <c r="U28" i="2"/>
  <c r="W28" i="2"/>
  <c r="Z28" i="2"/>
  <c r="J28" i="2"/>
  <c r="L28" i="2"/>
  <c r="O28" i="2"/>
  <c r="BT27" i="2"/>
  <c r="BV27" i="2"/>
  <c r="BY27" i="2"/>
  <c r="BX27" i="2"/>
  <c r="BJ27" i="2"/>
  <c r="BL27" i="2"/>
  <c r="BO27" i="2"/>
  <c r="BN27" i="2"/>
  <c r="AZ27" i="2"/>
  <c r="BB27" i="2"/>
  <c r="BE27" i="2"/>
  <c r="BD27" i="2"/>
  <c r="AP27" i="2"/>
  <c r="AR27" i="2"/>
  <c r="AU27" i="2"/>
  <c r="AT27" i="2"/>
  <c r="AF27" i="2"/>
  <c r="AH27" i="2"/>
  <c r="AK27" i="2"/>
  <c r="AJ27" i="2"/>
  <c r="U27" i="2"/>
  <c r="W27" i="2"/>
  <c r="Z27" i="2"/>
  <c r="J27" i="2"/>
  <c r="L27" i="2"/>
  <c r="O27" i="2"/>
  <c r="BT26" i="2"/>
  <c r="BV26" i="2"/>
  <c r="BY26" i="2"/>
  <c r="BX26" i="2"/>
  <c r="BJ26" i="2"/>
  <c r="BL26" i="2"/>
  <c r="BO26" i="2"/>
  <c r="BN26" i="2"/>
  <c r="AZ26" i="2"/>
  <c r="BB26" i="2"/>
  <c r="BE26" i="2"/>
  <c r="BD26" i="2"/>
  <c r="AP26" i="2"/>
  <c r="AR26" i="2"/>
  <c r="AU26" i="2"/>
  <c r="AT26" i="2"/>
  <c r="AF26" i="2"/>
  <c r="AH26" i="2"/>
  <c r="AK26" i="2"/>
  <c r="AJ26" i="2"/>
  <c r="U26" i="2"/>
  <c r="W26" i="2"/>
  <c r="Z26" i="2"/>
  <c r="J26" i="2"/>
  <c r="L26" i="2"/>
  <c r="O26" i="2"/>
  <c r="BT25" i="2"/>
  <c r="BV25" i="2"/>
  <c r="BY25" i="2"/>
  <c r="BX25" i="2"/>
  <c r="BJ25" i="2"/>
  <c r="BL25" i="2"/>
  <c r="BO25" i="2"/>
  <c r="BN25" i="2"/>
  <c r="AZ25" i="2"/>
  <c r="BB25" i="2"/>
  <c r="BE25" i="2"/>
  <c r="BD25" i="2"/>
  <c r="AP25" i="2"/>
  <c r="AR25" i="2"/>
  <c r="AU25" i="2"/>
  <c r="AT25" i="2"/>
  <c r="AF25" i="2"/>
  <c r="AH25" i="2"/>
  <c r="AK25" i="2"/>
  <c r="AJ25" i="2"/>
  <c r="U25" i="2"/>
  <c r="W25" i="2"/>
  <c r="Z25" i="2"/>
  <c r="J25" i="2"/>
  <c r="L25" i="2"/>
  <c r="O25" i="2"/>
  <c r="BT24" i="2"/>
  <c r="BV24" i="2"/>
  <c r="BY24" i="2"/>
  <c r="BX24" i="2"/>
  <c r="BJ24" i="2"/>
  <c r="BL24" i="2"/>
  <c r="BO24" i="2"/>
  <c r="BN24" i="2"/>
  <c r="AZ24" i="2"/>
  <c r="BB24" i="2"/>
  <c r="BE24" i="2"/>
  <c r="BD24" i="2"/>
  <c r="AP24" i="2"/>
  <c r="AR24" i="2"/>
  <c r="AU24" i="2"/>
  <c r="AT24" i="2"/>
  <c r="AF24" i="2"/>
  <c r="AH24" i="2"/>
  <c r="AK24" i="2"/>
  <c r="AJ24" i="2"/>
  <c r="U24" i="2"/>
  <c r="W24" i="2"/>
  <c r="Z24" i="2"/>
  <c r="J24" i="2"/>
  <c r="L24" i="2"/>
  <c r="O24" i="2"/>
  <c r="BT23" i="2"/>
  <c r="BV23" i="2"/>
  <c r="BY23" i="2"/>
  <c r="BX23" i="2"/>
  <c r="BJ23" i="2"/>
  <c r="BL23" i="2"/>
  <c r="BO23" i="2"/>
  <c r="BN23" i="2"/>
  <c r="AZ23" i="2"/>
  <c r="BB23" i="2"/>
  <c r="BE23" i="2"/>
  <c r="BD23" i="2"/>
  <c r="AP23" i="2"/>
  <c r="AR23" i="2"/>
  <c r="AU23" i="2"/>
  <c r="AT23" i="2"/>
  <c r="AF23" i="2"/>
  <c r="AH23" i="2"/>
  <c r="AK23" i="2"/>
  <c r="AJ23" i="2"/>
  <c r="U23" i="2"/>
  <c r="W23" i="2"/>
  <c r="Z23" i="2"/>
  <c r="J23" i="2"/>
  <c r="L23" i="2"/>
  <c r="O23" i="2"/>
  <c r="BT22" i="2"/>
  <c r="BV22" i="2"/>
  <c r="BY22" i="2"/>
  <c r="BX22" i="2"/>
  <c r="BJ22" i="2"/>
  <c r="BL22" i="2"/>
  <c r="BO22" i="2"/>
  <c r="BN22" i="2"/>
  <c r="AZ22" i="2"/>
  <c r="BB22" i="2"/>
  <c r="BE22" i="2"/>
  <c r="BD22" i="2"/>
  <c r="AP22" i="2"/>
  <c r="AR22" i="2"/>
  <c r="AU22" i="2"/>
  <c r="AT22" i="2"/>
  <c r="AF22" i="2"/>
  <c r="AH22" i="2"/>
  <c r="AK22" i="2"/>
  <c r="AJ22" i="2"/>
  <c r="U22" i="2"/>
  <c r="W22" i="2"/>
  <c r="Z22" i="2"/>
  <c r="J22" i="2"/>
  <c r="L22" i="2"/>
  <c r="O22" i="2"/>
  <c r="BT21" i="2"/>
  <c r="BV21" i="2"/>
  <c r="BY21" i="2"/>
  <c r="BX21" i="2"/>
  <c r="BJ21" i="2"/>
  <c r="BL21" i="2"/>
  <c r="BO21" i="2"/>
  <c r="BN21" i="2"/>
  <c r="AZ21" i="2"/>
  <c r="BB21" i="2"/>
  <c r="BE21" i="2"/>
  <c r="BD21" i="2"/>
  <c r="AP21" i="2"/>
  <c r="AR21" i="2"/>
  <c r="AU21" i="2"/>
  <c r="AT21" i="2"/>
  <c r="AF21" i="2"/>
  <c r="AH21" i="2"/>
  <c r="AK21" i="2"/>
  <c r="AJ21" i="2"/>
  <c r="U21" i="2"/>
  <c r="W21" i="2"/>
  <c r="Z21" i="2"/>
  <c r="J21" i="2"/>
  <c r="L21" i="2"/>
  <c r="O21" i="2"/>
  <c r="BT20" i="2"/>
  <c r="BV20" i="2"/>
  <c r="BY20" i="2"/>
  <c r="BX20" i="2"/>
  <c r="BJ20" i="2"/>
  <c r="BL20" i="2"/>
  <c r="BO20" i="2"/>
  <c r="BN20" i="2"/>
  <c r="AZ20" i="2"/>
  <c r="BB20" i="2"/>
  <c r="BE20" i="2"/>
  <c r="BD20" i="2"/>
  <c r="AP20" i="2"/>
  <c r="AR20" i="2"/>
  <c r="AU20" i="2"/>
  <c r="AT20" i="2"/>
  <c r="AF20" i="2"/>
  <c r="AH20" i="2"/>
  <c r="AK20" i="2"/>
  <c r="AJ20" i="2"/>
  <c r="U20" i="2"/>
  <c r="W20" i="2"/>
  <c r="Z20" i="2"/>
  <c r="J20" i="2"/>
  <c r="L20" i="2"/>
  <c r="O20" i="2"/>
  <c r="BT19" i="2"/>
  <c r="BV19" i="2"/>
  <c r="BY19" i="2"/>
  <c r="BX19" i="2"/>
  <c r="BJ19" i="2"/>
  <c r="BL19" i="2"/>
  <c r="BO19" i="2"/>
  <c r="BN19" i="2"/>
  <c r="AZ19" i="2"/>
  <c r="BB19" i="2"/>
  <c r="BE19" i="2"/>
  <c r="BD19" i="2"/>
  <c r="AP19" i="2"/>
  <c r="AR19" i="2"/>
  <c r="AU19" i="2"/>
  <c r="AT19" i="2"/>
  <c r="AF19" i="2"/>
  <c r="AH19" i="2"/>
  <c r="AK19" i="2"/>
  <c r="AJ19" i="2"/>
  <c r="U19" i="2"/>
  <c r="W19" i="2"/>
  <c r="Z19" i="2"/>
  <c r="J19" i="2"/>
  <c r="L19" i="2"/>
  <c r="O19" i="2"/>
  <c r="BT18" i="2"/>
  <c r="BV18" i="2"/>
  <c r="BY18" i="2"/>
  <c r="BX18" i="2"/>
  <c r="BJ18" i="2"/>
  <c r="BL18" i="2"/>
  <c r="BO18" i="2"/>
  <c r="BN18" i="2"/>
  <c r="AZ18" i="2"/>
  <c r="BB18" i="2"/>
  <c r="BE18" i="2"/>
  <c r="BD18" i="2"/>
  <c r="AP18" i="2"/>
  <c r="AR18" i="2"/>
  <c r="AU18" i="2"/>
  <c r="AT18" i="2"/>
  <c r="AF18" i="2"/>
  <c r="AH18" i="2"/>
  <c r="AK18" i="2"/>
  <c r="AJ18" i="2"/>
  <c r="U18" i="2"/>
  <c r="W18" i="2"/>
  <c r="Z18" i="2"/>
  <c r="J18" i="2"/>
  <c r="L18" i="2"/>
  <c r="O18" i="2"/>
  <c r="BT17" i="2"/>
  <c r="BV17" i="2"/>
  <c r="BY17" i="2"/>
  <c r="BX17" i="2"/>
  <c r="BJ17" i="2"/>
  <c r="BL17" i="2"/>
  <c r="BO17" i="2"/>
  <c r="BN17" i="2"/>
  <c r="AZ17" i="2"/>
  <c r="BB17" i="2"/>
  <c r="BE17" i="2"/>
  <c r="BD17" i="2"/>
  <c r="AP17" i="2"/>
  <c r="AR17" i="2"/>
  <c r="AU17" i="2"/>
  <c r="AT17" i="2"/>
  <c r="AF17" i="2"/>
  <c r="AH17" i="2"/>
  <c r="AK17" i="2"/>
  <c r="AJ17" i="2"/>
  <c r="U17" i="2"/>
  <c r="W17" i="2"/>
  <c r="Z17" i="2"/>
  <c r="J17" i="2"/>
  <c r="L17" i="2"/>
  <c r="O17" i="2"/>
  <c r="BT16" i="2"/>
  <c r="BV16" i="2"/>
  <c r="BY16" i="2"/>
  <c r="BX16" i="2"/>
  <c r="BJ16" i="2"/>
  <c r="BL16" i="2"/>
  <c r="BO16" i="2"/>
  <c r="BN16" i="2"/>
  <c r="AZ16" i="2"/>
  <c r="BB16" i="2"/>
  <c r="BE16" i="2"/>
  <c r="BD16" i="2"/>
  <c r="AP16" i="2"/>
  <c r="AR16" i="2"/>
  <c r="AU16" i="2"/>
  <c r="AT16" i="2"/>
  <c r="AF16" i="2"/>
  <c r="AH16" i="2"/>
  <c r="AK16" i="2"/>
  <c r="AJ16" i="2"/>
  <c r="U16" i="2"/>
  <c r="W16" i="2"/>
  <c r="Z16" i="2"/>
  <c r="J16" i="2"/>
  <c r="L16" i="2"/>
  <c r="O16" i="2"/>
  <c r="BT15" i="2"/>
  <c r="BV15" i="2"/>
  <c r="BY15" i="2"/>
  <c r="BX15" i="2"/>
  <c r="BJ15" i="2"/>
  <c r="BL15" i="2"/>
  <c r="BO15" i="2"/>
  <c r="BN15" i="2"/>
  <c r="AZ15" i="2"/>
  <c r="BB15" i="2"/>
  <c r="BE15" i="2"/>
  <c r="BD15" i="2"/>
  <c r="AP15" i="2"/>
  <c r="AR15" i="2"/>
  <c r="AU15" i="2"/>
  <c r="AT15" i="2"/>
  <c r="AF15" i="2"/>
  <c r="AH15" i="2"/>
  <c r="AK15" i="2"/>
  <c r="AJ15" i="2"/>
  <c r="U15" i="2"/>
  <c r="W15" i="2"/>
  <c r="Z15" i="2"/>
  <c r="J15" i="2"/>
  <c r="L15" i="2"/>
  <c r="O15" i="2"/>
  <c r="BT14" i="2"/>
  <c r="BV14" i="2"/>
  <c r="BY14" i="2"/>
  <c r="BX14" i="2"/>
  <c r="BJ14" i="2"/>
  <c r="BL14" i="2"/>
  <c r="BO14" i="2"/>
  <c r="BN14" i="2"/>
  <c r="AZ14" i="2"/>
  <c r="BB14" i="2"/>
  <c r="BE14" i="2"/>
  <c r="BD14" i="2"/>
  <c r="AP14" i="2"/>
  <c r="AR14" i="2"/>
  <c r="AU14" i="2"/>
  <c r="AT14" i="2"/>
  <c r="AF14" i="2"/>
  <c r="AH14" i="2"/>
  <c r="AK14" i="2"/>
  <c r="AJ14" i="2"/>
  <c r="U14" i="2"/>
  <c r="W14" i="2"/>
  <c r="Z14" i="2"/>
  <c r="J14" i="2"/>
  <c r="L14" i="2"/>
  <c r="O14" i="2"/>
  <c r="BT13" i="2"/>
  <c r="BV13" i="2"/>
  <c r="BY13" i="2"/>
  <c r="BX13" i="2"/>
  <c r="BJ13" i="2"/>
  <c r="BL13" i="2"/>
  <c r="BO13" i="2"/>
  <c r="BN13" i="2"/>
  <c r="AZ13" i="2"/>
  <c r="BB13" i="2"/>
  <c r="BE13" i="2"/>
  <c r="BD13" i="2"/>
  <c r="AP13" i="2"/>
  <c r="AR13" i="2"/>
  <c r="AU13" i="2"/>
  <c r="AT13" i="2"/>
  <c r="AF13" i="2"/>
  <c r="AH13" i="2"/>
  <c r="AK13" i="2"/>
  <c r="AJ13" i="2"/>
  <c r="U13" i="2"/>
  <c r="W13" i="2"/>
  <c r="Z13" i="2"/>
  <c r="J13" i="2"/>
  <c r="L13" i="2"/>
  <c r="O13" i="2"/>
  <c r="BT12" i="2"/>
  <c r="BV12" i="2"/>
  <c r="BY12" i="2"/>
  <c r="BX12" i="2"/>
  <c r="BJ12" i="2"/>
  <c r="BL12" i="2"/>
  <c r="BO12" i="2"/>
  <c r="BN12" i="2"/>
  <c r="AZ12" i="2"/>
  <c r="BB12" i="2"/>
  <c r="BE12" i="2"/>
  <c r="BD12" i="2"/>
  <c r="AP12" i="2"/>
  <c r="AR12" i="2"/>
  <c r="AU12" i="2"/>
  <c r="AT12" i="2"/>
  <c r="AF12" i="2"/>
  <c r="AH12" i="2"/>
  <c r="AK12" i="2"/>
  <c r="AJ12" i="2"/>
  <c r="U12" i="2"/>
  <c r="W12" i="2"/>
  <c r="Z12" i="2"/>
  <c r="J12" i="2"/>
  <c r="L12" i="2"/>
  <c r="O12" i="2"/>
  <c r="BT11" i="2"/>
  <c r="BV11" i="2"/>
  <c r="BY11" i="2"/>
  <c r="BX11" i="2"/>
  <c r="BJ11" i="2"/>
  <c r="BL11" i="2"/>
  <c r="BO11" i="2"/>
  <c r="BN11" i="2"/>
  <c r="AZ11" i="2"/>
  <c r="BB11" i="2"/>
  <c r="BE11" i="2"/>
  <c r="BD11" i="2"/>
  <c r="AP11" i="2"/>
  <c r="AR11" i="2"/>
  <c r="AU11" i="2"/>
  <c r="AT11" i="2"/>
  <c r="AF11" i="2"/>
  <c r="AH11" i="2"/>
  <c r="AK11" i="2"/>
  <c r="AJ11" i="2"/>
  <c r="U11" i="2"/>
  <c r="W11" i="2"/>
  <c r="Z11" i="2"/>
  <c r="J11" i="2"/>
  <c r="L11" i="2"/>
  <c r="O11" i="2"/>
  <c r="BT10" i="2"/>
  <c r="BV10" i="2"/>
  <c r="BY10" i="2"/>
  <c r="BX10" i="2"/>
  <c r="BJ10" i="2"/>
  <c r="BL10" i="2"/>
  <c r="BO10" i="2"/>
  <c r="BN10" i="2"/>
  <c r="AZ10" i="2"/>
  <c r="BB10" i="2"/>
  <c r="BE10" i="2"/>
  <c r="BD10" i="2"/>
  <c r="AP10" i="2"/>
  <c r="AR10" i="2"/>
  <c r="AU10" i="2"/>
  <c r="AT10" i="2"/>
  <c r="AF10" i="2"/>
  <c r="AH10" i="2"/>
  <c r="AK10" i="2"/>
  <c r="AJ10" i="2"/>
  <c r="U10" i="2"/>
  <c r="W10" i="2"/>
  <c r="Z10" i="2"/>
  <c r="J10" i="2"/>
  <c r="L10" i="2"/>
  <c r="BT9" i="2"/>
  <c r="BV9" i="2"/>
  <c r="BY9" i="2"/>
  <c r="BX9" i="2"/>
  <c r="BJ9" i="2"/>
  <c r="BL9" i="2"/>
  <c r="BO9" i="2"/>
  <c r="BN9" i="2"/>
  <c r="AZ9" i="2"/>
  <c r="BB9" i="2"/>
  <c r="BE9" i="2"/>
  <c r="BD9" i="2"/>
  <c r="AP9" i="2"/>
  <c r="AR9" i="2"/>
  <c r="AU9" i="2"/>
  <c r="AT9" i="2"/>
  <c r="AF9" i="2"/>
  <c r="AH9" i="2"/>
  <c r="AK9" i="2"/>
  <c r="AJ9" i="2"/>
  <c r="U9" i="2"/>
  <c r="W9" i="2"/>
  <c r="Z9" i="2"/>
  <c r="J9" i="2"/>
  <c r="L9" i="2"/>
  <c r="O9" i="2"/>
  <c r="BT8" i="2"/>
  <c r="BV8" i="2"/>
  <c r="BY8" i="2"/>
  <c r="BX8" i="2"/>
  <c r="BJ8" i="2"/>
  <c r="BL8" i="2"/>
  <c r="BO8" i="2"/>
  <c r="BN8" i="2"/>
  <c r="AZ8" i="2"/>
  <c r="BB8" i="2"/>
  <c r="BE8" i="2"/>
  <c r="BD8" i="2"/>
  <c r="AP8" i="2"/>
  <c r="AR8" i="2"/>
  <c r="AU8" i="2"/>
  <c r="AT8" i="2"/>
  <c r="AF8" i="2"/>
  <c r="AH8" i="2"/>
  <c r="AK8" i="2"/>
  <c r="AJ8" i="2"/>
  <c r="U8" i="2"/>
  <c r="W8" i="2"/>
  <c r="Z8" i="2"/>
  <c r="J8" i="2"/>
  <c r="L8" i="2"/>
  <c r="O8" i="2"/>
  <c r="BT7" i="2"/>
  <c r="BV7" i="2"/>
  <c r="BY7" i="2"/>
  <c r="BX7" i="2"/>
  <c r="BJ7" i="2"/>
  <c r="BL7" i="2"/>
  <c r="BO7" i="2"/>
  <c r="BN7" i="2"/>
  <c r="AZ7" i="2"/>
  <c r="BB7" i="2"/>
  <c r="BE7" i="2"/>
  <c r="BD7" i="2"/>
  <c r="AP7" i="2"/>
  <c r="AR7" i="2"/>
  <c r="AU7" i="2"/>
  <c r="AT7" i="2"/>
  <c r="AF7" i="2"/>
  <c r="AH7" i="2"/>
  <c r="AK7" i="2"/>
  <c r="AJ7" i="2"/>
  <c r="U7" i="2"/>
  <c r="W7" i="2"/>
  <c r="Z7" i="2"/>
  <c r="J7" i="2"/>
  <c r="L7" i="2"/>
  <c r="O7" i="2"/>
  <c r="BT6" i="2"/>
  <c r="BV6" i="2"/>
  <c r="BY6" i="2"/>
  <c r="BX6" i="2"/>
  <c r="BJ6" i="2"/>
  <c r="BL6" i="2"/>
  <c r="BO6" i="2"/>
  <c r="BN6" i="2"/>
  <c r="AZ6" i="2"/>
  <c r="BB6" i="2"/>
  <c r="BE6" i="2"/>
  <c r="BD6" i="2"/>
  <c r="AP6" i="2"/>
  <c r="AR6" i="2"/>
  <c r="AU6" i="2"/>
  <c r="AT6" i="2"/>
  <c r="AF6" i="2"/>
  <c r="AH6" i="2"/>
  <c r="AK6" i="2"/>
  <c r="AJ6" i="2"/>
  <c r="U6" i="2"/>
  <c r="W6" i="2"/>
  <c r="Z6" i="2"/>
  <c r="J6" i="2"/>
  <c r="L6" i="2"/>
  <c r="O6" i="2"/>
  <c r="BT5" i="2"/>
  <c r="BV5" i="2"/>
  <c r="BY5" i="2"/>
  <c r="BX5" i="2"/>
  <c r="BJ5" i="2"/>
  <c r="BL5" i="2"/>
  <c r="BO5" i="2"/>
  <c r="BN5" i="2"/>
  <c r="AZ5" i="2"/>
  <c r="BB5" i="2"/>
  <c r="BE5" i="2"/>
  <c r="BD5" i="2"/>
  <c r="AP5" i="2"/>
  <c r="AR5" i="2"/>
  <c r="AU5" i="2"/>
  <c r="AT5" i="2"/>
  <c r="AF5" i="2"/>
  <c r="AH5" i="2"/>
  <c r="AK5" i="2"/>
  <c r="AJ5" i="2"/>
  <c r="U5" i="2"/>
  <c r="W5" i="2"/>
  <c r="Z5" i="2"/>
  <c r="J5" i="2"/>
  <c r="L5" i="2"/>
  <c r="O5" i="2"/>
  <c r="BT4" i="2"/>
  <c r="BV4" i="2"/>
  <c r="BJ4" i="2"/>
  <c r="BL4" i="2"/>
  <c r="AZ4" i="2"/>
  <c r="BB4" i="2"/>
  <c r="AP4" i="2"/>
  <c r="AR4" i="2"/>
  <c r="AF4" i="2"/>
  <c r="AH4" i="2"/>
  <c r="U4" i="2"/>
  <c r="W4" i="2"/>
  <c r="J4" i="2"/>
  <c r="L4" i="2"/>
  <c r="BT3" i="2"/>
  <c r="BV3" i="2"/>
  <c r="BY3" i="2"/>
  <c r="BX3" i="2"/>
  <c r="BJ3" i="2"/>
  <c r="BL3" i="2"/>
  <c r="BO3" i="2"/>
  <c r="BN3" i="2"/>
  <c r="AZ3" i="2"/>
  <c r="BB3" i="2"/>
  <c r="BE3" i="2"/>
  <c r="BD3" i="2"/>
  <c r="AP3" i="2"/>
  <c r="AR3" i="2"/>
  <c r="AU3" i="2"/>
  <c r="AT3" i="2"/>
  <c r="AF3" i="2"/>
  <c r="AH3" i="2"/>
  <c r="AK3" i="2"/>
  <c r="AJ3" i="2"/>
  <c r="U3" i="2"/>
  <c r="W3" i="2"/>
  <c r="Z3" i="2"/>
  <c r="J3" i="2"/>
  <c r="L3" i="2"/>
  <c r="O3" i="2"/>
  <c r="BT2" i="2"/>
  <c r="BV2" i="2"/>
  <c r="BY2" i="2"/>
  <c r="BX2" i="2"/>
  <c r="BJ2" i="2"/>
  <c r="BL2" i="2"/>
  <c r="BO2" i="2"/>
  <c r="BN2" i="2"/>
  <c r="AZ2" i="2"/>
  <c r="BB2" i="2"/>
  <c r="BE2" i="2"/>
  <c r="BD2" i="2"/>
  <c r="AP2" i="2"/>
  <c r="AR2" i="2"/>
  <c r="AU2" i="2"/>
  <c r="AT2" i="2"/>
  <c r="AF2" i="2"/>
  <c r="AH2" i="2"/>
  <c r="AK2" i="2"/>
  <c r="AJ2" i="2"/>
  <c r="U2" i="2"/>
  <c r="W2" i="2"/>
  <c r="Z2" i="2"/>
  <c r="J2" i="2"/>
  <c r="L2" i="2"/>
  <c r="O2" i="2"/>
</calcChain>
</file>

<file path=xl/sharedStrings.xml><?xml version="1.0" encoding="utf-8"?>
<sst xmlns="http://schemas.openxmlformats.org/spreadsheetml/2006/main" count="17568" uniqueCount="191">
  <si>
    <t>Date</t>
  </si>
  <si>
    <t>MÃ SỐ</t>
  </si>
  <si>
    <t>TÊN HÀNG</t>
  </si>
  <si>
    <t>ĐVT</t>
  </si>
  <si>
    <t>Kho Ha Noi</t>
  </si>
  <si>
    <t>Kho CN</t>
  </si>
  <si>
    <t>HCM</t>
  </si>
  <si>
    <t>MTV</t>
  </si>
  <si>
    <t>Treo HĐ ảo + Chưa ra HĐ</t>
  </si>
  <si>
    <t>Cộng</t>
  </si>
  <si>
    <t>Đi đường</t>
  </si>
  <si>
    <t>Tổng cộng</t>
  </si>
  <si>
    <t>DSBQ/ngày</t>
  </si>
  <si>
    <t>TG nhận (ngày)</t>
  </si>
  <si>
    <t>TG bán (ngày)</t>
  </si>
  <si>
    <t>Kho Nghe An</t>
  </si>
  <si>
    <t>Kho HCM</t>
  </si>
  <si>
    <t>Kho Vime</t>
  </si>
  <si>
    <t>Kho gửi MR xử lý</t>
  </si>
  <si>
    <t>Kho Dong Nai</t>
  </si>
  <si>
    <t>Kho Can Tho</t>
  </si>
  <si>
    <t>Kho Khanh Hoa</t>
  </si>
  <si>
    <t>Kho Da Nang</t>
  </si>
  <si>
    <t>Kho Nha May</t>
  </si>
  <si>
    <t>Tồn kho NM</t>
  </si>
  <si>
    <t>EH047</t>
  </si>
  <si>
    <t>Grafort</t>
  </si>
  <si>
    <t>Hộp</t>
  </si>
  <si>
    <t>EH020</t>
  </si>
  <si>
    <t>Trimafort</t>
  </si>
  <si>
    <t>EH070</t>
  </si>
  <si>
    <t>Efodyl 500</t>
  </si>
  <si>
    <t>EH093</t>
  </si>
  <si>
    <t>Efodyl 250 (viên)</t>
  </si>
  <si>
    <t>EH100</t>
  </si>
  <si>
    <t>Efodyl 250 cốm (gói)</t>
  </si>
  <si>
    <t>EH103</t>
  </si>
  <si>
    <t>Cebest 200mg</t>
  </si>
  <si>
    <t>EH104</t>
  </si>
  <si>
    <t>Cebest 100mg</t>
  </si>
  <si>
    <t>EH106</t>
  </si>
  <si>
    <t>Cebest 100 Cốm</t>
  </si>
  <si>
    <t>EH109</t>
  </si>
  <si>
    <t>Cebest 50 Cốm</t>
  </si>
  <si>
    <t>EH096</t>
  </si>
  <si>
    <t>Efodyl 125 (cốm)</t>
  </si>
  <si>
    <t>EH095</t>
  </si>
  <si>
    <t>Metiny</t>
  </si>
  <si>
    <t>EH068</t>
  </si>
  <si>
    <t>MecefixB.E 150</t>
  </si>
  <si>
    <t>EH069</t>
  </si>
  <si>
    <t>MecefixB.E 200</t>
  </si>
  <si>
    <t>EH065</t>
  </si>
  <si>
    <t>MecefixB.E 250</t>
  </si>
  <si>
    <t>EH066</t>
  </si>
  <si>
    <t>MecefixB.E 50</t>
  </si>
  <si>
    <t>EH067</t>
  </si>
  <si>
    <t>MecefixB.E 75</t>
  </si>
  <si>
    <t>EH083</t>
  </si>
  <si>
    <t>MecefixB.E 400</t>
  </si>
  <si>
    <t>EH072</t>
  </si>
  <si>
    <t>Meceta 500</t>
  </si>
  <si>
    <t>OH023</t>
  </si>
  <si>
    <t>Metobra</t>
  </si>
  <si>
    <t>OH031</t>
  </si>
  <si>
    <t>Osla 15</t>
  </si>
  <si>
    <t>EH097</t>
  </si>
  <si>
    <t>Olevid 5ml</t>
  </si>
  <si>
    <t>EH101</t>
  </si>
  <si>
    <t>Vitol 0.18%</t>
  </si>
  <si>
    <t>EH074</t>
  </si>
  <si>
    <t>Metodex</t>
  </si>
  <si>
    <t>EH088</t>
  </si>
  <si>
    <t xml:space="preserve">Metodex SPS </t>
  </si>
  <si>
    <t>OH044</t>
  </si>
  <si>
    <t>Mepoly</t>
  </si>
  <si>
    <t>OH045</t>
  </si>
  <si>
    <t>Melevo</t>
  </si>
  <si>
    <t>OH043</t>
  </si>
  <si>
    <t>Osla Baby</t>
  </si>
  <si>
    <t>OH059</t>
  </si>
  <si>
    <t>Osla Redi 15 ml</t>
  </si>
  <si>
    <t>OH072</t>
  </si>
  <si>
    <t>Osla Online</t>
  </si>
  <si>
    <t>EH091</t>
  </si>
  <si>
    <t>Syseye 10</t>
  </si>
  <si>
    <t>EH112</t>
  </si>
  <si>
    <t>Syseye 15ml</t>
  </si>
  <si>
    <t>EH113</t>
  </si>
  <si>
    <t>Scofi</t>
  </si>
  <si>
    <t>OH074</t>
  </si>
  <si>
    <t>Shema lá đôi 100ml Hồng</t>
  </si>
  <si>
    <t>OH075</t>
  </si>
  <si>
    <t>Shema lá đôi 100ml Xanh</t>
  </si>
  <si>
    <t>OH049</t>
  </si>
  <si>
    <t>Xisat 15ml</t>
  </si>
  <si>
    <t>OH052</t>
  </si>
  <si>
    <t>Xisat Hồng</t>
  </si>
  <si>
    <t>OH050</t>
  </si>
  <si>
    <t>Xisat VM</t>
  </si>
  <si>
    <t>OH051</t>
  </si>
  <si>
    <t>Xisat Xanh</t>
  </si>
  <si>
    <t>OH053</t>
  </si>
  <si>
    <t>Xypenat 75</t>
  </si>
  <si>
    <t>OH056</t>
  </si>
  <si>
    <t>Xypenat 30</t>
  </si>
  <si>
    <t>OH073</t>
  </si>
  <si>
    <t>Xypenat trẻ em 30 ml</t>
  </si>
  <si>
    <t>EH105</t>
  </si>
  <si>
    <t>Etobat 10ml</t>
  </si>
  <si>
    <t>EH086</t>
  </si>
  <si>
    <t>Benita</t>
  </si>
  <si>
    <t>EH087</t>
  </si>
  <si>
    <t>Meseca</t>
  </si>
  <si>
    <t>EH094</t>
  </si>
  <si>
    <t>Meclonate</t>
  </si>
  <si>
    <t>EH092</t>
  </si>
  <si>
    <t>Medoral 250 ml</t>
  </si>
  <si>
    <t>EH102</t>
  </si>
  <si>
    <t>Medoral 125 ml</t>
  </si>
  <si>
    <t>EH089</t>
  </si>
  <si>
    <t>Benate Fort 10g</t>
  </si>
  <si>
    <t>OH057</t>
  </si>
  <si>
    <t>Benate 5g</t>
  </si>
  <si>
    <t>EH098</t>
  </si>
  <si>
    <t xml:space="preserve">Trolimax 0.1% </t>
  </si>
  <si>
    <t>EH099</t>
  </si>
  <si>
    <t>Vedanal fort</t>
  </si>
  <si>
    <t>OH016</t>
  </si>
  <si>
    <t>Sathom 10g</t>
  </si>
  <si>
    <t>EH107</t>
  </si>
  <si>
    <t>Stomex 20mg</t>
  </si>
  <si>
    <t>EH111</t>
  </si>
  <si>
    <t>Aquima 10 ml gói</t>
  </si>
  <si>
    <t>EH108</t>
  </si>
  <si>
    <t>Meseca fort 60 liều</t>
  </si>
  <si>
    <t>EH116</t>
  </si>
  <si>
    <t>Mepatyl</t>
  </si>
  <si>
    <t>EH115</t>
  </si>
  <si>
    <t>Ebysta</t>
  </si>
  <si>
    <t>EH114</t>
  </si>
  <si>
    <t>Fiora</t>
  </si>
  <si>
    <t>EH110</t>
  </si>
  <si>
    <t>Metoxa</t>
  </si>
  <si>
    <t>EH118</t>
  </si>
  <si>
    <t>Pemolip 30</t>
  </si>
  <si>
    <t>EH119</t>
  </si>
  <si>
    <t>Pemolip 50</t>
  </si>
  <si>
    <t>EH117</t>
  </si>
  <si>
    <t>Vitol 12 ml</t>
  </si>
  <si>
    <t>OH076</t>
  </si>
  <si>
    <t>Shema baby Spray</t>
  </si>
  <si>
    <t>OH077</t>
  </si>
  <si>
    <t>Shema LD 200 H</t>
  </si>
  <si>
    <t>OH078</t>
  </si>
  <si>
    <t>Shema LD 200 X</t>
  </si>
  <si>
    <t>OH079</t>
  </si>
  <si>
    <t>Metison 10g</t>
  </si>
  <si>
    <t>EH120</t>
  </si>
  <si>
    <t>Kofio</t>
  </si>
  <si>
    <t>EH121</t>
  </si>
  <si>
    <t>Medoral Không cồn 250ml</t>
  </si>
  <si>
    <t>EH084</t>
  </si>
  <si>
    <t>Xisat XP NL</t>
  </si>
  <si>
    <t>EH085</t>
  </si>
  <si>
    <t>Xisat XP TE</t>
  </si>
  <si>
    <t>EH122</t>
  </si>
  <si>
    <t>Metodex SPS 7ml</t>
  </si>
  <si>
    <t>EH123</t>
  </si>
  <si>
    <t>Navaldo</t>
  </si>
  <si>
    <t>OH080</t>
  </si>
  <si>
    <t>Shema Topi</t>
  </si>
  <si>
    <t>EH125</t>
  </si>
  <si>
    <t>Ferritox</t>
  </si>
  <si>
    <t>EH124</t>
  </si>
  <si>
    <t>Amfortgel</t>
  </si>
  <si>
    <t>OH082</t>
  </si>
  <si>
    <t>Medoral Không cồn 125ml</t>
  </si>
  <si>
    <t>OH032</t>
  </si>
  <si>
    <t>Merika</t>
  </si>
  <si>
    <t>OH048</t>
  </si>
  <si>
    <t>Merika Pro</t>
  </si>
  <si>
    <t>OH047</t>
  </si>
  <si>
    <t>Merika Fort</t>
  </si>
  <si>
    <t>OH058</t>
  </si>
  <si>
    <t>Sirnakarang</t>
  </si>
  <si>
    <t>OH071</t>
  </si>
  <si>
    <t>Sirnakarang F</t>
  </si>
  <si>
    <t>OH081</t>
  </si>
  <si>
    <t>Alpha-Ktal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</si>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</sst>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38" fontId="2" fillId="0" borderId="0" xfId="0" applyNumberFormat="1" applyFont="1" applyAlignment="1">
      <alignment horizontal="center" vertical="center"/>
    </xf>
    <xf numFmtId="12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3295-44F7-4199-8CD9-F7F222A725EE}">
  <dimension ref="A1:CA95"/>
  <sheetViews>
    <sheetView zoomScale="85" zoomScaleNormal="85" workbookViewId="0">
      <pane xSplit="4" ySplit="1" topLeftCell="E2" activePane="bottomRight" state="frozen"/>
      <selection activeCell="C12" sqref="C12"/>
      <selection pane="topRight" activeCell="C12" sqref="C12"/>
      <selection pane="bottomLeft" activeCell="C12" sqref="C12"/>
      <selection pane="bottomRight" activeCell="I7" sqref="I7"/>
    </sheetView>
  </sheetViews>
  <sheetFormatPr defaultColWidth="9.6640625" defaultRowHeight="17.25" customHeight="1" x14ac:dyDescent="0.3"/>
  <cols>
    <col min="1" max="1" width="13.77734375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7" width="10.5546875" customWidth="1"/>
    <col min="78" max="78" width="12.109375" bestFit="1" customWidth="1"/>
    <col min="79" max="79" width="14.332031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44531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44531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93</v>
      </c>
      <c r="BH3">
        <v>0</v>
      </c>
      <c r="BI3">
        <v>-5</v>
      </c>
      <c r="BJ3">
        <f t="shared" si="17"/>
        <v>88</v>
      </c>
      <c r="BK3">
        <v>0</v>
      </c>
      <c r="BL3">
        <f t="shared" si="18"/>
        <v>88</v>
      </c>
      <c r="BM3">
        <v>6</v>
      </c>
      <c r="BN3">
        <f t="shared" si="19"/>
        <v>5</v>
      </c>
      <c r="BO3">
        <f t="shared" si="20"/>
        <v>14.666666666666666</v>
      </c>
      <c r="BQ3">
        <v>3</v>
      </c>
      <c r="BR3">
        <v>0</v>
      </c>
      <c r="BS3">
        <v>0</v>
      </c>
      <c r="BT3">
        <f t="shared" si="21"/>
        <v>3</v>
      </c>
      <c r="BU3">
        <v>0</v>
      </c>
      <c r="BV3">
        <f t="shared" si="22"/>
        <v>3</v>
      </c>
      <c r="BW3">
        <v>11</v>
      </c>
      <c r="BX3">
        <f t="shared" si="23"/>
        <v>5</v>
      </c>
      <c r="BY3">
        <f t="shared" si="24"/>
        <v>0.27272727272727271</v>
      </c>
      <c r="CA3">
        <v>0</v>
      </c>
    </row>
    <row r="4" spans="1:79" ht="16.5" customHeight="1" x14ac:dyDescent="0.3">
      <c r="A4" s="2">
        <v>44531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44531</v>
      </c>
      <c r="B5" t="s">
        <v>30</v>
      </c>
      <c r="C5" t="s">
        <v>31</v>
      </c>
      <c r="D5" t="s">
        <v>27</v>
      </c>
      <c r="F5">
        <v>108</v>
      </c>
      <c r="G5">
        <v>0</v>
      </c>
      <c r="H5">
        <v>0</v>
      </c>
      <c r="I5">
        <v>0</v>
      </c>
      <c r="J5">
        <f t="shared" si="0"/>
        <v>108</v>
      </c>
      <c r="K5">
        <v>0</v>
      </c>
      <c r="L5">
        <f t="shared" si="1"/>
        <v>108</v>
      </c>
      <c r="M5">
        <v>8</v>
      </c>
      <c r="N5">
        <v>1</v>
      </c>
      <c r="O5">
        <f t="shared" si="2"/>
        <v>13.5</v>
      </c>
      <c r="Q5">
        <v>423</v>
      </c>
      <c r="R5">
        <v>0</v>
      </c>
      <c r="S5">
        <v>0</v>
      </c>
      <c r="T5">
        <v>-5</v>
      </c>
      <c r="U5">
        <f t="shared" si="3"/>
        <v>418</v>
      </c>
      <c r="V5">
        <v>0</v>
      </c>
      <c r="W5">
        <f t="shared" si="4"/>
        <v>418</v>
      </c>
      <c r="X5">
        <v>7</v>
      </c>
      <c r="Y5">
        <v>2</v>
      </c>
      <c r="Z5">
        <f t="shared" si="5"/>
        <v>59.714285714285715</v>
      </c>
      <c r="AB5">
        <v>529</v>
      </c>
      <c r="AC5">
        <v>0</v>
      </c>
      <c r="AD5">
        <v>0</v>
      </c>
      <c r="AE5">
        <v>0</v>
      </c>
      <c r="AF5">
        <f t="shared" si="6"/>
        <v>529</v>
      </c>
      <c r="AG5">
        <v>800</v>
      </c>
      <c r="AH5">
        <f t="shared" si="7"/>
        <v>1329</v>
      </c>
      <c r="AI5">
        <v>21</v>
      </c>
      <c r="AJ5">
        <f t="shared" si="8"/>
        <v>6</v>
      </c>
      <c r="AK5">
        <f t="shared" si="25"/>
        <v>63.285714285714285</v>
      </c>
      <c r="AM5">
        <v>1960</v>
      </c>
      <c r="AN5">
        <v>165</v>
      </c>
      <c r="AO5">
        <v>-96</v>
      </c>
      <c r="AP5">
        <f t="shared" si="9"/>
        <v>2029</v>
      </c>
      <c r="AQ5">
        <v>0</v>
      </c>
      <c r="AR5">
        <f t="shared" si="10"/>
        <v>2029</v>
      </c>
      <c r="AS5">
        <v>17</v>
      </c>
      <c r="AT5">
        <f t="shared" si="11"/>
        <v>6</v>
      </c>
      <c r="AU5">
        <f t="shared" si="12"/>
        <v>119.35294117647059</v>
      </c>
      <c r="AW5">
        <v>91</v>
      </c>
      <c r="AX5">
        <v>0</v>
      </c>
      <c r="AY5">
        <v>0</v>
      </c>
      <c r="AZ5">
        <f t="shared" si="13"/>
        <v>91</v>
      </c>
      <c r="BA5">
        <v>0</v>
      </c>
      <c r="BB5">
        <f t="shared" si="14"/>
        <v>91</v>
      </c>
      <c r="BC5">
        <v>4</v>
      </c>
      <c r="BD5">
        <f t="shared" si="15"/>
        <v>7</v>
      </c>
      <c r="BE5">
        <f t="shared" si="16"/>
        <v>22.75</v>
      </c>
      <c r="BG5">
        <v>328</v>
      </c>
      <c r="BH5">
        <v>0</v>
      </c>
      <c r="BI5">
        <v>-1</v>
      </c>
      <c r="BJ5">
        <f t="shared" si="17"/>
        <v>327</v>
      </c>
      <c r="BK5">
        <v>0</v>
      </c>
      <c r="BL5">
        <f t="shared" si="18"/>
        <v>327</v>
      </c>
      <c r="BM5">
        <v>3</v>
      </c>
      <c r="BN5">
        <f t="shared" si="19"/>
        <v>5</v>
      </c>
      <c r="BO5">
        <f t="shared" si="20"/>
        <v>109</v>
      </c>
      <c r="BQ5">
        <v>107</v>
      </c>
      <c r="BR5">
        <v>0</v>
      </c>
      <c r="BS5">
        <v>0</v>
      </c>
      <c r="BT5">
        <f t="shared" si="21"/>
        <v>107</v>
      </c>
      <c r="BU5">
        <v>800</v>
      </c>
      <c r="BV5">
        <f t="shared" si="22"/>
        <v>907</v>
      </c>
      <c r="BW5">
        <v>18</v>
      </c>
      <c r="BX5">
        <f t="shared" si="23"/>
        <v>5</v>
      </c>
      <c r="BY5">
        <f t="shared" si="24"/>
        <v>50.388888888888886</v>
      </c>
      <c r="CA5">
        <v>2893</v>
      </c>
    </row>
    <row r="6" spans="1:79" ht="17.25" customHeight="1" x14ac:dyDescent="0.3">
      <c r="A6" s="2">
        <v>44531</v>
      </c>
      <c r="B6" t="s">
        <v>32</v>
      </c>
      <c r="C6" t="s">
        <v>33</v>
      </c>
      <c r="D6" t="s">
        <v>27</v>
      </c>
      <c r="F6">
        <v>106</v>
      </c>
      <c r="G6">
        <v>0</v>
      </c>
      <c r="H6">
        <v>0</v>
      </c>
      <c r="I6">
        <v>0</v>
      </c>
      <c r="J6">
        <f t="shared" si="0"/>
        <v>106</v>
      </c>
      <c r="K6">
        <v>0</v>
      </c>
      <c r="L6">
        <f t="shared" si="1"/>
        <v>106</v>
      </c>
      <c r="M6">
        <v>6</v>
      </c>
      <c r="N6">
        <v>1</v>
      </c>
      <c r="O6">
        <f t="shared" si="2"/>
        <v>17.666666666666668</v>
      </c>
      <c r="Q6">
        <v>123</v>
      </c>
      <c r="R6">
        <v>0</v>
      </c>
      <c r="S6">
        <v>0</v>
      </c>
      <c r="T6">
        <v>0</v>
      </c>
      <c r="U6">
        <f t="shared" si="3"/>
        <v>123</v>
      </c>
      <c r="V6">
        <v>0</v>
      </c>
      <c r="W6">
        <f t="shared" si="4"/>
        <v>123</v>
      </c>
      <c r="X6">
        <v>2</v>
      </c>
      <c r="Y6">
        <v>2</v>
      </c>
      <c r="Z6">
        <f t="shared" si="5"/>
        <v>61.5</v>
      </c>
      <c r="AB6">
        <v>432</v>
      </c>
      <c r="AC6">
        <v>0</v>
      </c>
      <c r="AD6">
        <v>0</v>
      </c>
      <c r="AE6">
        <v>0</v>
      </c>
      <c r="AF6">
        <f t="shared" si="6"/>
        <v>432</v>
      </c>
      <c r="AG6">
        <v>0</v>
      </c>
      <c r="AH6">
        <f t="shared" si="7"/>
        <v>432</v>
      </c>
      <c r="AI6">
        <v>3</v>
      </c>
      <c r="AJ6">
        <f t="shared" si="8"/>
        <v>6</v>
      </c>
      <c r="AK6">
        <f t="shared" si="25"/>
        <v>144</v>
      </c>
      <c r="AM6">
        <v>469</v>
      </c>
      <c r="AN6">
        <v>25</v>
      </c>
      <c r="AO6">
        <v>-12</v>
      </c>
      <c r="AP6">
        <f t="shared" si="9"/>
        <v>482</v>
      </c>
      <c r="AQ6">
        <v>0</v>
      </c>
      <c r="AR6">
        <f t="shared" si="10"/>
        <v>482</v>
      </c>
      <c r="AS6">
        <v>1</v>
      </c>
      <c r="AT6">
        <f t="shared" si="11"/>
        <v>6</v>
      </c>
      <c r="AU6">
        <f t="shared" si="12"/>
        <v>482</v>
      </c>
      <c r="AW6">
        <v>236</v>
      </c>
      <c r="AX6">
        <v>0</v>
      </c>
      <c r="AY6">
        <v>-5</v>
      </c>
      <c r="AZ6">
        <f t="shared" si="13"/>
        <v>231</v>
      </c>
      <c r="BA6">
        <v>0</v>
      </c>
      <c r="BB6">
        <f t="shared" si="14"/>
        <v>231</v>
      </c>
      <c r="BC6">
        <v>1</v>
      </c>
      <c r="BD6">
        <f t="shared" si="15"/>
        <v>7</v>
      </c>
      <c r="BE6">
        <f t="shared" si="16"/>
        <v>231</v>
      </c>
      <c r="BG6">
        <v>84</v>
      </c>
      <c r="BH6">
        <v>5</v>
      </c>
      <c r="BI6">
        <v>-1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60</v>
      </c>
      <c r="BR6">
        <v>0</v>
      </c>
      <c r="BS6">
        <v>0</v>
      </c>
      <c r="BT6">
        <f t="shared" si="21"/>
        <v>60</v>
      </c>
      <c r="BU6">
        <v>160</v>
      </c>
      <c r="BV6">
        <f t="shared" si="22"/>
        <v>220</v>
      </c>
      <c r="BW6">
        <v>2</v>
      </c>
      <c r="BX6">
        <f t="shared" si="23"/>
        <v>5</v>
      </c>
      <c r="BY6">
        <f t="shared" si="24"/>
        <v>110</v>
      </c>
      <c r="CA6">
        <v>3236</v>
      </c>
    </row>
    <row r="7" spans="1:79" ht="15.75" customHeight="1" x14ac:dyDescent="0.3">
      <c r="A7" s="2">
        <v>44531</v>
      </c>
      <c r="B7" t="s">
        <v>34</v>
      </c>
      <c r="C7" t="s">
        <v>35</v>
      </c>
      <c r="D7" t="s">
        <v>27</v>
      </c>
      <c r="F7">
        <v>100</v>
      </c>
      <c r="G7">
        <v>0</v>
      </c>
      <c r="H7">
        <v>0</v>
      </c>
      <c r="I7">
        <v>0</v>
      </c>
      <c r="J7">
        <f t="shared" si="0"/>
        <v>100</v>
      </c>
      <c r="K7">
        <v>0</v>
      </c>
      <c r="L7">
        <f t="shared" si="1"/>
        <v>100</v>
      </c>
      <c r="M7">
        <v>8</v>
      </c>
      <c r="N7">
        <v>1</v>
      </c>
      <c r="O7">
        <f t="shared" si="2"/>
        <v>12.5</v>
      </c>
      <c r="Q7">
        <v>100</v>
      </c>
      <c r="R7">
        <v>0</v>
      </c>
      <c r="S7">
        <v>0</v>
      </c>
      <c r="T7">
        <v>0</v>
      </c>
      <c r="U7">
        <f t="shared" si="3"/>
        <v>100</v>
      </c>
      <c r="V7">
        <v>0</v>
      </c>
      <c r="W7">
        <f t="shared" si="4"/>
        <v>100</v>
      </c>
      <c r="X7">
        <v>2</v>
      </c>
      <c r="Y7">
        <v>2</v>
      </c>
      <c r="Z7">
        <f t="shared" si="5"/>
        <v>50</v>
      </c>
      <c r="AB7">
        <v>425</v>
      </c>
      <c r="AC7">
        <v>0</v>
      </c>
      <c r="AD7">
        <v>0</v>
      </c>
      <c r="AE7">
        <v>0</v>
      </c>
      <c r="AF7">
        <f t="shared" si="6"/>
        <v>425</v>
      </c>
      <c r="AG7">
        <v>0</v>
      </c>
      <c r="AH7">
        <f t="shared" si="7"/>
        <v>425</v>
      </c>
      <c r="AI7">
        <v>2</v>
      </c>
      <c r="AJ7">
        <f t="shared" si="8"/>
        <v>6</v>
      </c>
      <c r="AK7">
        <f t="shared" si="25"/>
        <v>212.5</v>
      </c>
      <c r="AM7">
        <v>512</v>
      </c>
      <c r="AN7">
        <v>0</v>
      </c>
      <c r="AO7">
        <v>-12</v>
      </c>
      <c r="AP7">
        <f t="shared" si="9"/>
        <v>500</v>
      </c>
      <c r="AQ7">
        <v>0</v>
      </c>
      <c r="AR7">
        <f t="shared" si="10"/>
        <v>500</v>
      </c>
      <c r="AS7">
        <v>4</v>
      </c>
      <c r="AT7">
        <f t="shared" si="11"/>
        <v>6</v>
      </c>
      <c r="AU7">
        <f t="shared" si="12"/>
        <v>125</v>
      </c>
      <c r="AW7">
        <v>576</v>
      </c>
      <c r="AX7">
        <v>18</v>
      </c>
      <c r="AY7">
        <v>0</v>
      </c>
      <c r="AZ7">
        <f t="shared" si="13"/>
        <v>594</v>
      </c>
      <c r="BA7">
        <v>0</v>
      </c>
      <c r="BB7">
        <f t="shared" si="14"/>
        <v>594</v>
      </c>
      <c r="BC7">
        <v>1</v>
      </c>
      <c r="BD7">
        <f t="shared" si="15"/>
        <v>7</v>
      </c>
      <c r="BE7">
        <f t="shared" si="16"/>
        <v>594</v>
      </c>
      <c r="BG7">
        <v>65</v>
      </c>
      <c r="BH7">
        <v>162</v>
      </c>
      <c r="BI7">
        <v>0</v>
      </c>
      <c r="BJ7">
        <f t="shared" si="17"/>
        <v>227</v>
      </c>
      <c r="BK7">
        <v>0</v>
      </c>
      <c r="BL7">
        <f t="shared" si="18"/>
        <v>227</v>
      </c>
      <c r="BM7">
        <v>1</v>
      </c>
      <c r="BN7">
        <f t="shared" si="19"/>
        <v>5</v>
      </c>
      <c r="BO7">
        <f t="shared" si="20"/>
        <v>227</v>
      </c>
      <c r="BQ7">
        <v>382</v>
      </c>
      <c r="BR7">
        <v>0</v>
      </c>
      <c r="BS7">
        <v>0</v>
      </c>
      <c r="BT7">
        <f t="shared" si="21"/>
        <v>382</v>
      </c>
      <c r="BU7">
        <v>0</v>
      </c>
      <c r="BV7">
        <f t="shared" si="22"/>
        <v>382</v>
      </c>
      <c r="BW7">
        <v>3</v>
      </c>
      <c r="BX7">
        <f t="shared" si="23"/>
        <v>5</v>
      </c>
      <c r="BY7">
        <f t="shared" si="24"/>
        <v>127.33333333333333</v>
      </c>
      <c r="CA7">
        <v>1503</v>
      </c>
    </row>
    <row r="8" spans="1:79" ht="17.25" customHeight="1" x14ac:dyDescent="0.3">
      <c r="A8" s="2">
        <v>44531</v>
      </c>
      <c r="B8" t="s">
        <v>36</v>
      </c>
      <c r="C8" t="s">
        <v>37</v>
      </c>
      <c r="D8" t="s">
        <v>27</v>
      </c>
      <c r="F8">
        <v>127</v>
      </c>
      <c r="G8">
        <v>160</v>
      </c>
      <c r="H8">
        <v>0</v>
      </c>
      <c r="I8">
        <v>0</v>
      </c>
      <c r="J8">
        <f t="shared" si="0"/>
        <v>287</v>
      </c>
      <c r="K8">
        <v>0</v>
      </c>
      <c r="L8">
        <f t="shared" si="1"/>
        <v>287</v>
      </c>
      <c r="M8">
        <v>10</v>
      </c>
      <c r="N8">
        <v>1</v>
      </c>
      <c r="O8">
        <f t="shared" si="2"/>
        <v>28.7</v>
      </c>
      <c r="Q8">
        <v>390</v>
      </c>
      <c r="R8">
        <v>0</v>
      </c>
      <c r="S8">
        <v>0</v>
      </c>
      <c r="T8">
        <v>0</v>
      </c>
      <c r="U8">
        <f t="shared" si="3"/>
        <v>390</v>
      </c>
      <c r="V8">
        <v>0</v>
      </c>
      <c r="W8">
        <f t="shared" si="4"/>
        <v>390</v>
      </c>
      <c r="X8">
        <v>2</v>
      </c>
      <c r="Y8">
        <v>2</v>
      </c>
      <c r="Z8">
        <f t="shared" si="5"/>
        <v>195</v>
      </c>
      <c r="AB8">
        <v>488</v>
      </c>
      <c r="AC8">
        <v>0</v>
      </c>
      <c r="AD8">
        <v>0</v>
      </c>
      <c r="AE8">
        <v>-10</v>
      </c>
      <c r="AF8">
        <f t="shared" si="6"/>
        <v>478</v>
      </c>
      <c r="AG8">
        <v>0</v>
      </c>
      <c r="AH8">
        <f t="shared" si="7"/>
        <v>478</v>
      </c>
      <c r="AI8">
        <v>27</v>
      </c>
      <c r="AJ8">
        <f t="shared" si="8"/>
        <v>6</v>
      </c>
      <c r="AK8">
        <f t="shared" si="25"/>
        <v>17.703703703703702</v>
      </c>
      <c r="AM8">
        <v>780</v>
      </c>
      <c r="AN8">
        <v>480</v>
      </c>
      <c r="AO8">
        <v>-10</v>
      </c>
      <c r="AP8">
        <f t="shared" si="9"/>
        <v>1250</v>
      </c>
      <c r="AQ8">
        <v>0</v>
      </c>
      <c r="AR8">
        <f t="shared" si="10"/>
        <v>1250</v>
      </c>
      <c r="AS8">
        <v>4</v>
      </c>
      <c r="AT8">
        <f t="shared" si="11"/>
        <v>6</v>
      </c>
      <c r="AU8">
        <f t="shared" si="12"/>
        <v>312.5</v>
      </c>
      <c r="AW8">
        <v>290</v>
      </c>
      <c r="AX8">
        <v>0</v>
      </c>
      <c r="AY8">
        <v>0</v>
      </c>
      <c r="AZ8">
        <f t="shared" si="13"/>
        <v>290</v>
      </c>
      <c r="BA8">
        <v>0</v>
      </c>
      <c r="BB8">
        <f t="shared" si="14"/>
        <v>290</v>
      </c>
      <c r="BC8">
        <v>4</v>
      </c>
      <c r="BD8">
        <f t="shared" si="15"/>
        <v>7</v>
      </c>
      <c r="BE8">
        <f t="shared" si="16"/>
        <v>72.5</v>
      </c>
      <c r="BG8">
        <v>148</v>
      </c>
      <c r="BH8">
        <v>330</v>
      </c>
      <c r="BI8">
        <v>0</v>
      </c>
      <c r="BJ8">
        <f t="shared" si="17"/>
        <v>478</v>
      </c>
      <c r="BK8">
        <v>0</v>
      </c>
      <c r="BL8">
        <f t="shared" si="18"/>
        <v>478</v>
      </c>
      <c r="BM8">
        <v>1</v>
      </c>
      <c r="BN8">
        <f t="shared" si="19"/>
        <v>5</v>
      </c>
      <c r="BO8">
        <f t="shared" si="20"/>
        <v>478</v>
      </c>
      <c r="BQ8">
        <v>637</v>
      </c>
      <c r="BR8">
        <v>480</v>
      </c>
      <c r="BS8">
        <v>0</v>
      </c>
      <c r="BT8">
        <f t="shared" si="21"/>
        <v>1117</v>
      </c>
      <c r="BU8">
        <v>640</v>
      </c>
      <c r="BV8">
        <f t="shared" si="22"/>
        <v>1757</v>
      </c>
      <c r="BW8">
        <v>45</v>
      </c>
      <c r="BX8">
        <f t="shared" si="23"/>
        <v>5</v>
      </c>
      <c r="BY8">
        <f t="shared" si="24"/>
        <v>39.044444444444444</v>
      </c>
      <c r="CA8">
        <v>10762</v>
      </c>
    </row>
    <row r="9" spans="1:79" ht="17.25" customHeight="1" x14ac:dyDescent="0.3">
      <c r="A9" s="2">
        <v>44531</v>
      </c>
      <c r="B9" t="s">
        <v>38</v>
      </c>
      <c r="C9" t="s">
        <v>39</v>
      </c>
      <c r="D9" t="s">
        <v>27</v>
      </c>
      <c r="F9">
        <v>454</v>
      </c>
      <c r="G9">
        <v>139</v>
      </c>
      <c r="H9">
        <v>0</v>
      </c>
      <c r="I9">
        <v>0</v>
      </c>
      <c r="J9">
        <f t="shared" si="0"/>
        <v>593</v>
      </c>
      <c r="K9">
        <v>0</v>
      </c>
      <c r="L9">
        <f t="shared" si="1"/>
        <v>593</v>
      </c>
      <c r="M9">
        <v>9</v>
      </c>
      <c r="N9">
        <v>1</v>
      </c>
      <c r="O9">
        <f t="shared" si="2"/>
        <v>65.888888888888886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439</v>
      </c>
      <c r="AC9">
        <v>0</v>
      </c>
      <c r="AD9">
        <v>0</v>
      </c>
      <c r="AE9">
        <v>0</v>
      </c>
      <c r="AF9">
        <f t="shared" si="6"/>
        <v>439</v>
      </c>
      <c r="AG9">
        <v>0</v>
      </c>
      <c r="AH9">
        <f t="shared" si="7"/>
        <v>439</v>
      </c>
      <c r="AI9">
        <v>1</v>
      </c>
      <c r="AJ9">
        <f t="shared" si="8"/>
        <v>6</v>
      </c>
      <c r="AK9">
        <f t="shared" si="25"/>
        <v>439</v>
      </c>
      <c r="AM9">
        <v>303</v>
      </c>
      <c r="AN9">
        <v>0</v>
      </c>
      <c r="AO9">
        <v>0</v>
      </c>
      <c r="AP9">
        <f t="shared" si="9"/>
        <v>303</v>
      </c>
      <c r="AQ9">
        <v>0</v>
      </c>
      <c r="AR9">
        <f t="shared" si="10"/>
        <v>303</v>
      </c>
      <c r="AS9">
        <v>1</v>
      </c>
      <c r="AT9">
        <f t="shared" si="11"/>
        <v>6</v>
      </c>
      <c r="AU9">
        <f t="shared" si="12"/>
        <v>303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10070</v>
      </c>
    </row>
    <row r="10" spans="1:79" ht="17.25" customHeight="1" x14ac:dyDescent="0.3">
      <c r="A10" s="2">
        <v>44531</v>
      </c>
      <c r="B10" t="s">
        <v>40</v>
      </c>
      <c r="C10" t="s">
        <v>41</v>
      </c>
      <c r="D10" t="s">
        <v>27</v>
      </c>
      <c r="F10">
        <v>371</v>
      </c>
      <c r="G10">
        <v>97</v>
      </c>
      <c r="H10">
        <v>0</v>
      </c>
      <c r="I10">
        <v>-5</v>
      </c>
      <c r="J10">
        <f t="shared" si="0"/>
        <v>463</v>
      </c>
      <c r="K10">
        <v>0</v>
      </c>
      <c r="L10">
        <f t="shared" si="1"/>
        <v>463</v>
      </c>
      <c r="M10">
        <v>33</v>
      </c>
      <c r="N10">
        <v>1</v>
      </c>
      <c r="O10">
        <v>360</v>
      </c>
      <c r="Q10">
        <v>68</v>
      </c>
      <c r="R10">
        <v>430</v>
      </c>
      <c r="S10">
        <v>0</v>
      </c>
      <c r="T10">
        <v>0</v>
      </c>
      <c r="U10">
        <f t="shared" si="3"/>
        <v>498</v>
      </c>
      <c r="V10">
        <v>0</v>
      </c>
      <c r="W10">
        <f t="shared" si="4"/>
        <v>498</v>
      </c>
      <c r="X10">
        <v>5</v>
      </c>
      <c r="Y10">
        <v>2</v>
      </c>
      <c r="Z10">
        <f t="shared" si="5"/>
        <v>99.6</v>
      </c>
      <c r="AB10">
        <v>1092</v>
      </c>
      <c r="AC10">
        <v>0</v>
      </c>
      <c r="AD10">
        <v>0</v>
      </c>
      <c r="AE10">
        <v>0</v>
      </c>
      <c r="AF10">
        <f t="shared" si="6"/>
        <v>1092</v>
      </c>
      <c r="AG10">
        <v>0</v>
      </c>
      <c r="AH10">
        <f t="shared" si="7"/>
        <v>1092</v>
      </c>
      <c r="AI10">
        <v>5</v>
      </c>
      <c r="AJ10">
        <f t="shared" si="8"/>
        <v>6</v>
      </c>
      <c r="AK10">
        <f t="shared" si="25"/>
        <v>218.4</v>
      </c>
      <c r="AM10">
        <v>709</v>
      </c>
      <c r="AN10">
        <v>1760</v>
      </c>
      <c r="AO10">
        <v>0</v>
      </c>
      <c r="AP10">
        <f t="shared" si="9"/>
        <v>2469</v>
      </c>
      <c r="AQ10">
        <v>0</v>
      </c>
      <c r="AR10">
        <f t="shared" si="10"/>
        <v>2469</v>
      </c>
      <c r="AS10">
        <v>11</v>
      </c>
      <c r="AT10">
        <f t="shared" si="11"/>
        <v>6</v>
      </c>
      <c r="AU10">
        <f t="shared" si="12"/>
        <v>224.45454545454547</v>
      </c>
      <c r="AW10">
        <v>135</v>
      </c>
      <c r="AX10">
        <v>450</v>
      </c>
      <c r="AY10">
        <v>0</v>
      </c>
      <c r="AZ10">
        <f t="shared" si="13"/>
        <v>585</v>
      </c>
      <c r="BA10">
        <v>0</v>
      </c>
      <c r="BB10">
        <f t="shared" si="14"/>
        <v>585</v>
      </c>
      <c r="BC10">
        <v>4</v>
      </c>
      <c r="BD10">
        <f t="shared" si="15"/>
        <v>7</v>
      </c>
      <c r="BE10">
        <f t="shared" si="16"/>
        <v>146.25</v>
      </c>
      <c r="BG10">
        <v>91</v>
      </c>
      <c r="BH10">
        <v>4082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663</v>
      </c>
      <c r="BR10">
        <v>341</v>
      </c>
      <c r="BS10">
        <v>0</v>
      </c>
      <c r="BT10">
        <f t="shared" si="21"/>
        <v>1004</v>
      </c>
      <c r="BU10">
        <v>0</v>
      </c>
      <c r="BV10">
        <f t="shared" si="22"/>
        <v>1004</v>
      </c>
      <c r="BW10">
        <v>2</v>
      </c>
      <c r="BX10">
        <f t="shared" si="23"/>
        <v>5</v>
      </c>
      <c r="BY10">
        <f t="shared" si="24"/>
        <v>502</v>
      </c>
      <c r="CA10">
        <v>3563</v>
      </c>
    </row>
    <row r="11" spans="1:79" ht="17.25" customHeight="1" x14ac:dyDescent="0.3">
      <c r="A11" s="2">
        <v>44531</v>
      </c>
      <c r="B11" t="s">
        <v>42</v>
      </c>
      <c r="C11" t="s">
        <v>43</v>
      </c>
      <c r="D11" t="s">
        <v>27</v>
      </c>
      <c r="F11">
        <v>634</v>
      </c>
      <c r="G11">
        <v>892</v>
      </c>
      <c r="H11">
        <v>0</v>
      </c>
      <c r="I11">
        <v>-336</v>
      </c>
      <c r="J11">
        <f t="shared" si="0"/>
        <v>1190</v>
      </c>
      <c r="K11">
        <v>0</v>
      </c>
      <c r="L11">
        <f t="shared" si="1"/>
        <v>1190</v>
      </c>
      <c r="M11">
        <v>51</v>
      </c>
      <c r="N11">
        <v>1</v>
      </c>
      <c r="O11">
        <f t="shared" si="2"/>
        <v>23.333333333333332</v>
      </c>
      <c r="Q11">
        <v>185</v>
      </c>
      <c r="R11">
        <v>524</v>
      </c>
      <c r="S11">
        <v>0</v>
      </c>
      <c r="T11">
        <v>-2</v>
      </c>
      <c r="U11">
        <f t="shared" si="3"/>
        <v>707</v>
      </c>
      <c r="V11">
        <v>0</v>
      </c>
      <c r="W11">
        <f t="shared" si="4"/>
        <v>707</v>
      </c>
      <c r="X11">
        <v>8</v>
      </c>
      <c r="Y11">
        <v>2</v>
      </c>
      <c r="Z11">
        <f t="shared" si="5"/>
        <v>88.375</v>
      </c>
      <c r="AB11">
        <v>4344</v>
      </c>
      <c r="AC11">
        <v>3060</v>
      </c>
      <c r="AD11">
        <v>0</v>
      </c>
      <c r="AE11">
        <v>0</v>
      </c>
      <c r="AF11">
        <f t="shared" si="6"/>
        <v>7404</v>
      </c>
      <c r="AG11">
        <v>0</v>
      </c>
      <c r="AH11">
        <f t="shared" si="7"/>
        <v>7404</v>
      </c>
      <c r="AI11">
        <v>5</v>
      </c>
      <c r="AJ11">
        <f t="shared" si="8"/>
        <v>6</v>
      </c>
      <c r="AK11">
        <f t="shared" si="25"/>
        <v>1480.8</v>
      </c>
      <c r="AM11">
        <v>1340</v>
      </c>
      <c r="AN11">
        <v>1124</v>
      </c>
      <c r="AO11">
        <v>-50</v>
      </c>
      <c r="AP11">
        <f t="shared" si="9"/>
        <v>2414</v>
      </c>
      <c r="AQ11">
        <v>0</v>
      </c>
      <c r="AR11">
        <f t="shared" si="10"/>
        <v>2414</v>
      </c>
      <c r="AS11">
        <v>7</v>
      </c>
      <c r="AT11">
        <f t="shared" si="11"/>
        <v>6</v>
      </c>
      <c r="AU11">
        <f t="shared" si="12"/>
        <v>344.85714285714283</v>
      </c>
      <c r="AW11">
        <v>193</v>
      </c>
      <c r="AX11">
        <v>200</v>
      </c>
      <c r="AY11">
        <v>0</v>
      </c>
      <c r="AZ11">
        <f t="shared" si="13"/>
        <v>393</v>
      </c>
      <c r="BA11">
        <v>0</v>
      </c>
      <c r="BB11">
        <f t="shared" si="14"/>
        <v>393</v>
      </c>
      <c r="BC11">
        <v>4</v>
      </c>
      <c r="BD11">
        <f t="shared" si="15"/>
        <v>7</v>
      </c>
      <c r="BE11">
        <f t="shared" si="16"/>
        <v>98.25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913</v>
      </c>
      <c r="BR11">
        <v>746</v>
      </c>
      <c r="BS11">
        <v>0</v>
      </c>
      <c r="BT11">
        <f t="shared" si="21"/>
        <v>1659</v>
      </c>
      <c r="BU11">
        <v>0</v>
      </c>
      <c r="BV11">
        <f t="shared" si="22"/>
        <v>1659</v>
      </c>
      <c r="BW11">
        <v>11</v>
      </c>
      <c r="BX11">
        <f t="shared" si="23"/>
        <v>5</v>
      </c>
      <c r="BY11">
        <f t="shared" si="24"/>
        <v>150.81818181818181</v>
      </c>
      <c r="CA11">
        <v>9910</v>
      </c>
    </row>
    <row r="12" spans="1:79" ht="17.25" customHeight="1" x14ac:dyDescent="0.3">
      <c r="A12" s="2">
        <v>44531</v>
      </c>
      <c r="B12" t="s">
        <v>44</v>
      </c>
      <c r="C12" t="s">
        <v>45</v>
      </c>
      <c r="D12" t="s">
        <v>27</v>
      </c>
      <c r="F12">
        <v>256</v>
      </c>
      <c r="G12">
        <v>0</v>
      </c>
      <c r="H12">
        <v>0</v>
      </c>
      <c r="I12">
        <v>-17</v>
      </c>
      <c r="J12">
        <f t="shared" si="0"/>
        <v>239</v>
      </c>
      <c r="K12">
        <v>0</v>
      </c>
      <c r="L12">
        <f t="shared" si="1"/>
        <v>239</v>
      </c>
      <c r="M12">
        <v>15</v>
      </c>
      <c r="N12">
        <v>1</v>
      </c>
      <c r="O12">
        <f t="shared" si="2"/>
        <v>15.933333333333334</v>
      </c>
      <c r="Q12">
        <v>371</v>
      </c>
      <c r="R12">
        <v>0</v>
      </c>
      <c r="S12">
        <v>0</v>
      </c>
      <c r="T12">
        <v>-7</v>
      </c>
      <c r="U12">
        <f t="shared" si="3"/>
        <v>364</v>
      </c>
      <c r="V12">
        <v>0</v>
      </c>
      <c r="W12">
        <f t="shared" si="4"/>
        <v>364</v>
      </c>
      <c r="X12">
        <v>6</v>
      </c>
      <c r="Y12">
        <v>2</v>
      </c>
      <c r="Z12">
        <f t="shared" si="5"/>
        <v>60.666666666666664</v>
      </c>
      <c r="AB12">
        <v>2063</v>
      </c>
      <c r="AC12">
        <v>0</v>
      </c>
      <c r="AD12">
        <v>0</v>
      </c>
      <c r="AE12">
        <v>-15</v>
      </c>
      <c r="AF12">
        <f t="shared" si="6"/>
        <v>2048</v>
      </c>
      <c r="AG12">
        <v>0</v>
      </c>
      <c r="AH12">
        <f t="shared" si="7"/>
        <v>2048</v>
      </c>
      <c r="AI12">
        <v>5</v>
      </c>
      <c r="AJ12">
        <f t="shared" si="8"/>
        <v>6</v>
      </c>
      <c r="AK12">
        <f t="shared" si="25"/>
        <v>409.6</v>
      </c>
      <c r="AM12">
        <v>2707</v>
      </c>
      <c r="AN12">
        <v>202</v>
      </c>
      <c r="AO12">
        <v>-5</v>
      </c>
      <c r="AP12">
        <f t="shared" si="9"/>
        <v>2904</v>
      </c>
      <c r="AQ12">
        <v>0</v>
      </c>
      <c r="AR12">
        <f t="shared" si="10"/>
        <v>2904</v>
      </c>
      <c r="AS12">
        <v>5</v>
      </c>
      <c r="AT12">
        <f t="shared" si="11"/>
        <v>6</v>
      </c>
      <c r="AU12">
        <f t="shared" si="12"/>
        <v>580.79999999999995</v>
      </c>
      <c r="AW12">
        <v>342</v>
      </c>
      <c r="AX12">
        <v>58</v>
      </c>
      <c r="AY12">
        <v>0</v>
      </c>
      <c r="AZ12">
        <f t="shared" si="13"/>
        <v>400</v>
      </c>
      <c r="BA12">
        <v>0</v>
      </c>
      <c r="BB12">
        <f t="shared" si="14"/>
        <v>400</v>
      </c>
      <c r="BC12">
        <v>3</v>
      </c>
      <c r="BD12">
        <f t="shared" si="15"/>
        <v>7</v>
      </c>
      <c r="BE12">
        <f t="shared" si="16"/>
        <v>133.33333333333334</v>
      </c>
      <c r="BG12">
        <v>195</v>
      </c>
      <c r="BH12">
        <v>1008</v>
      </c>
      <c r="BI12">
        <v>0</v>
      </c>
      <c r="BJ12">
        <f t="shared" si="17"/>
        <v>1203</v>
      </c>
      <c r="BK12">
        <v>0</v>
      </c>
      <c r="BL12">
        <f t="shared" si="18"/>
        <v>1203</v>
      </c>
      <c r="BM12">
        <v>4</v>
      </c>
      <c r="BN12">
        <f t="shared" si="19"/>
        <v>5</v>
      </c>
      <c r="BO12">
        <f t="shared" si="20"/>
        <v>300.75</v>
      </c>
      <c r="BQ12">
        <v>433</v>
      </c>
      <c r="BR12">
        <v>0</v>
      </c>
      <c r="BS12">
        <v>0</v>
      </c>
      <c r="BT12">
        <f t="shared" si="21"/>
        <v>433</v>
      </c>
      <c r="BU12">
        <v>204</v>
      </c>
      <c r="BV12">
        <f t="shared" si="22"/>
        <v>637</v>
      </c>
      <c r="BW12">
        <v>7</v>
      </c>
      <c r="BX12">
        <f t="shared" si="23"/>
        <v>5</v>
      </c>
      <c r="BY12">
        <f t="shared" si="24"/>
        <v>91</v>
      </c>
      <c r="CA12">
        <v>8475</v>
      </c>
    </row>
    <row r="13" spans="1:79" ht="17.25" customHeight="1" x14ac:dyDescent="0.3">
      <c r="A13" s="2">
        <v>44531</v>
      </c>
      <c r="B13" t="s">
        <v>46</v>
      </c>
      <c r="C13" t="s">
        <v>47</v>
      </c>
      <c r="D13" t="s">
        <v>27</v>
      </c>
      <c r="F13">
        <v>147</v>
      </c>
      <c r="G13">
        <v>0</v>
      </c>
      <c r="H13">
        <v>0</v>
      </c>
      <c r="I13">
        <v>0</v>
      </c>
      <c r="J13">
        <f t="shared" si="0"/>
        <v>147</v>
      </c>
      <c r="K13">
        <v>0</v>
      </c>
      <c r="L13">
        <f t="shared" si="1"/>
        <v>147</v>
      </c>
      <c r="M13">
        <v>3</v>
      </c>
      <c r="N13">
        <v>1</v>
      </c>
      <c r="O13">
        <f t="shared" si="2"/>
        <v>49</v>
      </c>
      <c r="Q13">
        <v>247</v>
      </c>
      <c r="R13">
        <v>0</v>
      </c>
      <c r="S13">
        <v>0</v>
      </c>
      <c r="T13">
        <v>0</v>
      </c>
      <c r="U13">
        <f t="shared" si="3"/>
        <v>247</v>
      </c>
      <c r="V13">
        <v>0</v>
      </c>
      <c r="W13">
        <f t="shared" si="4"/>
        <v>247</v>
      </c>
      <c r="X13">
        <v>0</v>
      </c>
      <c r="Y13">
        <v>2</v>
      </c>
      <c r="Z13">
        <f t="shared" si="5"/>
        <v>0</v>
      </c>
      <c r="AB13">
        <v>2475</v>
      </c>
      <c r="AC13">
        <v>0</v>
      </c>
      <c r="AD13">
        <v>0</v>
      </c>
      <c r="AE13">
        <v>0</v>
      </c>
      <c r="AF13">
        <f t="shared" si="6"/>
        <v>2475</v>
      </c>
      <c r="AG13">
        <v>0</v>
      </c>
      <c r="AH13">
        <f t="shared" si="7"/>
        <v>2475</v>
      </c>
      <c r="AI13">
        <v>51</v>
      </c>
      <c r="AJ13">
        <f t="shared" si="8"/>
        <v>6</v>
      </c>
      <c r="AK13">
        <f t="shared" si="25"/>
        <v>48.529411764705884</v>
      </c>
      <c r="AM13">
        <v>694</v>
      </c>
      <c r="AN13">
        <v>340</v>
      </c>
      <c r="AO13">
        <v>-180</v>
      </c>
      <c r="AP13">
        <f t="shared" si="9"/>
        <v>854</v>
      </c>
      <c r="AQ13">
        <v>0</v>
      </c>
      <c r="AR13">
        <f t="shared" si="10"/>
        <v>854</v>
      </c>
      <c r="AS13">
        <v>15</v>
      </c>
      <c r="AT13">
        <f t="shared" si="11"/>
        <v>6</v>
      </c>
      <c r="AU13">
        <f t="shared" si="12"/>
        <v>56.93333333333333</v>
      </c>
      <c r="AW13">
        <v>255</v>
      </c>
      <c r="AX13">
        <v>490</v>
      </c>
      <c r="AY13">
        <v>0</v>
      </c>
      <c r="AZ13">
        <f t="shared" si="13"/>
        <v>745</v>
      </c>
      <c r="BA13">
        <v>0</v>
      </c>
      <c r="BB13">
        <f t="shared" si="14"/>
        <v>745</v>
      </c>
      <c r="BC13">
        <v>7</v>
      </c>
      <c r="BD13">
        <f t="shared" si="15"/>
        <v>7</v>
      </c>
      <c r="BE13">
        <f t="shared" si="16"/>
        <v>106.42857142857143</v>
      </c>
      <c r="BG13">
        <v>78</v>
      </c>
      <c r="BH13">
        <v>3998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101</v>
      </c>
      <c r="BR13">
        <v>405</v>
      </c>
      <c r="BS13">
        <v>0</v>
      </c>
      <c r="BT13">
        <f t="shared" si="21"/>
        <v>506</v>
      </c>
      <c r="BU13">
        <v>1600</v>
      </c>
      <c r="BV13">
        <f t="shared" si="22"/>
        <v>2106</v>
      </c>
      <c r="BW13">
        <v>13</v>
      </c>
      <c r="BX13">
        <f t="shared" si="23"/>
        <v>5</v>
      </c>
      <c r="BY13">
        <f t="shared" si="24"/>
        <v>162</v>
      </c>
      <c r="CA13">
        <v>17305</v>
      </c>
    </row>
    <row r="14" spans="1:79" ht="18" customHeight="1" x14ac:dyDescent="0.3">
      <c r="A14" s="2">
        <v>44531</v>
      </c>
      <c r="B14" t="s">
        <v>48</v>
      </c>
      <c r="C14" t="s">
        <v>49</v>
      </c>
      <c r="D14" t="s">
        <v>27</v>
      </c>
      <c r="F14">
        <v>155</v>
      </c>
      <c r="G14">
        <v>0</v>
      </c>
      <c r="H14">
        <v>0</v>
      </c>
      <c r="I14">
        <v>0</v>
      </c>
      <c r="J14">
        <f t="shared" si="0"/>
        <v>155</v>
      </c>
      <c r="K14">
        <v>0</v>
      </c>
      <c r="L14">
        <f t="shared" si="1"/>
        <v>155</v>
      </c>
      <c r="M14">
        <v>5</v>
      </c>
      <c r="N14">
        <v>1</v>
      </c>
      <c r="O14">
        <f t="shared" si="2"/>
        <v>31</v>
      </c>
      <c r="Q14">
        <v>156</v>
      </c>
      <c r="R14">
        <v>0</v>
      </c>
      <c r="S14">
        <v>0</v>
      </c>
      <c r="T14">
        <v>0</v>
      </c>
      <c r="U14">
        <f t="shared" si="3"/>
        <v>156</v>
      </c>
      <c r="V14">
        <v>0</v>
      </c>
      <c r="W14">
        <f t="shared" si="4"/>
        <v>156</v>
      </c>
      <c r="X14">
        <v>1</v>
      </c>
      <c r="Y14">
        <v>2</v>
      </c>
      <c r="Z14">
        <f t="shared" si="5"/>
        <v>156</v>
      </c>
      <c r="AB14">
        <v>565</v>
      </c>
      <c r="AC14">
        <v>0</v>
      </c>
      <c r="AD14">
        <v>0</v>
      </c>
      <c r="AE14">
        <v>0</v>
      </c>
      <c r="AF14">
        <f t="shared" si="6"/>
        <v>565</v>
      </c>
      <c r="AG14">
        <v>0</v>
      </c>
      <c r="AH14">
        <f t="shared" si="7"/>
        <v>565</v>
      </c>
      <c r="AI14">
        <v>7</v>
      </c>
      <c r="AJ14">
        <f t="shared" si="8"/>
        <v>6</v>
      </c>
      <c r="AK14">
        <f>IFERROR(AH14/AI14,0)</f>
        <v>80.714285714285708</v>
      </c>
      <c r="AM14">
        <v>916</v>
      </c>
      <c r="AN14">
        <v>230</v>
      </c>
      <c r="AO14">
        <v>-40</v>
      </c>
      <c r="AP14">
        <f t="shared" si="9"/>
        <v>1106</v>
      </c>
      <c r="AQ14">
        <v>0</v>
      </c>
      <c r="AR14">
        <f t="shared" si="10"/>
        <v>1106</v>
      </c>
      <c r="AS14">
        <v>4</v>
      </c>
      <c r="AT14">
        <f t="shared" si="11"/>
        <v>6</v>
      </c>
      <c r="AU14">
        <f t="shared" si="12"/>
        <v>276.5</v>
      </c>
      <c r="AW14">
        <v>285</v>
      </c>
      <c r="AX14">
        <v>158</v>
      </c>
      <c r="AY14">
        <v>0</v>
      </c>
      <c r="AZ14">
        <f t="shared" si="13"/>
        <v>443</v>
      </c>
      <c r="BA14">
        <v>0</v>
      </c>
      <c r="BB14">
        <f t="shared" si="14"/>
        <v>443</v>
      </c>
      <c r="BC14">
        <v>1</v>
      </c>
      <c r="BD14">
        <f t="shared" si="15"/>
        <v>7</v>
      </c>
      <c r="BE14">
        <f t="shared" si="16"/>
        <v>443</v>
      </c>
      <c r="BG14">
        <v>60</v>
      </c>
      <c r="BH14">
        <v>310</v>
      </c>
      <c r="BI14">
        <v>-1</v>
      </c>
      <c r="BJ14">
        <f t="shared" si="17"/>
        <v>369</v>
      </c>
      <c r="BK14">
        <v>0</v>
      </c>
      <c r="BL14">
        <f t="shared" si="18"/>
        <v>369</v>
      </c>
      <c r="BM14">
        <v>1</v>
      </c>
      <c r="BN14">
        <f t="shared" si="19"/>
        <v>5</v>
      </c>
      <c r="BO14">
        <f t="shared" si="20"/>
        <v>369</v>
      </c>
      <c r="BQ14">
        <v>502</v>
      </c>
      <c r="BR14">
        <v>39</v>
      </c>
      <c r="BS14">
        <v>0</v>
      </c>
      <c r="BT14">
        <f t="shared" si="21"/>
        <v>541</v>
      </c>
      <c r="BU14">
        <v>640</v>
      </c>
      <c r="BV14">
        <f t="shared" si="22"/>
        <v>1181</v>
      </c>
      <c r="BW14">
        <v>4</v>
      </c>
      <c r="BX14">
        <f t="shared" si="23"/>
        <v>5</v>
      </c>
      <c r="BY14">
        <f t="shared" si="24"/>
        <v>295.25</v>
      </c>
      <c r="CA14">
        <v>5408</v>
      </c>
    </row>
    <row r="15" spans="1:79" ht="17.25" customHeight="1" x14ac:dyDescent="0.3">
      <c r="A15" s="2">
        <v>44531</v>
      </c>
      <c r="B15" t="s">
        <v>50</v>
      </c>
      <c r="C15" t="s">
        <v>51</v>
      </c>
      <c r="D15" t="s">
        <v>27</v>
      </c>
      <c r="F15">
        <v>230</v>
      </c>
      <c r="G15">
        <v>0</v>
      </c>
      <c r="H15">
        <v>0</v>
      </c>
      <c r="I15">
        <v>-20</v>
      </c>
      <c r="J15">
        <f t="shared" si="0"/>
        <v>210</v>
      </c>
      <c r="K15">
        <v>0</v>
      </c>
      <c r="L15">
        <f t="shared" si="1"/>
        <v>210</v>
      </c>
      <c r="M15">
        <v>5</v>
      </c>
      <c r="N15">
        <v>1</v>
      </c>
      <c r="O15">
        <f t="shared" si="2"/>
        <v>42</v>
      </c>
      <c r="Q15">
        <v>228</v>
      </c>
      <c r="R15">
        <v>0</v>
      </c>
      <c r="S15">
        <v>0</v>
      </c>
      <c r="T15">
        <v>-5</v>
      </c>
      <c r="U15">
        <f t="shared" si="3"/>
        <v>223</v>
      </c>
      <c r="V15">
        <v>0</v>
      </c>
      <c r="W15">
        <f t="shared" si="4"/>
        <v>223</v>
      </c>
      <c r="X15">
        <v>1</v>
      </c>
      <c r="Y15">
        <v>2</v>
      </c>
      <c r="Z15">
        <f t="shared" si="5"/>
        <v>223</v>
      </c>
      <c r="AB15">
        <v>287</v>
      </c>
      <c r="AC15">
        <v>0</v>
      </c>
      <c r="AD15">
        <v>0</v>
      </c>
      <c r="AE15">
        <v>0</v>
      </c>
      <c r="AF15">
        <f t="shared" si="6"/>
        <v>287</v>
      </c>
      <c r="AG15">
        <v>0</v>
      </c>
      <c r="AH15">
        <f t="shared" si="7"/>
        <v>287</v>
      </c>
      <c r="AI15">
        <v>8</v>
      </c>
      <c r="AJ15">
        <f t="shared" si="8"/>
        <v>6</v>
      </c>
      <c r="AK15">
        <f t="shared" si="25"/>
        <v>35.875</v>
      </c>
      <c r="AM15">
        <v>982</v>
      </c>
      <c r="AN15">
        <v>130</v>
      </c>
      <c r="AO15">
        <v>-10</v>
      </c>
      <c r="AP15">
        <f t="shared" si="9"/>
        <v>1102</v>
      </c>
      <c r="AQ15">
        <v>0</v>
      </c>
      <c r="AR15">
        <f t="shared" si="10"/>
        <v>1102</v>
      </c>
      <c r="AS15">
        <v>17</v>
      </c>
      <c r="AT15">
        <f t="shared" si="11"/>
        <v>6</v>
      </c>
      <c r="AU15">
        <f t="shared" si="12"/>
        <v>64.82352941176471</v>
      </c>
      <c r="AW15">
        <v>251</v>
      </c>
      <c r="AX15">
        <v>0</v>
      </c>
      <c r="AY15">
        <v>0</v>
      </c>
      <c r="AZ15">
        <f t="shared" si="13"/>
        <v>251</v>
      </c>
      <c r="BA15">
        <v>0</v>
      </c>
      <c r="BB15">
        <f t="shared" si="14"/>
        <v>251</v>
      </c>
      <c r="BC15">
        <v>15</v>
      </c>
      <c r="BD15">
        <f t="shared" si="15"/>
        <v>7</v>
      </c>
      <c r="BE15">
        <f t="shared" si="16"/>
        <v>16.733333333333334</v>
      </c>
      <c r="BG15">
        <v>108</v>
      </c>
      <c r="BH15">
        <v>40</v>
      </c>
      <c r="BI15">
        <v>-1</v>
      </c>
      <c r="BJ15">
        <f t="shared" si="17"/>
        <v>147</v>
      </c>
      <c r="BK15">
        <v>0</v>
      </c>
      <c r="BL15">
        <f t="shared" si="18"/>
        <v>147</v>
      </c>
      <c r="BM15">
        <v>4</v>
      </c>
      <c r="BN15">
        <f t="shared" si="19"/>
        <v>5</v>
      </c>
      <c r="BO15">
        <f t="shared" si="20"/>
        <v>36.75</v>
      </c>
      <c r="BQ15">
        <v>185</v>
      </c>
      <c r="BR15">
        <v>0</v>
      </c>
      <c r="BS15">
        <v>0</v>
      </c>
      <c r="BT15">
        <f t="shared" si="21"/>
        <v>185</v>
      </c>
      <c r="BU15">
        <v>320</v>
      </c>
      <c r="BV15">
        <f t="shared" si="22"/>
        <v>505</v>
      </c>
      <c r="BW15">
        <v>6</v>
      </c>
      <c r="BX15">
        <f t="shared" si="23"/>
        <v>5</v>
      </c>
      <c r="BY15">
        <f t="shared" si="24"/>
        <v>84.166666666666671</v>
      </c>
      <c r="CA15">
        <v>2975</v>
      </c>
    </row>
    <row r="16" spans="1:79" ht="17.25" customHeight="1" x14ac:dyDescent="0.3">
      <c r="A16" s="2">
        <v>44531</v>
      </c>
      <c r="B16" t="s">
        <v>52</v>
      </c>
      <c r="C16" t="s">
        <v>53</v>
      </c>
      <c r="D16" t="s">
        <v>27</v>
      </c>
      <c r="F16">
        <v>54</v>
      </c>
      <c r="G16">
        <v>0</v>
      </c>
      <c r="H16">
        <v>0</v>
      </c>
      <c r="I16">
        <v>0</v>
      </c>
      <c r="J16">
        <f t="shared" si="0"/>
        <v>54</v>
      </c>
      <c r="K16">
        <v>0</v>
      </c>
      <c r="L16">
        <f t="shared" si="1"/>
        <v>54</v>
      </c>
      <c r="M16">
        <v>3</v>
      </c>
      <c r="N16">
        <v>1</v>
      </c>
      <c r="O16">
        <f t="shared" si="2"/>
        <v>18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719</v>
      </c>
      <c r="AC16">
        <v>0</v>
      </c>
      <c r="AD16">
        <v>0</v>
      </c>
      <c r="AE16">
        <v>0</v>
      </c>
      <c r="AF16">
        <f t="shared" si="6"/>
        <v>719</v>
      </c>
      <c r="AG16">
        <v>0</v>
      </c>
      <c r="AH16">
        <f t="shared" si="7"/>
        <v>719</v>
      </c>
      <c r="AI16">
        <v>26</v>
      </c>
      <c r="AJ16">
        <f t="shared" si="8"/>
        <v>6</v>
      </c>
      <c r="AK16">
        <f t="shared" si="25"/>
        <v>27.653846153846153</v>
      </c>
      <c r="AM16">
        <v>1099</v>
      </c>
      <c r="AN16">
        <v>160</v>
      </c>
      <c r="AO16">
        <v>-13</v>
      </c>
      <c r="AP16">
        <f t="shared" si="9"/>
        <v>1246</v>
      </c>
      <c r="AQ16">
        <v>0</v>
      </c>
      <c r="AR16">
        <f t="shared" si="10"/>
        <v>1246</v>
      </c>
      <c r="AS16">
        <v>7</v>
      </c>
      <c r="AT16">
        <f t="shared" si="11"/>
        <v>6</v>
      </c>
      <c r="AU16">
        <f t="shared" si="12"/>
        <v>178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113</v>
      </c>
      <c r="BH16">
        <v>660</v>
      </c>
      <c r="BI16">
        <v>-1</v>
      </c>
      <c r="BJ16">
        <f t="shared" si="17"/>
        <v>772</v>
      </c>
      <c r="BK16">
        <v>0</v>
      </c>
      <c r="BL16">
        <f t="shared" si="18"/>
        <v>772</v>
      </c>
      <c r="BM16">
        <v>3</v>
      </c>
      <c r="BN16">
        <f t="shared" si="19"/>
        <v>5</v>
      </c>
      <c r="BO16">
        <f t="shared" si="20"/>
        <v>257.33333333333331</v>
      </c>
      <c r="BQ16">
        <v>579</v>
      </c>
      <c r="BR16">
        <v>380</v>
      </c>
      <c r="BS16">
        <v>0</v>
      </c>
      <c r="BT16">
        <f t="shared" si="21"/>
        <v>959</v>
      </c>
      <c r="BU16">
        <v>0</v>
      </c>
      <c r="BV16">
        <f t="shared" si="22"/>
        <v>959</v>
      </c>
      <c r="BW16">
        <v>20</v>
      </c>
      <c r="BX16">
        <f t="shared" si="23"/>
        <v>5</v>
      </c>
      <c r="BY16">
        <f t="shared" si="24"/>
        <v>47.95</v>
      </c>
      <c r="CA16">
        <v>8578</v>
      </c>
    </row>
    <row r="17" spans="1:79" ht="17.25" customHeight="1" x14ac:dyDescent="0.3">
      <c r="A17" s="2">
        <v>44531</v>
      </c>
      <c r="B17" t="s">
        <v>54</v>
      </c>
      <c r="C17" t="s">
        <v>55</v>
      </c>
      <c r="D17" t="s">
        <v>27</v>
      </c>
      <c r="F17">
        <v>201</v>
      </c>
      <c r="G17">
        <v>0</v>
      </c>
      <c r="H17">
        <v>0</v>
      </c>
      <c r="I17">
        <v>-5</v>
      </c>
      <c r="J17">
        <f t="shared" si="0"/>
        <v>196</v>
      </c>
      <c r="K17">
        <v>0</v>
      </c>
      <c r="L17">
        <f t="shared" si="1"/>
        <v>196</v>
      </c>
      <c r="M17">
        <v>18</v>
      </c>
      <c r="N17">
        <v>1</v>
      </c>
      <c r="O17">
        <f t="shared" si="2"/>
        <v>10.888888888888889</v>
      </c>
      <c r="Q17">
        <v>234</v>
      </c>
      <c r="R17">
        <v>0</v>
      </c>
      <c r="S17">
        <v>0</v>
      </c>
      <c r="T17">
        <v>-7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725</v>
      </c>
      <c r="AC17">
        <v>0</v>
      </c>
      <c r="AD17">
        <v>0</v>
      </c>
      <c r="AE17">
        <v>-3</v>
      </c>
      <c r="AF17">
        <f t="shared" si="6"/>
        <v>722</v>
      </c>
      <c r="AG17">
        <v>0</v>
      </c>
      <c r="AH17">
        <f t="shared" si="7"/>
        <v>722</v>
      </c>
      <c r="AI17">
        <v>10</v>
      </c>
      <c r="AJ17">
        <f t="shared" si="8"/>
        <v>6</v>
      </c>
      <c r="AK17">
        <f t="shared" si="25"/>
        <v>72.2</v>
      </c>
      <c r="AM17">
        <v>2026</v>
      </c>
      <c r="AN17">
        <v>231</v>
      </c>
      <c r="AO17">
        <v>-7</v>
      </c>
      <c r="AP17">
        <f t="shared" si="9"/>
        <v>2250</v>
      </c>
      <c r="AQ17">
        <v>0</v>
      </c>
      <c r="AR17">
        <f t="shared" si="10"/>
        <v>2250</v>
      </c>
      <c r="AS17">
        <v>12</v>
      </c>
      <c r="AT17">
        <f t="shared" si="11"/>
        <v>6</v>
      </c>
      <c r="AU17">
        <f t="shared" si="12"/>
        <v>187.5</v>
      </c>
      <c r="AW17">
        <v>352</v>
      </c>
      <c r="AX17">
        <v>28</v>
      </c>
      <c r="AY17">
        <v>0</v>
      </c>
      <c r="AZ17">
        <f t="shared" si="13"/>
        <v>380</v>
      </c>
      <c r="BA17">
        <v>0</v>
      </c>
      <c r="BB17">
        <f t="shared" si="14"/>
        <v>380</v>
      </c>
      <c r="BC17">
        <v>3</v>
      </c>
      <c r="BD17">
        <f t="shared" si="15"/>
        <v>7</v>
      </c>
      <c r="BE17">
        <f t="shared" si="16"/>
        <v>126.66666666666667</v>
      </c>
      <c r="BG17">
        <v>19</v>
      </c>
      <c r="BH17">
        <v>358</v>
      </c>
      <c r="BI17">
        <v>-1</v>
      </c>
      <c r="BJ17">
        <f t="shared" si="17"/>
        <v>376</v>
      </c>
      <c r="BK17">
        <v>0</v>
      </c>
      <c r="BL17">
        <f t="shared" si="18"/>
        <v>376</v>
      </c>
      <c r="BM17">
        <v>4</v>
      </c>
      <c r="BN17">
        <f t="shared" si="19"/>
        <v>5</v>
      </c>
      <c r="BO17">
        <f t="shared" si="20"/>
        <v>94</v>
      </c>
      <c r="BQ17">
        <v>419</v>
      </c>
      <c r="BR17">
        <v>0</v>
      </c>
      <c r="BS17">
        <v>0</v>
      </c>
      <c r="BT17">
        <f t="shared" si="21"/>
        <v>419</v>
      </c>
      <c r="BU17">
        <v>0</v>
      </c>
      <c r="BV17">
        <f t="shared" si="22"/>
        <v>419</v>
      </c>
      <c r="BW17">
        <v>3</v>
      </c>
      <c r="BX17">
        <f t="shared" si="23"/>
        <v>5</v>
      </c>
      <c r="BY17">
        <f t="shared" si="24"/>
        <v>139.66666666666666</v>
      </c>
      <c r="CA17">
        <v>19368</v>
      </c>
    </row>
    <row r="18" spans="1:79" ht="17.25" customHeight="1" x14ac:dyDescent="0.3">
      <c r="A18" s="2">
        <v>44531</v>
      </c>
      <c r="B18" t="s">
        <v>56</v>
      </c>
      <c r="C18" t="s">
        <v>57</v>
      </c>
      <c r="D18" t="s">
        <v>27</v>
      </c>
      <c r="F18">
        <v>131</v>
      </c>
      <c r="G18">
        <v>0</v>
      </c>
      <c r="H18">
        <v>0</v>
      </c>
      <c r="I18">
        <v>-10</v>
      </c>
      <c r="J18">
        <f t="shared" si="0"/>
        <v>121</v>
      </c>
      <c r="K18">
        <v>0</v>
      </c>
      <c r="L18">
        <f t="shared" si="1"/>
        <v>121</v>
      </c>
      <c r="M18">
        <v>26</v>
      </c>
      <c r="N18">
        <v>1</v>
      </c>
      <c r="O18">
        <f t="shared" si="2"/>
        <v>4.6538461538461542</v>
      </c>
      <c r="Q18">
        <v>137</v>
      </c>
      <c r="R18">
        <v>0</v>
      </c>
      <c r="S18">
        <v>0</v>
      </c>
      <c r="T18">
        <v>-10</v>
      </c>
      <c r="U18">
        <f t="shared" si="3"/>
        <v>127</v>
      </c>
      <c r="V18">
        <v>0</v>
      </c>
      <c r="W18">
        <f t="shared" si="4"/>
        <v>127</v>
      </c>
      <c r="X18">
        <v>3</v>
      </c>
      <c r="Y18">
        <v>2</v>
      </c>
      <c r="Z18">
        <f t="shared" si="5"/>
        <v>42.333333333333336</v>
      </c>
      <c r="AB18">
        <v>2461</v>
      </c>
      <c r="AC18">
        <v>1530</v>
      </c>
      <c r="AD18">
        <v>0</v>
      </c>
      <c r="AE18">
        <v>0</v>
      </c>
      <c r="AF18">
        <f t="shared" si="6"/>
        <v>3991</v>
      </c>
      <c r="AG18">
        <v>0</v>
      </c>
      <c r="AH18">
        <f t="shared" si="7"/>
        <v>3991</v>
      </c>
      <c r="AI18">
        <v>16</v>
      </c>
      <c r="AJ18">
        <f t="shared" si="8"/>
        <v>6</v>
      </c>
      <c r="AK18">
        <f t="shared" si="25"/>
        <v>249.4375</v>
      </c>
      <c r="AM18">
        <v>1732</v>
      </c>
      <c r="AN18">
        <v>59</v>
      </c>
      <c r="AO18">
        <v>-45</v>
      </c>
      <c r="AP18">
        <f t="shared" si="9"/>
        <v>1746</v>
      </c>
      <c r="AQ18">
        <v>0</v>
      </c>
      <c r="AR18">
        <f t="shared" si="10"/>
        <v>1746</v>
      </c>
      <c r="AS18">
        <v>14</v>
      </c>
      <c r="AT18">
        <f t="shared" si="11"/>
        <v>6</v>
      </c>
      <c r="AU18">
        <f t="shared" si="12"/>
        <v>124.71428571428571</v>
      </c>
      <c r="AW18">
        <v>176</v>
      </c>
      <c r="AX18">
        <v>160</v>
      </c>
      <c r="AY18">
        <v>-3</v>
      </c>
      <c r="AZ18">
        <f t="shared" si="13"/>
        <v>333</v>
      </c>
      <c r="BA18">
        <v>0</v>
      </c>
      <c r="BB18">
        <f t="shared" si="14"/>
        <v>333</v>
      </c>
      <c r="BC18">
        <v>3</v>
      </c>
      <c r="BD18">
        <f t="shared" si="15"/>
        <v>7</v>
      </c>
      <c r="BE18">
        <f t="shared" si="16"/>
        <v>111</v>
      </c>
      <c r="BG18">
        <v>303</v>
      </c>
      <c r="BH18">
        <v>0</v>
      </c>
      <c r="BI18">
        <v>-1</v>
      </c>
      <c r="BJ18">
        <f t="shared" si="17"/>
        <v>302</v>
      </c>
      <c r="BK18">
        <v>0</v>
      </c>
      <c r="BL18">
        <f t="shared" si="18"/>
        <v>302</v>
      </c>
      <c r="BM18">
        <v>5</v>
      </c>
      <c r="BN18">
        <f t="shared" si="19"/>
        <v>5</v>
      </c>
      <c r="BO18">
        <f t="shared" si="20"/>
        <v>60.4</v>
      </c>
      <c r="BQ18">
        <v>265</v>
      </c>
      <c r="BR18">
        <v>0</v>
      </c>
      <c r="BS18">
        <v>0</v>
      </c>
      <c r="BT18">
        <f t="shared" si="21"/>
        <v>265</v>
      </c>
      <c r="BU18">
        <v>102</v>
      </c>
      <c r="BV18">
        <f t="shared" si="22"/>
        <v>367</v>
      </c>
      <c r="BW18">
        <v>3</v>
      </c>
      <c r="BX18">
        <f t="shared" si="23"/>
        <v>5</v>
      </c>
      <c r="BY18">
        <f t="shared" si="24"/>
        <v>122.33333333333333</v>
      </c>
      <c r="CA18">
        <v>10937</v>
      </c>
    </row>
    <row r="19" spans="1:79" ht="17.25" customHeight="1" x14ac:dyDescent="0.3">
      <c r="A19" s="2">
        <v>44531</v>
      </c>
      <c r="B19" t="s">
        <v>58</v>
      </c>
      <c r="C19" t="s">
        <v>59</v>
      </c>
      <c r="D19" t="s">
        <v>27</v>
      </c>
      <c r="F19">
        <v>62</v>
      </c>
      <c r="G19">
        <v>0</v>
      </c>
      <c r="H19">
        <v>0</v>
      </c>
      <c r="I19">
        <v>0</v>
      </c>
      <c r="J19">
        <f t="shared" si="0"/>
        <v>62</v>
      </c>
      <c r="K19">
        <v>0</v>
      </c>
      <c r="L19">
        <f t="shared" si="1"/>
        <v>62</v>
      </c>
      <c r="M19">
        <v>2</v>
      </c>
      <c r="N19">
        <v>1</v>
      </c>
      <c r="O19">
        <f t="shared" si="2"/>
        <v>31</v>
      </c>
      <c r="Q19">
        <v>122</v>
      </c>
      <c r="R19">
        <v>0</v>
      </c>
      <c r="S19">
        <v>0</v>
      </c>
      <c r="T19">
        <v>0</v>
      </c>
      <c r="U19">
        <f t="shared" si="3"/>
        <v>122</v>
      </c>
      <c r="V19">
        <v>0</v>
      </c>
      <c r="W19">
        <f t="shared" si="4"/>
        <v>122</v>
      </c>
      <c r="X19">
        <v>0</v>
      </c>
      <c r="Y19">
        <v>2</v>
      </c>
      <c r="Z19">
        <f t="shared" si="5"/>
        <v>0</v>
      </c>
      <c r="AB19">
        <v>210</v>
      </c>
      <c r="AC19">
        <v>0</v>
      </c>
      <c r="AD19">
        <v>0</v>
      </c>
      <c r="AE19">
        <v>0</v>
      </c>
      <c r="AF19">
        <f t="shared" si="6"/>
        <v>210</v>
      </c>
      <c r="AG19">
        <v>0</v>
      </c>
      <c r="AH19">
        <f t="shared" si="7"/>
        <v>210</v>
      </c>
      <c r="AI19">
        <v>4</v>
      </c>
      <c r="AJ19">
        <f t="shared" si="8"/>
        <v>6</v>
      </c>
      <c r="AK19">
        <f t="shared" si="25"/>
        <v>52.5</v>
      </c>
      <c r="AM19">
        <v>210</v>
      </c>
      <c r="AN19">
        <v>0</v>
      </c>
      <c r="AO19">
        <v>-100</v>
      </c>
      <c r="AP19">
        <f t="shared" si="9"/>
        <v>110</v>
      </c>
      <c r="AQ19">
        <v>0</v>
      </c>
      <c r="AR19">
        <f t="shared" si="10"/>
        <v>110</v>
      </c>
      <c r="AS19">
        <v>3</v>
      </c>
      <c r="AT19">
        <f t="shared" si="11"/>
        <v>6</v>
      </c>
      <c r="AU19">
        <f t="shared" si="12"/>
        <v>36.666666666666664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105</v>
      </c>
      <c r="BH19">
        <v>40</v>
      </c>
      <c r="BI19">
        <v>-5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355</v>
      </c>
    </row>
    <row r="20" spans="1:79" ht="17.25" customHeight="1" x14ac:dyDescent="0.3">
      <c r="A20" s="2">
        <v>44531</v>
      </c>
      <c r="B20" t="s">
        <v>60</v>
      </c>
      <c r="C20" t="s">
        <v>61</v>
      </c>
      <c r="D20" t="s">
        <v>27</v>
      </c>
      <c r="F20">
        <v>190</v>
      </c>
      <c r="G20">
        <v>0</v>
      </c>
      <c r="H20">
        <v>0</v>
      </c>
      <c r="I20">
        <v>0</v>
      </c>
      <c r="J20">
        <f t="shared" si="0"/>
        <v>190</v>
      </c>
      <c r="K20">
        <v>0</v>
      </c>
      <c r="L20">
        <f t="shared" si="1"/>
        <v>190</v>
      </c>
      <c r="M20">
        <v>3</v>
      </c>
      <c r="N20">
        <v>1</v>
      </c>
      <c r="O20">
        <f t="shared" si="2"/>
        <v>63.333333333333336</v>
      </c>
      <c r="Q20">
        <v>119</v>
      </c>
      <c r="R20">
        <v>0</v>
      </c>
      <c r="S20">
        <v>0</v>
      </c>
      <c r="T20">
        <v>0</v>
      </c>
      <c r="U20">
        <f t="shared" si="3"/>
        <v>119</v>
      </c>
      <c r="V20">
        <v>0</v>
      </c>
      <c r="W20">
        <f t="shared" si="4"/>
        <v>119</v>
      </c>
      <c r="X20">
        <v>0</v>
      </c>
      <c r="Y20">
        <v>2</v>
      </c>
      <c r="Z20">
        <f t="shared" si="5"/>
        <v>0</v>
      </c>
      <c r="AB20">
        <v>1005</v>
      </c>
      <c r="AC20">
        <v>0</v>
      </c>
      <c r="AD20">
        <v>0</v>
      </c>
      <c r="AE20">
        <v>0</v>
      </c>
      <c r="AF20">
        <f t="shared" si="6"/>
        <v>1005</v>
      </c>
      <c r="AG20">
        <v>0</v>
      </c>
      <c r="AH20">
        <f t="shared" si="7"/>
        <v>1005</v>
      </c>
      <c r="AI20">
        <v>14</v>
      </c>
      <c r="AJ20">
        <f t="shared" si="8"/>
        <v>6</v>
      </c>
      <c r="AK20">
        <f t="shared" si="25"/>
        <v>71.785714285714292</v>
      </c>
      <c r="AM20">
        <v>584</v>
      </c>
      <c r="AN20">
        <v>0</v>
      </c>
      <c r="AO20">
        <v>-15</v>
      </c>
      <c r="AP20">
        <f t="shared" si="9"/>
        <v>569</v>
      </c>
      <c r="AQ20">
        <v>0</v>
      </c>
      <c r="AR20">
        <f t="shared" si="10"/>
        <v>569</v>
      </c>
      <c r="AS20">
        <v>5</v>
      </c>
      <c r="AT20">
        <f t="shared" si="11"/>
        <v>6</v>
      </c>
      <c r="AU20">
        <f t="shared" si="12"/>
        <v>113.8</v>
      </c>
      <c r="AW20">
        <v>570</v>
      </c>
      <c r="AX20">
        <v>0</v>
      </c>
      <c r="AY20">
        <v>-10</v>
      </c>
      <c r="AZ20">
        <f t="shared" si="13"/>
        <v>560</v>
      </c>
      <c r="BA20">
        <v>0</v>
      </c>
      <c r="BB20">
        <f t="shared" si="14"/>
        <v>560</v>
      </c>
      <c r="BC20">
        <v>10</v>
      </c>
      <c r="BD20">
        <f t="shared" si="15"/>
        <v>7</v>
      </c>
      <c r="BE20">
        <f t="shared" si="16"/>
        <v>56</v>
      </c>
      <c r="BG20">
        <v>246</v>
      </c>
      <c r="BH20">
        <v>0</v>
      </c>
      <c r="BI20">
        <v>0</v>
      </c>
      <c r="BJ20">
        <f t="shared" si="17"/>
        <v>246</v>
      </c>
      <c r="BK20">
        <v>0</v>
      </c>
      <c r="BL20">
        <f t="shared" si="18"/>
        <v>246</v>
      </c>
      <c r="BM20">
        <v>1</v>
      </c>
      <c r="BN20">
        <f t="shared" si="19"/>
        <v>5</v>
      </c>
      <c r="BO20">
        <f t="shared" si="20"/>
        <v>246</v>
      </c>
      <c r="BQ20">
        <v>183</v>
      </c>
      <c r="BR20">
        <v>0</v>
      </c>
      <c r="BS20">
        <v>0</v>
      </c>
      <c r="BT20">
        <f t="shared" si="21"/>
        <v>183</v>
      </c>
      <c r="BU20">
        <v>120</v>
      </c>
      <c r="BV20">
        <f t="shared" si="22"/>
        <v>303</v>
      </c>
      <c r="BW20">
        <v>3</v>
      </c>
      <c r="BX20">
        <f t="shared" si="23"/>
        <v>5</v>
      </c>
      <c r="BY20">
        <f t="shared" si="24"/>
        <v>101</v>
      </c>
      <c r="CA20">
        <v>2197</v>
      </c>
    </row>
    <row r="21" spans="1:79" ht="17.25" customHeight="1" x14ac:dyDescent="0.3">
      <c r="A21" s="2">
        <v>44531</v>
      </c>
      <c r="B21" t="s">
        <v>62</v>
      </c>
      <c r="C21" t="s">
        <v>63</v>
      </c>
      <c r="D21" t="s">
        <v>27</v>
      </c>
      <c r="F21">
        <v>636</v>
      </c>
      <c r="G21">
        <v>0</v>
      </c>
      <c r="H21">
        <v>0</v>
      </c>
      <c r="I21">
        <v>-20</v>
      </c>
      <c r="J21">
        <f t="shared" si="0"/>
        <v>616</v>
      </c>
      <c r="K21">
        <v>0</v>
      </c>
      <c r="L21">
        <f t="shared" si="1"/>
        <v>616</v>
      </c>
      <c r="M21">
        <v>77</v>
      </c>
      <c r="N21">
        <v>1</v>
      </c>
      <c r="O21">
        <f t="shared" si="2"/>
        <v>8</v>
      </c>
      <c r="Q21">
        <v>711</v>
      </c>
      <c r="R21">
        <v>0</v>
      </c>
      <c r="S21">
        <v>0</v>
      </c>
      <c r="T21">
        <v>0</v>
      </c>
      <c r="U21">
        <f t="shared" si="3"/>
        <v>711</v>
      </c>
      <c r="V21">
        <v>0</v>
      </c>
      <c r="W21">
        <f t="shared" si="4"/>
        <v>711</v>
      </c>
      <c r="X21">
        <v>22</v>
      </c>
      <c r="Y21">
        <v>2</v>
      </c>
      <c r="Z21">
        <f t="shared" si="5"/>
        <v>32.31818181818182</v>
      </c>
      <c r="AB21">
        <v>8186</v>
      </c>
      <c r="AC21">
        <v>0</v>
      </c>
      <c r="AD21">
        <v>0</v>
      </c>
      <c r="AE21">
        <v>-129</v>
      </c>
      <c r="AF21">
        <f t="shared" si="6"/>
        <v>8057</v>
      </c>
      <c r="AG21">
        <v>3000</v>
      </c>
      <c r="AH21">
        <f t="shared" si="7"/>
        <v>11057</v>
      </c>
      <c r="AI21">
        <v>395</v>
      </c>
      <c r="AJ21">
        <f t="shared" si="8"/>
        <v>6</v>
      </c>
      <c r="AK21">
        <f t="shared" si="25"/>
        <v>27.992405063291141</v>
      </c>
      <c r="AM21">
        <v>4241</v>
      </c>
      <c r="AN21">
        <v>70</v>
      </c>
      <c r="AO21">
        <v>-197</v>
      </c>
      <c r="AP21">
        <f t="shared" si="9"/>
        <v>4114</v>
      </c>
      <c r="AQ21">
        <v>0</v>
      </c>
      <c r="AR21">
        <f t="shared" si="10"/>
        <v>4114</v>
      </c>
      <c r="AS21">
        <v>63</v>
      </c>
      <c r="AT21">
        <f t="shared" si="11"/>
        <v>6</v>
      </c>
      <c r="AU21">
        <f t="shared" si="12"/>
        <v>65.301587301587304</v>
      </c>
      <c r="AW21">
        <v>1475</v>
      </c>
      <c r="AX21">
        <v>0</v>
      </c>
      <c r="AY21">
        <v>-77</v>
      </c>
      <c r="AZ21">
        <f t="shared" si="13"/>
        <v>1398</v>
      </c>
      <c r="BA21">
        <v>900</v>
      </c>
      <c r="BB21">
        <f t="shared" si="14"/>
        <v>2298</v>
      </c>
      <c r="BC21">
        <v>91</v>
      </c>
      <c r="BD21">
        <f t="shared" si="15"/>
        <v>7</v>
      </c>
      <c r="BE21">
        <f t="shared" si="16"/>
        <v>25.252747252747252</v>
      </c>
      <c r="BG21">
        <v>813</v>
      </c>
      <c r="BH21">
        <v>0</v>
      </c>
      <c r="BI21">
        <v>0</v>
      </c>
      <c r="BJ21">
        <f t="shared" si="17"/>
        <v>813</v>
      </c>
      <c r="BK21">
        <v>900</v>
      </c>
      <c r="BL21">
        <f t="shared" si="18"/>
        <v>1713</v>
      </c>
      <c r="BM21">
        <v>39</v>
      </c>
      <c r="BN21">
        <f t="shared" si="19"/>
        <v>5</v>
      </c>
      <c r="BO21">
        <f t="shared" si="20"/>
        <v>43.92307692307692</v>
      </c>
      <c r="BQ21">
        <v>1222</v>
      </c>
      <c r="BR21">
        <v>0</v>
      </c>
      <c r="BS21">
        <v>-15</v>
      </c>
      <c r="BT21">
        <f t="shared" si="21"/>
        <v>1207</v>
      </c>
      <c r="BU21">
        <v>600</v>
      </c>
      <c r="BV21">
        <f t="shared" si="22"/>
        <v>1807</v>
      </c>
      <c r="BW21">
        <v>17</v>
      </c>
      <c r="BX21">
        <f t="shared" si="23"/>
        <v>5</v>
      </c>
      <c r="BY21">
        <f t="shared" si="24"/>
        <v>106.29411764705883</v>
      </c>
      <c r="CA21">
        <v>22500</v>
      </c>
    </row>
    <row r="22" spans="1:79" ht="17.25" customHeight="1" x14ac:dyDescent="0.3">
      <c r="A22" s="2">
        <v>44531</v>
      </c>
      <c r="B22" t="s">
        <v>64</v>
      </c>
      <c r="C22" t="s">
        <v>65</v>
      </c>
      <c r="D22" t="s">
        <v>27</v>
      </c>
      <c r="F22">
        <v>28936</v>
      </c>
      <c r="G22">
        <v>0</v>
      </c>
      <c r="H22">
        <v>0</v>
      </c>
      <c r="I22">
        <v>-7993</v>
      </c>
      <c r="J22">
        <f t="shared" si="0"/>
        <v>20943</v>
      </c>
      <c r="K22">
        <v>0</v>
      </c>
      <c r="L22">
        <f t="shared" si="1"/>
        <v>20943</v>
      </c>
      <c r="M22">
        <v>4430</v>
      </c>
      <c r="N22">
        <v>1</v>
      </c>
      <c r="O22">
        <f t="shared" si="2"/>
        <v>4.7275395033860041</v>
      </c>
      <c r="Q22">
        <v>8574</v>
      </c>
      <c r="R22">
        <v>0</v>
      </c>
      <c r="S22">
        <v>0</v>
      </c>
      <c r="T22">
        <v>-20</v>
      </c>
      <c r="U22">
        <f t="shared" si="3"/>
        <v>8554</v>
      </c>
      <c r="V22">
        <v>0</v>
      </c>
      <c r="W22">
        <f t="shared" si="4"/>
        <v>8554</v>
      </c>
      <c r="X22">
        <v>598</v>
      </c>
      <c r="Y22">
        <v>2</v>
      </c>
      <c r="Z22">
        <f t="shared" si="5"/>
        <v>14.304347826086957</v>
      </c>
      <c r="AB22">
        <v>70780</v>
      </c>
      <c r="AC22">
        <v>0</v>
      </c>
      <c r="AD22">
        <v>0</v>
      </c>
      <c r="AE22">
        <v>-1785</v>
      </c>
      <c r="AF22">
        <f t="shared" si="6"/>
        <v>68995</v>
      </c>
      <c r="AG22">
        <v>10500</v>
      </c>
      <c r="AH22">
        <f t="shared" si="7"/>
        <v>79495</v>
      </c>
      <c r="AI22">
        <v>4976</v>
      </c>
      <c r="AJ22">
        <f t="shared" si="8"/>
        <v>6</v>
      </c>
      <c r="AK22">
        <f t="shared" si="25"/>
        <v>15.975683279742766</v>
      </c>
      <c r="AM22">
        <v>40425</v>
      </c>
      <c r="AN22">
        <v>3530</v>
      </c>
      <c r="AO22">
        <v>-1164</v>
      </c>
      <c r="AP22">
        <f t="shared" si="9"/>
        <v>42791</v>
      </c>
      <c r="AQ22">
        <v>12000</v>
      </c>
      <c r="AR22">
        <f t="shared" si="10"/>
        <v>54791</v>
      </c>
      <c r="AS22">
        <v>1243</v>
      </c>
      <c r="AT22">
        <f t="shared" si="11"/>
        <v>6</v>
      </c>
      <c r="AU22">
        <f t="shared" si="12"/>
        <v>44.079646017699112</v>
      </c>
      <c r="AW22">
        <v>42828</v>
      </c>
      <c r="AX22">
        <v>0</v>
      </c>
      <c r="AY22">
        <v>-4751</v>
      </c>
      <c r="AZ22">
        <f t="shared" si="13"/>
        <v>38077</v>
      </c>
      <c r="BA22">
        <v>15000</v>
      </c>
      <c r="BB22">
        <f t="shared" si="14"/>
        <v>53077</v>
      </c>
      <c r="BC22">
        <v>3376</v>
      </c>
      <c r="BD22">
        <f t="shared" si="15"/>
        <v>7</v>
      </c>
      <c r="BE22">
        <f t="shared" si="16"/>
        <v>15.72186018957346</v>
      </c>
      <c r="BG22">
        <v>18074</v>
      </c>
      <c r="BH22">
        <v>0</v>
      </c>
      <c r="BI22">
        <v>-71</v>
      </c>
      <c r="BJ22">
        <f t="shared" si="17"/>
        <v>18003</v>
      </c>
      <c r="BK22">
        <v>30261</v>
      </c>
      <c r="BL22">
        <f t="shared" si="18"/>
        <v>48264</v>
      </c>
      <c r="BM22">
        <v>1370</v>
      </c>
      <c r="BN22">
        <f t="shared" si="19"/>
        <v>5</v>
      </c>
      <c r="BO22">
        <f>IFERROR(BL22/BM22,0)</f>
        <v>35.229197080291968</v>
      </c>
      <c r="BQ22">
        <v>12416</v>
      </c>
      <c r="BR22">
        <v>0</v>
      </c>
      <c r="BS22">
        <v>-353</v>
      </c>
      <c r="BT22">
        <f t="shared" si="21"/>
        <v>12063</v>
      </c>
      <c r="BU22">
        <v>15000</v>
      </c>
      <c r="BV22">
        <f t="shared" si="22"/>
        <v>27063</v>
      </c>
      <c r="BW22">
        <v>985</v>
      </c>
      <c r="BX22">
        <f t="shared" si="23"/>
        <v>5</v>
      </c>
      <c r="BY22">
        <f t="shared" si="24"/>
        <v>27.475126903553299</v>
      </c>
      <c r="CA22">
        <v>464540</v>
      </c>
    </row>
    <row r="23" spans="1:79" ht="17.25" customHeight="1" x14ac:dyDescent="0.3">
      <c r="A23" s="2">
        <v>44531</v>
      </c>
      <c r="B23" t="s">
        <v>66</v>
      </c>
      <c r="C23" t="s">
        <v>67</v>
      </c>
      <c r="D23" t="s">
        <v>27</v>
      </c>
      <c r="F23">
        <v>758</v>
      </c>
      <c r="G23">
        <v>389</v>
      </c>
      <c r="H23">
        <v>0</v>
      </c>
      <c r="I23">
        <v>0</v>
      </c>
      <c r="J23">
        <f t="shared" si="0"/>
        <v>1147</v>
      </c>
      <c r="K23">
        <v>0</v>
      </c>
      <c r="L23">
        <f t="shared" si="1"/>
        <v>1147</v>
      </c>
      <c r="M23">
        <v>14</v>
      </c>
      <c r="N23">
        <v>1</v>
      </c>
      <c r="O23">
        <f t="shared" si="2"/>
        <v>81.928571428571431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432</v>
      </c>
      <c r="AC23">
        <v>0</v>
      </c>
      <c r="AD23">
        <v>0</v>
      </c>
      <c r="AE23">
        <v>0</v>
      </c>
      <c r="AF23">
        <f t="shared" si="6"/>
        <v>432</v>
      </c>
      <c r="AG23">
        <v>0</v>
      </c>
      <c r="AH23">
        <f t="shared" si="7"/>
        <v>432</v>
      </c>
      <c r="AI23">
        <v>17</v>
      </c>
      <c r="AJ23">
        <f t="shared" si="8"/>
        <v>6</v>
      </c>
      <c r="AK23">
        <f t="shared" si="25"/>
        <v>25.411764705882351</v>
      </c>
      <c r="AM23">
        <v>642</v>
      </c>
      <c r="AN23">
        <v>1000</v>
      </c>
      <c r="AO23">
        <v>-10</v>
      </c>
      <c r="AP23">
        <f t="shared" si="9"/>
        <v>1632</v>
      </c>
      <c r="AQ23">
        <v>0</v>
      </c>
      <c r="AR23">
        <f t="shared" si="10"/>
        <v>1632</v>
      </c>
      <c r="AS23">
        <v>15</v>
      </c>
      <c r="AT23">
        <f t="shared" si="11"/>
        <v>6</v>
      </c>
      <c r="AU23">
        <f t="shared" si="12"/>
        <v>108.8</v>
      </c>
      <c r="AW23">
        <v>338</v>
      </c>
      <c r="AX23">
        <v>20</v>
      </c>
      <c r="AY23">
        <v>0</v>
      </c>
      <c r="AZ23">
        <f t="shared" si="13"/>
        <v>358</v>
      </c>
      <c r="BA23">
        <v>0</v>
      </c>
      <c r="BB23">
        <f t="shared" si="14"/>
        <v>358</v>
      </c>
      <c r="BC23">
        <v>5</v>
      </c>
      <c r="BD23">
        <f t="shared" si="15"/>
        <v>7</v>
      </c>
      <c r="BE23">
        <f t="shared" si="16"/>
        <v>71.599999999999994</v>
      </c>
      <c r="BG23">
        <v>563</v>
      </c>
      <c r="BH23">
        <v>2320</v>
      </c>
      <c r="BI23">
        <v>-1</v>
      </c>
      <c r="BJ23">
        <f t="shared" si="17"/>
        <v>2882</v>
      </c>
      <c r="BK23">
        <v>0</v>
      </c>
      <c r="BL23">
        <f t="shared" si="18"/>
        <v>2882</v>
      </c>
      <c r="BM23">
        <v>17</v>
      </c>
      <c r="BN23">
        <f t="shared" si="19"/>
        <v>5</v>
      </c>
      <c r="BO23">
        <f t="shared" si="20"/>
        <v>169.52941176470588</v>
      </c>
      <c r="BQ23">
        <v>468</v>
      </c>
      <c r="BR23">
        <v>125</v>
      </c>
      <c r="BS23">
        <v>0</v>
      </c>
      <c r="BT23">
        <f t="shared" si="21"/>
        <v>593</v>
      </c>
      <c r="BU23">
        <v>600</v>
      </c>
      <c r="BV23">
        <f t="shared" si="22"/>
        <v>1193</v>
      </c>
      <c r="BW23">
        <v>8</v>
      </c>
      <c r="BX23">
        <f t="shared" si="23"/>
        <v>5</v>
      </c>
      <c r="BY23">
        <f t="shared" si="24"/>
        <v>149.125</v>
      </c>
      <c r="CA23">
        <v>1800</v>
      </c>
    </row>
    <row r="24" spans="1:79" ht="17.25" customHeight="1" x14ac:dyDescent="0.3">
      <c r="A24" s="2">
        <v>44531</v>
      </c>
      <c r="B24" t="s">
        <v>68</v>
      </c>
      <c r="C24" t="s">
        <v>69</v>
      </c>
      <c r="D24" t="s">
        <v>27</v>
      </c>
      <c r="F24">
        <v>631</v>
      </c>
      <c r="G24">
        <v>0</v>
      </c>
      <c r="H24">
        <v>0</v>
      </c>
      <c r="I24">
        <v>0</v>
      </c>
      <c r="J24">
        <f t="shared" si="0"/>
        <v>631</v>
      </c>
      <c r="K24">
        <v>0</v>
      </c>
      <c r="L24">
        <f t="shared" si="1"/>
        <v>631</v>
      </c>
      <c r="M24">
        <v>17</v>
      </c>
      <c r="N24">
        <v>1</v>
      </c>
      <c r="O24">
        <f t="shared" si="2"/>
        <v>37.117647058823529</v>
      </c>
      <c r="Q24">
        <v>309</v>
      </c>
      <c r="R24">
        <v>0</v>
      </c>
      <c r="S24">
        <v>0</v>
      </c>
      <c r="T24">
        <v>0</v>
      </c>
      <c r="U24">
        <f t="shared" si="3"/>
        <v>309</v>
      </c>
      <c r="V24">
        <v>0</v>
      </c>
      <c r="W24">
        <f t="shared" si="4"/>
        <v>309</v>
      </c>
      <c r="X24">
        <v>4</v>
      </c>
      <c r="Y24">
        <v>2</v>
      </c>
      <c r="Z24">
        <f t="shared" si="5"/>
        <v>77.25</v>
      </c>
      <c r="AB24">
        <v>190</v>
      </c>
      <c r="AC24">
        <v>0</v>
      </c>
      <c r="AD24">
        <v>0</v>
      </c>
      <c r="AE24">
        <v>0</v>
      </c>
      <c r="AF24">
        <f t="shared" si="6"/>
        <v>190</v>
      </c>
      <c r="AG24">
        <v>0</v>
      </c>
      <c r="AH24">
        <f t="shared" si="7"/>
        <v>190</v>
      </c>
      <c r="AI24">
        <v>7</v>
      </c>
      <c r="AJ24">
        <f t="shared" si="8"/>
        <v>6</v>
      </c>
      <c r="AK24">
        <f t="shared" si="25"/>
        <v>27.142857142857142</v>
      </c>
      <c r="AM24">
        <v>1519</v>
      </c>
      <c r="AN24">
        <v>600</v>
      </c>
      <c r="AO24">
        <v>-15</v>
      </c>
      <c r="AP24">
        <f t="shared" si="9"/>
        <v>2104</v>
      </c>
      <c r="AQ24">
        <v>0</v>
      </c>
      <c r="AR24">
        <f t="shared" si="10"/>
        <v>2104</v>
      </c>
      <c r="AS24">
        <v>16</v>
      </c>
      <c r="AT24">
        <f t="shared" si="11"/>
        <v>6</v>
      </c>
      <c r="AU24">
        <f t="shared" si="12"/>
        <v>131.5</v>
      </c>
      <c r="AW24">
        <v>303</v>
      </c>
      <c r="AX24">
        <v>0</v>
      </c>
      <c r="AY24">
        <v>0</v>
      </c>
      <c r="AZ24">
        <f t="shared" si="13"/>
        <v>303</v>
      </c>
      <c r="BA24">
        <v>300</v>
      </c>
      <c r="BB24">
        <f t="shared" si="14"/>
        <v>603</v>
      </c>
      <c r="BC24">
        <v>13</v>
      </c>
      <c r="BD24">
        <f t="shared" si="15"/>
        <v>7</v>
      </c>
      <c r="BE24">
        <f t="shared" si="16"/>
        <v>46.384615384615387</v>
      </c>
      <c r="BG24">
        <v>405</v>
      </c>
      <c r="BH24">
        <v>500</v>
      </c>
      <c r="BI24">
        <v>-1</v>
      </c>
      <c r="BJ24">
        <f t="shared" si="17"/>
        <v>904</v>
      </c>
      <c r="BK24">
        <v>0</v>
      </c>
      <c r="BL24">
        <f t="shared" si="18"/>
        <v>904</v>
      </c>
      <c r="BM24">
        <v>6</v>
      </c>
      <c r="BN24">
        <f t="shared" si="19"/>
        <v>5</v>
      </c>
      <c r="BO24">
        <f t="shared" si="20"/>
        <v>150.66666666666666</v>
      </c>
      <c r="BQ24">
        <v>523</v>
      </c>
      <c r="BR24">
        <v>0</v>
      </c>
      <c r="BS24">
        <v>0</v>
      </c>
      <c r="BT24">
        <f t="shared" si="21"/>
        <v>523</v>
      </c>
      <c r="BU24">
        <v>300</v>
      </c>
      <c r="BV24">
        <f t="shared" si="22"/>
        <v>823</v>
      </c>
      <c r="BW24">
        <v>8</v>
      </c>
      <c r="BX24">
        <f t="shared" si="23"/>
        <v>5</v>
      </c>
      <c r="BY24">
        <f t="shared" si="24"/>
        <v>102.875</v>
      </c>
      <c r="CA24">
        <v>1498</v>
      </c>
    </row>
    <row r="25" spans="1:79" ht="17.25" customHeight="1" x14ac:dyDescent="0.3">
      <c r="A25" s="2">
        <v>44531</v>
      </c>
      <c r="B25" t="s">
        <v>70</v>
      </c>
      <c r="C25" t="s">
        <v>71</v>
      </c>
      <c r="D25" t="s">
        <v>27</v>
      </c>
      <c r="F25">
        <v>1224</v>
      </c>
      <c r="G25">
        <v>0</v>
      </c>
      <c r="H25">
        <v>0</v>
      </c>
      <c r="I25">
        <v>-40</v>
      </c>
      <c r="J25">
        <f t="shared" si="0"/>
        <v>1184</v>
      </c>
      <c r="K25">
        <v>0</v>
      </c>
      <c r="L25">
        <f t="shared" si="1"/>
        <v>1184</v>
      </c>
      <c r="M25">
        <v>94</v>
      </c>
      <c r="N25">
        <v>1</v>
      </c>
      <c r="O25">
        <f t="shared" si="2"/>
        <v>12.595744680851064</v>
      </c>
      <c r="Q25">
        <v>801</v>
      </c>
      <c r="R25">
        <v>0</v>
      </c>
      <c r="S25">
        <v>0</v>
      </c>
      <c r="T25">
        <v>-20</v>
      </c>
      <c r="U25">
        <f t="shared" si="3"/>
        <v>781</v>
      </c>
      <c r="V25">
        <v>0</v>
      </c>
      <c r="W25">
        <f t="shared" si="4"/>
        <v>781</v>
      </c>
      <c r="X25">
        <v>23</v>
      </c>
      <c r="Y25">
        <v>2</v>
      </c>
      <c r="Z25">
        <f t="shared" si="5"/>
        <v>33.956521739130437</v>
      </c>
      <c r="AB25">
        <v>1065</v>
      </c>
      <c r="AC25">
        <v>0</v>
      </c>
      <c r="AD25">
        <v>0</v>
      </c>
      <c r="AE25">
        <v>-64</v>
      </c>
      <c r="AF25">
        <f t="shared" si="6"/>
        <v>1001</v>
      </c>
      <c r="AG25">
        <v>0</v>
      </c>
      <c r="AH25">
        <f t="shared" si="7"/>
        <v>1001</v>
      </c>
      <c r="AI25">
        <v>59</v>
      </c>
      <c r="AJ25">
        <f t="shared" si="8"/>
        <v>6</v>
      </c>
      <c r="AK25">
        <f t="shared" si="25"/>
        <v>16.966101694915253</v>
      </c>
      <c r="AM25">
        <v>1998</v>
      </c>
      <c r="AN25">
        <v>1800</v>
      </c>
      <c r="AO25">
        <v>-116</v>
      </c>
      <c r="AP25">
        <f t="shared" si="9"/>
        <v>3682</v>
      </c>
      <c r="AQ25">
        <v>0</v>
      </c>
      <c r="AR25">
        <f t="shared" si="10"/>
        <v>3682</v>
      </c>
      <c r="AS25">
        <v>82</v>
      </c>
      <c r="AT25">
        <f t="shared" si="11"/>
        <v>6</v>
      </c>
      <c r="AU25">
        <f t="shared" si="12"/>
        <v>44.902439024390247</v>
      </c>
      <c r="AW25">
        <v>1493</v>
      </c>
      <c r="AX25">
        <v>0</v>
      </c>
      <c r="AY25">
        <v>-34</v>
      </c>
      <c r="AZ25">
        <f t="shared" si="13"/>
        <v>1459</v>
      </c>
      <c r="BA25">
        <v>300</v>
      </c>
      <c r="BB25">
        <f t="shared" si="14"/>
        <v>1759</v>
      </c>
      <c r="BC25">
        <v>72</v>
      </c>
      <c r="BD25">
        <f t="shared" si="15"/>
        <v>7</v>
      </c>
      <c r="BE25">
        <f t="shared" si="16"/>
        <v>24.430555555555557</v>
      </c>
      <c r="BG25">
        <v>835</v>
      </c>
      <c r="BH25">
        <v>0</v>
      </c>
      <c r="BI25">
        <v>0</v>
      </c>
      <c r="BJ25">
        <f t="shared" si="17"/>
        <v>835</v>
      </c>
      <c r="BK25">
        <v>0</v>
      </c>
      <c r="BL25">
        <f t="shared" si="18"/>
        <v>835</v>
      </c>
      <c r="BM25">
        <v>45</v>
      </c>
      <c r="BN25">
        <f t="shared" si="19"/>
        <v>5</v>
      </c>
      <c r="BO25">
        <f t="shared" si="20"/>
        <v>18.555555555555557</v>
      </c>
      <c r="BQ25">
        <v>1013</v>
      </c>
      <c r="BR25">
        <v>0</v>
      </c>
      <c r="BS25">
        <v>-20</v>
      </c>
      <c r="BT25">
        <f t="shared" si="21"/>
        <v>993</v>
      </c>
      <c r="BU25">
        <v>1800</v>
      </c>
      <c r="BV25">
        <f t="shared" si="22"/>
        <v>2793</v>
      </c>
      <c r="BW25">
        <v>41</v>
      </c>
      <c r="BX25">
        <f t="shared" si="23"/>
        <v>5</v>
      </c>
      <c r="BY25">
        <f t="shared" si="24"/>
        <v>68.121951219512198</v>
      </c>
      <c r="CA25">
        <v>40210</v>
      </c>
    </row>
    <row r="26" spans="1:79" ht="17.25" customHeight="1" x14ac:dyDescent="0.3">
      <c r="A26" s="2">
        <v>44531</v>
      </c>
      <c r="B26" t="s">
        <v>72</v>
      </c>
      <c r="C26" t="s">
        <v>73</v>
      </c>
      <c r="D26" t="s">
        <v>27</v>
      </c>
      <c r="F26">
        <v>864</v>
      </c>
      <c r="G26">
        <v>0</v>
      </c>
      <c r="H26">
        <v>0</v>
      </c>
      <c r="I26">
        <v>-20</v>
      </c>
      <c r="J26">
        <f t="shared" si="0"/>
        <v>844</v>
      </c>
      <c r="K26">
        <v>0</v>
      </c>
      <c r="L26">
        <f t="shared" si="1"/>
        <v>844</v>
      </c>
      <c r="M26">
        <v>33</v>
      </c>
      <c r="N26">
        <v>1</v>
      </c>
      <c r="O26">
        <f t="shared" si="2"/>
        <v>25.575757575757574</v>
      </c>
      <c r="Q26">
        <v>298</v>
      </c>
      <c r="R26">
        <v>0</v>
      </c>
      <c r="S26">
        <v>0</v>
      </c>
      <c r="T26">
        <v>0</v>
      </c>
      <c r="U26">
        <f t="shared" si="3"/>
        <v>298</v>
      </c>
      <c r="V26">
        <v>0</v>
      </c>
      <c r="W26">
        <f t="shared" si="4"/>
        <v>298</v>
      </c>
      <c r="X26">
        <v>8</v>
      </c>
      <c r="Y26">
        <v>2</v>
      </c>
      <c r="Z26">
        <f t="shared" si="5"/>
        <v>37.25</v>
      </c>
      <c r="AB26">
        <v>923</v>
      </c>
      <c r="AC26">
        <v>0</v>
      </c>
      <c r="AD26">
        <v>0</v>
      </c>
      <c r="AE26">
        <v>-30</v>
      </c>
      <c r="AF26">
        <f t="shared" si="6"/>
        <v>893</v>
      </c>
      <c r="AG26">
        <v>0</v>
      </c>
      <c r="AH26">
        <f t="shared" si="7"/>
        <v>893</v>
      </c>
      <c r="AI26">
        <v>26</v>
      </c>
      <c r="AJ26">
        <f t="shared" si="8"/>
        <v>6</v>
      </c>
      <c r="AK26">
        <f t="shared" si="25"/>
        <v>34.346153846153847</v>
      </c>
      <c r="AM26">
        <v>2019</v>
      </c>
      <c r="AN26">
        <v>1700</v>
      </c>
      <c r="AO26">
        <v>-10</v>
      </c>
      <c r="AP26">
        <f t="shared" si="9"/>
        <v>3709</v>
      </c>
      <c r="AQ26">
        <v>0</v>
      </c>
      <c r="AR26">
        <f t="shared" si="10"/>
        <v>3709</v>
      </c>
      <c r="AS26">
        <v>30</v>
      </c>
      <c r="AT26">
        <f t="shared" si="11"/>
        <v>6</v>
      </c>
      <c r="AU26">
        <f t="shared" si="12"/>
        <v>123.63333333333334</v>
      </c>
      <c r="AW26">
        <v>391</v>
      </c>
      <c r="AX26">
        <v>0</v>
      </c>
      <c r="AY26">
        <v>-17</v>
      </c>
      <c r="AZ26">
        <f t="shared" si="13"/>
        <v>374</v>
      </c>
      <c r="BA26">
        <v>300</v>
      </c>
      <c r="BB26">
        <f t="shared" si="14"/>
        <v>674</v>
      </c>
      <c r="BC26">
        <v>15</v>
      </c>
      <c r="BD26">
        <f t="shared" si="15"/>
        <v>7</v>
      </c>
      <c r="BE26">
        <f t="shared" si="16"/>
        <v>44.93333333333333</v>
      </c>
      <c r="BG26">
        <v>1450</v>
      </c>
      <c r="BH26">
        <v>0</v>
      </c>
      <c r="BI26">
        <v>0</v>
      </c>
      <c r="BJ26">
        <f t="shared" si="17"/>
        <v>1450</v>
      </c>
      <c r="BK26">
        <v>0</v>
      </c>
      <c r="BL26">
        <f t="shared" si="18"/>
        <v>1450</v>
      </c>
      <c r="BM26">
        <v>14</v>
      </c>
      <c r="BN26">
        <f t="shared" si="19"/>
        <v>5</v>
      </c>
      <c r="BO26">
        <f t="shared" si="20"/>
        <v>103.57142857142857</v>
      </c>
      <c r="BQ26">
        <v>566</v>
      </c>
      <c r="BR26">
        <v>475</v>
      </c>
      <c r="BS26">
        <v>0</v>
      </c>
      <c r="BT26">
        <f t="shared" si="21"/>
        <v>1041</v>
      </c>
      <c r="BU26">
        <v>0</v>
      </c>
      <c r="BV26">
        <f t="shared" si="22"/>
        <v>1041</v>
      </c>
      <c r="BW26">
        <v>24</v>
      </c>
      <c r="BX26">
        <f t="shared" si="23"/>
        <v>5</v>
      </c>
      <c r="BY26">
        <f t="shared" si="24"/>
        <v>43.375</v>
      </c>
      <c r="CA26">
        <v>11100</v>
      </c>
    </row>
    <row r="27" spans="1:79" ht="17.25" customHeight="1" x14ac:dyDescent="0.3">
      <c r="A27" s="2">
        <v>44531</v>
      </c>
      <c r="B27" t="s">
        <v>74</v>
      </c>
      <c r="C27" t="s">
        <v>75</v>
      </c>
      <c r="D27" t="s">
        <v>27</v>
      </c>
      <c r="F27">
        <v>4905</v>
      </c>
      <c r="G27">
        <v>2177</v>
      </c>
      <c r="H27">
        <v>0</v>
      </c>
      <c r="I27">
        <v>-310</v>
      </c>
      <c r="J27">
        <f t="shared" si="0"/>
        <v>6772</v>
      </c>
      <c r="K27">
        <v>0</v>
      </c>
      <c r="L27">
        <f t="shared" si="1"/>
        <v>6772</v>
      </c>
      <c r="M27">
        <v>825</v>
      </c>
      <c r="N27">
        <v>1</v>
      </c>
      <c r="O27">
        <f t="shared" si="2"/>
        <v>8.2084848484848489</v>
      </c>
      <c r="Q27">
        <v>1976</v>
      </c>
      <c r="R27">
        <v>2826</v>
      </c>
      <c r="S27">
        <v>0</v>
      </c>
      <c r="T27">
        <v>0</v>
      </c>
      <c r="U27">
        <f t="shared" si="3"/>
        <v>4802</v>
      </c>
      <c r="V27">
        <v>0</v>
      </c>
      <c r="W27">
        <f t="shared" si="4"/>
        <v>4802</v>
      </c>
      <c r="X27">
        <v>165</v>
      </c>
      <c r="Y27">
        <v>2</v>
      </c>
      <c r="Z27">
        <f>IFERROR(W27/X27,0)</f>
        <v>29.103030303030302</v>
      </c>
      <c r="AB27">
        <v>788</v>
      </c>
      <c r="AC27">
        <v>0</v>
      </c>
      <c r="AD27">
        <v>0</v>
      </c>
      <c r="AE27">
        <v>-111</v>
      </c>
      <c r="AF27">
        <f t="shared" si="6"/>
        <v>677</v>
      </c>
      <c r="AG27">
        <v>6000</v>
      </c>
      <c r="AH27">
        <f t="shared" si="7"/>
        <v>6677</v>
      </c>
      <c r="AI27">
        <v>224</v>
      </c>
      <c r="AJ27">
        <f t="shared" si="8"/>
        <v>6</v>
      </c>
      <c r="AK27">
        <f t="shared" si="25"/>
        <v>29.808035714285715</v>
      </c>
      <c r="AM27">
        <v>3952</v>
      </c>
      <c r="AN27">
        <v>1390</v>
      </c>
      <c r="AO27">
        <v>-109</v>
      </c>
      <c r="AP27">
        <f t="shared" si="9"/>
        <v>5233</v>
      </c>
      <c r="AQ27">
        <v>0</v>
      </c>
      <c r="AR27">
        <f t="shared" si="10"/>
        <v>5233</v>
      </c>
      <c r="AS27">
        <v>91</v>
      </c>
      <c r="AT27">
        <f t="shared" si="11"/>
        <v>6</v>
      </c>
      <c r="AU27">
        <f t="shared" si="12"/>
        <v>57.505494505494504</v>
      </c>
      <c r="AW27">
        <v>1697</v>
      </c>
      <c r="AX27">
        <v>710</v>
      </c>
      <c r="AY27">
        <v>-12</v>
      </c>
      <c r="AZ27">
        <f t="shared" si="13"/>
        <v>2395</v>
      </c>
      <c r="BA27">
        <v>0</v>
      </c>
      <c r="BB27">
        <f t="shared" si="14"/>
        <v>2395</v>
      </c>
      <c r="BC27">
        <v>80</v>
      </c>
      <c r="BD27">
        <f t="shared" si="15"/>
        <v>7</v>
      </c>
      <c r="BE27">
        <f t="shared" si="16"/>
        <v>29.9375</v>
      </c>
      <c r="BG27">
        <v>223</v>
      </c>
      <c r="BH27">
        <v>4060</v>
      </c>
      <c r="BI27">
        <v>-37</v>
      </c>
      <c r="BJ27">
        <f t="shared" si="17"/>
        <v>4246</v>
      </c>
      <c r="BK27">
        <v>900</v>
      </c>
      <c r="BL27">
        <f t="shared" si="18"/>
        <v>5146</v>
      </c>
      <c r="BM27">
        <v>90</v>
      </c>
      <c r="BN27">
        <f t="shared" si="19"/>
        <v>5</v>
      </c>
      <c r="BO27">
        <f t="shared" si="20"/>
        <v>57.177777777777777</v>
      </c>
      <c r="BQ27">
        <v>2238</v>
      </c>
      <c r="BR27">
        <v>744</v>
      </c>
      <c r="BS27">
        <v>-36</v>
      </c>
      <c r="BT27">
        <f t="shared" si="21"/>
        <v>2946</v>
      </c>
      <c r="BU27">
        <v>2400</v>
      </c>
      <c r="BV27">
        <f t="shared" si="22"/>
        <v>5346</v>
      </c>
      <c r="BW27">
        <v>101</v>
      </c>
      <c r="BX27">
        <f t="shared" si="23"/>
        <v>5</v>
      </c>
      <c r="BY27">
        <f t="shared" si="24"/>
        <v>52.930693069306933</v>
      </c>
      <c r="CA27">
        <v>34407</v>
      </c>
    </row>
    <row r="28" spans="1:79" ht="17.25" customHeight="1" x14ac:dyDescent="0.3">
      <c r="A28" s="2">
        <v>44531</v>
      </c>
      <c r="B28" t="s">
        <v>76</v>
      </c>
      <c r="C28" t="s">
        <v>77</v>
      </c>
      <c r="D28" t="s">
        <v>27</v>
      </c>
      <c r="F28">
        <v>680</v>
      </c>
      <c r="G28">
        <v>0</v>
      </c>
      <c r="H28">
        <v>0</v>
      </c>
      <c r="I28">
        <v>-30</v>
      </c>
      <c r="J28">
        <f t="shared" si="0"/>
        <v>650</v>
      </c>
      <c r="K28">
        <v>0</v>
      </c>
      <c r="L28">
        <f t="shared" si="1"/>
        <v>650</v>
      </c>
      <c r="M28">
        <v>60</v>
      </c>
      <c r="N28">
        <v>1</v>
      </c>
      <c r="O28">
        <f t="shared" si="2"/>
        <v>10.833333333333334</v>
      </c>
      <c r="Q28">
        <v>415</v>
      </c>
      <c r="R28">
        <v>0</v>
      </c>
      <c r="S28">
        <v>0</v>
      </c>
      <c r="T28">
        <v>0</v>
      </c>
      <c r="U28">
        <f t="shared" si="3"/>
        <v>415</v>
      </c>
      <c r="V28">
        <v>0</v>
      </c>
      <c r="W28">
        <f t="shared" si="4"/>
        <v>415</v>
      </c>
      <c r="X28">
        <v>11</v>
      </c>
      <c r="Y28">
        <v>2</v>
      </c>
      <c r="Z28">
        <f t="shared" si="5"/>
        <v>37.727272727272727</v>
      </c>
      <c r="AB28">
        <v>420</v>
      </c>
      <c r="AC28">
        <v>0</v>
      </c>
      <c r="AD28">
        <v>0</v>
      </c>
      <c r="AE28">
        <v>-30</v>
      </c>
      <c r="AF28">
        <f t="shared" si="6"/>
        <v>390</v>
      </c>
      <c r="AG28">
        <v>600</v>
      </c>
      <c r="AH28">
        <f t="shared" si="7"/>
        <v>990</v>
      </c>
      <c r="AI28">
        <v>40</v>
      </c>
      <c r="AJ28">
        <f t="shared" si="8"/>
        <v>6</v>
      </c>
      <c r="AK28">
        <f t="shared" si="25"/>
        <v>24.75</v>
      </c>
      <c r="AM28">
        <v>913</v>
      </c>
      <c r="AN28">
        <v>0</v>
      </c>
      <c r="AO28">
        <v>-30</v>
      </c>
      <c r="AP28">
        <f t="shared" si="9"/>
        <v>883</v>
      </c>
      <c r="AQ28">
        <v>0</v>
      </c>
      <c r="AR28">
        <f t="shared" si="10"/>
        <v>883</v>
      </c>
      <c r="AS28">
        <v>11</v>
      </c>
      <c r="AT28">
        <f t="shared" si="11"/>
        <v>6</v>
      </c>
      <c r="AU28">
        <f t="shared" si="12"/>
        <v>80.272727272727266</v>
      </c>
      <c r="AW28">
        <v>1077</v>
      </c>
      <c r="AX28">
        <v>0</v>
      </c>
      <c r="AY28">
        <v>-5</v>
      </c>
      <c r="AZ28">
        <f t="shared" si="13"/>
        <v>1072</v>
      </c>
      <c r="BA28">
        <v>0</v>
      </c>
      <c r="BB28">
        <f t="shared" si="14"/>
        <v>1072</v>
      </c>
      <c r="BC28">
        <v>32</v>
      </c>
      <c r="BD28">
        <f t="shared" si="15"/>
        <v>7</v>
      </c>
      <c r="BE28">
        <f t="shared" si="16"/>
        <v>33.5</v>
      </c>
      <c r="BG28">
        <v>570</v>
      </c>
      <c r="BH28">
        <v>0</v>
      </c>
      <c r="BI28">
        <v>-21</v>
      </c>
      <c r="BJ28">
        <f t="shared" si="17"/>
        <v>549</v>
      </c>
      <c r="BK28">
        <v>0</v>
      </c>
      <c r="BL28">
        <f t="shared" si="18"/>
        <v>549</v>
      </c>
      <c r="BM28">
        <v>13</v>
      </c>
      <c r="BN28">
        <f t="shared" si="19"/>
        <v>5</v>
      </c>
      <c r="BO28">
        <f t="shared" si="20"/>
        <v>42.230769230769234</v>
      </c>
      <c r="BQ28">
        <v>522</v>
      </c>
      <c r="BR28">
        <v>0</v>
      </c>
      <c r="BS28">
        <v>-20</v>
      </c>
      <c r="BT28">
        <f t="shared" si="21"/>
        <v>502</v>
      </c>
      <c r="BU28">
        <v>600</v>
      </c>
      <c r="BV28">
        <f t="shared" si="22"/>
        <v>1102</v>
      </c>
      <c r="BW28">
        <v>17</v>
      </c>
      <c r="BX28">
        <f t="shared" si="23"/>
        <v>5</v>
      </c>
      <c r="BY28">
        <f t="shared" si="24"/>
        <v>64.82352941176471</v>
      </c>
      <c r="CA28">
        <v>14400</v>
      </c>
    </row>
    <row r="29" spans="1:79" ht="17.25" customHeight="1" x14ac:dyDescent="0.3">
      <c r="A29" s="2">
        <v>44531</v>
      </c>
      <c r="B29" t="s">
        <v>78</v>
      </c>
      <c r="C29" t="s">
        <v>79</v>
      </c>
      <c r="D29" t="s">
        <v>27</v>
      </c>
      <c r="F29">
        <v>558</v>
      </c>
      <c r="G29">
        <v>0</v>
      </c>
      <c r="H29">
        <v>0</v>
      </c>
      <c r="I29">
        <v>0</v>
      </c>
      <c r="J29">
        <f t="shared" si="0"/>
        <v>558</v>
      </c>
      <c r="K29">
        <v>0</v>
      </c>
      <c r="L29">
        <f t="shared" si="1"/>
        <v>558</v>
      </c>
      <c r="M29">
        <v>27</v>
      </c>
      <c r="N29">
        <v>1</v>
      </c>
      <c r="O29">
        <f t="shared" si="2"/>
        <v>20.666666666666668</v>
      </c>
      <c r="Q29">
        <v>587</v>
      </c>
      <c r="R29">
        <v>0</v>
      </c>
      <c r="S29">
        <v>0</v>
      </c>
      <c r="T29">
        <v>0</v>
      </c>
      <c r="U29">
        <f t="shared" si="3"/>
        <v>587</v>
      </c>
      <c r="V29">
        <v>0</v>
      </c>
      <c r="W29">
        <f t="shared" si="4"/>
        <v>587</v>
      </c>
      <c r="X29">
        <v>5</v>
      </c>
      <c r="Y29">
        <v>2</v>
      </c>
      <c r="Z29">
        <f t="shared" si="5"/>
        <v>117.4</v>
      </c>
      <c r="AB29">
        <v>3811</v>
      </c>
      <c r="AC29">
        <v>0</v>
      </c>
      <c r="AD29">
        <v>0</v>
      </c>
      <c r="AE29">
        <v>-20</v>
      </c>
      <c r="AF29">
        <f t="shared" si="6"/>
        <v>3791</v>
      </c>
      <c r="AG29">
        <v>0</v>
      </c>
      <c r="AH29">
        <f t="shared" si="7"/>
        <v>3791</v>
      </c>
      <c r="AI29">
        <v>52</v>
      </c>
      <c r="AJ29">
        <f t="shared" si="8"/>
        <v>6</v>
      </c>
      <c r="AK29">
        <f t="shared" si="25"/>
        <v>72.90384615384616</v>
      </c>
      <c r="AM29">
        <v>1122</v>
      </c>
      <c r="AN29">
        <v>0</v>
      </c>
      <c r="AO29">
        <v>-10</v>
      </c>
      <c r="AP29">
        <f t="shared" si="9"/>
        <v>1112</v>
      </c>
      <c r="AQ29">
        <v>0</v>
      </c>
      <c r="AR29">
        <f t="shared" si="10"/>
        <v>1112</v>
      </c>
      <c r="AS29">
        <v>11</v>
      </c>
      <c r="AT29">
        <f t="shared" si="11"/>
        <v>6</v>
      </c>
      <c r="AU29">
        <f t="shared" si="12"/>
        <v>101.09090909090909</v>
      </c>
      <c r="AW29">
        <v>1583</v>
      </c>
      <c r="AX29">
        <v>0</v>
      </c>
      <c r="AY29">
        <v>-5</v>
      </c>
      <c r="AZ29">
        <f t="shared" si="13"/>
        <v>1578</v>
      </c>
      <c r="BA29">
        <v>0</v>
      </c>
      <c r="BB29">
        <f t="shared" si="14"/>
        <v>1578</v>
      </c>
      <c r="BC29">
        <v>38</v>
      </c>
      <c r="BD29">
        <f t="shared" si="15"/>
        <v>7</v>
      </c>
      <c r="BE29">
        <f t="shared" si="16"/>
        <v>41.526315789473685</v>
      </c>
      <c r="BG29">
        <v>795</v>
      </c>
      <c r="BH29">
        <v>0</v>
      </c>
      <c r="BI29">
        <v>0</v>
      </c>
      <c r="BJ29">
        <f t="shared" si="17"/>
        <v>795</v>
      </c>
      <c r="BK29">
        <v>0</v>
      </c>
      <c r="BL29">
        <f t="shared" si="18"/>
        <v>795</v>
      </c>
      <c r="BM29">
        <v>16</v>
      </c>
      <c r="BN29">
        <f t="shared" si="19"/>
        <v>5</v>
      </c>
      <c r="BO29">
        <f t="shared" si="20"/>
        <v>49.6875</v>
      </c>
      <c r="BQ29">
        <v>586</v>
      </c>
      <c r="BR29">
        <v>0</v>
      </c>
      <c r="BS29">
        <v>0</v>
      </c>
      <c r="BT29">
        <f t="shared" si="21"/>
        <v>586</v>
      </c>
      <c r="BU29">
        <v>300</v>
      </c>
      <c r="BV29">
        <f t="shared" si="22"/>
        <v>886</v>
      </c>
      <c r="BW29">
        <v>5</v>
      </c>
      <c r="BX29">
        <f t="shared" si="23"/>
        <v>5</v>
      </c>
      <c r="BY29">
        <f t="shared" si="24"/>
        <v>177.2</v>
      </c>
      <c r="CA29">
        <v>4500</v>
      </c>
    </row>
    <row r="30" spans="1:79" ht="17.25" customHeight="1" x14ac:dyDescent="0.3">
      <c r="A30" s="2">
        <v>44531</v>
      </c>
      <c r="B30" t="s">
        <v>80</v>
      </c>
      <c r="C30" t="s">
        <v>81</v>
      </c>
      <c r="D30" t="s">
        <v>27</v>
      </c>
      <c r="F30">
        <v>461</v>
      </c>
      <c r="G30">
        <v>0</v>
      </c>
      <c r="H30">
        <v>0</v>
      </c>
      <c r="I30">
        <v>0</v>
      </c>
      <c r="J30">
        <f t="shared" si="0"/>
        <v>461</v>
      </c>
      <c r="K30">
        <v>0</v>
      </c>
      <c r="L30">
        <f t="shared" si="1"/>
        <v>461</v>
      </c>
      <c r="M30">
        <v>30</v>
      </c>
      <c r="N30">
        <v>1</v>
      </c>
      <c r="O30">
        <f t="shared" si="2"/>
        <v>15.366666666666667</v>
      </c>
      <c r="Q30">
        <v>435</v>
      </c>
      <c r="R30">
        <v>0</v>
      </c>
      <c r="S30">
        <v>0</v>
      </c>
      <c r="T30">
        <v>0</v>
      </c>
      <c r="U30">
        <f t="shared" si="3"/>
        <v>435</v>
      </c>
      <c r="V30">
        <v>0</v>
      </c>
      <c r="W30">
        <f t="shared" si="4"/>
        <v>435</v>
      </c>
      <c r="X30">
        <v>7</v>
      </c>
      <c r="Y30">
        <v>2</v>
      </c>
      <c r="Z30">
        <f t="shared" si="5"/>
        <v>62.142857142857146</v>
      </c>
      <c r="AB30">
        <v>2958</v>
      </c>
      <c r="AC30">
        <v>0</v>
      </c>
      <c r="AD30">
        <v>0</v>
      </c>
      <c r="AE30">
        <v>-20</v>
      </c>
      <c r="AF30">
        <f t="shared" si="6"/>
        <v>2938</v>
      </c>
      <c r="AG30">
        <v>0</v>
      </c>
      <c r="AH30">
        <f t="shared" si="7"/>
        <v>2938</v>
      </c>
      <c r="AI30">
        <v>99</v>
      </c>
      <c r="AJ30">
        <f t="shared" si="8"/>
        <v>6</v>
      </c>
      <c r="AK30">
        <f t="shared" si="25"/>
        <v>29.676767676767678</v>
      </c>
      <c r="AM30">
        <v>2376</v>
      </c>
      <c r="AN30">
        <v>0</v>
      </c>
      <c r="AO30">
        <v>-40</v>
      </c>
      <c r="AP30">
        <f t="shared" si="9"/>
        <v>2336</v>
      </c>
      <c r="AQ30">
        <v>0</v>
      </c>
      <c r="AR30">
        <f t="shared" si="10"/>
        <v>2336</v>
      </c>
      <c r="AS30">
        <v>40</v>
      </c>
      <c r="AT30">
        <f t="shared" si="11"/>
        <v>6</v>
      </c>
      <c r="AU30">
        <f t="shared" si="12"/>
        <v>58.4</v>
      </c>
      <c r="AW30">
        <v>2287</v>
      </c>
      <c r="AX30">
        <v>0</v>
      </c>
      <c r="AY30">
        <v>-20</v>
      </c>
      <c r="AZ30">
        <f t="shared" si="13"/>
        <v>2267</v>
      </c>
      <c r="BA30">
        <v>0</v>
      </c>
      <c r="BB30">
        <f t="shared" si="14"/>
        <v>2267</v>
      </c>
      <c r="BC30">
        <v>77</v>
      </c>
      <c r="BD30">
        <f t="shared" si="15"/>
        <v>7</v>
      </c>
      <c r="BE30">
        <f t="shared" si="16"/>
        <v>29.441558441558442</v>
      </c>
      <c r="BG30">
        <v>577</v>
      </c>
      <c r="BH30">
        <v>40</v>
      </c>
      <c r="BI30">
        <v>0</v>
      </c>
      <c r="BJ30">
        <f t="shared" si="17"/>
        <v>617</v>
      </c>
      <c r="BK30">
        <v>600</v>
      </c>
      <c r="BL30">
        <f t="shared" si="18"/>
        <v>1217</v>
      </c>
      <c r="BM30">
        <v>29</v>
      </c>
      <c r="BN30">
        <f t="shared" si="19"/>
        <v>5</v>
      </c>
      <c r="BO30">
        <f t="shared" si="20"/>
        <v>41.96551724137931</v>
      </c>
      <c r="BQ30">
        <v>681</v>
      </c>
      <c r="BR30">
        <v>0</v>
      </c>
      <c r="BS30">
        <v>0</v>
      </c>
      <c r="BT30">
        <f t="shared" si="21"/>
        <v>681</v>
      </c>
      <c r="BU30">
        <v>600</v>
      </c>
      <c r="BV30">
        <f t="shared" si="22"/>
        <v>1281</v>
      </c>
      <c r="BW30">
        <v>14</v>
      </c>
      <c r="BX30">
        <f t="shared" si="23"/>
        <v>5</v>
      </c>
      <c r="BY30">
        <f t="shared" si="24"/>
        <v>91.5</v>
      </c>
      <c r="CA30">
        <v>6588</v>
      </c>
    </row>
    <row r="31" spans="1:79" ht="17.25" customHeight="1" x14ac:dyDescent="0.3">
      <c r="A31" s="2">
        <v>44531</v>
      </c>
      <c r="B31" t="s">
        <v>82</v>
      </c>
      <c r="C31" t="s">
        <v>83</v>
      </c>
      <c r="D31" t="s">
        <v>27</v>
      </c>
      <c r="F31">
        <v>24</v>
      </c>
      <c r="G31">
        <v>0</v>
      </c>
      <c r="H31">
        <v>0</v>
      </c>
      <c r="I31">
        <v>-13</v>
      </c>
      <c r="J31">
        <f t="shared" si="0"/>
        <v>11</v>
      </c>
      <c r="K31">
        <v>0</v>
      </c>
      <c r="L31">
        <f t="shared" si="1"/>
        <v>11</v>
      </c>
      <c r="M31">
        <v>41</v>
      </c>
      <c r="N31">
        <v>1</v>
      </c>
      <c r="O31">
        <f t="shared" si="2"/>
        <v>0.26829268292682928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678</v>
      </c>
      <c r="AC31">
        <v>0</v>
      </c>
      <c r="AD31">
        <v>0</v>
      </c>
      <c r="AE31">
        <v>-13</v>
      </c>
      <c r="AF31">
        <f t="shared" si="6"/>
        <v>665</v>
      </c>
      <c r="AG31">
        <v>0</v>
      </c>
      <c r="AH31">
        <f t="shared" si="7"/>
        <v>665</v>
      </c>
      <c r="AI31">
        <v>52</v>
      </c>
      <c r="AJ31">
        <f t="shared" si="8"/>
        <v>6</v>
      </c>
      <c r="AK31">
        <f t="shared" si="25"/>
        <v>12.788461538461538</v>
      </c>
      <c r="AM31">
        <v>487</v>
      </c>
      <c r="AN31">
        <v>0</v>
      </c>
      <c r="AO31">
        <v>-45</v>
      </c>
      <c r="AP31">
        <f t="shared" si="9"/>
        <v>442</v>
      </c>
      <c r="AQ31">
        <v>0</v>
      </c>
      <c r="AR31">
        <f t="shared" si="10"/>
        <v>442</v>
      </c>
      <c r="AS31">
        <v>24</v>
      </c>
      <c r="AT31">
        <f t="shared" si="11"/>
        <v>6</v>
      </c>
      <c r="AU31">
        <f t="shared" si="12"/>
        <v>18.416666666666668</v>
      </c>
      <c r="AW31">
        <v>159</v>
      </c>
      <c r="AX31">
        <v>0</v>
      </c>
      <c r="AY31">
        <v>0</v>
      </c>
      <c r="AZ31">
        <f t="shared" si="13"/>
        <v>159</v>
      </c>
      <c r="BA31">
        <v>0</v>
      </c>
      <c r="BB31">
        <f t="shared" si="14"/>
        <v>159</v>
      </c>
      <c r="BC31">
        <v>32</v>
      </c>
      <c r="BD31">
        <f t="shared" si="15"/>
        <v>7</v>
      </c>
      <c r="BE31">
        <f t="shared" si="16"/>
        <v>4.96875</v>
      </c>
      <c r="BG31">
        <v>169</v>
      </c>
      <c r="BH31">
        <v>0</v>
      </c>
      <c r="BI31">
        <v>0</v>
      </c>
      <c r="BJ31">
        <f t="shared" si="17"/>
        <v>169</v>
      </c>
      <c r="BK31">
        <v>0</v>
      </c>
      <c r="BL31">
        <f t="shared" si="18"/>
        <v>169</v>
      </c>
      <c r="BM31">
        <v>15</v>
      </c>
      <c r="BN31">
        <f t="shared" si="19"/>
        <v>5</v>
      </c>
      <c r="BO31">
        <f t="shared" si="20"/>
        <v>11.266666666666667</v>
      </c>
      <c r="BQ31">
        <v>169</v>
      </c>
      <c r="BR31">
        <v>0</v>
      </c>
      <c r="BS31">
        <v>0</v>
      </c>
      <c r="BT31">
        <f t="shared" si="21"/>
        <v>169</v>
      </c>
      <c r="BU31">
        <v>0</v>
      </c>
      <c r="BV31">
        <f t="shared" si="22"/>
        <v>169</v>
      </c>
      <c r="BW31">
        <v>11</v>
      </c>
      <c r="BX31">
        <f t="shared" si="23"/>
        <v>5</v>
      </c>
      <c r="BY31">
        <f t="shared" si="24"/>
        <v>15.363636363636363</v>
      </c>
      <c r="CA31">
        <v>0</v>
      </c>
    </row>
    <row r="32" spans="1:79" ht="17.25" customHeight="1" x14ac:dyDescent="0.3">
      <c r="A32" s="2">
        <v>44531</v>
      </c>
      <c r="B32" t="s">
        <v>84</v>
      </c>
      <c r="C32" t="s">
        <v>85</v>
      </c>
      <c r="D32" t="s">
        <v>27</v>
      </c>
      <c r="F32">
        <v>1548</v>
      </c>
      <c r="G32">
        <v>0</v>
      </c>
      <c r="H32">
        <v>0</v>
      </c>
      <c r="I32">
        <v>-55</v>
      </c>
      <c r="J32">
        <f t="shared" si="0"/>
        <v>1493</v>
      </c>
      <c r="K32">
        <v>0</v>
      </c>
      <c r="L32">
        <f t="shared" si="1"/>
        <v>1493</v>
      </c>
      <c r="M32">
        <v>168</v>
      </c>
      <c r="N32">
        <v>1</v>
      </c>
      <c r="O32">
        <f t="shared" si="2"/>
        <v>8.8869047619047628</v>
      </c>
      <c r="Q32">
        <v>240</v>
      </c>
      <c r="R32">
        <v>0</v>
      </c>
      <c r="S32">
        <v>0</v>
      </c>
      <c r="T32">
        <v>-71</v>
      </c>
      <c r="U32">
        <f t="shared" si="3"/>
        <v>169</v>
      </c>
      <c r="V32">
        <v>0</v>
      </c>
      <c r="W32">
        <f t="shared" si="4"/>
        <v>169</v>
      </c>
      <c r="X32">
        <v>33</v>
      </c>
      <c r="Y32">
        <v>2</v>
      </c>
      <c r="Z32">
        <f t="shared" si="5"/>
        <v>5.1212121212121211</v>
      </c>
      <c r="AB32">
        <v>8452</v>
      </c>
      <c r="AC32">
        <v>0</v>
      </c>
      <c r="AD32">
        <v>0</v>
      </c>
      <c r="AE32">
        <v>-200</v>
      </c>
      <c r="AF32">
        <f t="shared" si="6"/>
        <v>8252</v>
      </c>
      <c r="AG32">
        <v>0</v>
      </c>
      <c r="AH32">
        <f t="shared" si="7"/>
        <v>8252</v>
      </c>
      <c r="AI32">
        <v>308</v>
      </c>
      <c r="AJ32">
        <f t="shared" si="8"/>
        <v>6</v>
      </c>
      <c r="AK32">
        <f t="shared" si="25"/>
        <v>26.792207792207794</v>
      </c>
      <c r="AM32">
        <v>3234</v>
      </c>
      <c r="AN32">
        <v>345</v>
      </c>
      <c r="AO32">
        <v>-58</v>
      </c>
      <c r="AP32">
        <f t="shared" si="9"/>
        <v>3521</v>
      </c>
      <c r="AQ32">
        <v>0</v>
      </c>
      <c r="AR32">
        <f t="shared" si="10"/>
        <v>3521</v>
      </c>
      <c r="AS32">
        <v>60</v>
      </c>
      <c r="AT32">
        <f t="shared" si="11"/>
        <v>6</v>
      </c>
      <c r="AU32">
        <f t="shared" si="12"/>
        <v>58.68333333333333</v>
      </c>
      <c r="AW32">
        <v>2111</v>
      </c>
      <c r="AX32">
        <v>0</v>
      </c>
      <c r="AY32">
        <v>-15</v>
      </c>
      <c r="AZ32">
        <f t="shared" si="13"/>
        <v>2096</v>
      </c>
      <c r="BA32">
        <v>0</v>
      </c>
      <c r="BB32">
        <f t="shared" si="14"/>
        <v>2096</v>
      </c>
      <c r="BC32">
        <v>86</v>
      </c>
      <c r="BD32">
        <f t="shared" si="15"/>
        <v>7</v>
      </c>
      <c r="BE32">
        <f t="shared" si="16"/>
        <v>24.372093023255815</v>
      </c>
      <c r="BG32">
        <v>57</v>
      </c>
      <c r="BH32">
        <v>0</v>
      </c>
      <c r="BI32">
        <v>0</v>
      </c>
      <c r="BJ32">
        <f t="shared" si="17"/>
        <v>57</v>
      </c>
      <c r="BK32">
        <v>1500</v>
      </c>
      <c r="BL32">
        <f t="shared" si="18"/>
        <v>1557</v>
      </c>
      <c r="BM32">
        <v>62</v>
      </c>
      <c r="BN32">
        <f t="shared" si="19"/>
        <v>5</v>
      </c>
      <c r="BO32">
        <f t="shared" si="20"/>
        <v>25.112903225806452</v>
      </c>
      <c r="BQ32">
        <v>962</v>
      </c>
      <c r="BR32">
        <v>0</v>
      </c>
      <c r="BS32">
        <v>-27</v>
      </c>
      <c r="BT32">
        <f t="shared" si="21"/>
        <v>935</v>
      </c>
      <c r="BU32">
        <v>600</v>
      </c>
      <c r="BV32">
        <f t="shared" si="22"/>
        <v>1535</v>
      </c>
      <c r="BW32">
        <v>45</v>
      </c>
      <c r="BX32">
        <f t="shared" si="23"/>
        <v>5</v>
      </c>
      <c r="BY32">
        <f t="shared" si="24"/>
        <v>34.111111111111114</v>
      </c>
      <c r="CA32">
        <v>0</v>
      </c>
    </row>
    <row r="33" spans="1:79" ht="17.25" customHeight="1" x14ac:dyDescent="0.3">
      <c r="A33" s="2">
        <v>44531</v>
      </c>
      <c r="B33" t="s">
        <v>86</v>
      </c>
      <c r="C33" t="s">
        <v>87</v>
      </c>
      <c r="D33" t="s">
        <v>27</v>
      </c>
      <c r="F33">
        <v>281</v>
      </c>
      <c r="G33">
        <v>1017</v>
      </c>
      <c r="H33">
        <v>0</v>
      </c>
      <c r="I33">
        <v>0</v>
      </c>
      <c r="J33">
        <f t="shared" si="0"/>
        <v>1298</v>
      </c>
      <c r="K33">
        <v>0</v>
      </c>
      <c r="L33">
        <f t="shared" si="1"/>
        <v>1298</v>
      </c>
      <c r="M33">
        <v>183</v>
      </c>
      <c r="N33">
        <v>1</v>
      </c>
      <c r="O33">
        <f t="shared" si="2"/>
        <v>7.0928961748633883</v>
      </c>
      <c r="Q33">
        <v>804</v>
      </c>
      <c r="R33">
        <v>1482</v>
      </c>
      <c r="S33">
        <v>0</v>
      </c>
      <c r="T33">
        <v>0</v>
      </c>
      <c r="U33">
        <f t="shared" si="3"/>
        <v>2286</v>
      </c>
      <c r="V33">
        <v>0</v>
      </c>
      <c r="W33">
        <f t="shared" si="4"/>
        <v>2286</v>
      </c>
      <c r="X33">
        <v>32</v>
      </c>
      <c r="Y33">
        <v>2</v>
      </c>
      <c r="Z33">
        <f t="shared" si="5"/>
        <v>71.4375</v>
      </c>
      <c r="AB33">
        <v>8952</v>
      </c>
      <c r="AC33">
        <v>0</v>
      </c>
      <c r="AD33">
        <v>0</v>
      </c>
      <c r="AE33">
        <v>-50</v>
      </c>
      <c r="AF33">
        <f t="shared" si="6"/>
        <v>8902</v>
      </c>
      <c r="AG33">
        <v>0</v>
      </c>
      <c r="AH33">
        <f t="shared" si="7"/>
        <v>8902</v>
      </c>
      <c r="AI33">
        <v>230</v>
      </c>
      <c r="AJ33">
        <f t="shared" si="8"/>
        <v>6</v>
      </c>
      <c r="AK33">
        <f t="shared" si="25"/>
        <v>38.704347826086959</v>
      </c>
      <c r="AM33">
        <v>1806</v>
      </c>
      <c r="AN33">
        <v>847</v>
      </c>
      <c r="AO33">
        <v>-30</v>
      </c>
      <c r="AP33">
        <f t="shared" si="9"/>
        <v>2623</v>
      </c>
      <c r="AQ33">
        <v>0</v>
      </c>
      <c r="AR33">
        <f t="shared" si="10"/>
        <v>2623</v>
      </c>
      <c r="AS33">
        <v>39</v>
      </c>
      <c r="AT33">
        <f t="shared" si="11"/>
        <v>6</v>
      </c>
      <c r="AU33">
        <f t="shared" si="12"/>
        <v>67.256410256410263</v>
      </c>
      <c r="AW33">
        <v>468</v>
      </c>
      <c r="AX33">
        <v>2279</v>
      </c>
      <c r="AY33">
        <v>0</v>
      </c>
      <c r="AZ33">
        <f t="shared" si="13"/>
        <v>2747</v>
      </c>
      <c r="BA33">
        <v>0</v>
      </c>
      <c r="BB33">
        <f t="shared" si="14"/>
        <v>2747</v>
      </c>
      <c r="BC33">
        <v>50</v>
      </c>
      <c r="BD33">
        <f t="shared" si="15"/>
        <v>7</v>
      </c>
      <c r="BE33">
        <f t="shared" si="16"/>
        <v>54.94</v>
      </c>
      <c r="BG33">
        <v>414</v>
      </c>
      <c r="BH33">
        <v>1950</v>
      </c>
      <c r="BI33">
        <v>0</v>
      </c>
      <c r="BJ33">
        <f t="shared" si="17"/>
        <v>2364</v>
      </c>
      <c r="BK33">
        <v>0</v>
      </c>
      <c r="BL33">
        <f t="shared" si="18"/>
        <v>2364</v>
      </c>
      <c r="BM33">
        <v>29</v>
      </c>
      <c r="BN33">
        <f t="shared" si="19"/>
        <v>5</v>
      </c>
      <c r="BO33">
        <f t="shared" si="20"/>
        <v>81.517241379310349</v>
      </c>
      <c r="BQ33">
        <v>581</v>
      </c>
      <c r="BR33">
        <v>858</v>
      </c>
      <c r="BS33">
        <v>0</v>
      </c>
      <c r="BT33">
        <f t="shared" si="21"/>
        <v>1439</v>
      </c>
      <c r="BU33">
        <f>480+1440</f>
        <v>1920</v>
      </c>
      <c r="BV33">
        <f t="shared" si="22"/>
        <v>3359</v>
      </c>
      <c r="BW33">
        <v>72</v>
      </c>
      <c r="BX33">
        <f t="shared" si="23"/>
        <v>5</v>
      </c>
      <c r="BY33">
        <f t="shared" si="24"/>
        <v>46.652777777777779</v>
      </c>
      <c r="CA33">
        <v>68840</v>
      </c>
    </row>
    <row r="34" spans="1:79" ht="17.25" customHeight="1" x14ac:dyDescent="0.3">
      <c r="A34" s="2">
        <v>44531</v>
      </c>
      <c r="B34" t="s">
        <v>88</v>
      </c>
      <c r="C34" t="s">
        <v>89</v>
      </c>
      <c r="D34" t="s">
        <v>27</v>
      </c>
      <c r="F34">
        <v>1559</v>
      </c>
      <c r="G34">
        <v>945</v>
      </c>
      <c r="H34">
        <v>0</v>
      </c>
      <c r="I34">
        <v>-420</v>
      </c>
      <c r="J34">
        <f t="shared" si="0"/>
        <v>2084</v>
      </c>
      <c r="K34">
        <v>0</v>
      </c>
      <c r="L34">
        <f t="shared" si="1"/>
        <v>2084</v>
      </c>
      <c r="M34">
        <v>160</v>
      </c>
      <c r="N34">
        <v>1</v>
      </c>
      <c r="O34">
        <f t="shared" si="2"/>
        <v>13.025</v>
      </c>
      <c r="Q34">
        <v>137</v>
      </c>
      <c r="R34">
        <v>1400</v>
      </c>
      <c r="S34">
        <v>0</v>
      </c>
      <c r="T34">
        <v>-1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4600</v>
      </c>
      <c r="AC34">
        <v>0</v>
      </c>
      <c r="AD34">
        <v>0</v>
      </c>
      <c r="AE34">
        <v>-50</v>
      </c>
      <c r="AF34">
        <f t="shared" si="6"/>
        <v>4550</v>
      </c>
      <c r="AG34">
        <v>0</v>
      </c>
      <c r="AH34">
        <f t="shared" si="7"/>
        <v>4550</v>
      </c>
      <c r="AI34">
        <v>19</v>
      </c>
      <c r="AJ34">
        <f t="shared" si="8"/>
        <v>6</v>
      </c>
      <c r="AK34">
        <f t="shared" si="25"/>
        <v>239.47368421052633</v>
      </c>
      <c r="AM34">
        <v>1330</v>
      </c>
      <c r="AN34">
        <v>431</v>
      </c>
      <c r="AO34">
        <v>-10</v>
      </c>
      <c r="AP34">
        <f t="shared" si="9"/>
        <v>1751</v>
      </c>
      <c r="AQ34">
        <v>0</v>
      </c>
      <c r="AR34">
        <f t="shared" si="10"/>
        <v>1751</v>
      </c>
      <c r="AS34">
        <v>23</v>
      </c>
      <c r="AT34">
        <f t="shared" si="11"/>
        <v>6</v>
      </c>
      <c r="AU34">
        <f t="shared" si="12"/>
        <v>76.130434782608702</v>
      </c>
      <c r="AW34">
        <v>67</v>
      </c>
      <c r="AX34">
        <v>550</v>
      </c>
      <c r="AY34">
        <v>0</v>
      </c>
      <c r="AZ34">
        <f t="shared" si="13"/>
        <v>617</v>
      </c>
      <c r="BA34">
        <v>0</v>
      </c>
      <c r="BB34">
        <f t="shared" si="14"/>
        <v>617</v>
      </c>
      <c r="BC34">
        <v>13</v>
      </c>
      <c r="BD34">
        <f t="shared" si="15"/>
        <v>7</v>
      </c>
      <c r="BE34">
        <f t="shared" si="16"/>
        <v>47.46153846153846</v>
      </c>
      <c r="BG34">
        <v>78</v>
      </c>
      <c r="BH34">
        <v>2570</v>
      </c>
      <c r="BI34">
        <v>0</v>
      </c>
      <c r="BJ34">
        <f t="shared" si="17"/>
        <v>2648</v>
      </c>
      <c r="BK34">
        <v>0</v>
      </c>
      <c r="BL34">
        <f t="shared" si="18"/>
        <v>2648</v>
      </c>
      <c r="BM34">
        <v>45</v>
      </c>
      <c r="BN34">
        <f t="shared" si="19"/>
        <v>5</v>
      </c>
      <c r="BO34">
        <f t="shared" si="20"/>
        <v>58.844444444444441</v>
      </c>
      <c r="BQ34">
        <v>245</v>
      </c>
      <c r="BR34">
        <v>661</v>
      </c>
      <c r="BS34">
        <v>0</v>
      </c>
      <c r="BT34">
        <f t="shared" si="21"/>
        <v>906</v>
      </c>
      <c r="BU34">
        <v>1200</v>
      </c>
      <c r="BV34">
        <f t="shared" si="22"/>
        <v>2106</v>
      </c>
      <c r="BW34">
        <v>60</v>
      </c>
      <c r="BX34">
        <f t="shared" si="23"/>
        <v>5</v>
      </c>
      <c r="BY34">
        <f t="shared" si="24"/>
        <v>35.1</v>
      </c>
      <c r="CA34">
        <v>0</v>
      </c>
    </row>
    <row r="35" spans="1:79" ht="17.25" customHeight="1" x14ac:dyDescent="0.3">
      <c r="A35" s="2">
        <v>44531</v>
      </c>
      <c r="B35" t="s">
        <v>90</v>
      </c>
      <c r="C35" t="s">
        <v>91</v>
      </c>
      <c r="D35" t="s">
        <v>27</v>
      </c>
      <c r="F35">
        <v>259</v>
      </c>
      <c r="G35">
        <v>0</v>
      </c>
      <c r="H35">
        <v>0</v>
      </c>
      <c r="I35">
        <v>-11</v>
      </c>
      <c r="J35">
        <f t="shared" si="0"/>
        <v>248</v>
      </c>
      <c r="K35">
        <v>0</v>
      </c>
      <c r="L35">
        <f t="shared" si="1"/>
        <v>248</v>
      </c>
      <c r="M35">
        <v>43</v>
      </c>
      <c r="N35">
        <v>1</v>
      </c>
      <c r="O35">
        <f t="shared" si="2"/>
        <v>5.7674418604651159</v>
      </c>
      <c r="Q35">
        <v>683</v>
      </c>
      <c r="R35">
        <v>0</v>
      </c>
      <c r="S35">
        <v>0</v>
      </c>
      <c r="T35">
        <v>0</v>
      </c>
      <c r="U35">
        <f t="shared" si="3"/>
        <v>683</v>
      </c>
      <c r="V35">
        <v>0</v>
      </c>
      <c r="W35">
        <f t="shared" si="4"/>
        <v>683</v>
      </c>
      <c r="X35">
        <v>16</v>
      </c>
      <c r="Y35">
        <v>2</v>
      </c>
      <c r="Z35">
        <f t="shared" si="5"/>
        <v>42.6875</v>
      </c>
      <c r="AB35">
        <v>5325</v>
      </c>
      <c r="AC35">
        <v>0</v>
      </c>
      <c r="AD35">
        <v>0</v>
      </c>
      <c r="AE35">
        <v>-19</v>
      </c>
      <c r="AF35">
        <f t="shared" si="6"/>
        <v>5306</v>
      </c>
      <c r="AG35">
        <v>0</v>
      </c>
      <c r="AH35">
        <f t="shared" si="7"/>
        <v>5306</v>
      </c>
      <c r="AI35">
        <v>177</v>
      </c>
      <c r="AJ35">
        <f t="shared" si="8"/>
        <v>6</v>
      </c>
      <c r="AK35">
        <f t="shared" si="25"/>
        <v>29.977401129943502</v>
      </c>
      <c r="AM35">
        <v>3216</v>
      </c>
      <c r="AN35">
        <v>268</v>
      </c>
      <c r="AO35">
        <v>-222</v>
      </c>
      <c r="AP35">
        <f t="shared" si="9"/>
        <v>3262</v>
      </c>
      <c r="AQ35">
        <v>192</v>
      </c>
      <c r="AR35">
        <f t="shared" si="10"/>
        <v>3454</v>
      </c>
      <c r="AS35">
        <v>91</v>
      </c>
      <c r="AT35">
        <f t="shared" si="11"/>
        <v>6</v>
      </c>
      <c r="AU35">
        <f t="shared" si="12"/>
        <v>37.956043956043956</v>
      </c>
      <c r="AW35">
        <v>1582</v>
      </c>
      <c r="AX35">
        <v>0</v>
      </c>
      <c r="AY35">
        <v>-14</v>
      </c>
      <c r="AZ35">
        <f t="shared" si="13"/>
        <v>1568</v>
      </c>
      <c r="BA35">
        <v>960</v>
      </c>
      <c r="BB35">
        <f t="shared" si="14"/>
        <v>2528</v>
      </c>
      <c r="BC35">
        <v>102</v>
      </c>
      <c r="BD35">
        <f t="shared" si="15"/>
        <v>7</v>
      </c>
      <c r="BE35">
        <f t="shared" si="16"/>
        <v>24.784313725490197</v>
      </c>
      <c r="BG35">
        <v>568</v>
      </c>
      <c r="BH35">
        <v>2</v>
      </c>
      <c r="BI35">
        <v>0</v>
      </c>
      <c r="BJ35">
        <f t="shared" si="17"/>
        <v>570</v>
      </c>
      <c r="BK35">
        <v>960</v>
      </c>
      <c r="BL35">
        <f t="shared" si="18"/>
        <v>1530</v>
      </c>
      <c r="BM35">
        <v>52</v>
      </c>
      <c r="BN35">
        <f t="shared" si="19"/>
        <v>5</v>
      </c>
      <c r="BO35">
        <f t="shared" si="20"/>
        <v>29.423076923076923</v>
      </c>
      <c r="BQ35">
        <v>888</v>
      </c>
      <c r="BR35">
        <v>0</v>
      </c>
      <c r="BS35">
        <v>0</v>
      </c>
      <c r="BT35">
        <f t="shared" si="21"/>
        <v>888</v>
      </c>
      <c r="BU35">
        <v>1920</v>
      </c>
      <c r="BV35">
        <f t="shared" si="22"/>
        <v>2808</v>
      </c>
      <c r="BW35">
        <v>41</v>
      </c>
      <c r="BX35">
        <f t="shared" si="23"/>
        <v>5</v>
      </c>
      <c r="BY35">
        <f t="shared" si="24"/>
        <v>68.487804878048777</v>
      </c>
      <c r="CA35">
        <v>12028</v>
      </c>
    </row>
    <row r="36" spans="1:79" ht="17.25" customHeight="1" x14ac:dyDescent="0.3">
      <c r="A36" s="2">
        <v>44531</v>
      </c>
      <c r="B36" t="s">
        <v>92</v>
      </c>
      <c r="C36" t="s">
        <v>93</v>
      </c>
      <c r="D36" t="s">
        <v>27</v>
      </c>
      <c r="F36">
        <v>329</v>
      </c>
      <c r="G36">
        <v>0</v>
      </c>
      <c r="H36">
        <v>0</v>
      </c>
      <c r="I36">
        <v>-5</v>
      </c>
      <c r="J36">
        <f t="shared" si="0"/>
        <v>324</v>
      </c>
      <c r="K36">
        <v>0</v>
      </c>
      <c r="L36">
        <f t="shared" si="1"/>
        <v>324</v>
      </c>
      <c r="M36">
        <v>32</v>
      </c>
      <c r="N36">
        <v>1</v>
      </c>
      <c r="O36">
        <f t="shared" si="2"/>
        <v>10.125</v>
      </c>
      <c r="Q36">
        <v>466</v>
      </c>
      <c r="R36">
        <v>0</v>
      </c>
      <c r="S36">
        <v>0</v>
      </c>
      <c r="T36">
        <v>0</v>
      </c>
      <c r="U36">
        <f t="shared" si="3"/>
        <v>466</v>
      </c>
      <c r="V36">
        <v>0</v>
      </c>
      <c r="W36">
        <f t="shared" si="4"/>
        <v>466</v>
      </c>
      <c r="X36">
        <v>10</v>
      </c>
      <c r="Y36">
        <v>2</v>
      </c>
      <c r="Z36">
        <f t="shared" si="5"/>
        <v>46.6</v>
      </c>
      <c r="AB36">
        <v>1057</v>
      </c>
      <c r="AC36">
        <v>0</v>
      </c>
      <c r="AD36">
        <v>0</v>
      </c>
      <c r="AE36">
        <v>-13</v>
      </c>
      <c r="AF36">
        <f t="shared" si="6"/>
        <v>1044</v>
      </c>
      <c r="AG36">
        <v>0</v>
      </c>
      <c r="AH36">
        <f t="shared" si="7"/>
        <v>1044</v>
      </c>
      <c r="AI36">
        <v>153</v>
      </c>
      <c r="AJ36">
        <f t="shared" si="8"/>
        <v>6</v>
      </c>
      <c r="AK36">
        <f t="shared" si="25"/>
        <v>6.8235294117647056</v>
      </c>
      <c r="AM36">
        <v>1758</v>
      </c>
      <c r="AN36">
        <v>241</v>
      </c>
      <c r="AO36">
        <v>-18</v>
      </c>
      <c r="AP36">
        <f t="shared" si="9"/>
        <v>1981</v>
      </c>
      <c r="AQ36">
        <v>0</v>
      </c>
      <c r="AR36">
        <f t="shared" si="10"/>
        <v>1981</v>
      </c>
      <c r="AS36">
        <v>59</v>
      </c>
      <c r="AT36">
        <f t="shared" si="11"/>
        <v>6</v>
      </c>
      <c r="AU36">
        <f t="shared" si="12"/>
        <v>33.576271186440678</v>
      </c>
      <c r="AW36">
        <v>1908</v>
      </c>
      <c r="AX36">
        <v>0</v>
      </c>
      <c r="AY36">
        <v>-11</v>
      </c>
      <c r="AZ36">
        <f t="shared" si="13"/>
        <v>1897</v>
      </c>
      <c r="BA36">
        <v>0</v>
      </c>
      <c r="BB36">
        <f t="shared" si="14"/>
        <v>1897</v>
      </c>
      <c r="BC36">
        <v>89</v>
      </c>
      <c r="BD36">
        <f t="shared" si="15"/>
        <v>7</v>
      </c>
      <c r="BE36">
        <f t="shared" si="16"/>
        <v>21.314606741573034</v>
      </c>
      <c r="BG36">
        <v>572</v>
      </c>
      <c r="BH36">
        <v>2</v>
      </c>
      <c r="BI36">
        <v>-24</v>
      </c>
      <c r="BJ36">
        <f t="shared" si="17"/>
        <v>550</v>
      </c>
      <c r="BK36">
        <v>0</v>
      </c>
      <c r="BL36">
        <f t="shared" si="18"/>
        <v>550</v>
      </c>
      <c r="BM36">
        <v>44</v>
      </c>
      <c r="BN36">
        <f t="shared" si="19"/>
        <v>5</v>
      </c>
      <c r="BO36">
        <f t="shared" si="20"/>
        <v>12.5</v>
      </c>
      <c r="BQ36">
        <v>300</v>
      </c>
      <c r="BR36">
        <v>0</v>
      </c>
      <c r="BS36">
        <v>0</v>
      </c>
      <c r="BT36">
        <f t="shared" si="21"/>
        <v>300</v>
      </c>
      <c r="BU36">
        <v>0</v>
      </c>
      <c r="BV36">
        <f t="shared" si="22"/>
        <v>300</v>
      </c>
      <c r="BW36">
        <v>25</v>
      </c>
      <c r="BX36">
        <f t="shared" si="23"/>
        <v>5</v>
      </c>
      <c r="BY36">
        <f t="shared" si="24"/>
        <v>12</v>
      </c>
      <c r="CA36">
        <v>0</v>
      </c>
    </row>
    <row r="37" spans="1:79" ht="17.25" customHeight="1" x14ac:dyDescent="0.3">
      <c r="A37" s="2">
        <v>44531</v>
      </c>
      <c r="B37" t="s">
        <v>94</v>
      </c>
      <c r="C37" t="s">
        <v>95</v>
      </c>
      <c r="D37" t="s">
        <v>27</v>
      </c>
      <c r="F37">
        <v>1615</v>
      </c>
      <c r="G37">
        <v>0</v>
      </c>
      <c r="H37">
        <v>0</v>
      </c>
      <c r="I37">
        <v>-100</v>
      </c>
      <c r="J37">
        <f t="shared" si="0"/>
        <v>1515</v>
      </c>
      <c r="K37">
        <v>0</v>
      </c>
      <c r="L37">
        <f t="shared" si="1"/>
        <v>1515</v>
      </c>
      <c r="M37">
        <v>65</v>
      </c>
      <c r="N37">
        <v>1</v>
      </c>
      <c r="O37">
        <f t="shared" si="2"/>
        <v>23.307692307692307</v>
      </c>
      <c r="Q37">
        <v>1141</v>
      </c>
      <c r="R37">
        <v>0</v>
      </c>
      <c r="S37">
        <v>0</v>
      </c>
      <c r="T37">
        <v>-10</v>
      </c>
      <c r="U37">
        <f t="shared" si="3"/>
        <v>1131</v>
      </c>
      <c r="V37">
        <v>0</v>
      </c>
      <c r="W37">
        <f t="shared" si="4"/>
        <v>1131</v>
      </c>
      <c r="X37">
        <v>21</v>
      </c>
      <c r="Y37">
        <v>2</v>
      </c>
      <c r="Z37">
        <f t="shared" si="5"/>
        <v>53.857142857142854</v>
      </c>
      <c r="AB37">
        <v>4658</v>
      </c>
      <c r="AC37">
        <v>0</v>
      </c>
      <c r="AD37">
        <v>0</v>
      </c>
      <c r="AE37">
        <v>-10</v>
      </c>
      <c r="AF37">
        <f t="shared" si="6"/>
        <v>4648</v>
      </c>
      <c r="AG37">
        <v>0</v>
      </c>
      <c r="AH37">
        <f t="shared" si="7"/>
        <v>4648</v>
      </c>
      <c r="AI37">
        <v>61</v>
      </c>
      <c r="AJ37">
        <f t="shared" si="8"/>
        <v>6</v>
      </c>
      <c r="AK37">
        <f t="shared" si="25"/>
        <v>76.196721311475414</v>
      </c>
      <c r="AM37">
        <v>4388</v>
      </c>
      <c r="AN37">
        <v>300</v>
      </c>
      <c r="AO37">
        <v>-50</v>
      </c>
      <c r="AP37">
        <f t="shared" si="9"/>
        <v>4638</v>
      </c>
      <c r="AQ37">
        <v>0</v>
      </c>
      <c r="AR37">
        <f t="shared" si="10"/>
        <v>4638</v>
      </c>
      <c r="AS37">
        <v>24</v>
      </c>
      <c r="AT37">
        <f t="shared" si="11"/>
        <v>6</v>
      </c>
      <c r="AU37">
        <f t="shared" si="12"/>
        <v>193.25</v>
      </c>
      <c r="AW37">
        <v>1305</v>
      </c>
      <c r="AX37">
        <v>0</v>
      </c>
      <c r="AY37">
        <v>0</v>
      </c>
      <c r="AZ37">
        <f t="shared" si="13"/>
        <v>1305</v>
      </c>
      <c r="BA37">
        <v>0</v>
      </c>
      <c r="BB37">
        <f t="shared" si="14"/>
        <v>1305</v>
      </c>
      <c r="BC37">
        <v>43</v>
      </c>
      <c r="BD37">
        <f t="shared" si="15"/>
        <v>7</v>
      </c>
      <c r="BE37">
        <f t="shared" si="16"/>
        <v>30.348837209302324</v>
      </c>
      <c r="BG37">
        <v>1937</v>
      </c>
      <c r="BH37">
        <v>0</v>
      </c>
      <c r="BI37">
        <v>-10</v>
      </c>
      <c r="BJ37">
        <f t="shared" si="17"/>
        <v>1927</v>
      </c>
      <c r="BK37">
        <v>0</v>
      </c>
      <c r="BL37">
        <f t="shared" si="18"/>
        <v>1927</v>
      </c>
      <c r="BM37">
        <v>37</v>
      </c>
      <c r="BN37">
        <f t="shared" si="19"/>
        <v>5</v>
      </c>
      <c r="BO37">
        <f t="shared" si="20"/>
        <v>52.081081081081081</v>
      </c>
      <c r="BQ37">
        <v>1842</v>
      </c>
      <c r="BR37">
        <v>0</v>
      </c>
      <c r="BS37">
        <v>-100</v>
      </c>
      <c r="BT37">
        <f t="shared" si="21"/>
        <v>1742</v>
      </c>
      <c r="BU37">
        <v>1200</v>
      </c>
      <c r="BV37">
        <f t="shared" si="22"/>
        <v>2942</v>
      </c>
      <c r="BW37">
        <v>30</v>
      </c>
      <c r="BX37">
        <f t="shared" si="23"/>
        <v>5</v>
      </c>
      <c r="BY37">
        <f t="shared" si="24"/>
        <v>98.066666666666663</v>
      </c>
      <c r="CA37">
        <v>28834</v>
      </c>
    </row>
    <row r="38" spans="1:79" ht="17.25" customHeight="1" x14ac:dyDescent="0.3">
      <c r="A38" s="2">
        <v>44531</v>
      </c>
      <c r="B38" t="s">
        <v>96</v>
      </c>
      <c r="C38" t="s">
        <v>97</v>
      </c>
      <c r="D38" t="s">
        <v>27</v>
      </c>
      <c r="F38">
        <v>7280</v>
      </c>
      <c r="G38">
        <v>0</v>
      </c>
      <c r="H38">
        <v>0</v>
      </c>
      <c r="I38">
        <v>-3661</v>
      </c>
      <c r="J38">
        <f t="shared" si="0"/>
        <v>3619</v>
      </c>
      <c r="K38">
        <v>0</v>
      </c>
      <c r="L38">
        <f t="shared" si="1"/>
        <v>3619</v>
      </c>
      <c r="M38">
        <v>1882</v>
      </c>
      <c r="N38">
        <v>1</v>
      </c>
      <c r="O38">
        <f t="shared" si="2"/>
        <v>1.9229543039319872</v>
      </c>
      <c r="Q38">
        <v>5520</v>
      </c>
      <c r="R38">
        <v>0</v>
      </c>
      <c r="S38">
        <v>0</v>
      </c>
      <c r="T38">
        <v>-65</v>
      </c>
      <c r="U38">
        <f t="shared" si="3"/>
        <v>5455</v>
      </c>
      <c r="V38">
        <v>0</v>
      </c>
      <c r="W38">
        <f t="shared" si="4"/>
        <v>5455</v>
      </c>
      <c r="X38">
        <v>470</v>
      </c>
      <c r="Y38">
        <v>2</v>
      </c>
      <c r="Z38">
        <f t="shared" si="5"/>
        <v>11.606382978723405</v>
      </c>
      <c r="AB38">
        <v>15384</v>
      </c>
      <c r="AC38">
        <v>0</v>
      </c>
      <c r="AD38">
        <v>0</v>
      </c>
      <c r="AE38">
        <v>-2327</v>
      </c>
      <c r="AF38">
        <f t="shared" si="6"/>
        <v>13057</v>
      </c>
      <c r="AG38">
        <v>21000</v>
      </c>
      <c r="AH38">
        <f t="shared" si="7"/>
        <v>34057</v>
      </c>
      <c r="AI38">
        <v>2542</v>
      </c>
      <c r="AJ38">
        <f t="shared" si="8"/>
        <v>6</v>
      </c>
      <c r="AK38">
        <f t="shared" si="25"/>
        <v>13.397718332022031</v>
      </c>
      <c r="AM38">
        <v>21416</v>
      </c>
      <c r="AN38">
        <v>13174</v>
      </c>
      <c r="AO38">
        <v>-2059</v>
      </c>
      <c r="AP38">
        <f t="shared" si="9"/>
        <v>32531</v>
      </c>
      <c r="AQ38">
        <v>0</v>
      </c>
      <c r="AR38">
        <f t="shared" si="10"/>
        <v>32531</v>
      </c>
      <c r="AS38">
        <v>1093</v>
      </c>
      <c r="AT38">
        <f t="shared" si="11"/>
        <v>6</v>
      </c>
      <c r="AU38">
        <f t="shared" si="12"/>
        <v>29.763037511436412</v>
      </c>
      <c r="AW38">
        <v>15390</v>
      </c>
      <c r="AX38">
        <v>0</v>
      </c>
      <c r="AY38">
        <v>-2332</v>
      </c>
      <c r="AZ38">
        <f t="shared" si="13"/>
        <v>13058</v>
      </c>
      <c r="BA38">
        <v>0</v>
      </c>
      <c r="BB38">
        <f t="shared" si="14"/>
        <v>13058</v>
      </c>
      <c r="BC38">
        <v>704</v>
      </c>
      <c r="BD38">
        <f t="shared" si="15"/>
        <v>7</v>
      </c>
      <c r="BE38">
        <f t="shared" si="16"/>
        <v>18.548295454545453</v>
      </c>
      <c r="BG38">
        <v>10698</v>
      </c>
      <c r="BH38">
        <v>0</v>
      </c>
      <c r="BI38">
        <v>-262</v>
      </c>
      <c r="BJ38">
        <f t="shared" si="17"/>
        <v>10436</v>
      </c>
      <c r="BK38">
        <v>0</v>
      </c>
      <c r="BL38">
        <f t="shared" si="18"/>
        <v>10436</v>
      </c>
      <c r="BM38">
        <v>424</v>
      </c>
      <c r="BN38">
        <f t="shared" si="19"/>
        <v>5</v>
      </c>
      <c r="BO38">
        <f t="shared" si="20"/>
        <v>24.613207547169811</v>
      </c>
      <c r="BQ38">
        <v>1940</v>
      </c>
      <c r="BR38">
        <v>0</v>
      </c>
      <c r="BS38">
        <v>-198</v>
      </c>
      <c r="BT38">
        <f t="shared" si="21"/>
        <v>1742</v>
      </c>
      <c r="BU38">
        <v>0</v>
      </c>
      <c r="BV38">
        <f t="shared" si="22"/>
        <v>1742</v>
      </c>
      <c r="BW38">
        <v>512</v>
      </c>
      <c r="BX38">
        <f t="shared" si="23"/>
        <v>5</v>
      </c>
      <c r="BY38">
        <f t="shared" si="24"/>
        <v>3.40234375</v>
      </c>
      <c r="CA38">
        <v>76255</v>
      </c>
    </row>
    <row r="39" spans="1:79" ht="17.25" customHeight="1" x14ac:dyDescent="0.3">
      <c r="A39" s="2">
        <v>44531</v>
      </c>
      <c r="B39" t="s">
        <v>98</v>
      </c>
      <c r="C39" t="s">
        <v>99</v>
      </c>
      <c r="D39" t="s">
        <v>27</v>
      </c>
      <c r="F39">
        <v>618</v>
      </c>
      <c r="G39">
        <v>0</v>
      </c>
      <c r="H39">
        <v>0</v>
      </c>
      <c r="I39">
        <v>-5</v>
      </c>
      <c r="J39">
        <f t="shared" si="0"/>
        <v>613</v>
      </c>
      <c r="K39">
        <v>0</v>
      </c>
      <c r="L39">
        <f t="shared" si="1"/>
        <v>613</v>
      </c>
      <c r="M39">
        <v>100</v>
      </c>
      <c r="N39">
        <v>1</v>
      </c>
      <c r="O39">
        <f t="shared" si="2"/>
        <v>6.13</v>
      </c>
      <c r="Q39">
        <v>620</v>
      </c>
      <c r="R39">
        <v>0</v>
      </c>
      <c r="S39">
        <v>0</v>
      </c>
      <c r="T39">
        <v>-10</v>
      </c>
      <c r="U39">
        <f t="shared" si="3"/>
        <v>610</v>
      </c>
      <c r="V39">
        <v>0</v>
      </c>
      <c r="W39">
        <f t="shared" si="4"/>
        <v>610</v>
      </c>
      <c r="X39">
        <v>26</v>
      </c>
      <c r="Y39">
        <v>2</v>
      </c>
      <c r="Z39">
        <f t="shared" si="5"/>
        <v>23.46153846153846</v>
      </c>
      <c r="AB39">
        <v>14723</v>
      </c>
      <c r="AC39">
        <v>0</v>
      </c>
      <c r="AD39">
        <v>0</v>
      </c>
      <c r="AE39">
        <v>-3260</v>
      </c>
      <c r="AF39">
        <f t="shared" si="6"/>
        <v>11463</v>
      </c>
      <c r="AG39">
        <v>0</v>
      </c>
      <c r="AH39">
        <f t="shared" si="7"/>
        <v>11463</v>
      </c>
      <c r="AI39">
        <v>1637</v>
      </c>
      <c r="AJ39">
        <f t="shared" si="8"/>
        <v>6</v>
      </c>
      <c r="AK39">
        <f t="shared" si="25"/>
        <v>7.0024434941967009</v>
      </c>
      <c r="AM39">
        <v>6182</v>
      </c>
      <c r="AN39">
        <v>9000</v>
      </c>
      <c r="AO39">
        <v>-711</v>
      </c>
      <c r="AP39">
        <f t="shared" si="9"/>
        <v>14471</v>
      </c>
      <c r="AQ39">
        <v>0</v>
      </c>
      <c r="AR39">
        <f t="shared" si="10"/>
        <v>14471</v>
      </c>
      <c r="AS39">
        <v>821</v>
      </c>
      <c r="AT39">
        <f t="shared" si="11"/>
        <v>6</v>
      </c>
      <c r="AU39">
        <f t="shared" si="12"/>
        <v>17.626065773447017</v>
      </c>
      <c r="AW39">
        <v>1899</v>
      </c>
      <c r="AX39">
        <v>0</v>
      </c>
      <c r="AY39">
        <v>-868</v>
      </c>
      <c r="AZ39">
        <f t="shared" si="13"/>
        <v>1031</v>
      </c>
      <c r="BA39">
        <v>11000</v>
      </c>
      <c r="BB39">
        <f t="shared" si="14"/>
        <v>12031</v>
      </c>
      <c r="BC39">
        <v>633</v>
      </c>
      <c r="BD39">
        <f t="shared" si="15"/>
        <v>7</v>
      </c>
      <c r="BE39">
        <f t="shared" si="16"/>
        <v>19.006319115323855</v>
      </c>
      <c r="BG39">
        <v>261</v>
      </c>
      <c r="BH39">
        <v>0</v>
      </c>
      <c r="BI39">
        <v>-20</v>
      </c>
      <c r="BJ39">
        <f t="shared" si="17"/>
        <v>241</v>
      </c>
      <c r="BK39">
        <v>0</v>
      </c>
      <c r="BL39">
        <f t="shared" si="18"/>
        <v>241</v>
      </c>
      <c r="BM39">
        <v>119</v>
      </c>
      <c r="BN39">
        <f t="shared" si="19"/>
        <v>5</v>
      </c>
      <c r="BO39">
        <f t="shared" si="20"/>
        <v>2.0252100840336134</v>
      </c>
      <c r="BQ39">
        <v>363</v>
      </c>
      <c r="BR39">
        <v>0</v>
      </c>
      <c r="BS39">
        <v>0</v>
      </c>
      <c r="BT39">
        <f t="shared" si="21"/>
        <v>363</v>
      </c>
      <c r="BU39">
        <v>0</v>
      </c>
      <c r="BV39">
        <f t="shared" si="22"/>
        <v>363</v>
      </c>
      <c r="BW39">
        <v>89</v>
      </c>
      <c r="BX39">
        <f t="shared" si="23"/>
        <v>5</v>
      </c>
      <c r="BY39">
        <f t="shared" si="24"/>
        <v>4.0786516853932584</v>
      </c>
      <c r="CA39">
        <v>6082</v>
      </c>
    </row>
    <row r="40" spans="1:79" ht="17.25" customHeight="1" x14ac:dyDescent="0.3">
      <c r="A40" s="2">
        <v>44531</v>
      </c>
      <c r="B40" t="s">
        <v>100</v>
      </c>
      <c r="C40" t="s">
        <v>101</v>
      </c>
      <c r="D40" t="s">
        <v>27</v>
      </c>
      <c r="F40">
        <v>4854</v>
      </c>
      <c r="G40">
        <v>0</v>
      </c>
      <c r="H40">
        <v>0</v>
      </c>
      <c r="I40">
        <v>-4549</v>
      </c>
      <c r="J40">
        <f t="shared" si="0"/>
        <v>305</v>
      </c>
      <c r="K40">
        <v>0</v>
      </c>
      <c r="L40">
        <f t="shared" si="1"/>
        <v>305</v>
      </c>
      <c r="M40">
        <v>2054</v>
      </c>
      <c r="N40">
        <v>1</v>
      </c>
      <c r="O40">
        <f t="shared" si="2"/>
        <v>0.14849074975657253</v>
      </c>
      <c r="Q40">
        <v>1862</v>
      </c>
      <c r="R40">
        <v>0</v>
      </c>
      <c r="S40">
        <v>0</v>
      </c>
      <c r="T40">
        <v>-45</v>
      </c>
      <c r="U40">
        <f t="shared" si="3"/>
        <v>1817</v>
      </c>
      <c r="V40">
        <v>0</v>
      </c>
      <c r="W40">
        <f t="shared" si="4"/>
        <v>1817</v>
      </c>
      <c r="X40">
        <v>460</v>
      </c>
      <c r="Y40">
        <v>2</v>
      </c>
      <c r="Z40">
        <f t="shared" si="5"/>
        <v>3.95</v>
      </c>
      <c r="AB40">
        <v>12168</v>
      </c>
      <c r="AC40">
        <v>0</v>
      </c>
      <c r="AD40">
        <v>190</v>
      </c>
      <c r="AE40">
        <v>-5494</v>
      </c>
      <c r="AF40">
        <f t="shared" si="6"/>
        <v>6864</v>
      </c>
      <c r="AG40">
        <f>55045+4000+22000</f>
        <v>81045</v>
      </c>
      <c r="AH40">
        <f t="shared" si="7"/>
        <v>87909</v>
      </c>
      <c r="AI40">
        <v>8249</v>
      </c>
      <c r="AJ40">
        <f t="shared" si="8"/>
        <v>6</v>
      </c>
      <c r="AK40">
        <f t="shared" si="25"/>
        <v>10.656928112498484</v>
      </c>
      <c r="AM40">
        <v>9661</v>
      </c>
      <c r="AN40">
        <v>0</v>
      </c>
      <c r="AO40">
        <v>-9531</v>
      </c>
      <c r="AP40">
        <f t="shared" si="9"/>
        <v>130</v>
      </c>
      <c r="AQ40">
        <f>16000+2700+1700</f>
        <v>20400</v>
      </c>
      <c r="AR40">
        <f t="shared" si="10"/>
        <v>20530</v>
      </c>
      <c r="AS40">
        <v>3543</v>
      </c>
      <c r="AT40">
        <f t="shared" si="11"/>
        <v>6</v>
      </c>
      <c r="AU40">
        <f t="shared" si="12"/>
        <v>5.7945244143381318</v>
      </c>
      <c r="AW40">
        <v>3863</v>
      </c>
      <c r="AX40">
        <v>0</v>
      </c>
      <c r="AY40">
        <v>-1354</v>
      </c>
      <c r="AZ40">
        <f t="shared" si="13"/>
        <v>2509</v>
      </c>
      <c r="BA40">
        <f>27000+10000</f>
        <v>37000</v>
      </c>
      <c r="BB40">
        <f t="shared" si="14"/>
        <v>39509</v>
      </c>
      <c r="BC40">
        <v>2607</v>
      </c>
      <c r="BD40">
        <f t="shared" si="15"/>
        <v>7</v>
      </c>
      <c r="BE40">
        <f t="shared" si="16"/>
        <v>15.154967395473724</v>
      </c>
      <c r="BG40">
        <v>508</v>
      </c>
      <c r="BH40">
        <v>0</v>
      </c>
      <c r="BI40">
        <v>-496</v>
      </c>
      <c r="BJ40">
        <f t="shared" si="17"/>
        <v>12</v>
      </c>
      <c r="BK40">
        <f>3000+3000</f>
        <v>6000</v>
      </c>
      <c r="BL40">
        <f t="shared" si="18"/>
        <v>6012</v>
      </c>
      <c r="BM40">
        <v>1129</v>
      </c>
      <c r="BN40">
        <f t="shared" si="19"/>
        <v>5</v>
      </c>
      <c r="BO40">
        <f t="shared" si="20"/>
        <v>5.3250664304694419</v>
      </c>
      <c r="BQ40">
        <v>0</v>
      </c>
      <c r="BR40">
        <v>0</v>
      </c>
      <c r="BS40">
        <v>0</v>
      </c>
      <c r="BT40">
        <f t="shared" si="21"/>
        <v>0</v>
      </c>
      <c r="BU40">
        <v>1600</v>
      </c>
      <c r="BV40">
        <f t="shared" si="22"/>
        <v>1600</v>
      </c>
      <c r="BW40">
        <v>848</v>
      </c>
      <c r="BX40">
        <f t="shared" si="23"/>
        <v>5</v>
      </c>
      <c r="BY40">
        <f t="shared" si="24"/>
        <v>1.8867924528301887</v>
      </c>
      <c r="CA40">
        <v>5100</v>
      </c>
    </row>
    <row r="41" spans="1:79" ht="17.25" customHeight="1" x14ac:dyDescent="0.3">
      <c r="A41" s="2">
        <v>44531</v>
      </c>
      <c r="B41" t="s">
        <v>102</v>
      </c>
      <c r="C41" t="s">
        <v>103</v>
      </c>
      <c r="D41" t="s">
        <v>27</v>
      </c>
      <c r="F41">
        <v>1050</v>
      </c>
      <c r="G41">
        <v>0</v>
      </c>
      <c r="H41">
        <v>0</v>
      </c>
      <c r="I41">
        <v>-263</v>
      </c>
      <c r="J41">
        <f t="shared" si="0"/>
        <v>787</v>
      </c>
      <c r="K41">
        <v>0</v>
      </c>
      <c r="L41">
        <f t="shared" si="1"/>
        <v>787</v>
      </c>
      <c r="M41">
        <v>209</v>
      </c>
      <c r="N41">
        <v>1</v>
      </c>
      <c r="O41">
        <f t="shared" si="2"/>
        <v>3.7655502392344498</v>
      </c>
      <c r="Q41">
        <v>1812</v>
      </c>
      <c r="R41">
        <v>0</v>
      </c>
      <c r="S41">
        <v>0</v>
      </c>
      <c r="T41">
        <v>-35</v>
      </c>
      <c r="U41">
        <f t="shared" si="3"/>
        <v>1777</v>
      </c>
      <c r="V41">
        <v>0</v>
      </c>
      <c r="W41">
        <f t="shared" si="4"/>
        <v>1777</v>
      </c>
      <c r="X41">
        <v>44</v>
      </c>
      <c r="Y41">
        <v>2</v>
      </c>
      <c r="Z41">
        <f t="shared" si="5"/>
        <v>40.386363636363633</v>
      </c>
      <c r="AB41">
        <v>148</v>
      </c>
      <c r="AC41">
        <v>0</v>
      </c>
      <c r="AD41">
        <v>0</v>
      </c>
      <c r="AE41">
        <v>-87</v>
      </c>
      <c r="AF41">
        <f t="shared" si="6"/>
        <v>61</v>
      </c>
      <c r="AG41">
        <f>5000+300</f>
        <v>5300</v>
      </c>
      <c r="AH41">
        <f t="shared" si="7"/>
        <v>5361</v>
      </c>
      <c r="AI41">
        <v>220</v>
      </c>
      <c r="AJ41">
        <f t="shared" si="8"/>
        <v>6</v>
      </c>
      <c r="AK41">
        <f t="shared" si="25"/>
        <v>24.368181818181817</v>
      </c>
      <c r="AM41">
        <v>3110</v>
      </c>
      <c r="AN41">
        <v>70</v>
      </c>
      <c r="AO41">
        <v>-160</v>
      </c>
      <c r="AP41">
        <f t="shared" si="9"/>
        <v>3020</v>
      </c>
      <c r="AQ41">
        <v>0</v>
      </c>
      <c r="AR41">
        <f t="shared" si="10"/>
        <v>3020</v>
      </c>
      <c r="AS41">
        <v>69</v>
      </c>
      <c r="AT41">
        <f t="shared" si="11"/>
        <v>6</v>
      </c>
      <c r="AU41">
        <f t="shared" si="12"/>
        <v>43.768115942028984</v>
      </c>
      <c r="AW41">
        <v>244</v>
      </c>
      <c r="AX41">
        <v>0</v>
      </c>
      <c r="AY41">
        <v>-100</v>
      </c>
      <c r="AZ41">
        <f t="shared" si="13"/>
        <v>144</v>
      </c>
      <c r="BA41">
        <v>3000</v>
      </c>
      <c r="BB41">
        <f t="shared" si="14"/>
        <v>3144</v>
      </c>
      <c r="BC41">
        <v>105</v>
      </c>
      <c r="BD41">
        <f t="shared" si="15"/>
        <v>7</v>
      </c>
      <c r="BE41">
        <f t="shared" si="16"/>
        <v>29.942857142857143</v>
      </c>
      <c r="BG41">
        <v>382</v>
      </c>
      <c r="BH41">
        <v>70</v>
      </c>
      <c r="BI41">
        <v>0</v>
      </c>
      <c r="BJ41">
        <f t="shared" si="17"/>
        <v>452</v>
      </c>
      <c r="BK41">
        <v>0</v>
      </c>
      <c r="BL41">
        <f t="shared" si="18"/>
        <v>452</v>
      </c>
      <c r="BM41">
        <v>25</v>
      </c>
      <c r="BN41">
        <f t="shared" si="19"/>
        <v>5</v>
      </c>
      <c r="BO41">
        <f t="shared" si="20"/>
        <v>18.079999999999998</v>
      </c>
      <c r="BQ41">
        <v>1499</v>
      </c>
      <c r="BR41">
        <v>0</v>
      </c>
      <c r="BS41">
        <v>0</v>
      </c>
      <c r="BT41">
        <f t="shared" si="21"/>
        <v>1499</v>
      </c>
      <c r="BU41">
        <v>1500</v>
      </c>
      <c r="BV41">
        <f t="shared" si="22"/>
        <v>2999</v>
      </c>
      <c r="BW41">
        <v>36</v>
      </c>
      <c r="BX41">
        <f t="shared" si="23"/>
        <v>5</v>
      </c>
      <c r="BY41">
        <f t="shared" si="24"/>
        <v>83.305555555555557</v>
      </c>
      <c r="CA41">
        <v>16600</v>
      </c>
    </row>
    <row r="42" spans="1:79" ht="17.25" customHeight="1" x14ac:dyDescent="0.3">
      <c r="A42" s="2">
        <v>44531</v>
      </c>
      <c r="B42" t="s">
        <v>104</v>
      </c>
      <c r="C42" t="s">
        <v>105</v>
      </c>
      <c r="D42" t="s">
        <v>27</v>
      </c>
      <c r="F42">
        <v>914</v>
      </c>
      <c r="G42">
        <v>0</v>
      </c>
      <c r="H42">
        <v>0</v>
      </c>
      <c r="I42">
        <v>-126</v>
      </c>
      <c r="J42">
        <f t="shared" si="0"/>
        <v>788</v>
      </c>
      <c r="K42">
        <v>0</v>
      </c>
      <c r="L42">
        <f t="shared" si="1"/>
        <v>788</v>
      </c>
      <c r="M42">
        <v>81</v>
      </c>
      <c r="N42">
        <v>1</v>
      </c>
      <c r="O42">
        <f t="shared" si="2"/>
        <v>9.7283950617283956</v>
      </c>
      <c r="Q42">
        <v>873</v>
      </c>
      <c r="R42">
        <v>0</v>
      </c>
      <c r="S42">
        <v>0</v>
      </c>
      <c r="T42">
        <v>-17</v>
      </c>
      <c r="U42">
        <f t="shared" si="3"/>
        <v>856</v>
      </c>
      <c r="V42">
        <v>0</v>
      </c>
      <c r="W42">
        <f t="shared" si="4"/>
        <v>856</v>
      </c>
      <c r="X42">
        <v>21</v>
      </c>
      <c r="Y42">
        <v>2</v>
      </c>
      <c r="Z42">
        <f t="shared" si="5"/>
        <v>40.761904761904759</v>
      </c>
      <c r="AB42">
        <v>1147</v>
      </c>
      <c r="AC42">
        <v>0</v>
      </c>
      <c r="AD42">
        <v>0</v>
      </c>
      <c r="AE42">
        <v>-82</v>
      </c>
      <c r="AF42">
        <f t="shared" si="6"/>
        <v>1065</v>
      </c>
      <c r="AG42">
        <v>0</v>
      </c>
      <c r="AH42">
        <f t="shared" si="7"/>
        <v>1065</v>
      </c>
      <c r="AI42">
        <v>34</v>
      </c>
      <c r="AJ42">
        <f t="shared" si="8"/>
        <v>6</v>
      </c>
      <c r="AK42">
        <f t="shared" si="25"/>
        <v>31.323529411764707</v>
      </c>
      <c r="AM42">
        <v>2203</v>
      </c>
      <c r="AN42">
        <v>0</v>
      </c>
      <c r="AO42">
        <v>-233</v>
      </c>
      <c r="AP42">
        <f t="shared" si="9"/>
        <v>1970</v>
      </c>
      <c r="AQ42">
        <v>0</v>
      </c>
      <c r="AR42">
        <f t="shared" si="10"/>
        <v>1970</v>
      </c>
      <c r="AS42">
        <v>27</v>
      </c>
      <c r="AT42">
        <f t="shared" si="11"/>
        <v>6</v>
      </c>
      <c r="AU42">
        <f t="shared" si="12"/>
        <v>72.962962962962962</v>
      </c>
      <c r="AW42">
        <v>85</v>
      </c>
      <c r="AX42">
        <v>0</v>
      </c>
      <c r="AY42">
        <v>0</v>
      </c>
      <c r="AZ42">
        <f t="shared" si="13"/>
        <v>85</v>
      </c>
      <c r="BA42">
        <v>200</v>
      </c>
      <c r="BB42">
        <f t="shared" si="14"/>
        <v>285</v>
      </c>
      <c r="BC42">
        <v>12</v>
      </c>
      <c r="BD42">
        <f t="shared" si="15"/>
        <v>7</v>
      </c>
      <c r="BE42">
        <f t="shared" si="16"/>
        <v>23.75</v>
      </c>
      <c r="BG42">
        <v>560</v>
      </c>
      <c r="BH42">
        <v>0</v>
      </c>
      <c r="BI42">
        <v>0</v>
      </c>
      <c r="BJ42">
        <f t="shared" si="17"/>
        <v>560</v>
      </c>
      <c r="BK42">
        <v>0</v>
      </c>
      <c r="BL42">
        <f t="shared" si="18"/>
        <v>560</v>
      </c>
      <c r="BM42">
        <v>9</v>
      </c>
      <c r="BN42">
        <f t="shared" si="19"/>
        <v>5</v>
      </c>
      <c r="BO42">
        <f t="shared" si="20"/>
        <v>62.222222222222221</v>
      </c>
      <c r="BQ42">
        <v>437</v>
      </c>
      <c r="BR42">
        <v>0</v>
      </c>
      <c r="BS42">
        <v>-10</v>
      </c>
      <c r="BT42">
        <f t="shared" si="21"/>
        <v>427</v>
      </c>
      <c r="BU42">
        <v>600</v>
      </c>
      <c r="BV42">
        <f t="shared" si="22"/>
        <v>1027</v>
      </c>
      <c r="BW42">
        <v>23</v>
      </c>
      <c r="BX42">
        <f t="shared" si="23"/>
        <v>5</v>
      </c>
      <c r="BY42">
        <f t="shared" si="24"/>
        <v>44.652173913043477</v>
      </c>
      <c r="CA42">
        <v>999</v>
      </c>
    </row>
    <row r="43" spans="1:79" ht="17.25" customHeight="1" x14ac:dyDescent="0.3">
      <c r="A43" s="2">
        <v>44531</v>
      </c>
      <c r="B43" t="s">
        <v>106</v>
      </c>
      <c r="C43" t="s">
        <v>107</v>
      </c>
      <c r="D43" t="s">
        <v>27</v>
      </c>
      <c r="F43">
        <v>920</v>
      </c>
      <c r="G43">
        <v>0</v>
      </c>
      <c r="H43">
        <v>0</v>
      </c>
      <c r="I43">
        <v>-278</v>
      </c>
      <c r="J43">
        <f t="shared" si="0"/>
        <v>642</v>
      </c>
      <c r="K43">
        <v>0</v>
      </c>
      <c r="L43">
        <f t="shared" si="1"/>
        <v>642</v>
      </c>
      <c r="M43">
        <v>71</v>
      </c>
      <c r="N43">
        <v>1</v>
      </c>
      <c r="O43">
        <f t="shared" si="2"/>
        <v>9.0422535211267601</v>
      </c>
      <c r="Q43">
        <v>364</v>
      </c>
      <c r="R43">
        <v>0</v>
      </c>
      <c r="S43">
        <v>0</v>
      </c>
      <c r="T43">
        <v>-20</v>
      </c>
      <c r="U43">
        <f t="shared" si="3"/>
        <v>344</v>
      </c>
      <c r="V43">
        <v>0</v>
      </c>
      <c r="W43">
        <f t="shared" si="4"/>
        <v>344</v>
      </c>
      <c r="X43">
        <v>19</v>
      </c>
      <c r="Y43">
        <v>2</v>
      </c>
      <c r="Z43">
        <f t="shared" si="5"/>
        <v>18.105263157894736</v>
      </c>
      <c r="AB43">
        <v>34</v>
      </c>
      <c r="AC43">
        <v>0</v>
      </c>
      <c r="AD43">
        <v>0</v>
      </c>
      <c r="AE43">
        <v>-11</v>
      </c>
      <c r="AF43">
        <f t="shared" si="6"/>
        <v>23</v>
      </c>
      <c r="AG43">
        <v>600</v>
      </c>
      <c r="AH43">
        <f t="shared" si="7"/>
        <v>623</v>
      </c>
      <c r="AI43">
        <v>12</v>
      </c>
      <c r="AJ43">
        <f t="shared" si="8"/>
        <v>6</v>
      </c>
      <c r="AK43">
        <f t="shared" si="25"/>
        <v>51.916666666666664</v>
      </c>
      <c r="AM43">
        <v>1173</v>
      </c>
      <c r="AN43">
        <v>0</v>
      </c>
      <c r="AO43">
        <v>-3</v>
      </c>
      <c r="AP43">
        <f t="shared" si="9"/>
        <v>1170</v>
      </c>
      <c r="AQ43">
        <v>0</v>
      </c>
      <c r="AR43">
        <f t="shared" si="10"/>
        <v>1170</v>
      </c>
      <c r="AS43">
        <v>10</v>
      </c>
      <c r="AT43">
        <f t="shared" si="11"/>
        <v>6</v>
      </c>
      <c r="AU43">
        <f t="shared" si="12"/>
        <v>117</v>
      </c>
      <c r="AW43">
        <v>51</v>
      </c>
      <c r="AX43">
        <v>0</v>
      </c>
      <c r="AY43">
        <v>0</v>
      </c>
      <c r="AZ43">
        <f t="shared" si="13"/>
        <v>51</v>
      </c>
      <c r="BA43">
        <v>0</v>
      </c>
      <c r="BB43">
        <f t="shared" si="14"/>
        <v>51</v>
      </c>
      <c r="BC43">
        <v>2</v>
      </c>
      <c r="BD43">
        <f t="shared" si="15"/>
        <v>7</v>
      </c>
      <c r="BE43">
        <f t="shared" si="16"/>
        <v>25.5</v>
      </c>
      <c r="BG43">
        <v>413</v>
      </c>
      <c r="BH43">
        <v>0</v>
      </c>
      <c r="BI43">
        <v>0</v>
      </c>
      <c r="BJ43">
        <f t="shared" si="17"/>
        <v>413</v>
      </c>
      <c r="BK43">
        <v>400</v>
      </c>
      <c r="BL43">
        <f t="shared" si="18"/>
        <v>813</v>
      </c>
      <c r="BM43">
        <v>8</v>
      </c>
      <c r="BN43">
        <f t="shared" si="19"/>
        <v>5</v>
      </c>
      <c r="BO43">
        <f t="shared" si="20"/>
        <v>101.625</v>
      </c>
      <c r="BQ43">
        <v>295</v>
      </c>
      <c r="BR43">
        <v>0</v>
      </c>
      <c r="BS43">
        <v>-10</v>
      </c>
      <c r="BT43">
        <f t="shared" si="21"/>
        <v>285</v>
      </c>
      <c r="BU43">
        <v>600</v>
      </c>
      <c r="BV43">
        <f t="shared" si="22"/>
        <v>885</v>
      </c>
      <c r="BW43">
        <v>21</v>
      </c>
      <c r="BX43">
        <f t="shared" si="23"/>
        <v>5</v>
      </c>
      <c r="BY43">
        <f t="shared" si="24"/>
        <v>42.142857142857146</v>
      </c>
      <c r="CA43">
        <v>3400</v>
      </c>
    </row>
    <row r="44" spans="1:79" ht="17.25" customHeight="1" x14ac:dyDescent="0.3">
      <c r="A44" s="2">
        <v>44531</v>
      </c>
      <c r="B44" t="s">
        <v>108</v>
      </c>
      <c r="C44" t="s">
        <v>109</v>
      </c>
      <c r="D44" t="s">
        <v>27</v>
      </c>
      <c r="F44">
        <v>544</v>
      </c>
      <c r="G44">
        <v>0</v>
      </c>
      <c r="H44">
        <v>0</v>
      </c>
      <c r="I44">
        <v>0</v>
      </c>
      <c r="J44">
        <f t="shared" si="0"/>
        <v>544</v>
      </c>
      <c r="K44">
        <v>0</v>
      </c>
      <c r="L44">
        <f t="shared" si="1"/>
        <v>544</v>
      </c>
      <c r="M44">
        <v>12</v>
      </c>
      <c r="N44">
        <v>1</v>
      </c>
      <c r="O44">
        <f t="shared" si="2"/>
        <v>45.333333333333336</v>
      </c>
      <c r="Q44">
        <v>126</v>
      </c>
      <c r="R44">
        <v>0</v>
      </c>
      <c r="S44">
        <v>0</v>
      </c>
      <c r="T44">
        <v>0</v>
      </c>
      <c r="U44">
        <f t="shared" si="3"/>
        <v>126</v>
      </c>
      <c r="V44">
        <v>0</v>
      </c>
      <c r="W44">
        <f t="shared" si="4"/>
        <v>126</v>
      </c>
      <c r="X44">
        <v>1</v>
      </c>
      <c r="Y44">
        <v>2</v>
      </c>
      <c r="Z44">
        <f t="shared" si="5"/>
        <v>126</v>
      </c>
      <c r="AB44">
        <v>116</v>
      </c>
      <c r="AC44">
        <v>0</v>
      </c>
      <c r="AD44">
        <v>0</v>
      </c>
      <c r="AE44">
        <v>0</v>
      </c>
      <c r="AF44">
        <f t="shared" si="6"/>
        <v>116</v>
      </c>
      <c r="AG44">
        <v>0</v>
      </c>
      <c r="AH44">
        <f t="shared" si="7"/>
        <v>116</v>
      </c>
      <c r="AI44">
        <v>17</v>
      </c>
      <c r="AJ44">
        <f t="shared" si="8"/>
        <v>6</v>
      </c>
      <c r="AK44">
        <f>IFERROR(AH44/AI44,0)</f>
        <v>6.8235294117647056</v>
      </c>
      <c r="AM44">
        <v>485</v>
      </c>
      <c r="AN44">
        <v>0</v>
      </c>
      <c r="AO44">
        <v>0</v>
      </c>
      <c r="AP44">
        <f t="shared" si="9"/>
        <v>485</v>
      </c>
      <c r="AQ44">
        <v>0</v>
      </c>
      <c r="AR44">
        <f t="shared" si="10"/>
        <v>485</v>
      </c>
      <c r="AS44">
        <v>6</v>
      </c>
      <c r="AT44">
        <f t="shared" si="11"/>
        <v>6</v>
      </c>
      <c r="AU44">
        <f t="shared" si="12"/>
        <v>80.833333333333329</v>
      </c>
      <c r="AW44">
        <v>144</v>
      </c>
      <c r="AX44">
        <v>0</v>
      </c>
      <c r="AY44">
        <v>0</v>
      </c>
      <c r="AZ44">
        <f t="shared" si="13"/>
        <v>144</v>
      </c>
      <c r="BA44">
        <v>0</v>
      </c>
      <c r="BB44">
        <f t="shared" si="14"/>
        <v>144</v>
      </c>
      <c r="BC44">
        <v>7</v>
      </c>
      <c r="BD44">
        <f t="shared" si="15"/>
        <v>7</v>
      </c>
      <c r="BE44">
        <f t="shared" si="16"/>
        <v>20.571428571428573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235</v>
      </c>
      <c r="BR44">
        <v>0</v>
      </c>
      <c r="BS44">
        <v>0</v>
      </c>
      <c r="BT44">
        <f t="shared" si="21"/>
        <v>235</v>
      </c>
      <c r="BU44">
        <v>300</v>
      </c>
      <c r="BV44">
        <f t="shared" si="22"/>
        <v>535</v>
      </c>
      <c r="BW44">
        <v>6</v>
      </c>
      <c r="BX44">
        <f t="shared" si="23"/>
        <v>5</v>
      </c>
      <c r="BY44">
        <f t="shared" si="24"/>
        <v>89.166666666666671</v>
      </c>
      <c r="CA44">
        <v>3600</v>
      </c>
    </row>
    <row r="45" spans="1:79" ht="17.25" customHeight="1" x14ac:dyDescent="0.3">
      <c r="A45" s="2">
        <v>44531</v>
      </c>
      <c r="B45" t="s">
        <v>110</v>
      </c>
      <c r="C45" t="s">
        <v>111</v>
      </c>
      <c r="D45" t="s">
        <v>27</v>
      </c>
      <c r="F45">
        <v>2133</v>
      </c>
      <c r="G45">
        <v>1322</v>
      </c>
      <c r="H45">
        <v>0</v>
      </c>
      <c r="I45">
        <v>-101</v>
      </c>
      <c r="J45">
        <f t="shared" si="0"/>
        <v>3354</v>
      </c>
      <c r="K45">
        <v>0</v>
      </c>
      <c r="L45">
        <f t="shared" si="1"/>
        <v>3354</v>
      </c>
      <c r="M45">
        <v>330</v>
      </c>
      <c r="N45">
        <v>1</v>
      </c>
      <c r="O45">
        <f t="shared" si="2"/>
        <v>10.163636363636364</v>
      </c>
      <c r="Q45">
        <v>1567</v>
      </c>
      <c r="R45">
        <v>895</v>
      </c>
      <c r="S45">
        <v>0</v>
      </c>
      <c r="T45">
        <v>-27</v>
      </c>
      <c r="U45">
        <f t="shared" si="3"/>
        <v>2435</v>
      </c>
      <c r="V45">
        <v>0</v>
      </c>
      <c r="W45">
        <f t="shared" si="4"/>
        <v>2435</v>
      </c>
      <c r="X45">
        <v>61</v>
      </c>
      <c r="Y45">
        <v>2</v>
      </c>
      <c r="Z45">
        <f t="shared" si="5"/>
        <v>39.918032786885249</v>
      </c>
      <c r="AB45">
        <v>6612</v>
      </c>
      <c r="AC45">
        <v>0</v>
      </c>
      <c r="AD45">
        <v>0</v>
      </c>
      <c r="AE45">
        <v>-249</v>
      </c>
      <c r="AF45">
        <f t="shared" si="6"/>
        <v>6363</v>
      </c>
      <c r="AG45">
        <v>4000</v>
      </c>
      <c r="AH45">
        <f t="shared" si="7"/>
        <v>10363</v>
      </c>
      <c r="AI45">
        <v>533</v>
      </c>
      <c r="AJ45">
        <f t="shared" si="8"/>
        <v>6</v>
      </c>
      <c r="AK45">
        <f t="shared" si="25"/>
        <v>19.442776735459663</v>
      </c>
      <c r="AM45">
        <v>5115</v>
      </c>
      <c r="AN45">
        <v>2674</v>
      </c>
      <c r="AO45">
        <v>-178</v>
      </c>
      <c r="AP45">
        <f t="shared" si="9"/>
        <v>7611</v>
      </c>
      <c r="AQ45">
        <v>0</v>
      </c>
      <c r="AR45">
        <f t="shared" si="10"/>
        <v>7611</v>
      </c>
      <c r="AS45">
        <v>161</v>
      </c>
      <c r="AT45">
        <f t="shared" si="11"/>
        <v>6</v>
      </c>
      <c r="AU45">
        <f t="shared" si="12"/>
        <v>47.273291925465841</v>
      </c>
      <c r="AW45">
        <v>1611</v>
      </c>
      <c r="AX45">
        <v>2950</v>
      </c>
      <c r="AY45">
        <v>-189</v>
      </c>
      <c r="AZ45">
        <f t="shared" si="13"/>
        <v>4372</v>
      </c>
      <c r="BA45">
        <v>0</v>
      </c>
      <c r="BB45">
        <f t="shared" si="14"/>
        <v>4372</v>
      </c>
      <c r="BC45">
        <v>203</v>
      </c>
      <c r="BD45">
        <f t="shared" si="15"/>
        <v>7</v>
      </c>
      <c r="BE45">
        <f t="shared" si="16"/>
        <v>21.536945812807883</v>
      </c>
      <c r="BG45">
        <v>2247</v>
      </c>
      <c r="BH45">
        <v>2990</v>
      </c>
      <c r="BI45">
        <v>-13</v>
      </c>
      <c r="BJ45">
        <f t="shared" si="17"/>
        <v>5224</v>
      </c>
      <c r="BK45">
        <v>4000</v>
      </c>
      <c r="BL45">
        <f t="shared" si="18"/>
        <v>9224</v>
      </c>
      <c r="BM45">
        <v>227</v>
      </c>
      <c r="BN45">
        <f t="shared" si="19"/>
        <v>5</v>
      </c>
      <c r="BO45">
        <f t="shared" si="20"/>
        <v>40.634361233480178</v>
      </c>
      <c r="BQ45">
        <v>2581</v>
      </c>
      <c r="BR45">
        <v>1993</v>
      </c>
      <c r="BS45">
        <v>-109</v>
      </c>
      <c r="BT45">
        <f t="shared" si="21"/>
        <v>4465</v>
      </c>
      <c r="BU45">
        <v>3000</v>
      </c>
      <c r="BV45">
        <f t="shared" si="22"/>
        <v>7465</v>
      </c>
      <c r="BW45">
        <v>142</v>
      </c>
      <c r="BX45">
        <f t="shared" si="23"/>
        <v>5</v>
      </c>
      <c r="BY45">
        <f t="shared" si="24"/>
        <v>52.570422535211264</v>
      </c>
      <c r="CA45">
        <v>61140</v>
      </c>
    </row>
    <row r="46" spans="1:79" ht="17.25" customHeight="1" x14ac:dyDescent="0.3">
      <c r="A46" s="2">
        <v>44531</v>
      </c>
      <c r="B46" t="s">
        <v>112</v>
      </c>
      <c r="C46" t="s">
        <v>113</v>
      </c>
      <c r="D46" t="s">
        <v>27</v>
      </c>
      <c r="F46">
        <v>1726</v>
      </c>
      <c r="G46">
        <v>1321</v>
      </c>
      <c r="H46">
        <v>0</v>
      </c>
      <c r="I46">
        <v>-71</v>
      </c>
      <c r="J46">
        <f t="shared" si="0"/>
        <v>2976</v>
      </c>
      <c r="K46">
        <v>0</v>
      </c>
      <c r="L46">
        <f t="shared" si="1"/>
        <v>2976</v>
      </c>
      <c r="M46">
        <v>184</v>
      </c>
      <c r="N46">
        <v>1</v>
      </c>
      <c r="O46">
        <f t="shared" si="2"/>
        <v>16.173913043478262</v>
      </c>
      <c r="Q46">
        <v>1605</v>
      </c>
      <c r="R46">
        <v>1050</v>
      </c>
      <c r="S46">
        <v>0</v>
      </c>
      <c r="T46">
        <v>-12</v>
      </c>
      <c r="U46">
        <f t="shared" si="3"/>
        <v>2643</v>
      </c>
      <c r="V46">
        <v>0</v>
      </c>
      <c r="W46">
        <f t="shared" si="4"/>
        <v>2643</v>
      </c>
      <c r="X46">
        <v>85</v>
      </c>
      <c r="Y46">
        <v>2</v>
      </c>
      <c r="Z46">
        <f t="shared" si="5"/>
        <v>31.094117647058823</v>
      </c>
      <c r="AB46">
        <v>7784</v>
      </c>
      <c r="AC46">
        <v>0</v>
      </c>
      <c r="AD46">
        <v>0</v>
      </c>
      <c r="AE46">
        <v>-219</v>
      </c>
      <c r="AF46">
        <f t="shared" si="6"/>
        <v>7565</v>
      </c>
      <c r="AG46">
        <v>3000</v>
      </c>
      <c r="AH46">
        <f t="shared" si="7"/>
        <v>10565</v>
      </c>
      <c r="AI46">
        <v>417</v>
      </c>
      <c r="AJ46">
        <f t="shared" si="8"/>
        <v>6</v>
      </c>
      <c r="AK46">
        <f t="shared" si="25"/>
        <v>25.335731414868107</v>
      </c>
      <c r="AM46">
        <v>5745</v>
      </c>
      <c r="AN46">
        <v>2770</v>
      </c>
      <c r="AO46">
        <v>-337</v>
      </c>
      <c r="AP46">
        <f t="shared" si="9"/>
        <v>8178</v>
      </c>
      <c r="AQ46">
        <v>0</v>
      </c>
      <c r="AR46">
        <f t="shared" si="10"/>
        <v>8178</v>
      </c>
      <c r="AS46">
        <v>166</v>
      </c>
      <c r="AT46">
        <f t="shared" si="11"/>
        <v>6</v>
      </c>
      <c r="AU46">
        <f t="shared" si="12"/>
        <v>49.265060240963855</v>
      </c>
      <c r="AW46">
        <v>4681</v>
      </c>
      <c r="AX46">
        <v>3140</v>
      </c>
      <c r="AY46">
        <v>-94</v>
      </c>
      <c r="AZ46">
        <f t="shared" si="13"/>
        <v>7727</v>
      </c>
      <c r="BA46">
        <v>2000</v>
      </c>
      <c r="BB46">
        <f t="shared" si="14"/>
        <v>9727</v>
      </c>
      <c r="BC46">
        <v>161</v>
      </c>
      <c r="BD46">
        <f t="shared" si="15"/>
        <v>7</v>
      </c>
      <c r="BE46">
        <f t="shared" si="16"/>
        <v>60.41614906832298</v>
      </c>
      <c r="BG46">
        <v>148</v>
      </c>
      <c r="BH46">
        <v>2280</v>
      </c>
      <c r="BI46">
        <v>-4</v>
      </c>
      <c r="BJ46">
        <f t="shared" si="17"/>
        <v>2424</v>
      </c>
      <c r="BK46">
        <v>3000</v>
      </c>
      <c r="BL46">
        <f t="shared" si="18"/>
        <v>5424</v>
      </c>
      <c r="BM46">
        <v>93</v>
      </c>
      <c r="BN46">
        <f t="shared" si="19"/>
        <v>5</v>
      </c>
      <c r="BO46">
        <f t="shared" si="20"/>
        <v>58.322580645161288</v>
      </c>
      <c r="BQ46">
        <v>640</v>
      </c>
      <c r="BR46">
        <v>690</v>
      </c>
      <c r="BS46">
        <v>-10</v>
      </c>
      <c r="BT46">
        <f t="shared" si="21"/>
        <v>1320</v>
      </c>
      <c r="BU46">
        <v>1400</v>
      </c>
      <c r="BV46">
        <f t="shared" si="22"/>
        <v>2720</v>
      </c>
      <c r="BW46">
        <v>78</v>
      </c>
      <c r="BX46">
        <f t="shared" si="23"/>
        <v>5</v>
      </c>
      <c r="BY46">
        <f t="shared" si="24"/>
        <v>34.871794871794869</v>
      </c>
      <c r="CA46">
        <v>47419</v>
      </c>
    </row>
    <row r="47" spans="1:79" ht="17.25" customHeight="1" x14ac:dyDescent="0.3">
      <c r="A47" s="2">
        <v>44531</v>
      </c>
      <c r="B47" t="s">
        <v>114</v>
      </c>
      <c r="C47" t="s">
        <v>115</v>
      </c>
      <c r="D47" t="s">
        <v>27</v>
      </c>
      <c r="F47">
        <v>739</v>
      </c>
      <c r="G47">
        <v>449</v>
      </c>
      <c r="H47">
        <v>0</v>
      </c>
      <c r="I47">
        <v>-5</v>
      </c>
      <c r="J47">
        <f t="shared" si="0"/>
        <v>1183</v>
      </c>
      <c r="K47">
        <v>0</v>
      </c>
      <c r="L47">
        <f t="shared" si="1"/>
        <v>1183</v>
      </c>
      <c r="M47">
        <v>57</v>
      </c>
      <c r="N47">
        <v>1</v>
      </c>
      <c r="O47">
        <f t="shared" si="2"/>
        <v>20.754385964912281</v>
      </c>
      <c r="Q47">
        <v>345</v>
      </c>
      <c r="R47">
        <v>250</v>
      </c>
      <c r="S47">
        <v>0</v>
      </c>
      <c r="T47">
        <v>0</v>
      </c>
      <c r="U47">
        <f t="shared" si="3"/>
        <v>595</v>
      </c>
      <c r="V47">
        <v>0</v>
      </c>
      <c r="W47">
        <f t="shared" si="4"/>
        <v>595</v>
      </c>
      <c r="X47">
        <v>68</v>
      </c>
      <c r="Y47">
        <v>2</v>
      </c>
      <c r="Z47">
        <f t="shared" si="5"/>
        <v>8.75</v>
      </c>
      <c r="AB47">
        <v>961</v>
      </c>
      <c r="AC47">
        <v>0</v>
      </c>
      <c r="AD47">
        <v>0</v>
      </c>
      <c r="AE47">
        <v>-11</v>
      </c>
      <c r="AF47">
        <f t="shared" si="6"/>
        <v>950</v>
      </c>
      <c r="AG47">
        <v>0</v>
      </c>
      <c r="AH47">
        <f t="shared" si="7"/>
        <v>950</v>
      </c>
      <c r="AI47">
        <v>26</v>
      </c>
      <c r="AJ47">
        <f t="shared" si="8"/>
        <v>6</v>
      </c>
      <c r="AK47">
        <f t="shared" si="25"/>
        <v>36.53846153846154</v>
      </c>
      <c r="AM47">
        <v>1157</v>
      </c>
      <c r="AN47">
        <v>550</v>
      </c>
      <c r="AO47">
        <v>0</v>
      </c>
      <c r="AP47">
        <f t="shared" si="9"/>
        <v>1707</v>
      </c>
      <c r="AQ47">
        <v>0</v>
      </c>
      <c r="AR47">
        <f t="shared" si="10"/>
        <v>1707</v>
      </c>
      <c r="AS47">
        <v>20</v>
      </c>
      <c r="AT47">
        <f t="shared" si="11"/>
        <v>6</v>
      </c>
      <c r="AU47">
        <f t="shared" si="12"/>
        <v>85.35</v>
      </c>
      <c r="AW47">
        <v>313</v>
      </c>
      <c r="AX47">
        <v>770</v>
      </c>
      <c r="AY47">
        <v>0</v>
      </c>
      <c r="AZ47">
        <f t="shared" si="13"/>
        <v>1083</v>
      </c>
      <c r="BA47">
        <v>0</v>
      </c>
      <c r="BB47">
        <f t="shared" si="14"/>
        <v>1083</v>
      </c>
      <c r="BC47">
        <v>14</v>
      </c>
      <c r="BD47">
        <f t="shared" si="15"/>
        <v>7</v>
      </c>
      <c r="BE47">
        <f t="shared" si="16"/>
        <v>77.357142857142861</v>
      </c>
      <c r="BG47">
        <v>270</v>
      </c>
      <c r="BH47">
        <v>2200</v>
      </c>
      <c r="BI47">
        <v>0</v>
      </c>
      <c r="BJ47">
        <f t="shared" si="17"/>
        <v>2470</v>
      </c>
      <c r="BK47">
        <v>0</v>
      </c>
      <c r="BL47">
        <f t="shared" si="18"/>
        <v>2470</v>
      </c>
      <c r="BM47">
        <v>12</v>
      </c>
      <c r="BN47">
        <f t="shared" si="19"/>
        <v>5</v>
      </c>
      <c r="BO47">
        <f t="shared" si="20"/>
        <v>205.83333333333334</v>
      </c>
      <c r="BQ47">
        <v>610</v>
      </c>
      <c r="BR47">
        <v>373</v>
      </c>
      <c r="BS47">
        <v>0</v>
      </c>
      <c r="BT47">
        <f t="shared" si="21"/>
        <v>983</v>
      </c>
      <c r="BU47">
        <v>200</v>
      </c>
      <c r="BV47">
        <f t="shared" si="22"/>
        <v>1183</v>
      </c>
      <c r="BW47">
        <v>11</v>
      </c>
      <c r="BX47">
        <f t="shared" si="23"/>
        <v>5</v>
      </c>
      <c r="BY47">
        <f t="shared" si="24"/>
        <v>107.54545454545455</v>
      </c>
      <c r="CA47">
        <v>1396</v>
      </c>
    </row>
    <row r="48" spans="1:79" ht="17.25" customHeight="1" x14ac:dyDescent="0.3">
      <c r="A48" s="2">
        <v>44531</v>
      </c>
      <c r="B48" t="s">
        <v>116</v>
      </c>
      <c r="C48" t="s">
        <v>117</v>
      </c>
      <c r="D48" t="s">
        <v>27</v>
      </c>
      <c r="F48">
        <v>639</v>
      </c>
      <c r="G48">
        <v>100</v>
      </c>
      <c r="H48">
        <v>0</v>
      </c>
      <c r="I48">
        <v>-121</v>
      </c>
      <c r="J48">
        <f t="shared" si="0"/>
        <v>618</v>
      </c>
      <c r="K48">
        <v>0</v>
      </c>
      <c r="L48">
        <f t="shared" si="1"/>
        <v>618</v>
      </c>
      <c r="M48">
        <v>222</v>
      </c>
      <c r="N48">
        <v>1</v>
      </c>
      <c r="O48">
        <f t="shared" si="2"/>
        <v>2.7837837837837838</v>
      </c>
      <c r="Q48">
        <v>1370</v>
      </c>
      <c r="R48">
        <v>0</v>
      </c>
      <c r="S48">
        <v>0</v>
      </c>
      <c r="T48">
        <v>-100</v>
      </c>
      <c r="U48">
        <f t="shared" si="3"/>
        <v>1270</v>
      </c>
      <c r="V48">
        <v>0</v>
      </c>
      <c r="W48">
        <f t="shared" si="4"/>
        <v>1270</v>
      </c>
      <c r="X48">
        <v>53</v>
      </c>
      <c r="Y48">
        <v>2</v>
      </c>
      <c r="Z48">
        <f t="shared" si="5"/>
        <v>23.962264150943398</v>
      </c>
      <c r="AB48">
        <v>19672</v>
      </c>
      <c r="AC48">
        <v>0</v>
      </c>
      <c r="AD48">
        <v>0</v>
      </c>
      <c r="AE48">
        <v>-1635</v>
      </c>
      <c r="AF48">
        <f t="shared" si="6"/>
        <v>18037</v>
      </c>
      <c r="AG48">
        <v>3000</v>
      </c>
      <c r="AH48">
        <f t="shared" si="7"/>
        <v>21037</v>
      </c>
      <c r="AI48">
        <v>1523</v>
      </c>
      <c r="AJ48">
        <f t="shared" si="8"/>
        <v>6</v>
      </c>
      <c r="AK48">
        <f t="shared" si="25"/>
        <v>13.812869336835194</v>
      </c>
      <c r="AM48">
        <v>12669</v>
      </c>
      <c r="AN48">
        <v>280</v>
      </c>
      <c r="AO48">
        <v>-964</v>
      </c>
      <c r="AP48">
        <f t="shared" si="9"/>
        <v>11985</v>
      </c>
      <c r="AQ48">
        <v>4000</v>
      </c>
      <c r="AR48">
        <f t="shared" si="10"/>
        <v>15985</v>
      </c>
      <c r="AS48">
        <v>266</v>
      </c>
      <c r="AT48">
        <f t="shared" si="11"/>
        <v>6</v>
      </c>
      <c r="AU48">
        <f t="shared" si="12"/>
        <v>60.093984962406012</v>
      </c>
      <c r="AW48">
        <v>1946</v>
      </c>
      <c r="AX48">
        <v>50</v>
      </c>
      <c r="AY48">
        <v>-378</v>
      </c>
      <c r="AZ48">
        <f t="shared" si="13"/>
        <v>1618</v>
      </c>
      <c r="BA48">
        <v>3000</v>
      </c>
      <c r="BB48">
        <f t="shared" si="14"/>
        <v>4618</v>
      </c>
      <c r="BC48">
        <v>205</v>
      </c>
      <c r="BD48">
        <f t="shared" si="15"/>
        <v>7</v>
      </c>
      <c r="BE48">
        <f t="shared" si="16"/>
        <v>22.526829268292683</v>
      </c>
      <c r="BG48">
        <v>6807</v>
      </c>
      <c r="BH48">
        <v>160</v>
      </c>
      <c r="BI48">
        <v>-99</v>
      </c>
      <c r="BJ48">
        <f t="shared" si="17"/>
        <v>6868</v>
      </c>
      <c r="BK48">
        <v>0</v>
      </c>
      <c r="BL48">
        <f t="shared" si="18"/>
        <v>6868</v>
      </c>
      <c r="BM48">
        <v>92</v>
      </c>
      <c r="BN48">
        <f t="shared" si="19"/>
        <v>5</v>
      </c>
      <c r="BO48">
        <f t="shared" si="20"/>
        <v>74.652173913043484</v>
      </c>
      <c r="BQ48">
        <v>935</v>
      </c>
      <c r="BR48">
        <v>1216</v>
      </c>
      <c r="BS48">
        <v>-66</v>
      </c>
      <c r="BT48">
        <f t="shared" si="21"/>
        <v>2085</v>
      </c>
      <c r="BU48">
        <v>0</v>
      </c>
      <c r="BV48">
        <f t="shared" si="22"/>
        <v>2085</v>
      </c>
      <c r="BW48">
        <v>143</v>
      </c>
      <c r="BX48">
        <f t="shared" si="23"/>
        <v>5</v>
      </c>
      <c r="BY48">
        <f t="shared" si="24"/>
        <v>14.58041958041958</v>
      </c>
      <c r="CA48">
        <v>16887</v>
      </c>
    </row>
    <row r="49" spans="1:79" ht="17.25" customHeight="1" x14ac:dyDescent="0.3">
      <c r="A49" s="2">
        <v>44531</v>
      </c>
      <c r="B49" t="s">
        <v>118</v>
      </c>
      <c r="C49" t="s">
        <v>119</v>
      </c>
      <c r="D49" t="s">
        <v>27</v>
      </c>
      <c r="F49">
        <v>302</v>
      </c>
      <c r="G49">
        <v>0</v>
      </c>
      <c r="H49">
        <v>0</v>
      </c>
      <c r="I49">
        <v>0</v>
      </c>
      <c r="J49">
        <f t="shared" si="0"/>
        <v>302</v>
      </c>
      <c r="K49">
        <v>0</v>
      </c>
      <c r="L49">
        <f t="shared" si="1"/>
        <v>302</v>
      </c>
      <c r="M49">
        <v>15</v>
      </c>
      <c r="N49">
        <v>1</v>
      </c>
      <c r="O49">
        <f t="shared" si="2"/>
        <v>20.133333333333333</v>
      </c>
      <c r="Q49">
        <v>7</v>
      </c>
      <c r="R49">
        <v>0</v>
      </c>
      <c r="S49">
        <v>0</v>
      </c>
      <c r="T49">
        <v>0</v>
      </c>
      <c r="U49">
        <f t="shared" si="3"/>
        <v>7</v>
      </c>
      <c r="V49">
        <v>0</v>
      </c>
      <c r="W49">
        <f t="shared" si="4"/>
        <v>7</v>
      </c>
      <c r="X49">
        <v>5</v>
      </c>
      <c r="Y49">
        <v>2</v>
      </c>
      <c r="Z49">
        <f t="shared" si="5"/>
        <v>1.4</v>
      </c>
      <c r="AB49">
        <v>6</v>
      </c>
      <c r="AC49">
        <v>0</v>
      </c>
      <c r="AD49">
        <v>0</v>
      </c>
      <c r="AE49">
        <v>0</v>
      </c>
      <c r="AF49">
        <f t="shared" si="6"/>
        <v>6</v>
      </c>
      <c r="AG49">
        <v>0</v>
      </c>
      <c r="AH49">
        <f t="shared" si="7"/>
        <v>6</v>
      </c>
      <c r="AI49">
        <v>23</v>
      </c>
      <c r="AJ49">
        <f t="shared" si="8"/>
        <v>6</v>
      </c>
      <c r="AK49">
        <f t="shared" si="25"/>
        <v>0.2608695652173913</v>
      </c>
      <c r="AM49">
        <v>1317</v>
      </c>
      <c r="AN49">
        <v>0</v>
      </c>
      <c r="AO49">
        <v>0</v>
      </c>
      <c r="AP49">
        <f t="shared" si="9"/>
        <v>1317</v>
      </c>
      <c r="AQ49">
        <v>0</v>
      </c>
      <c r="AR49">
        <f t="shared" si="10"/>
        <v>1317</v>
      </c>
      <c r="AS49">
        <v>22</v>
      </c>
      <c r="AT49">
        <f t="shared" si="11"/>
        <v>6</v>
      </c>
      <c r="AU49">
        <f t="shared" si="12"/>
        <v>59.863636363636367</v>
      </c>
      <c r="AW49">
        <v>45</v>
      </c>
      <c r="AX49">
        <v>430</v>
      </c>
      <c r="AY49">
        <v>0</v>
      </c>
      <c r="AZ49">
        <f t="shared" si="13"/>
        <v>475</v>
      </c>
      <c r="BA49">
        <v>0</v>
      </c>
      <c r="BB49">
        <f t="shared" si="14"/>
        <v>475</v>
      </c>
      <c r="BC49">
        <v>35</v>
      </c>
      <c r="BD49">
        <f t="shared" si="15"/>
        <v>7</v>
      </c>
      <c r="BE49">
        <f t="shared" si="16"/>
        <v>13.571428571428571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2151</v>
      </c>
      <c r="BR49">
        <v>0</v>
      </c>
      <c r="BS49">
        <v>-960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1:79" ht="17.25" customHeight="1" x14ac:dyDescent="0.3">
      <c r="A50" s="2">
        <v>44531</v>
      </c>
      <c r="B50" t="s">
        <v>120</v>
      </c>
      <c r="C50" t="s">
        <v>121</v>
      </c>
      <c r="D50" t="s">
        <v>27</v>
      </c>
      <c r="F50">
        <v>799</v>
      </c>
      <c r="G50">
        <v>0</v>
      </c>
      <c r="H50">
        <v>0</v>
      </c>
      <c r="I50">
        <v>-113</v>
      </c>
      <c r="J50">
        <f t="shared" si="0"/>
        <v>686</v>
      </c>
      <c r="K50">
        <v>0</v>
      </c>
      <c r="L50">
        <f t="shared" si="1"/>
        <v>686</v>
      </c>
      <c r="M50">
        <v>64</v>
      </c>
      <c r="N50">
        <v>1</v>
      </c>
      <c r="O50">
        <f t="shared" si="2"/>
        <v>10.71875</v>
      </c>
      <c r="Q50">
        <v>409</v>
      </c>
      <c r="R50">
        <v>0</v>
      </c>
      <c r="S50">
        <v>0</v>
      </c>
      <c r="T50">
        <v>0</v>
      </c>
      <c r="U50">
        <f t="shared" si="3"/>
        <v>409</v>
      </c>
      <c r="V50">
        <v>0</v>
      </c>
      <c r="W50">
        <f t="shared" si="4"/>
        <v>409</v>
      </c>
      <c r="X50">
        <v>9</v>
      </c>
      <c r="Y50">
        <v>2</v>
      </c>
      <c r="Z50">
        <f t="shared" si="5"/>
        <v>45.444444444444443</v>
      </c>
      <c r="AB50">
        <v>1433</v>
      </c>
      <c r="AC50">
        <v>0</v>
      </c>
      <c r="AD50">
        <v>0</v>
      </c>
      <c r="AE50">
        <v>-10</v>
      </c>
      <c r="AF50">
        <f t="shared" si="6"/>
        <v>1423</v>
      </c>
      <c r="AG50">
        <v>800</v>
      </c>
      <c r="AH50">
        <f t="shared" si="7"/>
        <v>2223</v>
      </c>
      <c r="AI50">
        <v>66</v>
      </c>
      <c r="AJ50">
        <f t="shared" si="8"/>
        <v>6</v>
      </c>
      <c r="AK50">
        <f t="shared" si="25"/>
        <v>33.68181818181818</v>
      </c>
      <c r="AM50">
        <v>2670</v>
      </c>
      <c r="AN50">
        <v>430</v>
      </c>
      <c r="AO50">
        <v>-32</v>
      </c>
      <c r="AP50">
        <f t="shared" si="9"/>
        <v>3068</v>
      </c>
      <c r="AQ50">
        <v>0</v>
      </c>
      <c r="AR50">
        <f t="shared" si="10"/>
        <v>3068</v>
      </c>
      <c r="AS50">
        <v>53</v>
      </c>
      <c r="AT50">
        <f t="shared" si="11"/>
        <v>6</v>
      </c>
      <c r="AU50">
        <f t="shared" si="12"/>
        <v>57.886792452830186</v>
      </c>
      <c r="AW50">
        <v>1118</v>
      </c>
      <c r="AX50">
        <v>0</v>
      </c>
      <c r="AY50">
        <v>0</v>
      </c>
      <c r="AZ50">
        <f t="shared" si="13"/>
        <v>1118</v>
      </c>
      <c r="BA50">
        <v>0</v>
      </c>
      <c r="BB50">
        <f t="shared" si="14"/>
        <v>1118</v>
      </c>
      <c r="BC50">
        <v>44</v>
      </c>
      <c r="BD50">
        <f t="shared" si="15"/>
        <v>7</v>
      </c>
      <c r="BE50">
        <f t="shared" si="16"/>
        <v>25.40909090909091</v>
      </c>
      <c r="BG50">
        <v>523</v>
      </c>
      <c r="BH50">
        <v>0</v>
      </c>
      <c r="BI50">
        <v>-20</v>
      </c>
      <c r="BJ50">
        <f t="shared" si="17"/>
        <v>503</v>
      </c>
      <c r="BK50">
        <v>800</v>
      </c>
      <c r="BL50">
        <f t="shared" si="18"/>
        <v>1303</v>
      </c>
      <c r="BM50">
        <v>29</v>
      </c>
      <c r="BN50">
        <f t="shared" si="19"/>
        <v>5</v>
      </c>
      <c r="BO50">
        <f t="shared" si="20"/>
        <v>44.931034482758619</v>
      </c>
      <c r="BQ50">
        <v>1165</v>
      </c>
      <c r="BR50">
        <v>0</v>
      </c>
      <c r="BS50">
        <v>0</v>
      </c>
      <c r="BT50">
        <f t="shared" si="21"/>
        <v>1165</v>
      </c>
      <c r="BU50">
        <v>400</v>
      </c>
      <c r="BV50">
        <f t="shared" si="22"/>
        <v>1565</v>
      </c>
      <c r="BW50">
        <v>23</v>
      </c>
      <c r="BX50">
        <f t="shared" si="23"/>
        <v>5</v>
      </c>
      <c r="BY50">
        <f t="shared" si="24"/>
        <v>68.043478260869563</v>
      </c>
      <c r="CA50">
        <v>10000</v>
      </c>
    </row>
    <row r="51" spans="1:79" ht="17.25" customHeight="1" x14ac:dyDescent="0.3">
      <c r="A51" s="2">
        <v>44531</v>
      </c>
      <c r="B51" t="s">
        <v>122</v>
      </c>
      <c r="C51" t="s">
        <v>123</v>
      </c>
      <c r="D51" t="s">
        <v>27</v>
      </c>
      <c r="F51">
        <v>383</v>
      </c>
      <c r="G51">
        <v>0</v>
      </c>
      <c r="H51">
        <v>0</v>
      </c>
      <c r="I51">
        <v>-17</v>
      </c>
      <c r="J51">
        <f t="shared" si="0"/>
        <v>366</v>
      </c>
      <c r="K51">
        <v>0</v>
      </c>
      <c r="L51">
        <f t="shared" si="1"/>
        <v>366</v>
      </c>
      <c r="M51">
        <v>42</v>
      </c>
      <c r="N51">
        <v>1</v>
      </c>
      <c r="O51">
        <f t="shared" si="2"/>
        <v>8.7142857142857135</v>
      </c>
      <c r="Q51">
        <v>495</v>
      </c>
      <c r="R51">
        <v>0</v>
      </c>
      <c r="S51">
        <v>0</v>
      </c>
      <c r="T51">
        <v>-68</v>
      </c>
      <c r="U51">
        <f t="shared" si="3"/>
        <v>427</v>
      </c>
      <c r="V51">
        <v>0</v>
      </c>
      <c r="W51">
        <f t="shared" si="4"/>
        <v>427</v>
      </c>
      <c r="X51">
        <v>6</v>
      </c>
      <c r="Y51">
        <v>2</v>
      </c>
      <c r="Z51">
        <f t="shared" si="5"/>
        <v>71.166666666666671</v>
      </c>
      <c r="AB51">
        <v>2494</v>
      </c>
      <c r="AC51">
        <v>0</v>
      </c>
      <c r="AD51">
        <v>0</v>
      </c>
      <c r="AE51">
        <v>0</v>
      </c>
      <c r="AF51">
        <f t="shared" si="6"/>
        <v>2494</v>
      </c>
      <c r="AG51">
        <v>0</v>
      </c>
      <c r="AH51">
        <f t="shared" si="7"/>
        <v>2494</v>
      </c>
      <c r="AI51">
        <v>101</v>
      </c>
      <c r="AJ51">
        <f t="shared" si="8"/>
        <v>6</v>
      </c>
      <c r="AK51">
        <f t="shared" si="25"/>
        <v>24.693069306930692</v>
      </c>
      <c r="AM51">
        <v>2109</v>
      </c>
      <c r="AN51">
        <v>0</v>
      </c>
      <c r="AO51">
        <v>-51</v>
      </c>
      <c r="AP51">
        <f t="shared" si="9"/>
        <v>2058</v>
      </c>
      <c r="AQ51">
        <v>0</v>
      </c>
      <c r="AR51">
        <f t="shared" si="10"/>
        <v>2058</v>
      </c>
      <c r="AS51">
        <v>37</v>
      </c>
      <c r="AT51">
        <f t="shared" si="11"/>
        <v>6</v>
      </c>
      <c r="AU51">
        <f t="shared" si="12"/>
        <v>55.621621621621621</v>
      </c>
      <c r="AW51">
        <v>2432</v>
      </c>
      <c r="AX51">
        <v>0</v>
      </c>
      <c r="AY51">
        <v>0</v>
      </c>
      <c r="AZ51">
        <f t="shared" si="13"/>
        <v>2432</v>
      </c>
      <c r="BA51">
        <v>0</v>
      </c>
      <c r="BB51">
        <f t="shared" si="14"/>
        <v>2432</v>
      </c>
      <c r="BC51">
        <v>66</v>
      </c>
      <c r="BD51">
        <f t="shared" si="15"/>
        <v>7</v>
      </c>
      <c r="BE51">
        <f t="shared" si="16"/>
        <v>36.848484848484851</v>
      </c>
      <c r="BG51">
        <v>1068</v>
      </c>
      <c r="BH51">
        <v>0</v>
      </c>
      <c r="BI51">
        <v>0</v>
      </c>
      <c r="BJ51">
        <f t="shared" si="17"/>
        <v>1068</v>
      </c>
      <c r="BK51">
        <v>500</v>
      </c>
      <c r="BL51">
        <f t="shared" si="18"/>
        <v>1568</v>
      </c>
      <c r="BM51">
        <v>30</v>
      </c>
      <c r="BN51">
        <f t="shared" si="19"/>
        <v>5</v>
      </c>
      <c r="BO51">
        <f t="shared" si="20"/>
        <v>52.266666666666666</v>
      </c>
      <c r="BQ51">
        <v>143</v>
      </c>
      <c r="BR51">
        <v>0</v>
      </c>
      <c r="BS51">
        <v>0</v>
      </c>
      <c r="BT51">
        <f t="shared" si="21"/>
        <v>143</v>
      </c>
      <c r="BU51">
        <v>500</v>
      </c>
      <c r="BV51">
        <f t="shared" si="22"/>
        <v>643</v>
      </c>
      <c r="BW51">
        <v>33</v>
      </c>
      <c r="BX51">
        <f t="shared" si="23"/>
        <v>5</v>
      </c>
      <c r="BY51">
        <f t="shared" si="24"/>
        <v>19.484848484848484</v>
      </c>
      <c r="CA51">
        <v>20945</v>
      </c>
    </row>
    <row r="52" spans="1:79" ht="17.25" customHeight="1" x14ac:dyDescent="0.3">
      <c r="A52" s="2">
        <v>44531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44531</v>
      </c>
      <c r="B53" t="s">
        <v>126</v>
      </c>
      <c r="C53" t="s">
        <v>127</v>
      </c>
      <c r="D53" t="s">
        <v>27</v>
      </c>
      <c r="F53">
        <v>778</v>
      </c>
      <c r="G53">
        <v>1348</v>
      </c>
      <c r="H53">
        <v>0</v>
      </c>
      <c r="I53">
        <v>-60</v>
      </c>
      <c r="J53">
        <f t="shared" si="0"/>
        <v>2066</v>
      </c>
      <c r="K53">
        <v>0</v>
      </c>
      <c r="L53">
        <f t="shared" si="1"/>
        <v>2066</v>
      </c>
      <c r="M53">
        <v>111</v>
      </c>
      <c r="N53">
        <v>1</v>
      </c>
      <c r="O53">
        <f t="shared" si="2"/>
        <v>18.612612612612612</v>
      </c>
      <c r="Q53">
        <v>757</v>
      </c>
      <c r="R53">
        <v>820</v>
      </c>
      <c r="S53">
        <v>0</v>
      </c>
      <c r="T53">
        <v>0</v>
      </c>
      <c r="U53">
        <f t="shared" si="3"/>
        <v>1577</v>
      </c>
      <c r="V53">
        <v>0</v>
      </c>
      <c r="W53">
        <f t="shared" si="4"/>
        <v>1577</v>
      </c>
      <c r="X53">
        <v>20</v>
      </c>
      <c r="Y53">
        <v>2</v>
      </c>
      <c r="Z53">
        <f t="shared" si="5"/>
        <v>78.849999999999994</v>
      </c>
      <c r="AB53">
        <v>695</v>
      </c>
      <c r="AC53">
        <v>0</v>
      </c>
      <c r="AD53">
        <v>0</v>
      </c>
      <c r="AE53">
        <v>0</v>
      </c>
      <c r="AF53">
        <f t="shared" si="6"/>
        <v>695</v>
      </c>
      <c r="AG53">
        <v>0</v>
      </c>
      <c r="AH53">
        <f t="shared" si="7"/>
        <v>695</v>
      </c>
      <c r="AI53">
        <v>30</v>
      </c>
      <c r="AJ53">
        <f t="shared" si="8"/>
        <v>6</v>
      </c>
      <c r="AK53">
        <f t="shared" si="25"/>
        <v>23.166666666666668</v>
      </c>
      <c r="AM53">
        <v>2583</v>
      </c>
      <c r="AN53">
        <v>570</v>
      </c>
      <c r="AO53">
        <v>0</v>
      </c>
      <c r="AP53">
        <f t="shared" si="9"/>
        <v>3153</v>
      </c>
      <c r="AQ53">
        <v>0</v>
      </c>
      <c r="AR53">
        <f t="shared" si="10"/>
        <v>3153</v>
      </c>
      <c r="AS53">
        <v>20</v>
      </c>
      <c r="AT53">
        <f t="shared" si="11"/>
        <v>6</v>
      </c>
      <c r="AU53">
        <f t="shared" si="12"/>
        <v>157.65</v>
      </c>
      <c r="AW53">
        <v>468</v>
      </c>
      <c r="AX53">
        <v>278</v>
      </c>
      <c r="AY53">
        <v>-20</v>
      </c>
      <c r="AZ53">
        <f t="shared" si="13"/>
        <v>726</v>
      </c>
      <c r="BA53">
        <v>400</v>
      </c>
      <c r="BB53">
        <f t="shared" si="14"/>
        <v>1126</v>
      </c>
      <c r="BC53">
        <v>21</v>
      </c>
      <c r="BD53">
        <f t="shared" si="15"/>
        <v>7</v>
      </c>
      <c r="BE53">
        <f t="shared" si="16"/>
        <v>53.61904761904762</v>
      </c>
      <c r="BG53">
        <v>185</v>
      </c>
      <c r="BH53">
        <v>690</v>
      </c>
      <c r="BI53">
        <v>-3</v>
      </c>
      <c r="BJ53">
        <f t="shared" si="17"/>
        <v>872</v>
      </c>
      <c r="BK53">
        <v>0</v>
      </c>
      <c r="BL53">
        <f t="shared" si="18"/>
        <v>872</v>
      </c>
      <c r="BM53">
        <v>11</v>
      </c>
      <c r="BN53">
        <f t="shared" si="19"/>
        <v>5</v>
      </c>
      <c r="BO53">
        <f t="shared" si="20"/>
        <v>79.272727272727266</v>
      </c>
      <c r="BQ53">
        <v>573</v>
      </c>
      <c r="BR53">
        <v>700</v>
      </c>
      <c r="BS53">
        <v>0</v>
      </c>
      <c r="BT53">
        <f t="shared" si="21"/>
        <v>1273</v>
      </c>
      <c r="BU53">
        <v>800</v>
      </c>
      <c r="BV53">
        <f t="shared" si="22"/>
        <v>2073</v>
      </c>
      <c r="BW53">
        <v>37</v>
      </c>
      <c r="BX53">
        <f t="shared" si="23"/>
        <v>5</v>
      </c>
      <c r="BY53">
        <f t="shared" si="24"/>
        <v>56.027027027027025</v>
      </c>
      <c r="CA53">
        <v>13996</v>
      </c>
    </row>
    <row r="54" spans="1:79" ht="17.25" customHeight="1" x14ac:dyDescent="0.3">
      <c r="A54" s="2">
        <v>44531</v>
      </c>
      <c r="B54" t="s">
        <v>128</v>
      </c>
      <c r="C54" t="s">
        <v>129</v>
      </c>
      <c r="D54" t="s">
        <v>27</v>
      </c>
      <c r="F54">
        <v>35</v>
      </c>
      <c r="G54">
        <v>0</v>
      </c>
      <c r="H54">
        <v>0</v>
      </c>
      <c r="I54">
        <v>0</v>
      </c>
      <c r="J54">
        <f t="shared" si="0"/>
        <v>35</v>
      </c>
      <c r="K54">
        <v>0</v>
      </c>
      <c r="L54">
        <f t="shared" si="1"/>
        <v>35</v>
      </c>
      <c r="M54">
        <v>2</v>
      </c>
      <c r="N54">
        <v>1</v>
      </c>
      <c r="O54">
        <f t="shared" si="2"/>
        <v>17.5</v>
      </c>
      <c r="Q54">
        <v>41</v>
      </c>
      <c r="R54">
        <v>0</v>
      </c>
      <c r="S54">
        <v>0</v>
      </c>
      <c r="T54">
        <v>0</v>
      </c>
      <c r="U54">
        <f t="shared" si="3"/>
        <v>41</v>
      </c>
      <c r="V54">
        <v>0</v>
      </c>
      <c r="W54">
        <f t="shared" si="4"/>
        <v>41</v>
      </c>
      <c r="X54">
        <v>0</v>
      </c>
      <c r="Y54">
        <v>2</v>
      </c>
      <c r="Z54">
        <f t="shared" si="5"/>
        <v>0</v>
      </c>
      <c r="AB54">
        <v>0</v>
      </c>
      <c r="AC54">
        <v>0</v>
      </c>
      <c r="AD54">
        <v>0</v>
      </c>
      <c r="AE54">
        <v>0</v>
      </c>
      <c r="AF54">
        <f t="shared" si="6"/>
        <v>0</v>
      </c>
      <c r="AG54">
        <v>450</v>
      </c>
      <c r="AH54">
        <f t="shared" si="7"/>
        <v>450</v>
      </c>
      <c r="AI54">
        <v>17</v>
      </c>
      <c r="AJ54">
        <f t="shared" si="8"/>
        <v>6</v>
      </c>
      <c r="AK54">
        <f t="shared" si="25"/>
        <v>26.470588235294116</v>
      </c>
      <c r="AM54">
        <v>0</v>
      </c>
      <c r="AN54">
        <v>0</v>
      </c>
      <c r="AO54">
        <v>0</v>
      </c>
      <c r="AP54">
        <f t="shared" si="9"/>
        <v>0</v>
      </c>
      <c r="AQ54">
        <f>120+120</f>
        <v>240</v>
      </c>
      <c r="AR54">
        <f t="shared" si="10"/>
        <v>240</v>
      </c>
      <c r="AS54">
        <v>10</v>
      </c>
      <c r="AT54">
        <f t="shared" si="11"/>
        <v>6</v>
      </c>
      <c r="AU54">
        <f t="shared" si="12"/>
        <v>24</v>
      </c>
      <c r="AW54">
        <v>0</v>
      </c>
      <c r="AX54">
        <v>0</v>
      </c>
      <c r="AY54">
        <v>0</v>
      </c>
      <c r="AZ54">
        <f t="shared" si="13"/>
        <v>0</v>
      </c>
      <c r="BA54">
        <v>150</v>
      </c>
      <c r="BB54">
        <f t="shared" si="14"/>
        <v>150</v>
      </c>
      <c r="BC54">
        <v>5</v>
      </c>
      <c r="BD54">
        <f t="shared" si="15"/>
        <v>7</v>
      </c>
      <c r="BE54">
        <f t="shared" si="16"/>
        <v>30</v>
      </c>
      <c r="BG54">
        <v>0</v>
      </c>
      <c r="BH54">
        <v>0</v>
      </c>
      <c r="BI54">
        <v>0</v>
      </c>
      <c r="BJ54">
        <f t="shared" si="17"/>
        <v>0</v>
      </c>
      <c r="BK54">
        <f>120+90</f>
        <v>210</v>
      </c>
      <c r="BL54">
        <f t="shared" si="18"/>
        <v>210</v>
      </c>
      <c r="BM54">
        <v>6</v>
      </c>
      <c r="BN54">
        <f t="shared" si="19"/>
        <v>5</v>
      </c>
      <c r="BO54">
        <f t="shared" si="20"/>
        <v>35</v>
      </c>
      <c r="BQ54">
        <v>0</v>
      </c>
      <c r="BR54">
        <v>0</v>
      </c>
      <c r="BS54">
        <v>0</v>
      </c>
      <c r="BT54">
        <f t="shared" si="21"/>
        <v>0</v>
      </c>
      <c r="BU54">
        <f>120+120</f>
        <v>240</v>
      </c>
      <c r="BV54">
        <f t="shared" si="22"/>
        <v>240</v>
      </c>
      <c r="BW54">
        <v>7</v>
      </c>
      <c r="BX54">
        <f t="shared" si="23"/>
        <v>5</v>
      </c>
      <c r="BY54">
        <f t="shared" si="24"/>
        <v>34.285714285714285</v>
      </c>
      <c r="CA54">
        <v>726</v>
      </c>
    </row>
    <row r="55" spans="1:79" ht="17.25" customHeight="1" x14ac:dyDescent="0.3">
      <c r="A55" s="2">
        <v>44531</v>
      </c>
      <c r="B55" t="s">
        <v>130</v>
      </c>
      <c r="C55" t="s">
        <v>131</v>
      </c>
      <c r="D55" t="s">
        <v>27</v>
      </c>
      <c r="F55">
        <v>501</v>
      </c>
      <c r="G55">
        <v>0</v>
      </c>
      <c r="H55">
        <v>0</v>
      </c>
      <c r="I55">
        <v>0</v>
      </c>
      <c r="J55">
        <f t="shared" si="0"/>
        <v>501</v>
      </c>
      <c r="K55">
        <v>0</v>
      </c>
      <c r="L55">
        <f t="shared" si="1"/>
        <v>501</v>
      </c>
      <c r="M55">
        <v>27</v>
      </c>
      <c r="N55">
        <v>1</v>
      </c>
      <c r="O55">
        <f t="shared" si="2"/>
        <v>18.555555555555557</v>
      </c>
      <c r="Q55">
        <v>444</v>
      </c>
      <c r="R55">
        <v>0</v>
      </c>
      <c r="S55">
        <v>0</v>
      </c>
      <c r="T55">
        <v>-10</v>
      </c>
      <c r="U55">
        <f t="shared" si="3"/>
        <v>434</v>
      </c>
      <c r="V55">
        <v>0</v>
      </c>
      <c r="W55">
        <f t="shared" si="4"/>
        <v>434</v>
      </c>
      <c r="X55">
        <v>17</v>
      </c>
      <c r="Y55">
        <v>2</v>
      </c>
      <c r="Z55">
        <f t="shared" si="5"/>
        <v>25.529411764705884</v>
      </c>
      <c r="AB55">
        <v>1900</v>
      </c>
      <c r="AC55">
        <v>0</v>
      </c>
      <c r="AD55">
        <v>0</v>
      </c>
      <c r="AE55">
        <v>-80</v>
      </c>
      <c r="AF55">
        <f t="shared" si="6"/>
        <v>1820</v>
      </c>
      <c r="AG55">
        <v>0</v>
      </c>
      <c r="AH55">
        <f t="shared" si="7"/>
        <v>1820</v>
      </c>
      <c r="AI55">
        <v>83</v>
      </c>
      <c r="AJ55">
        <f t="shared" si="8"/>
        <v>6</v>
      </c>
      <c r="AK55">
        <f t="shared" si="25"/>
        <v>21.927710843373493</v>
      </c>
      <c r="AM55">
        <v>1447</v>
      </c>
      <c r="AN55">
        <v>80</v>
      </c>
      <c r="AO55">
        <v>-220</v>
      </c>
      <c r="AP55">
        <f t="shared" si="9"/>
        <v>1307</v>
      </c>
      <c r="AQ55">
        <v>0</v>
      </c>
      <c r="AR55">
        <f t="shared" si="10"/>
        <v>1307</v>
      </c>
      <c r="AS55">
        <v>33</v>
      </c>
      <c r="AT55">
        <f t="shared" si="11"/>
        <v>6</v>
      </c>
      <c r="AU55">
        <f t="shared" si="12"/>
        <v>39.606060606060609</v>
      </c>
      <c r="AW55">
        <v>157</v>
      </c>
      <c r="AX55">
        <v>0</v>
      </c>
      <c r="AY55">
        <v>0</v>
      </c>
      <c r="AZ55">
        <f t="shared" si="13"/>
        <v>157</v>
      </c>
      <c r="BA55">
        <v>180</v>
      </c>
      <c r="BB55">
        <f t="shared" si="14"/>
        <v>337</v>
      </c>
      <c r="BC55">
        <v>20</v>
      </c>
      <c r="BD55">
        <f t="shared" si="15"/>
        <v>7</v>
      </c>
      <c r="BE55">
        <f t="shared" si="16"/>
        <v>16.850000000000001</v>
      </c>
      <c r="BG55">
        <v>649</v>
      </c>
      <c r="BH55">
        <v>0</v>
      </c>
      <c r="BI55">
        <v>0</v>
      </c>
      <c r="BJ55">
        <f t="shared" si="17"/>
        <v>649</v>
      </c>
      <c r="BK55">
        <v>358</v>
      </c>
      <c r="BL55">
        <f t="shared" si="18"/>
        <v>1007</v>
      </c>
      <c r="BM55">
        <v>17</v>
      </c>
      <c r="BN55">
        <f t="shared" si="19"/>
        <v>5</v>
      </c>
      <c r="BO55">
        <f t="shared" si="20"/>
        <v>59.235294117647058</v>
      </c>
      <c r="BQ55">
        <v>0</v>
      </c>
      <c r="BR55">
        <v>0</v>
      </c>
      <c r="BS55">
        <v>0</v>
      </c>
      <c r="BT55">
        <f t="shared" si="21"/>
        <v>0</v>
      </c>
      <c r="BU55">
        <v>900</v>
      </c>
      <c r="BV55">
        <f t="shared" si="22"/>
        <v>900</v>
      </c>
      <c r="BW55">
        <v>46</v>
      </c>
      <c r="BX55">
        <f t="shared" si="23"/>
        <v>5</v>
      </c>
      <c r="BY55">
        <f t="shared" si="24"/>
        <v>19.565217391304348</v>
      </c>
      <c r="CA55">
        <v>18513</v>
      </c>
    </row>
    <row r="56" spans="1:79" ht="17.25" customHeight="1" x14ac:dyDescent="0.3">
      <c r="A56" s="2">
        <v>44531</v>
      </c>
      <c r="B56" t="s">
        <v>132</v>
      </c>
      <c r="C56" t="s">
        <v>133</v>
      </c>
      <c r="D56" t="s">
        <v>27</v>
      </c>
      <c r="F56">
        <v>746</v>
      </c>
      <c r="G56">
        <v>759</v>
      </c>
      <c r="H56">
        <v>0</v>
      </c>
      <c r="I56">
        <v>-49</v>
      </c>
      <c r="J56">
        <f t="shared" si="0"/>
        <v>1456</v>
      </c>
      <c r="K56">
        <v>0</v>
      </c>
      <c r="L56">
        <f t="shared" si="1"/>
        <v>1456</v>
      </c>
      <c r="M56">
        <v>144</v>
      </c>
      <c r="N56">
        <v>1</v>
      </c>
      <c r="O56">
        <f t="shared" si="2"/>
        <v>10.111111111111111</v>
      </c>
      <c r="Q56">
        <v>211</v>
      </c>
      <c r="R56">
        <v>2130</v>
      </c>
      <c r="S56">
        <v>0</v>
      </c>
      <c r="T56">
        <v>-150</v>
      </c>
      <c r="U56">
        <f t="shared" si="3"/>
        <v>2191</v>
      </c>
      <c r="V56">
        <v>0</v>
      </c>
      <c r="W56">
        <f t="shared" si="4"/>
        <v>2191</v>
      </c>
      <c r="X56">
        <v>86</v>
      </c>
      <c r="Y56">
        <v>2</v>
      </c>
      <c r="Z56">
        <f t="shared" si="5"/>
        <v>25.476744186046513</v>
      </c>
      <c r="AB56">
        <v>5351</v>
      </c>
      <c r="AC56">
        <v>5000</v>
      </c>
      <c r="AD56">
        <v>0</v>
      </c>
      <c r="AE56">
        <v>-815</v>
      </c>
      <c r="AF56">
        <f t="shared" si="6"/>
        <v>9536</v>
      </c>
      <c r="AG56">
        <v>0</v>
      </c>
      <c r="AH56">
        <f t="shared" si="7"/>
        <v>9536</v>
      </c>
      <c r="AI56">
        <v>320</v>
      </c>
      <c r="AJ56">
        <f t="shared" si="8"/>
        <v>6</v>
      </c>
      <c r="AK56">
        <f t="shared" si="25"/>
        <v>29.8</v>
      </c>
      <c r="AM56">
        <v>11512</v>
      </c>
      <c r="AN56">
        <v>8333</v>
      </c>
      <c r="AO56">
        <v>-242</v>
      </c>
      <c r="AP56">
        <f t="shared" si="9"/>
        <v>19603</v>
      </c>
      <c r="AQ56">
        <v>5000</v>
      </c>
      <c r="AR56">
        <f t="shared" si="10"/>
        <v>24603</v>
      </c>
      <c r="AS56">
        <v>276</v>
      </c>
      <c r="AT56">
        <f t="shared" si="11"/>
        <v>6</v>
      </c>
      <c r="AU56">
        <f t="shared" si="12"/>
        <v>89.141304347826093</v>
      </c>
      <c r="AW56">
        <v>4745</v>
      </c>
      <c r="AX56">
        <v>2135</v>
      </c>
      <c r="AY56">
        <v>-772</v>
      </c>
      <c r="AZ56">
        <f t="shared" si="13"/>
        <v>6108</v>
      </c>
      <c r="BA56">
        <v>0</v>
      </c>
      <c r="BB56">
        <f t="shared" si="14"/>
        <v>6108</v>
      </c>
      <c r="BC56">
        <v>235</v>
      </c>
      <c r="BD56">
        <f t="shared" si="15"/>
        <v>7</v>
      </c>
      <c r="BE56">
        <f t="shared" si="16"/>
        <v>25.991489361702129</v>
      </c>
      <c r="BG56">
        <v>649</v>
      </c>
      <c r="BH56">
        <v>16118</v>
      </c>
      <c r="BI56">
        <v>0</v>
      </c>
      <c r="BJ56">
        <f t="shared" si="17"/>
        <v>16767</v>
      </c>
      <c r="BK56">
        <v>0</v>
      </c>
      <c r="BL56">
        <f t="shared" si="18"/>
        <v>16767</v>
      </c>
      <c r="BM56">
        <v>339</v>
      </c>
      <c r="BN56">
        <f t="shared" si="19"/>
        <v>5</v>
      </c>
      <c r="BO56">
        <f t="shared" si="20"/>
        <v>49.460176991150441</v>
      </c>
      <c r="BQ56">
        <v>359</v>
      </c>
      <c r="BR56">
        <v>5174</v>
      </c>
      <c r="BS56">
        <v>-260</v>
      </c>
      <c r="BT56">
        <f t="shared" si="21"/>
        <v>5273</v>
      </c>
      <c r="BU56">
        <f>300+2047</f>
        <v>2347</v>
      </c>
      <c r="BV56">
        <f t="shared" si="22"/>
        <v>7620</v>
      </c>
      <c r="BW56">
        <v>181</v>
      </c>
      <c r="BX56">
        <f t="shared" si="23"/>
        <v>5</v>
      </c>
      <c r="BY56">
        <f t="shared" si="24"/>
        <v>42.099447513812152</v>
      </c>
      <c r="CA56">
        <v>83205</v>
      </c>
    </row>
    <row r="57" spans="1:79" ht="17.25" customHeight="1" x14ac:dyDescent="0.3">
      <c r="A57" s="2">
        <v>44531</v>
      </c>
      <c r="B57" t="s">
        <v>134</v>
      </c>
      <c r="C57" t="s">
        <v>135</v>
      </c>
      <c r="D57" t="s">
        <v>27</v>
      </c>
      <c r="F57">
        <v>1035</v>
      </c>
      <c r="G57">
        <v>0</v>
      </c>
      <c r="H57">
        <v>0</v>
      </c>
      <c r="I57">
        <v>-60</v>
      </c>
      <c r="J57">
        <f t="shared" si="0"/>
        <v>975</v>
      </c>
      <c r="K57">
        <v>0</v>
      </c>
      <c r="L57">
        <f t="shared" si="1"/>
        <v>975</v>
      </c>
      <c r="M57">
        <v>117</v>
      </c>
      <c r="N57">
        <v>1</v>
      </c>
      <c r="O57">
        <f t="shared" si="2"/>
        <v>8.3333333333333339</v>
      </c>
      <c r="Q57">
        <v>1192</v>
      </c>
      <c r="R57">
        <v>0</v>
      </c>
      <c r="S57">
        <v>0</v>
      </c>
      <c r="T57">
        <v>-82</v>
      </c>
      <c r="U57">
        <f t="shared" si="3"/>
        <v>1110</v>
      </c>
      <c r="V57">
        <v>0</v>
      </c>
      <c r="W57">
        <f t="shared" si="4"/>
        <v>1110</v>
      </c>
      <c r="X57">
        <v>43</v>
      </c>
      <c r="Y57">
        <v>2</v>
      </c>
      <c r="Z57">
        <f t="shared" si="5"/>
        <v>25.813953488372093</v>
      </c>
      <c r="AB57">
        <v>1344</v>
      </c>
      <c r="AC57">
        <v>0</v>
      </c>
      <c r="AD57">
        <v>0</v>
      </c>
      <c r="AE57">
        <v>-65</v>
      </c>
      <c r="AF57">
        <f t="shared" si="6"/>
        <v>1279</v>
      </c>
      <c r="AG57">
        <v>0</v>
      </c>
      <c r="AH57">
        <f t="shared" si="7"/>
        <v>1279</v>
      </c>
      <c r="AI57">
        <v>50</v>
      </c>
      <c r="AJ57">
        <f t="shared" si="8"/>
        <v>6</v>
      </c>
      <c r="AK57">
        <f t="shared" si="25"/>
        <v>25.58</v>
      </c>
      <c r="AM57">
        <v>2021</v>
      </c>
      <c r="AN57">
        <v>0</v>
      </c>
      <c r="AO57">
        <v>-24</v>
      </c>
      <c r="AP57">
        <f t="shared" si="9"/>
        <v>1997</v>
      </c>
      <c r="AQ57">
        <v>0</v>
      </c>
      <c r="AR57">
        <f t="shared" si="10"/>
        <v>1997</v>
      </c>
      <c r="AS57">
        <v>20</v>
      </c>
      <c r="AT57">
        <f t="shared" si="11"/>
        <v>6</v>
      </c>
      <c r="AU57">
        <f t="shared" si="12"/>
        <v>99.85</v>
      </c>
      <c r="AW57">
        <v>875</v>
      </c>
      <c r="AX57">
        <v>50</v>
      </c>
      <c r="AY57">
        <v>-20</v>
      </c>
      <c r="AZ57">
        <f t="shared" si="13"/>
        <v>905</v>
      </c>
      <c r="BA57">
        <v>0</v>
      </c>
      <c r="BB57">
        <f t="shared" si="14"/>
        <v>905</v>
      </c>
      <c r="BC57">
        <v>20</v>
      </c>
      <c r="BD57">
        <f t="shared" si="15"/>
        <v>7</v>
      </c>
      <c r="BE57">
        <f t="shared" si="16"/>
        <v>45.25</v>
      </c>
      <c r="BG57">
        <v>267</v>
      </c>
      <c r="BH57">
        <v>100</v>
      </c>
      <c r="BI57">
        <v>0</v>
      </c>
      <c r="BJ57">
        <f t="shared" si="17"/>
        <v>367</v>
      </c>
      <c r="BK57">
        <v>600</v>
      </c>
      <c r="BL57">
        <f t="shared" si="18"/>
        <v>967</v>
      </c>
      <c r="BM57">
        <v>17</v>
      </c>
      <c r="BN57">
        <f t="shared" si="19"/>
        <v>5</v>
      </c>
      <c r="BO57">
        <f t="shared" si="20"/>
        <v>56.882352941176471</v>
      </c>
      <c r="BQ57">
        <v>865</v>
      </c>
      <c r="BR57">
        <v>970</v>
      </c>
      <c r="BS57">
        <v>-33</v>
      </c>
      <c r="BT57">
        <f t="shared" si="21"/>
        <v>1802</v>
      </c>
      <c r="BU57">
        <v>1000</v>
      </c>
      <c r="BV57">
        <f t="shared" si="22"/>
        <v>2802</v>
      </c>
      <c r="BW57">
        <v>38</v>
      </c>
      <c r="BX57">
        <f t="shared" si="23"/>
        <v>5</v>
      </c>
      <c r="BY57">
        <f t="shared" si="24"/>
        <v>73.736842105263165</v>
      </c>
      <c r="CA57">
        <v>9600</v>
      </c>
    </row>
    <row r="58" spans="1:79" ht="17.25" customHeight="1" x14ac:dyDescent="0.3">
      <c r="A58" s="2">
        <v>44531</v>
      </c>
      <c r="B58" t="s">
        <v>136</v>
      </c>
      <c r="C58" t="s">
        <v>137</v>
      </c>
      <c r="D58" t="s">
        <v>27</v>
      </c>
      <c r="F58">
        <v>201</v>
      </c>
      <c r="G58">
        <v>0</v>
      </c>
      <c r="H58">
        <v>0</v>
      </c>
      <c r="I58">
        <v>-5</v>
      </c>
      <c r="J58">
        <f t="shared" si="0"/>
        <v>196</v>
      </c>
      <c r="K58">
        <v>0</v>
      </c>
      <c r="L58">
        <f t="shared" si="1"/>
        <v>196</v>
      </c>
      <c r="M58">
        <v>8</v>
      </c>
      <c r="N58">
        <v>1</v>
      </c>
      <c r="O58">
        <f t="shared" si="2"/>
        <v>24.5</v>
      </c>
      <c r="Q58">
        <v>290</v>
      </c>
      <c r="R58">
        <v>0</v>
      </c>
      <c r="S58">
        <v>0</v>
      </c>
      <c r="T58">
        <v>-54</v>
      </c>
      <c r="U58">
        <f t="shared" si="3"/>
        <v>236</v>
      </c>
      <c r="V58">
        <v>0</v>
      </c>
      <c r="W58">
        <f t="shared" si="4"/>
        <v>236</v>
      </c>
      <c r="X58">
        <v>16</v>
      </c>
      <c r="Y58">
        <v>2</v>
      </c>
      <c r="Z58">
        <f t="shared" si="5"/>
        <v>14.75</v>
      </c>
      <c r="AB58">
        <v>2513</v>
      </c>
      <c r="AC58">
        <v>0</v>
      </c>
      <c r="AD58">
        <v>0</v>
      </c>
      <c r="AE58">
        <v>-48</v>
      </c>
      <c r="AF58">
        <f t="shared" si="6"/>
        <v>2465</v>
      </c>
      <c r="AG58">
        <v>1080</v>
      </c>
      <c r="AH58">
        <f t="shared" si="7"/>
        <v>3545</v>
      </c>
      <c r="AI58">
        <v>12</v>
      </c>
      <c r="AJ58">
        <f t="shared" si="8"/>
        <v>6</v>
      </c>
      <c r="AK58">
        <f t="shared" si="25"/>
        <v>295.41666666666669</v>
      </c>
      <c r="AM58">
        <v>748</v>
      </c>
      <c r="AN58">
        <v>0</v>
      </c>
      <c r="AO58">
        <v>-2</v>
      </c>
      <c r="AP58">
        <f t="shared" si="9"/>
        <v>746</v>
      </c>
      <c r="AQ58">
        <v>648</v>
      </c>
      <c r="AR58">
        <f t="shared" si="10"/>
        <v>1394</v>
      </c>
      <c r="AS58">
        <v>5</v>
      </c>
      <c r="AT58">
        <f t="shared" si="11"/>
        <v>6</v>
      </c>
      <c r="AU58">
        <f t="shared" si="12"/>
        <v>278.8</v>
      </c>
      <c r="AW58">
        <v>158</v>
      </c>
      <c r="AX58">
        <v>0</v>
      </c>
      <c r="AY58">
        <v>0</v>
      </c>
      <c r="AZ58">
        <f t="shared" si="13"/>
        <v>158</v>
      </c>
      <c r="BA58">
        <v>432</v>
      </c>
      <c r="BB58">
        <f t="shared" si="14"/>
        <v>590</v>
      </c>
      <c r="BC58">
        <v>4</v>
      </c>
      <c r="BD58">
        <f t="shared" si="15"/>
        <v>7</v>
      </c>
      <c r="BE58">
        <f t="shared" si="16"/>
        <v>147.5</v>
      </c>
      <c r="BG58">
        <v>208</v>
      </c>
      <c r="BH58">
        <v>0</v>
      </c>
      <c r="BI58">
        <v>0</v>
      </c>
      <c r="BJ58">
        <f t="shared" si="17"/>
        <v>208</v>
      </c>
      <c r="BK58">
        <v>432</v>
      </c>
      <c r="BL58">
        <f t="shared" si="18"/>
        <v>640</v>
      </c>
      <c r="BM58">
        <v>4</v>
      </c>
      <c r="BN58">
        <f t="shared" si="19"/>
        <v>5</v>
      </c>
      <c r="BO58">
        <f t="shared" si="20"/>
        <v>160</v>
      </c>
      <c r="BQ58">
        <v>93</v>
      </c>
      <c r="BR58">
        <v>0</v>
      </c>
      <c r="BS58">
        <v>0</v>
      </c>
      <c r="BT58">
        <f t="shared" si="21"/>
        <v>93</v>
      </c>
      <c r="BU58">
        <v>432</v>
      </c>
      <c r="BV58">
        <f t="shared" si="22"/>
        <v>525</v>
      </c>
      <c r="BW58">
        <v>15</v>
      </c>
      <c r="BX58">
        <f t="shared" si="23"/>
        <v>5</v>
      </c>
      <c r="BY58">
        <f t="shared" si="24"/>
        <v>35</v>
      </c>
      <c r="CA58">
        <v>27034</v>
      </c>
    </row>
    <row r="59" spans="1:79" ht="17.25" customHeight="1" x14ac:dyDescent="0.3">
      <c r="A59" s="2">
        <v>44531</v>
      </c>
      <c r="B59" t="s">
        <v>138</v>
      </c>
      <c r="C59" t="s">
        <v>139</v>
      </c>
      <c r="D59" t="s">
        <v>27</v>
      </c>
      <c r="F59">
        <v>1013</v>
      </c>
      <c r="G59">
        <v>0</v>
      </c>
      <c r="H59">
        <v>0</v>
      </c>
      <c r="I59">
        <v>-5</v>
      </c>
      <c r="J59">
        <f t="shared" si="0"/>
        <v>1008</v>
      </c>
      <c r="K59">
        <v>0</v>
      </c>
      <c r="L59">
        <f t="shared" si="1"/>
        <v>1008</v>
      </c>
      <c r="M59">
        <v>249</v>
      </c>
      <c r="N59">
        <v>1</v>
      </c>
      <c r="O59">
        <f t="shared" si="2"/>
        <v>4.0481927710843371</v>
      </c>
      <c r="Q59">
        <v>955</v>
      </c>
      <c r="R59">
        <v>0</v>
      </c>
      <c r="S59">
        <v>0</v>
      </c>
      <c r="T59">
        <v>0</v>
      </c>
      <c r="U59">
        <f t="shared" si="3"/>
        <v>955</v>
      </c>
      <c r="V59">
        <v>0</v>
      </c>
      <c r="W59">
        <f t="shared" si="4"/>
        <v>955</v>
      </c>
      <c r="X59">
        <v>54</v>
      </c>
      <c r="Y59">
        <v>2</v>
      </c>
      <c r="Z59">
        <f t="shared" si="5"/>
        <v>17.685185185185187</v>
      </c>
      <c r="AB59">
        <v>8130</v>
      </c>
      <c r="AC59">
        <v>0</v>
      </c>
      <c r="AD59">
        <v>0</v>
      </c>
      <c r="AE59">
        <v>-136</v>
      </c>
      <c r="AF59">
        <f t="shared" si="6"/>
        <v>7994</v>
      </c>
      <c r="AG59">
        <v>5750</v>
      </c>
      <c r="AH59">
        <f t="shared" si="7"/>
        <v>13744</v>
      </c>
      <c r="AI59">
        <v>623</v>
      </c>
      <c r="AJ59">
        <f t="shared" si="8"/>
        <v>6</v>
      </c>
      <c r="AK59">
        <f t="shared" si="25"/>
        <v>22.060995184590691</v>
      </c>
      <c r="AM59">
        <v>2159</v>
      </c>
      <c r="AN59">
        <v>0</v>
      </c>
      <c r="AO59">
        <v>-160</v>
      </c>
      <c r="AP59">
        <f t="shared" si="9"/>
        <v>1999</v>
      </c>
      <c r="AQ59">
        <v>0</v>
      </c>
      <c r="AR59">
        <f t="shared" si="10"/>
        <v>1999</v>
      </c>
      <c r="AS59">
        <v>68</v>
      </c>
      <c r="AT59">
        <f t="shared" si="11"/>
        <v>6</v>
      </c>
      <c r="AU59">
        <f t="shared" si="12"/>
        <v>29.397058823529413</v>
      </c>
      <c r="AW59">
        <v>548</v>
      </c>
      <c r="AX59">
        <v>0</v>
      </c>
      <c r="AY59">
        <v>-28</v>
      </c>
      <c r="AZ59">
        <f t="shared" si="13"/>
        <v>520</v>
      </c>
      <c r="BA59">
        <v>600</v>
      </c>
      <c r="BB59">
        <f t="shared" si="14"/>
        <v>1120</v>
      </c>
      <c r="BC59">
        <v>82</v>
      </c>
      <c r="BD59">
        <f t="shared" si="15"/>
        <v>7</v>
      </c>
      <c r="BE59">
        <f t="shared" si="16"/>
        <v>13.658536585365853</v>
      </c>
      <c r="BG59">
        <v>1110</v>
      </c>
      <c r="BH59">
        <v>50</v>
      </c>
      <c r="BI59">
        <v>-140</v>
      </c>
      <c r="BJ59">
        <f t="shared" si="17"/>
        <v>1020</v>
      </c>
      <c r="BK59">
        <f>1000+500</f>
        <v>1500</v>
      </c>
      <c r="BL59">
        <f t="shared" si="18"/>
        <v>2520</v>
      </c>
      <c r="BM59">
        <v>103</v>
      </c>
      <c r="BN59">
        <f t="shared" si="19"/>
        <v>5</v>
      </c>
      <c r="BO59">
        <f t="shared" si="20"/>
        <v>24.466019417475728</v>
      </c>
      <c r="BQ59">
        <v>1135</v>
      </c>
      <c r="BR59">
        <v>0</v>
      </c>
      <c r="BS59">
        <v>-25</v>
      </c>
      <c r="BT59">
        <f t="shared" si="21"/>
        <v>1110</v>
      </c>
      <c r="BU59">
        <v>0</v>
      </c>
      <c r="BV59">
        <f t="shared" si="22"/>
        <v>1110</v>
      </c>
      <c r="BW59">
        <v>66</v>
      </c>
      <c r="BX59">
        <f t="shared" si="23"/>
        <v>5</v>
      </c>
      <c r="BY59">
        <f t="shared" si="24"/>
        <v>16.818181818181817</v>
      </c>
      <c r="CA59">
        <v>21470</v>
      </c>
    </row>
    <row r="60" spans="1:79" ht="17.25" customHeight="1" x14ac:dyDescent="0.3">
      <c r="A60" s="2">
        <v>44531</v>
      </c>
      <c r="B60" t="s">
        <v>140</v>
      </c>
      <c r="C60" t="s">
        <v>141</v>
      </c>
      <c r="D60" t="s">
        <v>27</v>
      </c>
      <c r="F60">
        <v>382</v>
      </c>
      <c r="G60">
        <v>0</v>
      </c>
      <c r="H60">
        <v>0</v>
      </c>
      <c r="I60">
        <v>0</v>
      </c>
      <c r="J60">
        <f t="shared" si="0"/>
        <v>382</v>
      </c>
      <c r="K60">
        <v>0</v>
      </c>
      <c r="L60">
        <f t="shared" si="1"/>
        <v>382</v>
      </c>
      <c r="M60">
        <v>2</v>
      </c>
      <c r="N60">
        <v>1</v>
      </c>
      <c r="O60">
        <f t="shared" si="2"/>
        <v>191</v>
      </c>
      <c r="Q60">
        <v>181</v>
      </c>
      <c r="R60">
        <v>0</v>
      </c>
      <c r="S60">
        <v>0</v>
      </c>
      <c r="T60">
        <v>0</v>
      </c>
      <c r="U60">
        <f t="shared" si="3"/>
        <v>181</v>
      </c>
      <c r="V60">
        <v>0</v>
      </c>
      <c r="W60">
        <f t="shared" si="4"/>
        <v>181</v>
      </c>
      <c r="X60">
        <v>1</v>
      </c>
      <c r="Y60">
        <v>2</v>
      </c>
      <c r="Z60">
        <f t="shared" si="5"/>
        <v>181</v>
      </c>
      <c r="AB60">
        <v>957</v>
      </c>
      <c r="AC60">
        <v>0</v>
      </c>
      <c r="AD60">
        <v>0</v>
      </c>
      <c r="AE60">
        <v>0</v>
      </c>
      <c r="AF60">
        <f t="shared" si="6"/>
        <v>957</v>
      </c>
      <c r="AG60">
        <v>0</v>
      </c>
      <c r="AH60">
        <f t="shared" si="7"/>
        <v>957</v>
      </c>
      <c r="AI60">
        <v>15</v>
      </c>
      <c r="AJ60">
        <f t="shared" si="8"/>
        <v>6</v>
      </c>
      <c r="AK60">
        <f t="shared" si="25"/>
        <v>63.8</v>
      </c>
      <c r="AM60">
        <v>1546</v>
      </c>
      <c r="AN60">
        <v>340</v>
      </c>
      <c r="AO60">
        <v>-3</v>
      </c>
      <c r="AP60">
        <f t="shared" si="9"/>
        <v>1883</v>
      </c>
      <c r="AQ60">
        <v>0</v>
      </c>
      <c r="AR60">
        <f t="shared" si="10"/>
        <v>1883</v>
      </c>
      <c r="AS60">
        <v>23</v>
      </c>
      <c r="AT60">
        <f t="shared" si="11"/>
        <v>6</v>
      </c>
      <c r="AU60">
        <f t="shared" si="12"/>
        <v>81.869565217391298</v>
      </c>
      <c r="AW60">
        <v>91</v>
      </c>
      <c r="AX60">
        <v>0</v>
      </c>
      <c r="AY60">
        <v>0</v>
      </c>
      <c r="AZ60">
        <f t="shared" si="13"/>
        <v>91</v>
      </c>
      <c r="BA60">
        <v>0</v>
      </c>
      <c r="BB60">
        <f t="shared" si="14"/>
        <v>91</v>
      </c>
      <c r="BC60">
        <v>3</v>
      </c>
      <c r="BD60">
        <f t="shared" si="15"/>
        <v>7</v>
      </c>
      <c r="BE60">
        <f t="shared" si="16"/>
        <v>30.333333333333332</v>
      </c>
      <c r="BG60">
        <v>279</v>
      </c>
      <c r="BH60">
        <v>50</v>
      </c>
      <c r="BI60">
        <v>0</v>
      </c>
      <c r="BJ60">
        <f t="shared" si="17"/>
        <v>329</v>
      </c>
      <c r="BK60">
        <v>0</v>
      </c>
      <c r="BL60">
        <f t="shared" si="18"/>
        <v>329</v>
      </c>
      <c r="BM60">
        <v>5</v>
      </c>
      <c r="BN60">
        <f t="shared" si="19"/>
        <v>5</v>
      </c>
      <c r="BO60">
        <f t="shared" si="20"/>
        <v>65.8</v>
      </c>
      <c r="BQ60">
        <v>1226</v>
      </c>
      <c r="BR60">
        <v>0</v>
      </c>
      <c r="BS60">
        <v>0</v>
      </c>
      <c r="BT60">
        <f t="shared" si="21"/>
        <v>1226</v>
      </c>
      <c r="BU60">
        <v>0</v>
      </c>
      <c r="BV60">
        <f t="shared" si="22"/>
        <v>1226</v>
      </c>
      <c r="BW60">
        <v>17</v>
      </c>
      <c r="BX60">
        <f t="shared" si="23"/>
        <v>5</v>
      </c>
      <c r="BY60">
        <f t="shared" si="24"/>
        <v>72.117647058823536</v>
      </c>
      <c r="CA60">
        <v>1440</v>
      </c>
    </row>
    <row r="61" spans="1:79" ht="17.25" customHeight="1" x14ac:dyDescent="0.3">
      <c r="A61" s="2">
        <v>44531</v>
      </c>
      <c r="B61" t="s">
        <v>142</v>
      </c>
      <c r="C61" t="s">
        <v>143</v>
      </c>
      <c r="D61" t="s">
        <v>27</v>
      </c>
      <c r="F61">
        <v>603</v>
      </c>
      <c r="G61">
        <v>0</v>
      </c>
      <c r="H61">
        <v>0</v>
      </c>
      <c r="I61">
        <v>-17</v>
      </c>
      <c r="J61">
        <f t="shared" si="0"/>
        <v>586</v>
      </c>
      <c r="K61">
        <v>0</v>
      </c>
      <c r="L61">
        <f t="shared" si="1"/>
        <v>586</v>
      </c>
      <c r="M61">
        <v>20</v>
      </c>
      <c r="N61">
        <v>1</v>
      </c>
      <c r="O61">
        <f t="shared" si="2"/>
        <v>29.3</v>
      </c>
      <c r="Q61">
        <v>31</v>
      </c>
      <c r="R61">
        <v>1262</v>
      </c>
      <c r="S61">
        <v>0</v>
      </c>
      <c r="T61">
        <v>0</v>
      </c>
      <c r="U61">
        <f t="shared" si="3"/>
        <v>1293</v>
      </c>
      <c r="V61">
        <v>0</v>
      </c>
      <c r="W61">
        <f t="shared" si="4"/>
        <v>1293</v>
      </c>
      <c r="X61">
        <v>10</v>
      </c>
      <c r="Y61">
        <v>2</v>
      </c>
      <c r="Z61">
        <f t="shared" si="5"/>
        <v>129.30000000000001</v>
      </c>
      <c r="AB61">
        <v>486</v>
      </c>
      <c r="AC61">
        <v>0</v>
      </c>
      <c r="AD61">
        <v>0</v>
      </c>
      <c r="AE61">
        <v>0</v>
      </c>
      <c r="AF61">
        <f t="shared" si="6"/>
        <v>486</v>
      </c>
      <c r="AG61">
        <v>1080</v>
      </c>
      <c r="AH61">
        <f t="shared" si="7"/>
        <v>1566</v>
      </c>
      <c r="AI61">
        <v>8</v>
      </c>
      <c r="AJ61">
        <f t="shared" si="8"/>
        <v>6</v>
      </c>
      <c r="AK61">
        <f t="shared" si="25"/>
        <v>195.75</v>
      </c>
      <c r="AM61">
        <v>726</v>
      </c>
      <c r="AN61">
        <v>0</v>
      </c>
      <c r="AO61">
        <v>0</v>
      </c>
      <c r="AP61">
        <f t="shared" si="9"/>
        <v>726</v>
      </c>
      <c r="AQ61">
        <v>648</v>
      </c>
      <c r="AR61">
        <f t="shared" si="10"/>
        <v>1374</v>
      </c>
      <c r="AS61">
        <v>6</v>
      </c>
      <c r="AT61">
        <f t="shared" si="11"/>
        <v>6</v>
      </c>
      <c r="AU61">
        <f t="shared" si="12"/>
        <v>229</v>
      </c>
      <c r="AW61">
        <v>30</v>
      </c>
      <c r="AX61">
        <v>0</v>
      </c>
      <c r="AY61">
        <v>0</v>
      </c>
      <c r="AZ61">
        <f t="shared" si="13"/>
        <v>30</v>
      </c>
      <c r="BA61">
        <v>432</v>
      </c>
      <c r="BB61">
        <f t="shared" si="14"/>
        <v>462</v>
      </c>
      <c r="BC61">
        <v>2</v>
      </c>
      <c r="BD61">
        <f t="shared" si="15"/>
        <v>7</v>
      </c>
      <c r="BE61">
        <f t="shared" si="16"/>
        <v>231</v>
      </c>
      <c r="BG61">
        <v>21</v>
      </c>
      <c r="BH61">
        <v>312</v>
      </c>
      <c r="BI61">
        <v>0</v>
      </c>
      <c r="BJ61">
        <f t="shared" si="17"/>
        <v>333</v>
      </c>
      <c r="BK61">
        <v>432</v>
      </c>
      <c r="BL61">
        <f t="shared" si="18"/>
        <v>765</v>
      </c>
      <c r="BM61">
        <v>7</v>
      </c>
      <c r="BN61">
        <f t="shared" si="19"/>
        <v>5</v>
      </c>
      <c r="BO61">
        <f t="shared" si="20"/>
        <v>109.28571428571429</v>
      </c>
      <c r="BQ61">
        <v>318</v>
      </c>
      <c r="BR61">
        <v>462</v>
      </c>
      <c r="BS61">
        <v>0</v>
      </c>
      <c r="BT61">
        <f t="shared" si="21"/>
        <v>780</v>
      </c>
      <c r="BU61">
        <v>432</v>
      </c>
      <c r="BV61">
        <f t="shared" si="22"/>
        <v>1212</v>
      </c>
      <c r="BW61">
        <v>4</v>
      </c>
      <c r="BX61">
        <f t="shared" si="23"/>
        <v>5</v>
      </c>
      <c r="BY61">
        <f t="shared" si="24"/>
        <v>303</v>
      </c>
      <c r="CA61">
        <v>7929</v>
      </c>
    </row>
    <row r="62" spans="1:79" ht="17.25" customHeight="1" x14ac:dyDescent="0.3">
      <c r="A62" s="2">
        <v>44531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44531</v>
      </c>
      <c r="B63" t="s">
        <v>146</v>
      </c>
      <c r="C63" t="s">
        <v>147</v>
      </c>
      <c r="D63" t="s">
        <v>27</v>
      </c>
      <c r="F63">
        <v>336</v>
      </c>
      <c r="G63">
        <v>0</v>
      </c>
      <c r="H63">
        <v>0</v>
      </c>
      <c r="I63">
        <v>0</v>
      </c>
      <c r="J63">
        <f t="shared" si="0"/>
        <v>336</v>
      </c>
      <c r="K63">
        <v>0</v>
      </c>
      <c r="L63">
        <f t="shared" si="1"/>
        <v>336</v>
      </c>
      <c r="M63">
        <v>11</v>
      </c>
      <c r="N63">
        <v>1</v>
      </c>
      <c r="O63">
        <f t="shared" si="2"/>
        <v>30.545454545454547</v>
      </c>
      <c r="Q63">
        <v>28</v>
      </c>
      <c r="R63">
        <v>0</v>
      </c>
      <c r="S63">
        <v>0</v>
      </c>
      <c r="T63">
        <v>0</v>
      </c>
      <c r="U63">
        <f t="shared" si="3"/>
        <v>28</v>
      </c>
      <c r="V63">
        <v>0</v>
      </c>
      <c r="W63">
        <f t="shared" si="4"/>
        <v>28</v>
      </c>
      <c r="X63">
        <v>2</v>
      </c>
      <c r="Y63">
        <v>2</v>
      </c>
      <c r="Z63">
        <f t="shared" si="5"/>
        <v>14</v>
      </c>
      <c r="AB63">
        <v>1114</v>
      </c>
      <c r="AC63">
        <v>0</v>
      </c>
      <c r="AD63">
        <v>0</v>
      </c>
      <c r="AE63">
        <v>0</v>
      </c>
      <c r="AF63">
        <f t="shared" si="6"/>
        <v>1114</v>
      </c>
      <c r="AG63">
        <v>0</v>
      </c>
      <c r="AH63">
        <f t="shared" si="7"/>
        <v>1114</v>
      </c>
      <c r="AI63">
        <v>1</v>
      </c>
      <c r="AJ63">
        <f t="shared" si="8"/>
        <v>6</v>
      </c>
      <c r="AK63">
        <f t="shared" si="25"/>
        <v>1114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1020</v>
      </c>
    </row>
    <row r="64" spans="1:79" ht="17.25" customHeight="1" x14ac:dyDescent="0.3">
      <c r="A64" s="2">
        <v>44531</v>
      </c>
      <c r="B64" t="s">
        <v>148</v>
      </c>
      <c r="C64" t="s">
        <v>149</v>
      </c>
      <c r="D64" t="s">
        <v>27</v>
      </c>
      <c r="F64">
        <v>192</v>
      </c>
      <c r="G64">
        <v>332</v>
      </c>
      <c r="H64">
        <v>0</v>
      </c>
      <c r="I64">
        <v>-200</v>
      </c>
      <c r="J64">
        <f t="shared" si="0"/>
        <v>324</v>
      </c>
      <c r="K64">
        <v>0</v>
      </c>
      <c r="L64">
        <f t="shared" si="1"/>
        <v>324</v>
      </c>
      <c r="M64">
        <v>39</v>
      </c>
      <c r="N64">
        <v>1</v>
      </c>
      <c r="O64">
        <f t="shared" si="2"/>
        <v>8.3076923076923084</v>
      </c>
      <c r="Q64">
        <v>560</v>
      </c>
      <c r="R64">
        <v>550</v>
      </c>
      <c r="S64">
        <v>0</v>
      </c>
      <c r="T64">
        <v>0</v>
      </c>
      <c r="U64">
        <f t="shared" si="3"/>
        <v>1110</v>
      </c>
      <c r="V64">
        <v>0</v>
      </c>
      <c r="W64">
        <f t="shared" si="4"/>
        <v>1110</v>
      </c>
      <c r="X64">
        <v>16</v>
      </c>
      <c r="Y64">
        <v>2</v>
      </c>
      <c r="Z64">
        <f t="shared" si="5"/>
        <v>69.375</v>
      </c>
      <c r="AB64">
        <v>1398</v>
      </c>
      <c r="AC64">
        <v>0</v>
      </c>
      <c r="AD64">
        <v>0</v>
      </c>
      <c r="AE64">
        <v>-5</v>
      </c>
      <c r="AF64">
        <f t="shared" si="6"/>
        <v>1393</v>
      </c>
      <c r="AG64">
        <v>0</v>
      </c>
      <c r="AH64">
        <f t="shared" si="7"/>
        <v>1393</v>
      </c>
      <c r="AI64">
        <v>25</v>
      </c>
      <c r="AJ64">
        <f t="shared" si="8"/>
        <v>6</v>
      </c>
      <c r="AK64">
        <f t="shared" si="25"/>
        <v>55.72</v>
      </c>
      <c r="AM64">
        <v>525</v>
      </c>
      <c r="AN64">
        <v>140</v>
      </c>
      <c r="AO64">
        <v>0</v>
      </c>
      <c r="AP64">
        <f t="shared" si="9"/>
        <v>665</v>
      </c>
      <c r="AQ64">
        <v>960</v>
      </c>
      <c r="AR64">
        <f t="shared" si="10"/>
        <v>1625</v>
      </c>
      <c r="AS64">
        <v>114</v>
      </c>
      <c r="AT64">
        <f t="shared" si="11"/>
        <v>6</v>
      </c>
      <c r="AU64">
        <f t="shared" si="12"/>
        <v>14.254385964912281</v>
      </c>
      <c r="AW64">
        <v>631</v>
      </c>
      <c r="AX64">
        <v>230</v>
      </c>
      <c r="AY64">
        <v>0</v>
      </c>
      <c r="AZ64">
        <f t="shared" si="13"/>
        <v>861</v>
      </c>
      <c r="BA64">
        <v>0</v>
      </c>
      <c r="BB64">
        <f t="shared" si="14"/>
        <v>861</v>
      </c>
      <c r="BC64">
        <v>16</v>
      </c>
      <c r="BD64">
        <f t="shared" si="15"/>
        <v>7</v>
      </c>
      <c r="BE64">
        <f t="shared" si="16"/>
        <v>53.8125</v>
      </c>
      <c r="BG64">
        <v>458</v>
      </c>
      <c r="BH64">
        <v>1000</v>
      </c>
      <c r="BI64">
        <v>0</v>
      </c>
      <c r="BJ64">
        <f t="shared" si="17"/>
        <v>1458</v>
      </c>
      <c r="BK64">
        <v>0</v>
      </c>
      <c r="BL64">
        <f t="shared" si="18"/>
        <v>1458</v>
      </c>
      <c r="BM64">
        <v>13</v>
      </c>
      <c r="BN64">
        <f t="shared" si="19"/>
        <v>5</v>
      </c>
      <c r="BO64">
        <f t="shared" si="20"/>
        <v>112.15384615384616</v>
      </c>
      <c r="BQ64">
        <v>872</v>
      </c>
      <c r="BR64">
        <v>1050</v>
      </c>
      <c r="BS64">
        <v>0</v>
      </c>
      <c r="BT64">
        <f t="shared" si="21"/>
        <v>1922</v>
      </c>
      <c r="BU64">
        <v>0</v>
      </c>
      <c r="BV64">
        <f t="shared" si="22"/>
        <v>1922</v>
      </c>
      <c r="BW64">
        <v>12</v>
      </c>
      <c r="BX64">
        <f t="shared" si="23"/>
        <v>5</v>
      </c>
      <c r="BY64">
        <f t="shared" si="24"/>
        <v>160.16666666666666</v>
      </c>
      <c r="CA64">
        <v>2038</v>
      </c>
    </row>
    <row r="65" spans="1:79" ht="17.25" customHeight="1" x14ac:dyDescent="0.3">
      <c r="A65" s="2">
        <v>44531</v>
      </c>
      <c r="B65" t="s">
        <v>150</v>
      </c>
      <c r="C65" t="s">
        <v>151</v>
      </c>
      <c r="D65" t="s">
        <v>27</v>
      </c>
      <c r="F65">
        <v>122</v>
      </c>
      <c r="G65">
        <v>0</v>
      </c>
      <c r="H65">
        <v>0</v>
      </c>
      <c r="I65">
        <v>0</v>
      </c>
      <c r="J65">
        <f t="shared" si="0"/>
        <v>122</v>
      </c>
      <c r="K65">
        <v>0</v>
      </c>
      <c r="L65">
        <f t="shared" si="1"/>
        <v>122</v>
      </c>
      <c r="M65">
        <v>7</v>
      </c>
      <c r="N65">
        <v>1</v>
      </c>
      <c r="O65">
        <f t="shared" si="2"/>
        <v>17.428571428571427</v>
      </c>
      <c r="Q65">
        <v>225</v>
      </c>
      <c r="R65">
        <v>0</v>
      </c>
      <c r="S65">
        <v>0</v>
      </c>
      <c r="T65">
        <v>-2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784</v>
      </c>
      <c r="AC65">
        <v>0</v>
      </c>
      <c r="AD65">
        <v>0</v>
      </c>
      <c r="AE65">
        <v>0</v>
      </c>
      <c r="AF65">
        <f t="shared" si="6"/>
        <v>784</v>
      </c>
      <c r="AG65">
        <v>0</v>
      </c>
      <c r="AH65">
        <f t="shared" si="7"/>
        <v>784</v>
      </c>
      <c r="AI65">
        <v>16</v>
      </c>
      <c r="AJ65">
        <f t="shared" si="8"/>
        <v>6</v>
      </c>
      <c r="AK65">
        <f t="shared" si="25"/>
        <v>49</v>
      </c>
      <c r="AM65">
        <v>965</v>
      </c>
      <c r="AN65">
        <v>0</v>
      </c>
      <c r="AO65">
        <v>-29</v>
      </c>
      <c r="AP65">
        <f t="shared" si="9"/>
        <v>936</v>
      </c>
      <c r="AQ65">
        <v>0</v>
      </c>
      <c r="AR65">
        <f t="shared" si="10"/>
        <v>936</v>
      </c>
      <c r="AS65">
        <v>13</v>
      </c>
      <c r="AT65">
        <f t="shared" si="11"/>
        <v>6</v>
      </c>
      <c r="AU65">
        <f t="shared" si="12"/>
        <v>72</v>
      </c>
      <c r="AW65">
        <v>379</v>
      </c>
      <c r="AX65">
        <v>0</v>
      </c>
      <c r="AY65">
        <v>0</v>
      </c>
      <c r="AZ65">
        <f t="shared" si="13"/>
        <v>379</v>
      </c>
      <c r="BA65">
        <v>0</v>
      </c>
      <c r="BB65">
        <f t="shared" si="14"/>
        <v>379</v>
      </c>
      <c r="BC65">
        <v>11</v>
      </c>
      <c r="BD65">
        <f t="shared" si="15"/>
        <v>7</v>
      </c>
      <c r="BE65">
        <f t="shared" si="16"/>
        <v>34.454545454545453</v>
      </c>
      <c r="BG65">
        <v>292</v>
      </c>
      <c r="BH65">
        <v>0</v>
      </c>
      <c r="BI65">
        <v>0</v>
      </c>
      <c r="BJ65">
        <f t="shared" si="17"/>
        <v>292</v>
      </c>
      <c r="BK65">
        <v>0</v>
      </c>
      <c r="BL65">
        <f t="shared" si="18"/>
        <v>292</v>
      </c>
      <c r="BM65">
        <v>7</v>
      </c>
      <c r="BN65">
        <f t="shared" si="19"/>
        <v>5</v>
      </c>
      <c r="BO65">
        <f t="shared" si="20"/>
        <v>41.714285714285715</v>
      </c>
      <c r="BQ65">
        <v>705</v>
      </c>
      <c r="BR65">
        <v>0</v>
      </c>
      <c r="BS65">
        <v>0</v>
      </c>
      <c r="BT65">
        <f t="shared" si="21"/>
        <v>705</v>
      </c>
      <c r="BU65">
        <v>0</v>
      </c>
      <c r="BV65">
        <f t="shared" si="22"/>
        <v>705</v>
      </c>
      <c r="BW65">
        <v>5</v>
      </c>
      <c r="BX65">
        <f t="shared" si="23"/>
        <v>5</v>
      </c>
      <c r="BY65">
        <f t="shared" si="24"/>
        <v>141</v>
      </c>
      <c r="CA65">
        <v>2000</v>
      </c>
    </row>
    <row r="66" spans="1:79" ht="17.25" customHeight="1" x14ac:dyDescent="0.3">
      <c r="A66" s="2">
        <v>44531</v>
      </c>
      <c r="B66" t="s">
        <v>152</v>
      </c>
      <c r="C66" t="s">
        <v>153</v>
      </c>
      <c r="D66" t="s">
        <v>27</v>
      </c>
      <c r="F66">
        <v>242</v>
      </c>
      <c r="G66">
        <v>0</v>
      </c>
      <c r="H66">
        <v>0</v>
      </c>
      <c r="I66">
        <v>-106</v>
      </c>
      <c r="J66">
        <f t="shared" ref="J66:J86" si="26">SUM(F66:I66)</f>
        <v>136</v>
      </c>
      <c r="K66">
        <v>0</v>
      </c>
      <c r="L66">
        <f t="shared" ref="L66:L86" si="27">SUM(J66:K66)</f>
        <v>136</v>
      </c>
      <c r="M66">
        <v>46</v>
      </c>
      <c r="N66">
        <v>1</v>
      </c>
      <c r="O66">
        <f t="shared" ref="O66:O86" si="28">IFERROR(L66/M66,0)</f>
        <v>2.9565217391304346</v>
      </c>
      <c r="Q66">
        <v>344</v>
      </c>
      <c r="R66">
        <v>0</v>
      </c>
      <c r="S66">
        <v>0</v>
      </c>
      <c r="T66">
        <v>0</v>
      </c>
      <c r="U66">
        <f t="shared" ref="U66:U86" si="29">SUM(Q66:T66)</f>
        <v>344</v>
      </c>
      <c r="V66">
        <v>0</v>
      </c>
      <c r="W66">
        <f t="shared" ref="W66:W86" si="30">SUM(U66:V66)</f>
        <v>344</v>
      </c>
      <c r="X66">
        <v>8</v>
      </c>
      <c r="Y66">
        <v>2</v>
      </c>
      <c r="Z66">
        <f t="shared" ref="Z66:Z86" si="31">IFERROR(W66/X66,0)</f>
        <v>43</v>
      </c>
      <c r="AB66">
        <v>4211</v>
      </c>
      <c r="AC66">
        <v>0</v>
      </c>
      <c r="AD66">
        <v>0</v>
      </c>
      <c r="AE66">
        <v>-197</v>
      </c>
      <c r="AF66">
        <f t="shared" ref="AF66:AF86" si="32">SUM(AB66:AE66)</f>
        <v>4014</v>
      </c>
      <c r="AG66">
        <v>1920</v>
      </c>
      <c r="AH66">
        <f t="shared" ref="AH66:AH86" si="33">SUM(AF66:AG66)</f>
        <v>5934</v>
      </c>
      <c r="AI66">
        <v>223</v>
      </c>
      <c r="AJ66">
        <f t="shared" ref="AJ66:AJ86" si="34">4+2</f>
        <v>6</v>
      </c>
      <c r="AK66">
        <f t="shared" si="25"/>
        <v>26.609865470852018</v>
      </c>
      <c r="AM66">
        <v>2726</v>
      </c>
      <c r="AN66">
        <v>60</v>
      </c>
      <c r="AO66">
        <v>-36</v>
      </c>
      <c r="AP66">
        <f t="shared" ref="AP66:AP86" si="35">SUM(AM66:AO66)</f>
        <v>2750</v>
      </c>
      <c r="AQ66">
        <v>720</v>
      </c>
      <c r="AR66">
        <f t="shared" ref="AR66:AR86" si="36">SUM(AP66:AQ66)</f>
        <v>3470</v>
      </c>
      <c r="AS66">
        <v>85</v>
      </c>
      <c r="AT66">
        <f t="shared" ref="AT66:AT86" si="37">4+2</f>
        <v>6</v>
      </c>
      <c r="AU66">
        <f t="shared" ref="AU66:AU84" si="38">IFERROR(AR66/AS66,0)</f>
        <v>40.823529411764703</v>
      </c>
      <c r="AW66">
        <v>1114</v>
      </c>
      <c r="AX66">
        <v>0</v>
      </c>
      <c r="AY66">
        <v>-71</v>
      </c>
      <c r="AZ66">
        <f t="shared" ref="AZ66:AZ86" si="39">SUM(AW66:AY66)</f>
        <v>1043</v>
      </c>
      <c r="BA66">
        <v>960</v>
      </c>
      <c r="BB66">
        <f t="shared" ref="BB66:BB86" si="40">SUM(AZ66:BA66)</f>
        <v>2003</v>
      </c>
      <c r="BC66">
        <v>93</v>
      </c>
      <c r="BD66">
        <f t="shared" ref="BD66:BD86" si="41">5+2</f>
        <v>7</v>
      </c>
      <c r="BE66">
        <f t="shared" ref="BE66:BE86" si="42">IFERROR(BB66/BC66,0)</f>
        <v>21.537634408602152</v>
      </c>
      <c r="BG66">
        <v>810</v>
      </c>
      <c r="BH66">
        <v>0</v>
      </c>
      <c r="BI66">
        <v>-6</v>
      </c>
      <c r="BJ66">
        <f t="shared" ref="BJ66:BJ86" si="43">SUM(BG66:BI66)</f>
        <v>804</v>
      </c>
      <c r="BK66">
        <v>480</v>
      </c>
      <c r="BL66">
        <f t="shared" ref="BL66:BL86" si="44">SUM(BJ66:BK66)</f>
        <v>1284</v>
      </c>
      <c r="BM66">
        <v>29</v>
      </c>
      <c r="BN66">
        <f t="shared" ref="BN66:BN86" si="45">3+2</f>
        <v>5</v>
      </c>
      <c r="BO66">
        <f t="shared" ref="BO66:BO86" si="46">IFERROR(BL66/BM66,0)</f>
        <v>44.275862068965516</v>
      </c>
      <c r="BQ66">
        <v>872</v>
      </c>
      <c r="BR66">
        <v>0</v>
      </c>
      <c r="BS66">
        <v>0</v>
      </c>
      <c r="BT66">
        <f t="shared" ref="BT66:BT86" si="47">SUM(BQ66:BS66)</f>
        <v>872</v>
      </c>
      <c r="BU66">
        <v>0</v>
      </c>
      <c r="BV66">
        <f t="shared" ref="BV66:BV86" si="48">SUM(BT66:BU66)</f>
        <v>872</v>
      </c>
      <c r="BW66">
        <v>19</v>
      </c>
      <c r="BX66">
        <f t="shared" ref="BX66:BX86" si="49">3+2</f>
        <v>5</v>
      </c>
      <c r="BY66">
        <f t="shared" ref="BY66:BY86" si="50">IFERROR(BV66/BW66,0)</f>
        <v>45.89473684210526</v>
      </c>
      <c r="CA66">
        <v>1872</v>
      </c>
    </row>
    <row r="67" spans="1:79" ht="17.25" customHeight="1" x14ac:dyDescent="0.3">
      <c r="A67" s="2">
        <v>44531</v>
      </c>
      <c r="B67" t="s">
        <v>154</v>
      </c>
      <c r="C67" t="s">
        <v>155</v>
      </c>
      <c r="D67" t="s">
        <v>27</v>
      </c>
      <c r="F67">
        <v>251</v>
      </c>
      <c r="G67">
        <v>0</v>
      </c>
      <c r="H67">
        <v>0</v>
      </c>
      <c r="I67">
        <v>-55</v>
      </c>
      <c r="J67">
        <f t="shared" si="26"/>
        <v>196</v>
      </c>
      <c r="K67">
        <v>0</v>
      </c>
      <c r="L67">
        <f t="shared" si="27"/>
        <v>196</v>
      </c>
      <c r="M67">
        <v>33</v>
      </c>
      <c r="N67">
        <v>1</v>
      </c>
      <c r="O67">
        <f t="shared" si="28"/>
        <v>5.9393939393939394</v>
      </c>
      <c r="Q67">
        <v>239</v>
      </c>
      <c r="R67">
        <v>0</v>
      </c>
      <c r="S67">
        <v>0</v>
      </c>
      <c r="T67">
        <v>0</v>
      </c>
      <c r="U67">
        <f t="shared" si="29"/>
        <v>239</v>
      </c>
      <c r="V67">
        <v>0</v>
      </c>
      <c r="W67">
        <f t="shared" si="30"/>
        <v>239</v>
      </c>
      <c r="X67">
        <v>5</v>
      </c>
      <c r="Y67">
        <v>2</v>
      </c>
      <c r="Z67">
        <f t="shared" si="31"/>
        <v>47.8</v>
      </c>
      <c r="AB67">
        <v>4478</v>
      </c>
      <c r="AC67">
        <v>0</v>
      </c>
      <c r="AD67">
        <v>0</v>
      </c>
      <c r="AE67">
        <v>-145</v>
      </c>
      <c r="AF67">
        <f t="shared" si="32"/>
        <v>4333</v>
      </c>
      <c r="AG67">
        <v>1920</v>
      </c>
      <c r="AH67">
        <f t="shared" si="33"/>
        <v>6253</v>
      </c>
      <c r="AI67">
        <v>196</v>
      </c>
      <c r="AJ67">
        <f t="shared" si="34"/>
        <v>6</v>
      </c>
      <c r="AK67">
        <f t="shared" ref="AK67:AK86" si="51">IFERROR(AH67/AI67,0)</f>
        <v>31.903061224489797</v>
      </c>
      <c r="AM67">
        <v>3262</v>
      </c>
      <c r="AN67">
        <v>60</v>
      </c>
      <c r="AO67">
        <v>-9</v>
      </c>
      <c r="AP67">
        <f t="shared" si="35"/>
        <v>3313</v>
      </c>
      <c r="AQ67">
        <v>720</v>
      </c>
      <c r="AR67">
        <f t="shared" si="36"/>
        <v>4033</v>
      </c>
      <c r="AS67">
        <v>74</v>
      </c>
      <c r="AT67">
        <f t="shared" si="37"/>
        <v>6</v>
      </c>
      <c r="AU67">
        <f t="shared" si="38"/>
        <v>54.5</v>
      </c>
      <c r="AW67">
        <v>1328</v>
      </c>
      <c r="AX67">
        <v>0</v>
      </c>
      <c r="AY67">
        <v>-5</v>
      </c>
      <c r="AZ67">
        <f t="shared" si="39"/>
        <v>1323</v>
      </c>
      <c r="BA67">
        <v>960</v>
      </c>
      <c r="BB67">
        <f t="shared" si="40"/>
        <v>2283</v>
      </c>
      <c r="BC67">
        <v>79</v>
      </c>
      <c r="BD67">
        <f t="shared" si="41"/>
        <v>7</v>
      </c>
      <c r="BE67">
        <f t="shared" si="42"/>
        <v>28.898734177215189</v>
      </c>
      <c r="BG67">
        <v>698</v>
      </c>
      <c r="BH67">
        <v>0</v>
      </c>
      <c r="BI67">
        <v>-3</v>
      </c>
      <c r="BJ67">
        <f t="shared" si="43"/>
        <v>695</v>
      </c>
      <c r="BK67">
        <v>240</v>
      </c>
      <c r="BL67">
        <f t="shared" si="44"/>
        <v>935</v>
      </c>
      <c r="BM67">
        <v>25</v>
      </c>
      <c r="BN67">
        <f t="shared" si="45"/>
        <v>5</v>
      </c>
      <c r="BO67">
        <f t="shared" si="46"/>
        <v>37.4</v>
      </c>
      <c r="BQ67">
        <v>561</v>
      </c>
      <c r="BR67">
        <v>0</v>
      </c>
      <c r="BS67">
        <v>0</v>
      </c>
      <c r="BT67">
        <f t="shared" si="47"/>
        <v>561</v>
      </c>
      <c r="BU67">
        <v>0</v>
      </c>
      <c r="BV67">
        <f t="shared" si="48"/>
        <v>561</v>
      </c>
      <c r="BW67">
        <v>14</v>
      </c>
      <c r="BX67">
        <f t="shared" si="49"/>
        <v>5</v>
      </c>
      <c r="BY67">
        <f t="shared" si="50"/>
        <v>40.071428571428569</v>
      </c>
      <c r="CA67">
        <v>1136</v>
      </c>
    </row>
    <row r="68" spans="1:79" ht="17.25" customHeight="1" x14ac:dyDescent="0.3">
      <c r="A68" s="2">
        <v>44531</v>
      </c>
      <c r="B68" t="s">
        <v>156</v>
      </c>
      <c r="C68" t="s">
        <v>157</v>
      </c>
      <c r="D68" t="s">
        <v>27</v>
      </c>
      <c r="F68">
        <v>426</v>
      </c>
      <c r="G68">
        <v>0</v>
      </c>
      <c r="H68">
        <v>0</v>
      </c>
      <c r="I68">
        <v>0</v>
      </c>
      <c r="J68">
        <f t="shared" si="26"/>
        <v>426</v>
      </c>
      <c r="K68">
        <v>0</v>
      </c>
      <c r="L68">
        <f t="shared" si="27"/>
        <v>426</v>
      </c>
      <c r="M68">
        <v>28</v>
      </c>
      <c r="N68">
        <v>1</v>
      </c>
      <c r="O68">
        <f t="shared" si="28"/>
        <v>15.214285714285714</v>
      </c>
      <c r="Q68">
        <v>202</v>
      </c>
      <c r="R68">
        <v>0</v>
      </c>
      <c r="S68">
        <v>0</v>
      </c>
      <c r="T68">
        <v>0</v>
      </c>
      <c r="U68">
        <f t="shared" si="29"/>
        <v>202</v>
      </c>
      <c r="V68">
        <v>0</v>
      </c>
      <c r="W68">
        <f t="shared" si="30"/>
        <v>202</v>
      </c>
      <c r="X68">
        <v>1</v>
      </c>
      <c r="Y68">
        <v>2</v>
      </c>
      <c r="Z68">
        <f t="shared" si="31"/>
        <v>202</v>
      </c>
      <c r="AB68">
        <v>2060</v>
      </c>
      <c r="AC68">
        <v>0</v>
      </c>
      <c r="AD68">
        <v>0</v>
      </c>
      <c r="AE68">
        <v>0</v>
      </c>
      <c r="AF68">
        <f t="shared" si="32"/>
        <v>2060</v>
      </c>
      <c r="AG68">
        <v>0</v>
      </c>
      <c r="AH68">
        <f t="shared" si="33"/>
        <v>2060</v>
      </c>
      <c r="AI68">
        <v>67</v>
      </c>
      <c r="AJ68">
        <f t="shared" si="34"/>
        <v>6</v>
      </c>
      <c r="AK68">
        <f t="shared" si="51"/>
        <v>30.746268656716417</v>
      </c>
      <c r="AM68">
        <v>48</v>
      </c>
      <c r="AN68">
        <v>0</v>
      </c>
      <c r="AO68">
        <v>0</v>
      </c>
      <c r="AP68">
        <f t="shared" si="35"/>
        <v>48</v>
      </c>
      <c r="AQ68">
        <v>800</v>
      </c>
      <c r="AR68">
        <f t="shared" si="36"/>
        <v>848</v>
      </c>
      <c r="AS68">
        <v>23</v>
      </c>
      <c r="AT68">
        <f t="shared" si="37"/>
        <v>6</v>
      </c>
      <c r="AU68">
        <f t="shared" si="38"/>
        <v>36.869565217391305</v>
      </c>
      <c r="AW68">
        <v>123</v>
      </c>
      <c r="AX68">
        <v>0</v>
      </c>
      <c r="AY68">
        <v>-102</v>
      </c>
      <c r="AZ68">
        <f t="shared" si="39"/>
        <v>21</v>
      </c>
      <c r="BA68">
        <v>2400</v>
      </c>
      <c r="BB68">
        <f t="shared" si="40"/>
        <v>2421</v>
      </c>
      <c r="BC68">
        <v>35</v>
      </c>
      <c r="BD68">
        <f t="shared" si="41"/>
        <v>7</v>
      </c>
      <c r="BE68">
        <f t="shared" si="42"/>
        <v>69.171428571428578</v>
      </c>
      <c r="BG68">
        <v>123</v>
      </c>
      <c r="BH68">
        <v>0</v>
      </c>
      <c r="BI68">
        <v>0</v>
      </c>
      <c r="BJ68">
        <f t="shared" si="43"/>
        <v>123</v>
      </c>
      <c r="BK68">
        <v>800</v>
      </c>
      <c r="BL68">
        <f t="shared" si="44"/>
        <v>923</v>
      </c>
      <c r="BM68">
        <v>9</v>
      </c>
      <c r="BN68">
        <f t="shared" si="45"/>
        <v>5</v>
      </c>
      <c r="BO68">
        <f t="shared" si="46"/>
        <v>102.55555555555556</v>
      </c>
      <c r="BQ68">
        <v>294</v>
      </c>
      <c r="BR68">
        <v>0</v>
      </c>
      <c r="BS68">
        <v>-17</v>
      </c>
      <c r="BT68">
        <f t="shared" si="47"/>
        <v>277</v>
      </c>
      <c r="BU68">
        <v>1600</v>
      </c>
      <c r="BV68">
        <f t="shared" si="48"/>
        <v>1877</v>
      </c>
      <c r="BW68">
        <v>22</v>
      </c>
      <c r="BX68">
        <f t="shared" si="49"/>
        <v>5</v>
      </c>
      <c r="BY68">
        <f t="shared" si="50"/>
        <v>85.318181818181813</v>
      </c>
      <c r="CA68">
        <v>5680</v>
      </c>
    </row>
    <row r="69" spans="1:79" ht="17.25" customHeight="1" x14ac:dyDescent="0.3">
      <c r="A69" s="2">
        <v>44531</v>
      </c>
      <c r="B69" t="s">
        <v>158</v>
      </c>
      <c r="C69" t="s">
        <v>159</v>
      </c>
      <c r="D69" t="s">
        <v>27</v>
      </c>
      <c r="F69">
        <v>30</v>
      </c>
      <c r="G69">
        <v>0</v>
      </c>
      <c r="H69">
        <v>0</v>
      </c>
      <c r="I69">
        <v>-2</v>
      </c>
      <c r="J69">
        <f t="shared" si="26"/>
        <v>28</v>
      </c>
      <c r="K69">
        <v>0</v>
      </c>
      <c r="L69">
        <f t="shared" si="27"/>
        <v>28</v>
      </c>
      <c r="M69">
        <v>2</v>
      </c>
      <c r="N69">
        <v>1</v>
      </c>
      <c r="O69">
        <f t="shared" si="28"/>
        <v>14</v>
      </c>
      <c r="Q69">
        <v>42</v>
      </c>
      <c r="R69">
        <v>200</v>
      </c>
      <c r="S69">
        <v>0</v>
      </c>
      <c r="T69">
        <v>0</v>
      </c>
      <c r="U69">
        <f t="shared" si="29"/>
        <v>242</v>
      </c>
      <c r="V69">
        <v>0</v>
      </c>
      <c r="W69">
        <f t="shared" si="30"/>
        <v>242</v>
      </c>
      <c r="X69">
        <v>0</v>
      </c>
      <c r="Y69">
        <v>2</v>
      </c>
      <c r="Z69">
        <f t="shared" si="31"/>
        <v>0</v>
      </c>
      <c r="AB69">
        <v>1853</v>
      </c>
      <c r="AC69">
        <v>0</v>
      </c>
      <c r="AD69">
        <v>0</v>
      </c>
      <c r="AE69">
        <v>-5</v>
      </c>
      <c r="AF69">
        <f t="shared" si="32"/>
        <v>1848</v>
      </c>
      <c r="AG69">
        <v>0</v>
      </c>
      <c r="AH69">
        <f t="shared" si="33"/>
        <v>1848</v>
      </c>
      <c r="AI69">
        <v>4</v>
      </c>
      <c r="AJ69">
        <f t="shared" si="34"/>
        <v>6</v>
      </c>
      <c r="AK69">
        <f t="shared" si="51"/>
        <v>462</v>
      </c>
      <c r="AM69">
        <v>611</v>
      </c>
      <c r="AN69">
        <v>1267</v>
      </c>
      <c r="AO69">
        <v>-1</v>
      </c>
      <c r="AP69">
        <f t="shared" si="35"/>
        <v>1877</v>
      </c>
      <c r="AQ69">
        <v>0</v>
      </c>
      <c r="AR69">
        <f t="shared" si="36"/>
        <v>1877</v>
      </c>
      <c r="AS69">
        <v>1</v>
      </c>
      <c r="AT69">
        <f t="shared" si="37"/>
        <v>6</v>
      </c>
      <c r="AU69">
        <f t="shared" si="38"/>
        <v>1877</v>
      </c>
      <c r="AW69">
        <v>117</v>
      </c>
      <c r="AX69">
        <v>152</v>
      </c>
      <c r="AY69">
        <v>0</v>
      </c>
      <c r="AZ69">
        <f t="shared" si="39"/>
        <v>269</v>
      </c>
      <c r="BA69">
        <v>0</v>
      </c>
      <c r="BB69">
        <f t="shared" si="40"/>
        <v>269</v>
      </c>
      <c r="BC69">
        <v>3</v>
      </c>
      <c r="BD69">
        <f t="shared" si="41"/>
        <v>7</v>
      </c>
      <c r="BE69">
        <f t="shared" si="42"/>
        <v>89.666666666666671</v>
      </c>
      <c r="BG69">
        <v>25</v>
      </c>
      <c r="BH69">
        <v>40</v>
      </c>
      <c r="BI69">
        <v>0</v>
      </c>
      <c r="BJ69">
        <f t="shared" si="43"/>
        <v>65</v>
      </c>
      <c r="BK69">
        <v>0</v>
      </c>
      <c r="BL69">
        <f t="shared" si="44"/>
        <v>65</v>
      </c>
      <c r="BM69">
        <v>1</v>
      </c>
      <c r="BN69">
        <f t="shared" si="45"/>
        <v>5</v>
      </c>
      <c r="BO69">
        <f t="shared" si="46"/>
        <v>65</v>
      </c>
      <c r="BQ69">
        <v>39</v>
      </c>
      <c r="BR69">
        <v>200</v>
      </c>
      <c r="BS69">
        <v>0</v>
      </c>
      <c r="BT69">
        <f t="shared" si="47"/>
        <v>239</v>
      </c>
      <c r="BU69">
        <v>0</v>
      </c>
      <c r="BV69">
        <f t="shared" si="48"/>
        <v>239</v>
      </c>
      <c r="BW69">
        <v>0</v>
      </c>
      <c r="BX69">
        <f t="shared" si="49"/>
        <v>5</v>
      </c>
      <c r="BY69">
        <f t="shared" si="50"/>
        <v>0</v>
      </c>
      <c r="CA69">
        <v>1531</v>
      </c>
    </row>
    <row r="70" spans="1:79" ht="17.25" customHeight="1" x14ac:dyDescent="0.3">
      <c r="A70" s="2">
        <v>44531</v>
      </c>
      <c r="B70" t="s">
        <v>160</v>
      </c>
      <c r="C70" t="s">
        <v>161</v>
      </c>
      <c r="D70" t="s">
        <v>27</v>
      </c>
      <c r="F70">
        <v>8</v>
      </c>
      <c r="G70">
        <v>0</v>
      </c>
      <c r="H70">
        <v>0</v>
      </c>
      <c r="I70">
        <v>0</v>
      </c>
      <c r="J70">
        <f t="shared" si="26"/>
        <v>8</v>
      </c>
      <c r="K70">
        <v>0</v>
      </c>
      <c r="L70">
        <f t="shared" si="27"/>
        <v>8</v>
      </c>
      <c r="M70">
        <v>10</v>
      </c>
      <c r="N70">
        <v>1</v>
      </c>
      <c r="O70">
        <f t="shared" si="28"/>
        <v>0.8</v>
      </c>
      <c r="Q70">
        <v>3</v>
      </c>
      <c r="R70">
        <v>0</v>
      </c>
      <c r="S70">
        <v>0</v>
      </c>
      <c r="T70">
        <v>0</v>
      </c>
      <c r="U70">
        <f t="shared" si="29"/>
        <v>3</v>
      </c>
      <c r="V70">
        <v>0</v>
      </c>
      <c r="W70">
        <f t="shared" si="30"/>
        <v>3</v>
      </c>
      <c r="X70">
        <v>1</v>
      </c>
      <c r="Y70">
        <v>2</v>
      </c>
      <c r="Z70">
        <f t="shared" si="31"/>
        <v>3</v>
      </c>
      <c r="AB70">
        <v>5</v>
      </c>
      <c r="AC70">
        <v>0</v>
      </c>
      <c r="AD70">
        <v>0</v>
      </c>
      <c r="AE70">
        <v>0</v>
      </c>
      <c r="AF70">
        <f t="shared" si="32"/>
        <v>5</v>
      </c>
      <c r="AG70">
        <v>0</v>
      </c>
      <c r="AH70">
        <f t="shared" si="33"/>
        <v>5</v>
      </c>
      <c r="AI70">
        <v>5</v>
      </c>
      <c r="AJ70">
        <f>4+2</f>
        <v>6</v>
      </c>
      <c r="AK70">
        <f t="shared" si="51"/>
        <v>1</v>
      </c>
      <c r="AM70">
        <v>85</v>
      </c>
      <c r="AN70">
        <v>0</v>
      </c>
      <c r="AO70">
        <v>0</v>
      </c>
      <c r="AP70">
        <f t="shared" si="35"/>
        <v>85</v>
      </c>
      <c r="AQ70">
        <v>0</v>
      </c>
      <c r="AR70">
        <f t="shared" si="36"/>
        <v>85</v>
      </c>
      <c r="AS70">
        <v>4</v>
      </c>
      <c r="AT70">
        <f t="shared" si="37"/>
        <v>6</v>
      </c>
      <c r="AU70">
        <f t="shared" si="38"/>
        <v>21.25</v>
      </c>
      <c r="AW70">
        <v>79</v>
      </c>
      <c r="AX70">
        <v>0</v>
      </c>
      <c r="AY70">
        <v>0</v>
      </c>
      <c r="AZ70">
        <f t="shared" si="39"/>
        <v>79</v>
      </c>
      <c r="BA70">
        <v>0</v>
      </c>
      <c r="BB70">
        <f t="shared" si="40"/>
        <v>79</v>
      </c>
      <c r="BC70">
        <v>7</v>
      </c>
      <c r="BD70">
        <f t="shared" si="41"/>
        <v>7</v>
      </c>
      <c r="BE70">
        <f t="shared" si="42"/>
        <v>11.285714285714286</v>
      </c>
      <c r="BG70">
        <v>18</v>
      </c>
      <c r="BH70">
        <v>0</v>
      </c>
      <c r="BI70">
        <v>0</v>
      </c>
      <c r="BJ70">
        <f t="shared" si="43"/>
        <v>18</v>
      </c>
      <c r="BK70">
        <v>0</v>
      </c>
      <c r="BL70">
        <f t="shared" si="44"/>
        <v>18</v>
      </c>
      <c r="BM70">
        <v>4</v>
      </c>
      <c r="BN70">
        <f t="shared" si="45"/>
        <v>5</v>
      </c>
      <c r="BO70">
        <f t="shared" si="46"/>
        <v>4.5</v>
      </c>
      <c r="BQ70">
        <v>6</v>
      </c>
      <c r="BR70">
        <v>0</v>
      </c>
      <c r="BS70">
        <v>0</v>
      </c>
      <c r="BT70">
        <f t="shared" si="47"/>
        <v>6</v>
      </c>
      <c r="BU70">
        <v>0</v>
      </c>
      <c r="BV70">
        <f t="shared" si="48"/>
        <v>6</v>
      </c>
      <c r="BW70">
        <v>9</v>
      </c>
      <c r="BX70">
        <f t="shared" si="49"/>
        <v>5</v>
      </c>
      <c r="BY70">
        <f t="shared" si="50"/>
        <v>0.66666666666666663</v>
      </c>
      <c r="CA70">
        <v>0</v>
      </c>
    </row>
    <row r="71" spans="1:79" ht="17.25" customHeight="1" x14ac:dyDescent="0.3">
      <c r="A71" s="2">
        <v>44531</v>
      </c>
      <c r="B71" t="s">
        <v>162</v>
      </c>
      <c r="C71" t="s">
        <v>163</v>
      </c>
      <c r="D71" t="s">
        <v>27</v>
      </c>
      <c r="F71">
        <v>219</v>
      </c>
      <c r="G71">
        <v>0</v>
      </c>
      <c r="H71">
        <v>0</v>
      </c>
      <c r="I71">
        <v>0</v>
      </c>
      <c r="J71">
        <f t="shared" si="26"/>
        <v>219</v>
      </c>
      <c r="K71">
        <v>0</v>
      </c>
      <c r="L71">
        <f t="shared" si="27"/>
        <v>219</v>
      </c>
      <c r="M71">
        <v>3</v>
      </c>
      <c r="N71">
        <v>1</v>
      </c>
      <c r="O71">
        <f t="shared" si="28"/>
        <v>73</v>
      </c>
      <c r="Q71">
        <v>55</v>
      </c>
      <c r="R71">
        <v>0</v>
      </c>
      <c r="S71">
        <v>0</v>
      </c>
      <c r="T71">
        <v>-5</v>
      </c>
      <c r="U71">
        <f t="shared" si="29"/>
        <v>50</v>
      </c>
      <c r="V71">
        <v>0</v>
      </c>
      <c r="W71">
        <f t="shared" si="30"/>
        <v>50</v>
      </c>
      <c r="X71">
        <v>1</v>
      </c>
      <c r="Y71">
        <v>2</v>
      </c>
      <c r="Z71">
        <f t="shared" si="31"/>
        <v>50</v>
      </c>
      <c r="AB71">
        <v>1433</v>
      </c>
      <c r="AC71">
        <v>0</v>
      </c>
      <c r="AD71">
        <v>0</v>
      </c>
      <c r="AE71">
        <v>-10</v>
      </c>
      <c r="AF71">
        <f t="shared" si="32"/>
        <v>1423</v>
      </c>
      <c r="AG71">
        <v>0</v>
      </c>
      <c r="AH71">
        <f t="shared" si="33"/>
        <v>1423</v>
      </c>
      <c r="AI71">
        <v>13</v>
      </c>
      <c r="AJ71">
        <f t="shared" si="34"/>
        <v>6</v>
      </c>
      <c r="AK71">
        <f t="shared" si="51"/>
        <v>109.46153846153847</v>
      </c>
      <c r="AM71">
        <v>335</v>
      </c>
      <c r="AN71">
        <v>0</v>
      </c>
      <c r="AO71">
        <v>-45</v>
      </c>
      <c r="AP71">
        <f t="shared" si="35"/>
        <v>290</v>
      </c>
      <c r="AQ71">
        <v>0</v>
      </c>
      <c r="AR71">
        <f t="shared" si="36"/>
        <v>290</v>
      </c>
      <c r="AS71">
        <v>2</v>
      </c>
      <c r="AT71">
        <f t="shared" si="37"/>
        <v>6</v>
      </c>
      <c r="AU71">
        <f t="shared" si="38"/>
        <v>145</v>
      </c>
      <c r="AW71">
        <v>178</v>
      </c>
      <c r="AX71">
        <v>0</v>
      </c>
      <c r="AY71">
        <v>0</v>
      </c>
      <c r="AZ71">
        <f t="shared" si="39"/>
        <v>178</v>
      </c>
      <c r="BA71">
        <v>0</v>
      </c>
      <c r="BB71">
        <f t="shared" si="40"/>
        <v>178</v>
      </c>
      <c r="BC71">
        <v>2</v>
      </c>
      <c r="BD71">
        <f t="shared" si="41"/>
        <v>7</v>
      </c>
      <c r="BE71">
        <f t="shared" si="42"/>
        <v>89</v>
      </c>
      <c r="BG71">
        <v>0</v>
      </c>
      <c r="BH71">
        <v>0</v>
      </c>
      <c r="BI71">
        <v>0</v>
      </c>
      <c r="BJ71">
        <f t="shared" si="43"/>
        <v>0</v>
      </c>
      <c r="BK71">
        <v>0</v>
      </c>
      <c r="BL71">
        <f t="shared" si="44"/>
        <v>0</v>
      </c>
      <c r="BM71">
        <v>1</v>
      </c>
      <c r="BN71">
        <f t="shared" si="45"/>
        <v>5</v>
      </c>
      <c r="BO71">
        <f t="shared" si="46"/>
        <v>0</v>
      </c>
      <c r="BQ71">
        <v>425</v>
      </c>
      <c r="BR71">
        <v>0</v>
      </c>
      <c r="BS71">
        <v>0</v>
      </c>
      <c r="BT71">
        <f t="shared" si="47"/>
        <v>425</v>
      </c>
      <c r="BU71">
        <v>420</v>
      </c>
      <c r="BV71">
        <f t="shared" si="48"/>
        <v>845</v>
      </c>
      <c r="BW71">
        <v>3</v>
      </c>
      <c r="BX71">
        <f t="shared" si="49"/>
        <v>5</v>
      </c>
      <c r="BY71">
        <f t="shared" si="50"/>
        <v>281.66666666666669</v>
      </c>
      <c r="CA71">
        <v>236</v>
      </c>
    </row>
    <row r="72" spans="1:79" ht="17.25" customHeight="1" x14ac:dyDescent="0.3">
      <c r="A72" s="2">
        <v>44531</v>
      </c>
      <c r="B72" t="s">
        <v>164</v>
      </c>
      <c r="C72" t="s">
        <v>165</v>
      </c>
      <c r="D72" t="s">
        <v>27</v>
      </c>
      <c r="F72">
        <v>71</v>
      </c>
      <c r="G72">
        <v>0</v>
      </c>
      <c r="H72">
        <v>0</v>
      </c>
      <c r="I72">
        <v>0</v>
      </c>
      <c r="J72">
        <f t="shared" si="26"/>
        <v>71</v>
      </c>
      <c r="K72">
        <v>0</v>
      </c>
      <c r="L72">
        <f t="shared" si="27"/>
        <v>71</v>
      </c>
      <c r="M72">
        <v>7</v>
      </c>
      <c r="N72">
        <v>1</v>
      </c>
      <c r="O72">
        <f t="shared" si="28"/>
        <v>10.142857142857142</v>
      </c>
      <c r="Q72">
        <v>73</v>
      </c>
      <c r="R72">
        <v>0</v>
      </c>
      <c r="S72">
        <v>0</v>
      </c>
      <c r="T72">
        <v>0</v>
      </c>
      <c r="U72">
        <f t="shared" si="29"/>
        <v>73</v>
      </c>
      <c r="V72">
        <v>0</v>
      </c>
      <c r="W72">
        <f t="shared" si="30"/>
        <v>73</v>
      </c>
      <c r="X72">
        <v>2</v>
      </c>
      <c r="Y72">
        <v>2</v>
      </c>
      <c r="Z72">
        <f t="shared" si="31"/>
        <v>36.5</v>
      </c>
      <c r="AB72">
        <v>374</v>
      </c>
      <c r="AC72">
        <v>0</v>
      </c>
      <c r="AD72">
        <v>0</v>
      </c>
      <c r="AE72">
        <v>0</v>
      </c>
      <c r="AF72">
        <f t="shared" si="32"/>
        <v>374</v>
      </c>
      <c r="AG72">
        <v>0</v>
      </c>
      <c r="AH72">
        <f t="shared" si="33"/>
        <v>374</v>
      </c>
      <c r="AI72">
        <v>3</v>
      </c>
      <c r="AJ72">
        <f t="shared" si="34"/>
        <v>6</v>
      </c>
      <c r="AK72">
        <f t="shared" si="51"/>
        <v>124.66666666666667</v>
      </c>
      <c r="AM72">
        <v>388</v>
      </c>
      <c r="AN72">
        <v>0</v>
      </c>
      <c r="AO72">
        <v>-12</v>
      </c>
      <c r="AP72">
        <f t="shared" si="35"/>
        <v>376</v>
      </c>
      <c r="AQ72">
        <v>0</v>
      </c>
      <c r="AR72">
        <f t="shared" si="36"/>
        <v>376</v>
      </c>
      <c r="AS72">
        <v>1</v>
      </c>
      <c r="AT72">
        <f t="shared" si="37"/>
        <v>6</v>
      </c>
      <c r="AU72">
        <f t="shared" si="38"/>
        <v>376</v>
      </c>
      <c r="AW72">
        <v>113</v>
      </c>
      <c r="AX72">
        <v>0</v>
      </c>
      <c r="AY72">
        <v>0</v>
      </c>
      <c r="AZ72">
        <f t="shared" si="39"/>
        <v>113</v>
      </c>
      <c r="BA72">
        <v>0</v>
      </c>
      <c r="BB72">
        <f t="shared" si="40"/>
        <v>113</v>
      </c>
      <c r="BC72">
        <v>1</v>
      </c>
      <c r="BD72">
        <f t="shared" si="41"/>
        <v>7</v>
      </c>
      <c r="BE72">
        <f t="shared" si="42"/>
        <v>113</v>
      </c>
      <c r="BG72">
        <v>115</v>
      </c>
      <c r="BH72">
        <v>0</v>
      </c>
      <c r="BI72">
        <v>0</v>
      </c>
      <c r="BJ72">
        <f t="shared" si="43"/>
        <v>115</v>
      </c>
      <c r="BK72">
        <v>0</v>
      </c>
      <c r="BL72">
        <f t="shared" si="44"/>
        <v>115</v>
      </c>
      <c r="BM72">
        <v>1</v>
      </c>
      <c r="BN72">
        <f t="shared" si="45"/>
        <v>5</v>
      </c>
      <c r="BO72">
        <f t="shared" si="46"/>
        <v>115</v>
      </c>
      <c r="BQ72">
        <v>70</v>
      </c>
      <c r="BR72">
        <v>0</v>
      </c>
      <c r="BS72">
        <v>0</v>
      </c>
      <c r="BT72">
        <f t="shared" si="47"/>
        <v>70</v>
      </c>
      <c r="BU72">
        <v>300</v>
      </c>
      <c r="BV72">
        <f t="shared" si="48"/>
        <v>370</v>
      </c>
      <c r="BW72">
        <v>4</v>
      </c>
      <c r="BX72">
        <f t="shared" si="49"/>
        <v>5</v>
      </c>
      <c r="BY72">
        <f t="shared" si="50"/>
        <v>92.5</v>
      </c>
      <c r="CA72">
        <v>0</v>
      </c>
    </row>
    <row r="73" spans="1:79" ht="17.25" customHeight="1" x14ac:dyDescent="0.3">
      <c r="A73" s="2">
        <v>44531</v>
      </c>
      <c r="B73" t="s">
        <v>166</v>
      </c>
      <c r="C73" t="s">
        <v>167</v>
      </c>
      <c r="D73" t="s">
        <v>27</v>
      </c>
      <c r="F73">
        <v>302</v>
      </c>
      <c r="G73">
        <v>620</v>
      </c>
      <c r="H73">
        <v>0</v>
      </c>
      <c r="I73">
        <v>-10</v>
      </c>
      <c r="J73">
        <f t="shared" si="26"/>
        <v>912</v>
      </c>
      <c r="K73">
        <v>0</v>
      </c>
      <c r="L73">
        <f t="shared" si="27"/>
        <v>912</v>
      </c>
      <c r="M73">
        <v>64</v>
      </c>
      <c r="N73">
        <v>1</v>
      </c>
      <c r="O73">
        <f t="shared" si="28"/>
        <v>14.25</v>
      </c>
      <c r="Q73">
        <v>60</v>
      </c>
      <c r="R73">
        <v>0</v>
      </c>
      <c r="S73">
        <v>0</v>
      </c>
      <c r="T73">
        <v>-20</v>
      </c>
      <c r="U73">
        <f t="shared" si="29"/>
        <v>40</v>
      </c>
      <c r="V73">
        <v>0</v>
      </c>
      <c r="W73">
        <f t="shared" si="30"/>
        <v>40</v>
      </c>
      <c r="X73">
        <v>1</v>
      </c>
      <c r="Y73">
        <v>2</v>
      </c>
      <c r="Z73">
        <f t="shared" si="31"/>
        <v>40</v>
      </c>
      <c r="AB73">
        <v>306</v>
      </c>
      <c r="AC73">
        <v>0</v>
      </c>
      <c r="AD73">
        <v>0</v>
      </c>
      <c r="AE73">
        <v>-50</v>
      </c>
      <c r="AF73">
        <f t="shared" si="32"/>
        <v>256</v>
      </c>
      <c r="AG73">
        <v>0</v>
      </c>
      <c r="AH73">
        <f t="shared" si="33"/>
        <v>256</v>
      </c>
      <c r="AI73">
        <v>28</v>
      </c>
      <c r="AJ73">
        <f t="shared" si="34"/>
        <v>6</v>
      </c>
      <c r="AK73">
        <f t="shared" si="51"/>
        <v>9.1428571428571423</v>
      </c>
      <c r="AM73">
        <v>596</v>
      </c>
      <c r="AN73">
        <v>2070</v>
      </c>
      <c r="AO73">
        <v>-30</v>
      </c>
      <c r="AP73">
        <f t="shared" si="35"/>
        <v>2636</v>
      </c>
      <c r="AQ73">
        <v>0</v>
      </c>
      <c r="AR73">
        <f t="shared" si="36"/>
        <v>2636</v>
      </c>
      <c r="AS73">
        <v>30</v>
      </c>
      <c r="AT73">
        <f t="shared" si="37"/>
        <v>6</v>
      </c>
      <c r="AU73">
        <f t="shared" si="38"/>
        <v>87.86666666666666</v>
      </c>
      <c r="AW73">
        <v>0</v>
      </c>
      <c r="AX73">
        <v>220</v>
      </c>
      <c r="AY73">
        <v>0</v>
      </c>
      <c r="AZ73">
        <f t="shared" si="39"/>
        <v>220</v>
      </c>
      <c r="BA73">
        <v>0</v>
      </c>
      <c r="BB73">
        <f t="shared" si="40"/>
        <v>220</v>
      </c>
      <c r="BC73">
        <v>2</v>
      </c>
      <c r="BD73">
        <f t="shared" si="41"/>
        <v>7</v>
      </c>
      <c r="BE73">
        <f t="shared" si="42"/>
        <v>110</v>
      </c>
      <c r="BG73">
        <v>232</v>
      </c>
      <c r="BH73">
        <v>400</v>
      </c>
      <c r="BI73">
        <v>0</v>
      </c>
      <c r="BJ73">
        <f t="shared" si="43"/>
        <v>632</v>
      </c>
      <c r="BK73">
        <v>300</v>
      </c>
      <c r="BL73">
        <f t="shared" si="44"/>
        <v>932</v>
      </c>
      <c r="BM73">
        <v>6</v>
      </c>
      <c r="BN73">
        <f t="shared" si="45"/>
        <v>5</v>
      </c>
      <c r="BO73">
        <f t="shared" si="46"/>
        <v>155.33333333333334</v>
      </c>
      <c r="BQ73">
        <v>530</v>
      </c>
      <c r="BR73">
        <v>683</v>
      </c>
      <c r="BS73">
        <v>0</v>
      </c>
      <c r="BT73">
        <f t="shared" si="47"/>
        <v>1213</v>
      </c>
      <c r="BU73">
        <v>0</v>
      </c>
      <c r="BV73">
        <f t="shared" si="48"/>
        <v>1213</v>
      </c>
      <c r="BW73">
        <v>10</v>
      </c>
      <c r="BX73">
        <f t="shared" si="49"/>
        <v>5</v>
      </c>
      <c r="BY73">
        <f t="shared" si="50"/>
        <v>121.3</v>
      </c>
      <c r="CA73">
        <v>1500</v>
      </c>
    </row>
    <row r="74" spans="1:79" ht="17.25" customHeight="1" x14ac:dyDescent="0.3">
      <c r="A74" s="2">
        <v>44531</v>
      </c>
      <c r="B74" t="s">
        <v>168</v>
      </c>
      <c r="C74" t="s">
        <v>169</v>
      </c>
      <c r="D74" t="s">
        <v>27</v>
      </c>
      <c r="F74">
        <v>437</v>
      </c>
      <c r="G74">
        <v>0</v>
      </c>
      <c r="H74">
        <v>0</v>
      </c>
      <c r="I74">
        <v>-5</v>
      </c>
      <c r="J74">
        <f t="shared" si="26"/>
        <v>432</v>
      </c>
      <c r="K74">
        <v>0</v>
      </c>
      <c r="L74">
        <f t="shared" si="27"/>
        <v>432</v>
      </c>
      <c r="M74">
        <v>3</v>
      </c>
      <c r="N74">
        <v>1</v>
      </c>
      <c r="O74">
        <f t="shared" si="28"/>
        <v>144</v>
      </c>
      <c r="Q74">
        <v>247</v>
      </c>
      <c r="R74">
        <v>0</v>
      </c>
      <c r="S74">
        <v>0</v>
      </c>
      <c r="T74">
        <v>0</v>
      </c>
      <c r="U74">
        <f t="shared" si="29"/>
        <v>247</v>
      </c>
      <c r="V74">
        <v>0</v>
      </c>
      <c r="W74">
        <f t="shared" si="30"/>
        <v>247</v>
      </c>
      <c r="X74">
        <v>1</v>
      </c>
      <c r="Y74">
        <v>2</v>
      </c>
      <c r="Z74">
        <f t="shared" si="31"/>
        <v>247</v>
      </c>
      <c r="AB74">
        <v>598</v>
      </c>
      <c r="AC74">
        <v>0</v>
      </c>
      <c r="AD74">
        <v>0</v>
      </c>
      <c r="AE74">
        <v>-15</v>
      </c>
      <c r="AF74">
        <f t="shared" si="32"/>
        <v>583</v>
      </c>
      <c r="AG74">
        <v>0</v>
      </c>
      <c r="AH74">
        <f t="shared" si="33"/>
        <v>583</v>
      </c>
      <c r="AI74">
        <v>4</v>
      </c>
      <c r="AJ74">
        <f t="shared" si="34"/>
        <v>6</v>
      </c>
      <c r="AK74">
        <f t="shared" si="51"/>
        <v>145.75</v>
      </c>
      <c r="AM74">
        <v>404</v>
      </c>
      <c r="AN74">
        <v>720</v>
      </c>
      <c r="AO74">
        <v>0</v>
      </c>
      <c r="AP74">
        <f t="shared" si="35"/>
        <v>1124</v>
      </c>
      <c r="AQ74">
        <v>0</v>
      </c>
      <c r="AR74">
        <f t="shared" si="36"/>
        <v>1124</v>
      </c>
      <c r="AS74">
        <v>4</v>
      </c>
      <c r="AT74">
        <f t="shared" si="37"/>
        <v>6</v>
      </c>
      <c r="AU74">
        <f t="shared" si="38"/>
        <v>281</v>
      </c>
      <c r="AW74">
        <v>236</v>
      </c>
      <c r="AX74">
        <v>30</v>
      </c>
      <c r="AY74">
        <v>0</v>
      </c>
      <c r="AZ74">
        <f t="shared" si="39"/>
        <v>266</v>
      </c>
      <c r="BA74">
        <v>0</v>
      </c>
      <c r="BB74">
        <f t="shared" si="40"/>
        <v>266</v>
      </c>
      <c r="BC74">
        <v>1</v>
      </c>
      <c r="BD74">
        <f t="shared" si="41"/>
        <v>7</v>
      </c>
      <c r="BE74">
        <f t="shared" si="42"/>
        <v>266</v>
      </c>
      <c r="BG74">
        <v>565</v>
      </c>
      <c r="BH74">
        <v>380</v>
      </c>
      <c r="BI74">
        <v>0</v>
      </c>
      <c r="BJ74">
        <f t="shared" si="43"/>
        <v>945</v>
      </c>
      <c r="BK74">
        <v>0</v>
      </c>
      <c r="BL74">
        <f t="shared" si="44"/>
        <v>945</v>
      </c>
      <c r="BM74">
        <v>0</v>
      </c>
      <c r="BN74">
        <f t="shared" si="45"/>
        <v>5</v>
      </c>
      <c r="BO74">
        <f t="shared" si="46"/>
        <v>0</v>
      </c>
      <c r="BQ74">
        <v>162</v>
      </c>
      <c r="BR74">
        <v>250</v>
      </c>
      <c r="BS74">
        <v>0</v>
      </c>
      <c r="BT74">
        <f t="shared" si="47"/>
        <v>412</v>
      </c>
      <c r="BU74">
        <v>0</v>
      </c>
      <c r="BV74">
        <f t="shared" si="48"/>
        <v>412</v>
      </c>
      <c r="BW74">
        <v>2</v>
      </c>
      <c r="BX74">
        <f t="shared" si="49"/>
        <v>5</v>
      </c>
      <c r="BY74">
        <f t="shared" si="50"/>
        <v>206</v>
      </c>
      <c r="CA74">
        <v>1500</v>
      </c>
    </row>
    <row r="75" spans="1:79" ht="17.25" customHeight="1" x14ac:dyDescent="0.3">
      <c r="A75" s="2">
        <v>44531</v>
      </c>
      <c r="B75" t="s">
        <v>170</v>
      </c>
      <c r="C75" t="s">
        <v>171</v>
      </c>
      <c r="D75" t="s">
        <v>27</v>
      </c>
      <c r="F75">
        <v>141</v>
      </c>
      <c r="G75">
        <v>0</v>
      </c>
      <c r="H75">
        <v>0</v>
      </c>
      <c r="I75">
        <v>0</v>
      </c>
      <c r="J75">
        <f t="shared" si="26"/>
        <v>141</v>
      </c>
      <c r="K75">
        <v>0</v>
      </c>
      <c r="L75">
        <f t="shared" si="27"/>
        <v>141</v>
      </c>
      <c r="M75">
        <v>2</v>
      </c>
      <c r="N75">
        <v>1</v>
      </c>
      <c r="O75">
        <f t="shared" si="28"/>
        <v>70.5</v>
      </c>
      <c r="Q75">
        <v>132</v>
      </c>
      <c r="R75">
        <v>0</v>
      </c>
      <c r="S75">
        <v>0</v>
      </c>
      <c r="T75">
        <v>0</v>
      </c>
      <c r="U75">
        <f t="shared" si="29"/>
        <v>132</v>
      </c>
      <c r="V75">
        <v>0</v>
      </c>
      <c r="W75">
        <f t="shared" si="30"/>
        <v>132</v>
      </c>
      <c r="X75">
        <v>0</v>
      </c>
      <c r="Y75">
        <v>2</v>
      </c>
      <c r="Z75">
        <f t="shared" si="31"/>
        <v>0</v>
      </c>
      <c r="AB75">
        <v>351</v>
      </c>
      <c r="AC75">
        <v>0</v>
      </c>
      <c r="AD75">
        <v>0</v>
      </c>
      <c r="AE75">
        <v>0</v>
      </c>
      <c r="AF75">
        <f t="shared" si="32"/>
        <v>351</v>
      </c>
      <c r="AG75">
        <v>0</v>
      </c>
      <c r="AH75">
        <f t="shared" si="33"/>
        <v>351</v>
      </c>
      <c r="AI75">
        <v>4</v>
      </c>
      <c r="AJ75">
        <f t="shared" si="34"/>
        <v>6</v>
      </c>
      <c r="AK75">
        <f t="shared" si="51"/>
        <v>87.75</v>
      </c>
      <c r="AM75">
        <v>966</v>
      </c>
      <c r="AN75">
        <v>0</v>
      </c>
      <c r="AO75">
        <v>-10</v>
      </c>
      <c r="AP75">
        <f t="shared" si="35"/>
        <v>956</v>
      </c>
      <c r="AQ75">
        <v>0</v>
      </c>
      <c r="AR75">
        <f t="shared" si="36"/>
        <v>956</v>
      </c>
      <c r="AS75">
        <v>2</v>
      </c>
      <c r="AT75">
        <f t="shared" si="37"/>
        <v>6</v>
      </c>
      <c r="AU75">
        <f t="shared" si="38"/>
        <v>478</v>
      </c>
      <c r="AW75">
        <v>191</v>
      </c>
      <c r="AX75">
        <v>0</v>
      </c>
      <c r="AY75">
        <v>0</v>
      </c>
      <c r="AZ75">
        <f t="shared" si="39"/>
        <v>191</v>
      </c>
      <c r="BA75">
        <v>0</v>
      </c>
      <c r="BB75">
        <f t="shared" si="40"/>
        <v>191</v>
      </c>
      <c r="BC75">
        <v>3</v>
      </c>
      <c r="BD75">
        <f t="shared" si="41"/>
        <v>7</v>
      </c>
      <c r="BE75">
        <f t="shared" si="42"/>
        <v>63.666666666666664</v>
      </c>
      <c r="BG75">
        <v>431</v>
      </c>
      <c r="BH75">
        <v>0</v>
      </c>
      <c r="BI75">
        <v>0</v>
      </c>
      <c r="BJ75">
        <f t="shared" si="43"/>
        <v>431</v>
      </c>
      <c r="BK75">
        <v>0</v>
      </c>
      <c r="BL75">
        <f t="shared" si="44"/>
        <v>431</v>
      </c>
      <c r="BM75">
        <v>1</v>
      </c>
      <c r="BN75">
        <f t="shared" si="45"/>
        <v>5</v>
      </c>
      <c r="BO75">
        <f t="shared" si="46"/>
        <v>431</v>
      </c>
      <c r="BQ75">
        <v>777</v>
      </c>
      <c r="BR75">
        <v>0</v>
      </c>
      <c r="BS75">
        <v>0</v>
      </c>
      <c r="BT75">
        <f t="shared" si="47"/>
        <v>777</v>
      </c>
      <c r="BU75">
        <v>0</v>
      </c>
      <c r="BV75">
        <f t="shared" si="48"/>
        <v>777</v>
      </c>
      <c r="BW75">
        <v>2</v>
      </c>
      <c r="BX75">
        <f t="shared" si="49"/>
        <v>5</v>
      </c>
      <c r="BY75">
        <f t="shared" si="50"/>
        <v>388.5</v>
      </c>
      <c r="CA75">
        <v>4200</v>
      </c>
    </row>
    <row r="76" spans="1:79" ht="17.25" customHeight="1" x14ac:dyDescent="0.3">
      <c r="A76" s="2">
        <v>44531</v>
      </c>
      <c r="B76" t="s">
        <v>172</v>
      </c>
      <c r="C76" t="s">
        <v>173</v>
      </c>
      <c r="D76" t="s">
        <v>27</v>
      </c>
      <c r="F76">
        <v>230</v>
      </c>
      <c r="G76">
        <v>0</v>
      </c>
      <c r="H76">
        <v>0</v>
      </c>
      <c r="I76">
        <v>0</v>
      </c>
      <c r="J76">
        <f t="shared" si="26"/>
        <v>230</v>
      </c>
      <c r="K76">
        <v>0</v>
      </c>
      <c r="L76">
        <f t="shared" si="27"/>
        <v>230</v>
      </c>
      <c r="M76">
        <v>6</v>
      </c>
      <c r="N76">
        <v>1</v>
      </c>
      <c r="O76">
        <f t="shared" si="28"/>
        <v>38.333333333333336</v>
      </c>
      <c r="Q76">
        <v>239</v>
      </c>
      <c r="R76">
        <v>0</v>
      </c>
      <c r="S76">
        <v>0</v>
      </c>
      <c r="T76">
        <v>-3</v>
      </c>
      <c r="U76">
        <f t="shared" si="29"/>
        <v>236</v>
      </c>
      <c r="V76">
        <v>0</v>
      </c>
      <c r="W76">
        <f t="shared" si="30"/>
        <v>236</v>
      </c>
      <c r="X76">
        <v>2</v>
      </c>
      <c r="Y76">
        <v>2</v>
      </c>
      <c r="Z76">
        <f t="shared" si="31"/>
        <v>118</v>
      </c>
      <c r="AB76">
        <v>1552</v>
      </c>
      <c r="AC76">
        <v>0</v>
      </c>
      <c r="AD76">
        <v>0</v>
      </c>
      <c r="AE76">
        <v>0</v>
      </c>
      <c r="AF76">
        <f t="shared" si="32"/>
        <v>1552</v>
      </c>
      <c r="AG76">
        <v>0</v>
      </c>
      <c r="AH76">
        <f t="shared" si="33"/>
        <v>1552</v>
      </c>
      <c r="AI76">
        <v>2</v>
      </c>
      <c r="AJ76">
        <f t="shared" si="34"/>
        <v>6</v>
      </c>
      <c r="AK76">
        <f t="shared" si="51"/>
        <v>776</v>
      </c>
      <c r="AM76">
        <v>942</v>
      </c>
      <c r="AN76">
        <v>0</v>
      </c>
      <c r="AO76">
        <v>0</v>
      </c>
      <c r="AP76">
        <f t="shared" si="35"/>
        <v>942</v>
      </c>
      <c r="AQ76">
        <v>0</v>
      </c>
      <c r="AR76">
        <f t="shared" si="36"/>
        <v>942</v>
      </c>
      <c r="AS76">
        <v>10</v>
      </c>
      <c r="AT76">
        <f t="shared" si="37"/>
        <v>6</v>
      </c>
      <c r="AU76">
        <f t="shared" si="38"/>
        <v>94.2</v>
      </c>
      <c r="AW76">
        <v>148</v>
      </c>
      <c r="AX76">
        <v>15</v>
      </c>
      <c r="AY76">
        <v>0</v>
      </c>
      <c r="AZ76">
        <f t="shared" si="39"/>
        <v>163</v>
      </c>
      <c r="BA76">
        <v>0</v>
      </c>
      <c r="BB76">
        <f t="shared" si="40"/>
        <v>163</v>
      </c>
      <c r="BC76">
        <v>1</v>
      </c>
      <c r="BD76">
        <f t="shared" si="41"/>
        <v>7</v>
      </c>
      <c r="BE76">
        <f t="shared" si="42"/>
        <v>163</v>
      </c>
      <c r="BG76">
        <v>584</v>
      </c>
      <c r="BH76">
        <v>0</v>
      </c>
      <c r="BI76">
        <v>0</v>
      </c>
      <c r="BJ76">
        <f t="shared" si="43"/>
        <v>584</v>
      </c>
      <c r="BK76">
        <v>0</v>
      </c>
      <c r="BL76">
        <f t="shared" si="44"/>
        <v>584</v>
      </c>
      <c r="BM76">
        <v>2</v>
      </c>
      <c r="BN76">
        <f t="shared" si="45"/>
        <v>5</v>
      </c>
      <c r="BO76">
        <f t="shared" si="46"/>
        <v>292</v>
      </c>
      <c r="BQ76">
        <v>1238</v>
      </c>
      <c r="BR76">
        <v>0</v>
      </c>
      <c r="BS76">
        <v>0</v>
      </c>
      <c r="BT76">
        <f t="shared" si="47"/>
        <v>1238</v>
      </c>
      <c r="BU76">
        <v>0</v>
      </c>
      <c r="BV76">
        <f t="shared" si="48"/>
        <v>1238</v>
      </c>
      <c r="BW76">
        <v>10</v>
      </c>
      <c r="BX76">
        <f t="shared" si="49"/>
        <v>5</v>
      </c>
      <c r="BY76">
        <f t="shared" si="50"/>
        <v>123.8</v>
      </c>
      <c r="CA76">
        <v>1470</v>
      </c>
    </row>
    <row r="77" spans="1:79" ht="17.25" customHeight="1" x14ac:dyDescent="0.3">
      <c r="A77" s="2">
        <v>44531</v>
      </c>
      <c r="B77" t="s">
        <v>174</v>
      </c>
      <c r="C77" t="s">
        <v>175</v>
      </c>
      <c r="D77" t="s">
        <v>27</v>
      </c>
      <c r="F77">
        <v>261</v>
      </c>
      <c r="G77">
        <v>0</v>
      </c>
      <c r="H77">
        <v>0</v>
      </c>
      <c r="I77">
        <v>0</v>
      </c>
      <c r="J77">
        <f t="shared" si="26"/>
        <v>261</v>
      </c>
      <c r="K77">
        <v>0</v>
      </c>
      <c r="L77">
        <f t="shared" si="27"/>
        <v>261</v>
      </c>
      <c r="M77">
        <v>2</v>
      </c>
      <c r="N77">
        <v>1</v>
      </c>
      <c r="O77">
        <f t="shared" si="28"/>
        <v>130.5</v>
      </c>
      <c r="Q77">
        <v>93</v>
      </c>
      <c r="R77">
        <v>0</v>
      </c>
      <c r="S77">
        <v>0</v>
      </c>
      <c r="T77">
        <v>0</v>
      </c>
      <c r="U77">
        <f t="shared" si="29"/>
        <v>93</v>
      </c>
      <c r="V77">
        <v>0</v>
      </c>
      <c r="W77">
        <f t="shared" si="30"/>
        <v>93</v>
      </c>
      <c r="X77">
        <v>0</v>
      </c>
      <c r="Y77">
        <v>2</v>
      </c>
      <c r="Z77">
        <f t="shared" si="31"/>
        <v>0</v>
      </c>
      <c r="AB77">
        <v>1581</v>
      </c>
      <c r="AC77">
        <v>0</v>
      </c>
      <c r="AD77">
        <v>0</v>
      </c>
      <c r="AE77">
        <v>0</v>
      </c>
      <c r="AF77">
        <f t="shared" si="32"/>
        <v>1581</v>
      </c>
      <c r="AG77">
        <v>0</v>
      </c>
      <c r="AH77">
        <f t="shared" si="33"/>
        <v>1581</v>
      </c>
      <c r="AI77">
        <v>3</v>
      </c>
      <c r="AJ77">
        <f t="shared" si="34"/>
        <v>6</v>
      </c>
      <c r="AK77">
        <f t="shared" si="51"/>
        <v>527</v>
      </c>
      <c r="AM77">
        <v>806</v>
      </c>
      <c r="AN77">
        <v>1160</v>
      </c>
      <c r="AO77">
        <v>0</v>
      </c>
      <c r="AP77">
        <f t="shared" si="35"/>
        <v>1966</v>
      </c>
      <c r="AQ77">
        <v>0</v>
      </c>
      <c r="AR77">
        <f t="shared" si="36"/>
        <v>1966</v>
      </c>
      <c r="AS77">
        <v>2</v>
      </c>
      <c r="AT77">
        <f t="shared" si="37"/>
        <v>6</v>
      </c>
      <c r="AU77">
        <f t="shared" si="38"/>
        <v>983</v>
      </c>
      <c r="AW77">
        <v>159</v>
      </c>
      <c r="AX77">
        <v>235</v>
      </c>
      <c r="AY77">
        <v>0</v>
      </c>
      <c r="AZ77">
        <f t="shared" si="39"/>
        <v>394</v>
      </c>
      <c r="BA77">
        <v>0</v>
      </c>
      <c r="BB77">
        <f t="shared" si="40"/>
        <v>394</v>
      </c>
      <c r="BC77">
        <v>1</v>
      </c>
      <c r="BD77">
        <f t="shared" si="41"/>
        <v>7</v>
      </c>
      <c r="BE77">
        <f t="shared" si="42"/>
        <v>394</v>
      </c>
      <c r="BG77">
        <v>218</v>
      </c>
      <c r="BH77">
        <v>240</v>
      </c>
      <c r="BI77">
        <v>0</v>
      </c>
      <c r="BJ77">
        <f t="shared" si="43"/>
        <v>458</v>
      </c>
      <c r="BK77">
        <v>0</v>
      </c>
      <c r="BL77">
        <f t="shared" si="44"/>
        <v>458</v>
      </c>
      <c r="BM77">
        <v>0</v>
      </c>
      <c r="BN77">
        <f t="shared" si="45"/>
        <v>5</v>
      </c>
      <c r="BO77">
        <f t="shared" si="46"/>
        <v>0</v>
      </c>
      <c r="BQ77">
        <v>75</v>
      </c>
      <c r="BR77">
        <v>240</v>
      </c>
      <c r="BS77">
        <v>0</v>
      </c>
      <c r="BT77">
        <f t="shared" si="47"/>
        <v>315</v>
      </c>
      <c r="BU77">
        <v>0</v>
      </c>
      <c r="BV77">
        <f t="shared" si="48"/>
        <v>315</v>
      </c>
      <c r="BW77">
        <v>2</v>
      </c>
      <c r="BX77">
        <f t="shared" si="49"/>
        <v>5</v>
      </c>
      <c r="BY77">
        <f t="shared" si="50"/>
        <v>157.5</v>
      </c>
      <c r="CA77">
        <v>367</v>
      </c>
    </row>
    <row r="78" spans="1:79" ht="17.25" customHeight="1" x14ac:dyDescent="0.3">
      <c r="A78" s="2">
        <v>44531</v>
      </c>
      <c r="B78" t="s">
        <v>176</v>
      </c>
      <c r="C78" t="s">
        <v>177</v>
      </c>
      <c r="D78" t="s">
        <v>27</v>
      </c>
      <c r="F78">
        <v>382</v>
      </c>
      <c r="G78">
        <v>0</v>
      </c>
      <c r="H78">
        <v>0</v>
      </c>
      <c r="I78">
        <v>-140</v>
      </c>
      <c r="J78">
        <f t="shared" si="26"/>
        <v>242</v>
      </c>
      <c r="K78">
        <v>0</v>
      </c>
      <c r="L78">
        <f t="shared" si="27"/>
        <v>242</v>
      </c>
      <c r="M78">
        <v>38</v>
      </c>
      <c r="N78">
        <v>1</v>
      </c>
      <c r="O78">
        <f t="shared" si="28"/>
        <v>6.3684210526315788</v>
      </c>
      <c r="Q78">
        <v>456</v>
      </c>
      <c r="R78">
        <v>0</v>
      </c>
      <c r="S78">
        <v>0</v>
      </c>
      <c r="T78">
        <v>0</v>
      </c>
      <c r="U78">
        <f t="shared" si="29"/>
        <v>456</v>
      </c>
      <c r="V78">
        <v>0</v>
      </c>
      <c r="W78">
        <f t="shared" si="30"/>
        <v>456</v>
      </c>
      <c r="X78">
        <v>19</v>
      </c>
      <c r="Y78">
        <v>2</v>
      </c>
      <c r="Z78">
        <f t="shared" si="31"/>
        <v>24</v>
      </c>
      <c r="AB78">
        <v>40</v>
      </c>
      <c r="AC78">
        <v>0</v>
      </c>
      <c r="AD78">
        <v>0</v>
      </c>
      <c r="AE78">
        <v>-37</v>
      </c>
      <c r="AF78">
        <f t="shared" si="32"/>
        <v>3</v>
      </c>
      <c r="AG78">
        <v>400</v>
      </c>
      <c r="AH78">
        <f t="shared" si="33"/>
        <v>403</v>
      </c>
      <c r="AI78">
        <v>95</v>
      </c>
      <c r="AJ78">
        <f t="shared" si="34"/>
        <v>6</v>
      </c>
      <c r="AK78">
        <f t="shared" si="51"/>
        <v>4.242105263157895</v>
      </c>
      <c r="AM78">
        <v>693</v>
      </c>
      <c r="AN78">
        <v>0</v>
      </c>
      <c r="AO78">
        <v>-198</v>
      </c>
      <c r="AP78">
        <f t="shared" si="35"/>
        <v>495</v>
      </c>
      <c r="AQ78">
        <v>0</v>
      </c>
      <c r="AR78">
        <f t="shared" si="36"/>
        <v>495</v>
      </c>
      <c r="AS78">
        <v>81</v>
      </c>
      <c r="AT78">
        <f t="shared" si="37"/>
        <v>6</v>
      </c>
      <c r="AU78">
        <f t="shared" si="38"/>
        <v>6.1111111111111107</v>
      </c>
      <c r="AW78">
        <v>50</v>
      </c>
      <c r="AX78">
        <v>0</v>
      </c>
      <c r="AY78">
        <v>-49</v>
      </c>
      <c r="AZ78">
        <f t="shared" si="39"/>
        <v>1</v>
      </c>
      <c r="BA78">
        <v>0</v>
      </c>
      <c r="BB78">
        <f t="shared" si="40"/>
        <v>1</v>
      </c>
      <c r="BC78">
        <v>64</v>
      </c>
      <c r="BD78">
        <f t="shared" si="41"/>
        <v>7</v>
      </c>
      <c r="BE78">
        <f t="shared" si="42"/>
        <v>1.5625E-2</v>
      </c>
      <c r="BG78">
        <v>318</v>
      </c>
      <c r="BH78">
        <v>0</v>
      </c>
      <c r="BI78">
        <v>-55</v>
      </c>
      <c r="BJ78">
        <f t="shared" si="43"/>
        <v>263</v>
      </c>
      <c r="BK78">
        <v>0</v>
      </c>
      <c r="BL78">
        <f t="shared" si="44"/>
        <v>263</v>
      </c>
      <c r="BM78">
        <v>25</v>
      </c>
      <c r="BN78">
        <f t="shared" si="45"/>
        <v>5</v>
      </c>
      <c r="BO78">
        <f t="shared" si="46"/>
        <v>10.52</v>
      </c>
      <c r="BQ78">
        <v>251</v>
      </c>
      <c r="BR78">
        <v>0</v>
      </c>
      <c r="BS78">
        <v>-66</v>
      </c>
      <c r="BT78">
        <f t="shared" si="47"/>
        <v>185</v>
      </c>
      <c r="BU78">
        <v>0</v>
      </c>
      <c r="BV78">
        <f t="shared" si="48"/>
        <v>185</v>
      </c>
      <c r="BW78">
        <v>22</v>
      </c>
      <c r="BX78">
        <f t="shared" si="49"/>
        <v>5</v>
      </c>
      <c r="BY78">
        <f t="shared" si="50"/>
        <v>8.4090909090909083</v>
      </c>
      <c r="CA78">
        <v>0</v>
      </c>
    </row>
    <row r="79" spans="1:79" ht="17.25" customHeight="1" x14ac:dyDescent="0.3">
      <c r="A79" s="2">
        <v>44531</v>
      </c>
      <c r="F79">
        <v>0</v>
      </c>
      <c r="G79">
        <v>0</v>
      </c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Q79">
        <v>0</v>
      </c>
      <c r="R79">
        <v>0</v>
      </c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M79">
        <v>0</v>
      </c>
      <c r="AN79">
        <v>0</v>
      </c>
      <c r="AO79">
        <v>0</v>
      </c>
      <c r="AP79">
        <f t="shared" si="35"/>
        <v>0</v>
      </c>
      <c r="AQ79">
        <v>0</v>
      </c>
      <c r="AR79">
        <f t="shared" si="36"/>
        <v>0</v>
      </c>
      <c r="AS79">
        <v>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CA79">
        <v>0</v>
      </c>
    </row>
    <row r="80" spans="1:79" ht="17.25" customHeight="1" x14ac:dyDescent="0.3">
      <c r="A80" s="2">
        <v>44531</v>
      </c>
      <c r="B80" t="s">
        <v>178</v>
      </c>
      <c r="C80" t="s">
        <v>179</v>
      </c>
      <c r="D80" t="s">
        <v>27</v>
      </c>
      <c r="F80">
        <v>0</v>
      </c>
      <c r="G80">
        <v>0</v>
      </c>
      <c r="H80">
        <v>0</v>
      </c>
      <c r="I80">
        <v>0</v>
      </c>
      <c r="J80">
        <f t="shared" si="26"/>
        <v>0</v>
      </c>
      <c r="K80">
        <v>0</v>
      </c>
      <c r="L80">
        <f t="shared" si="27"/>
        <v>0</v>
      </c>
      <c r="M80">
        <v>0</v>
      </c>
      <c r="N80">
        <v>1</v>
      </c>
      <c r="O80">
        <f t="shared" si="28"/>
        <v>0</v>
      </c>
      <c r="Q80">
        <v>0</v>
      </c>
      <c r="R80">
        <v>0</v>
      </c>
      <c r="S80">
        <v>0</v>
      </c>
      <c r="T80">
        <v>0</v>
      </c>
      <c r="U80">
        <f t="shared" si="29"/>
        <v>0</v>
      </c>
      <c r="V80">
        <v>0</v>
      </c>
      <c r="W80">
        <f t="shared" si="30"/>
        <v>0</v>
      </c>
      <c r="X80">
        <v>0</v>
      </c>
      <c r="Y80">
        <v>2</v>
      </c>
      <c r="Z80">
        <f t="shared" si="31"/>
        <v>0</v>
      </c>
      <c r="AB80">
        <v>0</v>
      </c>
      <c r="AC80">
        <v>0</v>
      </c>
      <c r="AD80">
        <v>0</v>
      </c>
      <c r="AE80">
        <v>0</v>
      </c>
      <c r="AF80">
        <f t="shared" si="32"/>
        <v>0</v>
      </c>
      <c r="AG80">
        <v>0</v>
      </c>
      <c r="AH80">
        <f t="shared" si="33"/>
        <v>0</v>
      </c>
      <c r="AI80">
        <v>0</v>
      </c>
      <c r="AJ80">
        <f t="shared" si="34"/>
        <v>6</v>
      </c>
      <c r="AK80">
        <f t="shared" si="51"/>
        <v>0</v>
      </c>
      <c r="AM80">
        <v>0</v>
      </c>
      <c r="AN80">
        <v>0</v>
      </c>
      <c r="AO80">
        <v>0</v>
      </c>
      <c r="AP80">
        <f t="shared" si="35"/>
        <v>0</v>
      </c>
      <c r="AQ80">
        <v>0</v>
      </c>
      <c r="AR80">
        <f t="shared" si="36"/>
        <v>0</v>
      </c>
      <c r="AS80">
        <v>0</v>
      </c>
      <c r="AT80">
        <f t="shared" si="37"/>
        <v>6</v>
      </c>
      <c r="AU80">
        <f t="shared" si="38"/>
        <v>0</v>
      </c>
      <c r="AW80">
        <v>0</v>
      </c>
      <c r="AX80">
        <v>0</v>
      </c>
      <c r="AY80">
        <v>0</v>
      </c>
      <c r="AZ80">
        <f t="shared" si="39"/>
        <v>0</v>
      </c>
      <c r="BA80">
        <v>0</v>
      </c>
      <c r="BB80">
        <f t="shared" si="40"/>
        <v>0</v>
      </c>
      <c r="BC80">
        <v>0</v>
      </c>
      <c r="BD80">
        <f t="shared" si="41"/>
        <v>7</v>
      </c>
      <c r="BE80">
        <f t="shared" si="42"/>
        <v>0</v>
      </c>
      <c r="BG80">
        <v>0</v>
      </c>
      <c r="BH80">
        <v>0</v>
      </c>
      <c r="BI80">
        <v>0</v>
      </c>
      <c r="BJ80">
        <f t="shared" si="43"/>
        <v>0</v>
      </c>
      <c r="BK80">
        <v>0</v>
      </c>
      <c r="BL80">
        <f t="shared" si="44"/>
        <v>0</v>
      </c>
      <c r="BM80">
        <v>0</v>
      </c>
      <c r="BN80">
        <f t="shared" si="45"/>
        <v>5</v>
      </c>
      <c r="BO80">
        <f t="shared" si="46"/>
        <v>0</v>
      </c>
      <c r="BQ80">
        <v>0</v>
      </c>
      <c r="BR80">
        <v>0</v>
      </c>
      <c r="BS80">
        <v>0</v>
      </c>
      <c r="BT80">
        <f t="shared" si="47"/>
        <v>0</v>
      </c>
      <c r="BU80">
        <v>0</v>
      </c>
      <c r="BV80">
        <f t="shared" si="48"/>
        <v>0</v>
      </c>
      <c r="BW80">
        <v>0</v>
      </c>
      <c r="BX80">
        <f t="shared" si="49"/>
        <v>5</v>
      </c>
      <c r="BY80">
        <f t="shared" si="50"/>
        <v>0</v>
      </c>
      <c r="CA80">
        <v>0</v>
      </c>
    </row>
    <row r="81" spans="1:79" ht="17.25" customHeight="1" x14ac:dyDescent="0.3">
      <c r="A81" s="2">
        <v>44531</v>
      </c>
      <c r="B81" t="s">
        <v>180</v>
      </c>
      <c r="C81" t="s">
        <v>181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0</v>
      </c>
      <c r="N81">
        <v>1</v>
      </c>
      <c r="O81">
        <f t="shared" si="28"/>
        <v>0</v>
      </c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0</v>
      </c>
      <c r="Y81">
        <v>2</v>
      </c>
      <c r="Z81">
        <f t="shared" si="31"/>
        <v>0</v>
      </c>
      <c r="AB81">
        <v>0</v>
      </c>
      <c r="AC81">
        <v>0</v>
      </c>
      <c r="AD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0</v>
      </c>
      <c r="AJ81">
        <f t="shared" si="34"/>
        <v>6</v>
      </c>
      <c r="AK81">
        <f t="shared" si="51"/>
        <v>0</v>
      </c>
      <c r="AM81">
        <v>0</v>
      </c>
      <c r="AN81">
        <v>0</v>
      </c>
      <c r="AO81">
        <v>0</v>
      </c>
      <c r="AP81">
        <f t="shared" si="35"/>
        <v>0</v>
      </c>
      <c r="AQ81">
        <v>0</v>
      </c>
      <c r="AR81">
        <f t="shared" si="36"/>
        <v>0</v>
      </c>
      <c r="AS81">
        <v>0</v>
      </c>
      <c r="AT81">
        <f t="shared" si="37"/>
        <v>6</v>
      </c>
      <c r="AU81">
        <f t="shared" si="38"/>
        <v>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0</v>
      </c>
      <c r="BD81">
        <f t="shared" si="41"/>
        <v>7</v>
      </c>
      <c r="BE81">
        <f t="shared" si="42"/>
        <v>0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0</v>
      </c>
      <c r="BN81">
        <f t="shared" si="45"/>
        <v>5</v>
      </c>
      <c r="BO81">
        <f t="shared" si="46"/>
        <v>0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0</v>
      </c>
      <c r="BX81">
        <f t="shared" si="49"/>
        <v>5</v>
      </c>
      <c r="BY81">
        <f t="shared" si="50"/>
        <v>0</v>
      </c>
      <c r="CA81">
        <v>0</v>
      </c>
    </row>
    <row r="82" spans="1:79" ht="17.25" customHeight="1" x14ac:dyDescent="0.3">
      <c r="A82" s="2">
        <v>44531</v>
      </c>
      <c r="B82" t="s">
        <v>182</v>
      </c>
      <c r="C82" t="s">
        <v>183</v>
      </c>
      <c r="D82" t="s">
        <v>27</v>
      </c>
      <c r="F82">
        <v>431</v>
      </c>
      <c r="G82">
        <v>0</v>
      </c>
      <c r="H82">
        <v>0</v>
      </c>
      <c r="I82">
        <v>-11</v>
      </c>
      <c r="J82">
        <f t="shared" si="26"/>
        <v>420</v>
      </c>
      <c r="K82">
        <v>0</v>
      </c>
      <c r="L82">
        <f t="shared" si="27"/>
        <v>420</v>
      </c>
      <c r="M82">
        <v>11</v>
      </c>
      <c r="N82">
        <v>1</v>
      </c>
      <c r="O82">
        <f t="shared" si="28"/>
        <v>38.18181818181818</v>
      </c>
      <c r="Q82">
        <v>36</v>
      </c>
      <c r="R82">
        <v>0</v>
      </c>
      <c r="S82">
        <v>0</v>
      </c>
      <c r="T82">
        <v>0</v>
      </c>
      <c r="U82">
        <f t="shared" si="29"/>
        <v>36</v>
      </c>
      <c r="V82">
        <v>0</v>
      </c>
      <c r="W82">
        <f t="shared" si="30"/>
        <v>36</v>
      </c>
      <c r="X82">
        <v>4</v>
      </c>
      <c r="Y82">
        <v>2</v>
      </c>
      <c r="Z82">
        <f t="shared" si="31"/>
        <v>9</v>
      </c>
      <c r="AB82">
        <v>16</v>
      </c>
      <c r="AC82">
        <v>0</v>
      </c>
      <c r="AD82">
        <v>0</v>
      </c>
      <c r="AE82">
        <v>0</v>
      </c>
      <c r="AF82">
        <f t="shared" si="32"/>
        <v>16</v>
      </c>
      <c r="AG82">
        <v>0</v>
      </c>
      <c r="AH82">
        <f t="shared" si="33"/>
        <v>16</v>
      </c>
      <c r="AI82">
        <v>61</v>
      </c>
      <c r="AJ82">
        <f t="shared" si="34"/>
        <v>6</v>
      </c>
      <c r="AK82">
        <f t="shared" si="51"/>
        <v>0.26229508196721313</v>
      </c>
      <c r="AM82">
        <v>1178</v>
      </c>
      <c r="AN82">
        <v>0</v>
      </c>
      <c r="AO82">
        <v>0</v>
      </c>
      <c r="AP82">
        <f t="shared" si="35"/>
        <v>1178</v>
      </c>
      <c r="AQ82">
        <v>0</v>
      </c>
      <c r="AR82">
        <f t="shared" si="36"/>
        <v>1178</v>
      </c>
      <c r="AS82">
        <v>17</v>
      </c>
      <c r="AT82">
        <f t="shared" si="37"/>
        <v>6</v>
      </c>
      <c r="AU82">
        <f t="shared" si="38"/>
        <v>69.294117647058826</v>
      </c>
      <c r="AW82">
        <v>135</v>
      </c>
      <c r="AX82">
        <v>0</v>
      </c>
      <c r="AY82">
        <v>0</v>
      </c>
      <c r="AZ82">
        <f t="shared" si="39"/>
        <v>135</v>
      </c>
      <c r="BA82">
        <v>0</v>
      </c>
      <c r="BB82">
        <f t="shared" si="40"/>
        <v>135</v>
      </c>
      <c r="BC82">
        <v>10</v>
      </c>
      <c r="BD82">
        <f t="shared" si="41"/>
        <v>7</v>
      </c>
      <c r="BE82">
        <f t="shared" si="42"/>
        <v>13.5</v>
      </c>
      <c r="BG82">
        <v>1379</v>
      </c>
      <c r="BH82">
        <v>0</v>
      </c>
      <c r="BI82">
        <v>0</v>
      </c>
      <c r="BJ82">
        <f t="shared" si="43"/>
        <v>1379</v>
      </c>
      <c r="BK82">
        <v>0</v>
      </c>
      <c r="BL82">
        <f t="shared" si="44"/>
        <v>1379</v>
      </c>
      <c r="BM82">
        <v>15</v>
      </c>
      <c r="BN82">
        <v>71</v>
      </c>
      <c r="BO82">
        <f t="shared" si="46"/>
        <v>91.933333333333337</v>
      </c>
      <c r="BQ82">
        <v>516</v>
      </c>
      <c r="BR82">
        <v>0</v>
      </c>
      <c r="BS82">
        <v>0</v>
      </c>
      <c r="BT82">
        <f t="shared" si="47"/>
        <v>516</v>
      </c>
      <c r="BU82">
        <v>0</v>
      </c>
      <c r="BV82">
        <f t="shared" si="48"/>
        <v>516</v>
      </c>
      <c r="BW82">
        <v>4</v>
      </c>
      <c r="BX82">
        <f t="shared" si="49"/>
        <v>5</v>
      </c>
      <c r="BY82">
        <f t="shared" si="50"/>
        <v>129</v>
      </c>
      <c r="CA82">
        <v>0</v>
      </c>
    </row>
    <row r="83" spans="1:79" ht="17.25" customHeight="1" x14ac:dyDescent="0.3">
      <c r="A83" s="2">
        <v>44531</v>
      </c>
      <c r="F83">
        <v>0</v>
      </c>
      <c r="G83">
        <v>0</v>
      </c>
      <c r="I83">
        <v>0</v>
      </c>
      <c r="J83">
        <f t="shared" si="26"/>
        <v>0</v>
      </c>
      <c r="K83">
        <v>0</v>
      </c>
      <c r="L83">
        <f t="shared" si="27"/>
        <v>0</v>
      </c>
      <c r="M83">
        <v>0</v>
      </c>
      <c r="Q83">
        <v>0</v>
      </c>
      <c r="R83">
        <v>0</v>
      </c>
      <c r="T83">
        <v>0</v>
      </c>
      <c r="U83">
        <f t="shared" si="29"/>
        <v>0</v>
      </c>
      <c r="V83">
        <v>0</v>
      </c>
      <c r="W83">
        <f t="shared" si="30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2"/>
        <v>0</v>
      </c>
      <c r="AG83">
        <v>0</v>
      </c>
      <c r="AH83">
        <f t="shared" si="33"/>
        <v>0</v>
      </c>
      <c r="AI83">
        <v>0</v>
      </c>
      <c r="AM83">
        <v>0</v>
      </c>
      <c r="AN83">
        <v>0</v>
      </c>
      <c r="AO83">
        <v>0</v>
      </c>
      <c r="AP83">
        <f t="shared" si="35"/>
        <v>0</v>
      </c>
      <c r="AQ83">
        <v>0</v>
      </c>
      <c r="AR83">
        <f t="shared" si="36"/>
        <v>0</v>
      </c>
      <c r="AS83">
        <v>0</v>
      </c>
      <c r="AW83">
        <v>0</v>
      </c>
      <c r="AX83">
        <v>0</v>
      </c>
      <c r="AY83">
        <v>0</v>
      </c>
      <c r="AZ83">
        <f t="shared" si="39"/>
        <v>0</v>
      </c>
      <c r="BA83">
        <v>0</v>
      </c>
      <c r="BB83">
        <f t="shared" si="40"/>
        <v>0</v>
      </c>
      <c r="BC83">
        <v>0</v>
      </c>
      <c r="BG83">
        <v>0</v>
      </c>
      <c r="BH83">
        <v>0</v>
      </c>
      <c r="BI83">
        <v>0</v>
      </c>
      <c r="BJ83">
        <f t="shared" si="43"/>
        <v>0</v>
      </c>
      <c r="BK83">
        <v>0</v>
      </c>
      <c r="BL83">
        <f t="shared" si="44"/>
        <v>0</v>
      </c>
      <c r="BM83">
        <v>0</v>
      </c>
      <c r="BQ83">
        <v>0</v>
      </c>
      <c r="BR83">
        <v>0</v>
      </c>
      <c r="BS83">
        <v>0</v>
      </c>
      <c r="BT83">
        <f t="shared" si="47"/>
        <v>0</v>
      </c>
      <c r="BU83">
        <v>0</v>
      </c>
      <c r="BV83">
        <f t="shared" si="48"/>
        <v>0</v>
      </c>
      <c r="BW83">
        <v>0</v>
      </c>
      <c r="CA83">
        <v>0</v>
      </c>
    </row>
    <row r="84" spans="1:79" ht="17.25" customHeight="1" x14ac:dyDescent="0.3">
      <c r="A84" s="2">
        <v>44531</v>
      </c>
      <c r="B84" t="s">
        <v>184</v>
      </c>
      <c r="C84" t="s">
        <v>185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 t="shared" si="26"/>
        <v>0</v>
      </c>
      <c r="K84">
        <v>0</v>
      </c>
      <c r="L84">
        <f t="shared" si="27"/>
        <v>0</v>
      </c>
      <c r="M84">
        <v>72</v>
      </c>
      <c r="N84">
        <v>1</v>
      </c>
      <c r="O84">
        <f t="shared" si="28"/>
        <v>0</v>
      </c>
      <c r="Q84">
        <v>0</v>
      </c>
      <c r="R84">
        <v>0</v>
      </c>
      <c r="S84">
        <v>0</v>
      </c>
      <c r="T84">
        <v>0</v>
      </c>
      <c r="U84">
        <f t="shared" si="29"/>
        <v>0</v>
      </c>
      <c r="V84">
        <v>0</v>
      </c>
      <c r="W84">
        <f t="shared" si="30"/>
        <v>0</v>
      </c>
      <c r="X84">
        <v>12</v>
      </c>
      <c r="Y84">
        <v>2</v>
      </c>
      <c r="Z84">
        <f t="shared" si="31"/>
        <v>0</v>
      </c>
      <c r="AB84">
        <v>0</v>
      </c>
      <c r="AC84">
        <v>0</v>
      </c>
      <c r="AD84">
        <v>0</v>
      </c>
      <c r="AE84">
        <v>0</v>
      </c>
      <c r="AF84">
        <f t="shared" si="32"/>
        <v>0</v>
      </c>
      <c r="AG84">
        <v>0</v>
      </c>
      <c r="AH84">
        <f t="shared" si="33"/>
        <v>0</v>
      </c>
      <c r="AI84">
        <v>37</v>
      </c>
      <c r="AJ84">
        <f t="shared" si="34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5"/>
        <v>0</v>
      </c>
      <c r="AQ84">
        <v>0</v>
      </c>
      <c r="AR84">
        <f t="shared" si="36"/>
        <v>0</v>
      </c>
      <c r="AS84">
        <v>6</v>
      </c>
      <c r="AT84">
        <f t="shared" si="37"/>
        <v>6</v>
      </c>
      <c r="AU84">
        <f t="shared" si="38"/>
        <v>0</v>
      </c>
      <c r="AW84">
        <v>0</v>
      </c>
      <c r="AX84">
        <v>0</v>
      </c>
      <c r="AY84">
        <v>0</v>
      </c>
      <c r="AZ84">
        <f t="shared" si="39"/>
        <v>0</v>
      </c>
      <c r="BA84">
        <v>0</v>
      </c>
      <c r="BB84">
        <f t="shared" si="40"/>
        <v>0</v>
      </c>
      <c r="BC84">
        <v>8</v>
      </c>
      <c r="BD84">
        <f t="shared" si="41"/>
        <v>7</v>
      </c>
      <c r="BE84">
        <f t="shared" si="42"/>
        <v>0</v>
      </c>
      <c r="BG84">
        <v>0</v>
      </c>
      <c r="BH84">
        <v>0</v>
      </c>
      <c r="BI84">
        <v>0</v>
      </c>
      <c r="BJ84">
        <f t="shared" si="43"/>
        <v>0</v>
      </c>
      <c r="BK84">
        <v>0</v>
      </c>
      <c r="BL84">
        <f t="shared" si="44"/>
        <v>0</v>
      </c>
      <c r="BM84">
        <v>34</v>
      </c>
      <c r="BN84">
        <f t="shared" si="45"/>
        <v>5</v>
      </c>
      <c r="BO84">
        <f t="shared" si="46"/>
        <v>0</v>
      </c>
      <c r="BQ84">
        <v>0</v>
      </c>
      <c r="BR84">
        <v>0</v>
      </c>
      <c r="BS84">
        <v>0</v>
      </c>
      <c r="BT84">
        <f t="shared" si="47"/>
        <v>0</v>
      </c>
      <c r="BU84">
        <v>0</v>
      </c>
      <c r="BV84">
        <f t="shared" si="48"/>
        <v>0</v>
      </c>
      <c r="BW84">
        <v>6</v>
      </c>
      <c r="BX84">
        <f t="shared" si="49"/>
        <v>5</v>
      </c>
      <c r="BY84">
        <f t="shared" si="50"/>
        <v>0</v>
      </c>
      <c r="CA84">
        <v>0</v>
      </c>
    </row>
    <row r="85" spans="1:79" ht="17.25" customHeight="1" x14ac:dyDescent="0.3">
      <c r="A85" s="2">
        <v>44531</v>
      </c>
      <c r="B85" t="s">
        <v>186</v>
      </c>
      <c r="C85" t="s">
        <v>187</v>
      </c>
      <c r="D85" t="s">
        <v>27</v>
      </c>
      <c r="F85">
        <v>497</v>
      </c>
      <c r="G85">
        <v>0</v>
      </c>
      <c r="H85">
        <v>0</v>
      </c>
      <c r="I85">
        <v>-26</v>
      </c>
      <c r="J85">
        <f t="shared" si="26"/>
        <v>471</v>
      </c>
      <c r="K85">
        <v>0</v>
      </c>
      <c r="L85">
        <f t="shared" si="27"/>
        <v>471</v>
      </c>
      <c r="M85">
        <v>13</v>
      </c>
      <c r="N85">
        <v>1</v>
      </c>
      <c r="O85">
        <f t="shared" si="28"/>
        <v>36.230769230769234</v>
      </c>
      <c r="Q85">
        <v>255</v>
      </c>
      <c r="R85">
        <v>0</v>
      </c>
      <c r="S85">
        <v>0</v>
      </c>
      <c r="T85">
        <v>-13</v>
      </c>
      <c r="U85">
        <f t="shared" si="29"/>
        <v>242</v>
      </c>
      <c r="V85">
        <v>0</v>
      </c>
      <c r="W85">
        <f t="shared" si="30"/>
        <v>242</v>
      </c>
      <c r="X85">
        <v>4</v>
      </c>
      <c r="Y85">
        <v>2</v>
      </c>
      <c r="Z85">
        <f t="shared" si="31"/>
        <v>60.5</v>
      </c>
      <c r="AB85">
        <v>474</v>
      </c>
      <c r="AC85">
        <v>0</v>
      </c>
      <c r="AD85">
        <v>0</v>
      </c>
      <c r="AE85">
        <v>0</v>
      </c>
      <c r="AF85">
        <f t="shared" si="32"/>
        <v>474</v>
      </c>
      <c r="AG85">
        <v>600</v>
      </c>
      <c r="AH85">
        <f t="shared" si="33"/>
        <v>1074</v>
      </c>
      <c r="AI85">
        <v>17</v>
      </c>
      <c r="AJ85">
        <f t="shared" si="34"/>
        <v>6</v>
      </c>
      <c r="AK85">
        <f t="shared" si="51"/>
        <v>63.176470588235297</v>
      </c>
      <c r="AM85">
        <v>143</v>
      </c>
      <c r="AN85">
        <v>0</v>
      </c>
      <c r="AO85">
        <v>0</v>
      </c>
      <c r="AP85">
        <f t="shared" si="35"/>
        <v>143</v>
      </c>
      <c r="AQ85">
        <v>100</v>
      </c>
      <c r="AR85">
        <f t="shared" si="36"/>
        <v>243</v>
      </c>
      <c r="AS85">
        <v>4</v>
      </c>
      <c r="AT85">
        <f t="shared" si="37"/>
        <v>6</v>
      </c>
      <c r="AU85">
        <f>IFERROR(AR85/AS85,0)</f>
        <v>60.75</v>
      </c>
      <c r="AW85">
        <v>217</v>
      </c>
      <c r="AX85">
        <v>0</v>
      </c>
      <c r="AY85">
        <v>-13</v>
      </c>
      <c r="AZ85">
        <f t="shared" si="39"/>
        <v>204</v>
      </c>
      <c r="BA85">
        <v>0</v>
      </c>
      <c r="BB85">
        <f t="shared" si="40"/>
        <v>204</v>
      </c>
      <c r="BC85">
        <v>3</v>
      </c>
      <c r="BD85">
        <f t="shared" si="41"/>
        <v>7</v>
      </c>
      <c r="BE85">
        <f t="shared" si="42"/>
        <v>68</v>
      </c>
      <c r="BG85">
        <v>308</v>
      </c>
      <c r="BH85">
        <v>0</v>
      </c>
      <c r="BI85">
        <v>0</v>
      </c>
      <c r="BJ85">
        <f t="shared" si="43"/>
        <v>308</v>
      </c>
      <c r="BK85">
        <v>0</v>
      </c>
      <c r="BL85">
        <f t="shared" si="44"/>
        <v>308</v>
      </c>
      <c r="BM85">
        <v>5</v>
      </c>
      <c r="BN85">
        <f t="shared" si="45"/>
        <v>5</v>
      </c>
      <c r="BO85">
        <f t="shared" si="46"/>
        <v>61.6</v>
      </c>
      <c r="BQ85">
        <v>225</v>
      </c>
      <c r="BR85">
        <v>0</v>
      </c>
      <c r="BS85">
        <v>0</v>
      </c>
      <c r="BT85">
        <f t="shared" si="47"/>
        <v>225</v>
      </c>
      <c r="BU85">
        <v>0</v>
      </c>
      <c r="BV85">
        <f t="shared" si="48"/>
        <v>225</v>
      </c>
      <c r="BW85">
        <v>2</v>
      </c>
      <c r="BX85">
        <f t="shared" si="49"/>
        <v>5</v>
      </c>
      <c r="BY85">
        <f t="shared" si="50"/>
        <v>112.5</v>
      </c>
      <c r="CA85">
        <v>0</v>
      </c>
    </row>
    <row r="86" spans="1:79" ht="18.600000000000001" customHeight="1" x14ac:dyDescent="0.3">
      <c r="A86" s="2">
        <v>44531</v>
      </c>
      <c r="B86" t="s">
        <v>188</v>
      </c>
      <c r="C86" t="s">
        <v>189</v>
      </c>
      <c r="D86" t="s">
        <v>27</v>
      </c>
      <c r="F86">
        <v>966</v>
      </c>
      <c r="G86">
        <v>0</v>
      </c>
      <c r="H86">
        <v>0</v>
      </c>
      <c r="I86">
        <v>-17</v>
      </c>
      <c r="J86">
        <f t="shared" si="26"/>
        <v>949</v>
      </c>
      <c r="K86">
        <v>0</v>
      </c>
      <c r="L86">
        <f t="shared" si="27"/>
        <v>949</v>
      </c>
      <c r="M86">
        <v>13</v>
      </c>
      <c r="N86">
        <v>1</v>
      </c>
      <c r="O86">
        <f t="shared" si="28"/>
        <v>73</v>
      </c>
      <c r="Q86">
        <v>297</v>
      </c>
      <c r="R86">
        <v>0</v>
      </c>
      <c r="S86">
        <v>0</v>
      </c>
      <c r="T86">
        <v>0</v>
      </c>
      <c r="U86">
        <f t="shared" si="29"/>
        <v>297</v>
      </c>
      <c r="V86">
        <v>0</v>
      </c>
      <c r="W86">
        <f t="shared" si="30"/>
        <v>297</v>
      </c>
      <c r="X86">
        <v>0</v>
      </c>
      <c r="Y86">
        <v>2</v>
      </c>
      <c r="Z86">
        <f t="shared" si="31"/>
        <v>0</v>
      </c>
      <c r="AB86">
        <v>879</v>
      </c>
      <c r="AC86">
        <v>0</v>
      </c>
      <c r="AD86">
        <v>0</v>
      </c>
      <c r="AE86">
        <v>0</v>
      </c>
      <c r="AF86">
        <f t="shared" si="32"/>
        <v>879</v>
      </c>
      <c r="AG86">
        <v>0</v>
      </c>
      <c r="AH86">
        <f t="shared" si="33"/>
        <v>879</v>
      </c>
      <c r="AI86">
        <v>13</v>
      </c>
      <c r="AJ86">
        <f t="shared" si="34"/>
        <v>6</v>
      </c>
      <c r="AK86">
        <f t="shared" si="51"/>
        <v>67.615384615384613</v>
      </c>
      <c r="AM86">
        <v>170</v>
      </c>
      <c r="AN86">
        <v>0</v>
      </c>
      <c r="AO86">
        <v>0</v>
      </c>
      <c r="AP86">
        <f t="shared" si="35"/>
        <v>170</v>
      </c>
      <c r="AQ86">
        <v>0</v>
      </c>
      <c r="AR86">
        <f t="shared" si="36"/>
        <v>170</v>
      </c>
      <c r="AS86">
        <v>6</v>
      </c>
      <c r="AT86">
        <f t="shared" si="37"/>
        <v>6</v>
      </c>
      <c r="AU86">
        <f>IFERROR(AR86/AS86,0)</f>
        <v>28.333333333333332</v>
      </c>
      <c r="AW86">
        <v>230</v>
      </c>
      <c r="AX86">
        <v>0</v>
      </c>
      <c r="AY86">
        <v>0</v>
      </c>
      <c r="AZ86">
        <f t="shared" si="39"/>
        <v>230</v>
      </c>
      <c r="BA86">
        <v>0</v>
      </c>
      <c r="BB86">
        <f t="shared" si="40"/>
        <v>230</v>
      </c>
      <c r="BC86">
        <v>11</v>
      </c>
      <c r="BD86">
        <f t="shared" si="41"/>
        <v>7</v>
      </c>
      <c r="BE86">
        <f t="shared" si="42"/>
        <v>20.90909090909091</v>
      </c>
      <c r="BG86">
        <v>604</v>
      </c>
      <c r="BH86">
        <v>0</v>
      </c>
      <c r="BI86">
        <v>0</v>
      </c>
      <c r="BJ86">
        <f t="shared" si="43"/>
        <v>604</v>
      </c>
      <c r="BK86">
        <v>0</v>
      </c>
      <c r="BL86">
        <f t="shared" si="44"/>
        <v>604</v>
      </c>
      <c r="BM86">
        <v>1</v>
      </c>
      <c r="BN86">
        <f t="shared" si="45"/>
        <v>5</v>
      </c>
      <c r="BO86">
        <f t="shared" si="46"/>
        <v>604</v>
      </c>
      <c r="BQ86">
        <v>462</v>
      </c>
      <c r="BR86">
        <v>0</v>
      </c>
      <c r="BS86">
        <v>0</v>
      </c>
      <c r="BT86">
        <f t="shared" si="47"/>
        <v>462</v>
      </c>
      <c r="BU86">
        <v>0</v>
      </c>
      <c r="BV86">
        <f t="shared" si="48"/>
        <v>462</v>
      </c>
      <c r="BW86">
        <v>6</v>
      </c>
      <c r="BX86">
        <f t="shared" si="49"/>
        <v>5</v>
      </c>
      <c r="BY86">
        <f t="shared" si="50"/>
        <v>77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6AD0-F401-4D63-A66C-497323EBE548}">
  <dimension ref="A1:CA95"/>
  <sheetViews>
    <sheetView zoomScale="85" zoomScaleNormal="85" workbookViewId="0">
      <pane xSplit="4" ySplit="1" topLeftCell="E77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6640625" defaultRowHeight="17.25" customHeight="1" x14ac:dyDescent="0.3"/>
  <cols>
    <col min="1" max="1" width="10.77734375" bestFit="1" customWidth="1"/>
    <col min="2" max="2" width="6.77734375" bestFit="1" customWidth="1"/>
    <col min="3" max="3" width="23.33203125" bestFit="1" customWidth="1"/>
    <col min="4" max="4" width="4.44140625" bestFit="1" customWidth="1"/>
    <col min="5" max="5" width="10.33203125" bestFit="1" customWidth="1"/>
    <col min="6" max="6" width="7" bestFit="1" customWidth="1"/>
    <col min="7" max="7" width="5.109375" bestFit="1" customWidth="1"/>
    <col min="8" max="8" width="4.77734375" bestFit="1" customWidth="1"/>
    <col min="9" max="9" width="22.88671875" bestFit="1" customWidth="1"/>
    <col min="10" max="10" width="6.109375" bestFit="1" customWidth="1"/>
    <col min="11" max="11" width="9" bestFit="1" customWidth="1"/>
    <col min="12" max="12" width="9.6640625" bestFit="1" customWidth="1"/>
    <col min="13" max="13" width="10.5546875" bestFit="1" customWidth="1"/>
    <col min="14" max="14" width="14" bestFit="1" customWidth="1"/>
    <col min="15" max="15" width="12.77734375" bestFit="1" customWidth="1"/>
    <col min="16" max="16" width="11.77734375" bestFit="1" customWidth="1"/>
    <col min="17" max="17" width="7" bestFit="1" customWidth="1"/>
    <col min="18" max="18" width="5.109375" bestFit="1" customWidth="1"/>
    <col min="19" max="19" width="4.77734375" bestFit="1" customWidth="1"/>
    <col min="20" max="20" width="22.88671875" bestFit="1" customWidth="1"/>
    <col min="21" max="21" width="5.21875" bestFit="1" customWidth="1"/>
    <col min="22" max="22" width="9" bestFit="1" customWidth="1"/>
    <col min="23" max="23" width="9.6640625" bestFit="1" customWidth="1"/>
    <col min="24" max="24" width="10.5546875" bestFit="1" customWidth="1"/>
    <col min="25" max="25" width="14" bestFit="1" customWidth="1"/>
    <col min="26" max="26" width="12.77734375" bestFit="1" customWidth="1"/>
    <col min="27" max="28" width="8.77734375" bestFit="1" customWidth="1"/>
    <col min="29" max="29" width="8.88671875" bestFit="1" customWidth="1"/>
    <col min="30" max="30" width="15.6640625" bestFit="1" customWidth="1"/>
    <col min="31" max="31" width="22.88671875" bestFit="1" customWidth="1"/>
    <col min="32" max="32" width="6.109375" bestFit="1" customWidth="1"/>
    <col min="33" max="33" width="9" bestFit="1" customWidth="1"/>
    <col min="34" max="34" width="9.6640625" bestFit="1" customWidth="1"/>
    <col min="35" max="35" width="10.5546875" bestFit="1" customWidth="1"/>
    <col min="36" max="36" width="14" bestFit="1" customWidth="1"/>
    <col min="37" max="37" width="12.77734375" bestFit="1" customWidth="1"/>
    <col min="38" max="38" width="12.44140625" bestFit="1" customWidth="1"/>
    <col min="39" max="39" width="7" bestFit="1" customWidth="1"/>
    <col min="40" max="40" width="6.109375" bestFit="1" customWidth="1"/>
    <col min="41" max="41" width="22.88671875" bestFit="1" customWidth="1"/>
    <col min="42" max="42" width="6.109375" bestFit="1" customWidth="1"/>
    <col min="43" max="43" width="9" bestFit="1" customWidth="1"/>
    <col min="44" max="44" width="9.6640625" bestFit="1" customWidth="1"/>
    <col min="45" max="45" width="10.5546875" bestFit="1" customWidth="1"/>
    <col min="46" max="46" width="14" bestFit="1" customWidth="1"/>
    <col min="47" max="47" width="12.77734375" bestFit="1" customWidth="1"/>
    <col min="48" max="48" width="11.44140625" bestFit="1" customWidth="1"/>
    <col min="49" max="49" width="7" bestFit="1" customWidth="1"/>
    <col min="50" max="50" width="5.109375" bestFit="1" customWidth="1"/>
    <col min="51" max="51" width="22.88671875" bestFit="1" customWidth="1"/>
    <col min="52" max="52" width="6.109375" bestFit="1" customWidth="1"/>
    <col min="53" max="53" width="9" bestFit="1" customWidth="1"/>
    <col min="54" max="54" width="9.6640625" bestFit="1" customWidth="1"/>
    <col min="55" max="55" width="10.5546875" bestFit="1" customWidth="1"/>
    <col min="56" max="56" width="14" bestFit="1" customWidth="1"/>
    <col min="57" max="57" width="12.77734375" bestFit="1" customWidth="1"/>
    <col min="58" max="58" width="13.88671875" bestFit="1" customWidth="1"/>
    <col min="59" max="59" width="7" bestFit="1" customWidth="1"/>
    <col min="60" max="60" width="6.109375" bestFit="1" customWidth="1"/>
    <col min="61" max="61" width="22.88671875" bestFit="1" customWidth="1"/>
    <col min="62" max="62" width="6.109375" bestFit="1" customWidth="1"/>
    <col min="63" max="63" width="9" bestFit="1" customWidth="1"/>
    <col min="64" max="64" width="9.6640625" bestFit="1" customWidth="1"/>
    <col min="65" max="65" width="10.5546875" bestFit="1" customWidth="1"/>
    <col min="66" max="66" width="14" bestFit="1" customWidth="1"/>
    <col min="67" max="67" width="12.77734375" bestFit="1" customWidth="1"/>
    <col min="68" max="68" width="11.88671875" bestFit="1" customWidth="1"/>
    <col min="69" max="69" width="7" bestFit="1" customWidth="1"/>
    <col min="70" max="70" width="5.109375" bestFit="1" customWidth="1"/>
    <col min="71" max="71" width="22.88671875" bestFit="1" customWidth="1"/>
    <col min="72" max="72" width="6.109375" bestFit="1" customWidth="1"/>
    <col min="73" max="73" width="9" bestFit="1" customWidth="1"/>
    <col min="74" max="74" width="9.6640625" bestFit="1" customWidth="1"/>
    <col min="75" max="75" width="10.5546875" bestFit="1" customWidth="1"/>
    <col min="76" max="76" width="14" bestFit="1" customWidth="1"/>
    <col min="77" max="77" width="12.77734375" bestFit="1" customWidth="1"/>
    <col min="78" max="78" width="12.109375" bestFit="1" customWidth="1"/>
    <col min="79" max="79" width="11.10937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82</v>
      </c>
      <c r="BH3">
        <v>0</v>
      </c>
      <c r="BI3">
        <v>0</v>
      </c>
      <c r="BJ3">
        <f t="shared" si="17"/>
        <v>82</v>
      </c>
      <c r="BK3">
        <v>0</v>
      </c>
      <c r="BL3">
        <f t="shared" si="18"/>
        <v>82</v>
      </c>
      <c r="BM3">
        <v>6</v>
      </c>
      <c r="BN3">
        <f t="shared" si="19"/>
        <v>5</v>
      </c>
      <c r="BO3">
        <f t="shared" si="20"/>
        <v>13.666666666666666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CA3">
        <v>0</v>
      </c>
    </row>
    <row r="4" spans="1:79" ht="16.5" customHeight="1" x14ac:dyDescent="0.3"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B5" t="s">
        <v>30</v>
      </c>
      <c r="C5" t="s">
        <v>31</v>
      </c>
      <c r="D5" t="s">
        <v>27</v>
      </c>
      <c r="F5">
        <v>232</v>
      </c>
      <c r="G5">
        <v>0</v>
      </c>
      <c r="H5">
        <v>0</v>
      </c>
      <c r="I5">
        <v>0</v>
      </c>
      <c r="J5">
        <f t="shared" si="0"/>
        <v>232</v>
      </c>
      <c r="K5">
        <v>0</v>
      </c>
      <c r="L5">
        <f t="shared" si="1"/>
        <v>232</v>
      </c>
      <c r="M5">
        <v>8</v>
      </c>
      <c r="N5">
        <v>1</v>
      </c>
      <c r="O5">
        <f t="shared" si="2"/>
        <v>29</v>
      </c>
      <c r="Q5">
        <v>374</v>
      </c>
      <c r="R5">
        <v>0</v>
      </c>
      <c r="S5">
        <v>0</v>
      </c>
      <c r="T5">
        <v>0</v>
      </c>
      <c r="U5">
        <f t="shared" si="3"/>
        <v>374</v>
      </c>
      <c r="V5">
        <v>0</v>
      </c>
      <c r="W5">
        <f t="shared" si="4"/>
        <v>374</v>
      </c>
      <c r="X5">
        <v>7</v>
      </c>
      <c r="Y5">
        <v>2</v>
      </c>
      <c r="Z5">
        <f t="shared" si="5"/>
        <v>53.428571428571431</v>
      </c>
      <c r="AB5">
        <v>1002</v>
      </c>
      <c r="AC5">
        <v>0</v>
      </c>
      <c r="AD5">
        <v>0</v>
      </c>
      <c r="AE5">
        <v>0</v>
      </c>
      <c r="AF5">
        <f t="shared" si="6"/>
        <v>1002</v>
      </c>
      <c r="AG5">
        <v>0</v>
      </c>
      <c r="AH5">
        <f t="shared" si="7"/>
        <v>1002</v>
      </c>
      <c r="AI5">
        <v>21</v>
      </c>
      <c r="AJ5">
        <f t="shared" si="8"/>
        <v>6</v>
      </c>
      <c r="AK5">
        <f t="shared" si="25"/>
        <v>47.714285714285715</v>
      </c>
      <c r="AM5">
        <v>1595</v>
      </c>
      <c r="AN5">
        <v>165</v>
      </c>
      <c r="AO5">
        <v>0</v>
      </c>
      <c r="AP5">
        <f t="shared" si="9"/>
        <v>1760</v>
      </c>
      <c r="AQ5">
        <v>0</v>
      </c>
      <c r="AR5">
        <f t="shared" si="10"/>
        <v>1760</v>
      </c>
      <c r="AS5">
        <v>17</v>
      </c>
      <c r="AT5">
        <f t="shared" si="11"/>
        <v>6</v>
      </c>
      <c r="AU5">
        <f t="shared" si="12"/>
        <v>103.52941176470588</v>
      </c>
      <c r="AW5">
        <v>198</v>
      </c>
      <c r="AX5">
        <v>0</v>
      </c>
      <c r="AY5">
        <v>-10</v>
      </c>
      <c r="AZ5">
        <f t="shared" si="13"/>
        <v>188</v>
      </c>
      <c r="BA5">
        <v>0</v>
      </c>
      <c r="BB5">
        <f t="shared" si="14"/>
        <v>188</v>
      </c>
      <c r="BC5">
        <v>4</v>
      </c>
      <c r="BD5">
        <f t="shared" si="15"/>
        <v>7</v>
      </c>
      <c r="BE5">
        <f t="shared" si="16"/>
        <v>47</v>
      </c>
      <c r="BG5">
        <v>316</v>
      </c>
      <c r="BH5">
        <v>0</v>
      </c>
      <c r="BI5">
        <v>0</v>
      </c>
      <c r="BJ5">
        <f t="shared" si="17"/>
        <v>316</v>
      </c>
      <c r="BK5">
        <v>0</v>
      </c>
      <c r="BL5">
        <f t="shared" si="18"/>
        <v>316</v>
      </c>
      <c r="BM5">
        <v>3</v>
      </c>
      <c r="BN5">
        <f t="shared" si="19"/>
        <v>5</v>
      </c>
      <c r="BO5">
        <f t="shared" si="20"/>
        <v>105.33333333333333</v>
      </c>
      <c r="BQ5">
        <v>2113</v>
      </c>
      <c r="BR5">
        <v>0</v>
      </c>
      <c r="BS5">
        <v>0</v>
      </c>
      <c r="BT5">
        <f t="shared" si="21"/>
        <v>2113</v>
      </c>
      <c r="BU5">
        <v>0</v>
      </c>
      <c r="BV5">
        <f t="shared" si="22"/>
        <v>2113</v>
      </c>
      <c r="BW5">
        <v>18</v>
      </c>
      <c r="BX5">
        <f t="shared" si="23"/>
        <v>5</v>
      </c>
      <c r="BY5">
        <f t="shared" si="24"/>
        <v>117.38888888888889</v>
      </c>
      <c r="CA5">
        <v>1293</v>
      </c>
    </row>
    <row r="6" spans="1:79" ht="17.25" customHeight="1" x14ac:dyDescent="0.3">
      <c r="B6" t="s">
        <v>32</v>
      </c>
      <c r="C6" t="s">
        <v>33</v>
      </c>
      <c r="D6" t="s">
        <v>27</v>
      </c>
      <c r="F6">
        <v>227</v>
      </c>
      <c r="G6">
        <v>0</v>
      </c>
      <c r="H6">
        <v>0</v>
      </c>
      <c r="I6">
        <v>-5</v>
      </c>
      <c r="J6">
        <f t="shared" si="0"/>
        <v>222</v>
      </c>
      <c r="K6">
        <v>0</v>
      </c>
      <c r="L6">
        <f t="shared" si="1"/>
        <v>222</v>
      </c>
      <c r="M6">
        <v>6</v>
      </c>
      <c r="N6">
        <v>1</v>
      </c>
      <c r="O6">
        <f t="shared" si="2"/>
        <v>37</v>
      </c>
      <c r="Q6">
        <v>112</v>
      </c>
      <c r="R6">
        <v>0</v>
      </c>
      <c r="S6">
        <v>0</v>
      </c>
      <c r="T6">
        <v>0</v>
      </c>
      <c r="U6">
        <f t="shared" si="3"/>
        <v>112</v>
      </c>
      <c r="V6">
        <v>0</v>
      </c>
      <c r="W6">
        <f t="shared" si="4"/>
        <v>112</v>
      </c>
      <c r="X6">
        <v>2</v>
      </c>
      <c r="Y6">
        <v>2</v>
      </c>
      <c r="Z6">
        <f t="shared" si="5"/>
        <v>56</v>
      </c>
      <c r="AB6">
        <v>401</v>
      </c>
      <c r="AC6">
        <v>0</v>
      </c>
      <c r="AD6">
        <v>0</v>
      </c>
      <c r="AE6">
        <v>0</v>
      </c>
      <c r="AF6">
        <f t="shared" si="6"/>
        <v>401</v>
      </c>
      <c r="AG6">
        <v>0</v>
      </c>
      <c r="AH6">
        <f t="shared" si="7"/>
        <v>401</v>
      </c>
      <c r="AI6">
        <v>3</v>
      </c>
      <c r="AJ6">
        <f t="shared" si="8"/>
        <v>6</v>
      </c>
      <c r="AK6">
        <f t="shared" si="25"/>
        <v>133.66666666666666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W6">
        <v>230</v>
      </c>
      <c r="AX6">
        <v>0</v>
      </c>
      <c r="AY6">
        <v>0</v>
      </c>
      <c r="AZ6">
        <f t="shared" si="13"/>
        <v>230</v>
      </c>
      <c r="BA6">
        <v>0</v>
      </c>
      <c r="BB6">
        <f t="shared" si="14"/>
        <v>230</v>
      </c>
      <c r="BC6">
        <v>1</v>
      </c>
      <c r="BD6">
        <f t="shared" si="15"/>
        <v>7</v>
      </c>
      <c r="BE6">
        <f t="shared" si="16"/>
        <v>230</v>
      </c>
      <c r="BG6">
        <v>88</v>
      </c>
      <c r="BH6">
        <v>0</v>
      </c>
      <c r="BI6">
        <v>0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380</v>
      </c>
      <c r="BR6">
        <v>0</v>
      </c>
      <c r="BS6">
        <v>0</v>
      </c>
      <c r="BT6">
        <f t="shared" si="21"/>
        <v>380</v>
      </c>
      <c r="BU6">
        <v>0</v>
      </c>
      <c r="BV6">
        <f t="shared" si="22"/>
        <v>380</v>
      </c>
      <c r="BW6">
        <v>2</v>
      </c>
      <c r="BX6">
        <f t="shared" si="23"/>
        <v>5</v>
      </c>
      <c r="BY6">
        <f t="shared" si="24"/>
        <v>190</v>
      </c>
      <c r="CA6">
        <v>2916</v>
      </c>
    </row>
    <row r="7" spans="1:79" ht="15.75" customHeight="1" x14ac:dyDescent="0.3">
      <c r="B7" t="s">
        <v>34</v>
      </c>
      <c r="C7" t="s">
        <v>35</v>
      </c>
      <c r="D7" t="s">
        <v>27</v>
      </c>
      <c r="F7">
        <v>137</v>
      </c>
      <c r="G7">
        <v>0</v>
      </c>
      <c r="H7">
        <v>0</v>
      </c>
      <c r="I7">
        <v>0</v>
      </c>
      <c r="J7">
        <f t="shared" si="0"/>
        <v>137</v>
      </c>
      <c r="K7">
        <v>0</v>
      </c>
      <c r="L7">
        <f t="shared" si="1"/>
        <v>137</v>
      </c>
      <c r="M7">
        <v>8</v>
      </c>
      <c r="N7">
        <v>1</v>
      </c>
      <c r="O7">
        <f t="shared" si="2"/>
        <v>17.125</v>
      </c>
      <c r="Q7">
        <v>78</v>
      </c>
      <c r="R7">
        <v>0</v>
      </c>
      <c r="S7">
        <v>0</v>
      </c>
      <c r="T7">
        <v>0</v>
      </c>
      <c r="U7">
        <f t="shared" si="3"/>
        <v>78</v>
      </c>
      <c r="V7">
        <v>0</v>
      </c>
      <c r="W7">
        <f t="shared" si="4"/>
        <v>78</v>
      </c>
      <c r="X7">
        <v>2</v>
      </c>
      <c r="Y7">
        <v>2</v>
      </c>
      <c r="Z7">
        <f t="shared" si="5"/>
        <v>39</v>
      </c>
      <c r="AB7">
        <v>459</v>
      </c>
      <c r="AC7">
        <v>0</v>
      </c>
      <c r="AD7">
        <v>0</v>
      </c>
      <c r="AE7">
        <v>0</v>
      </c>
      <c r="AF7">
        <f t="shared" si="6"/>
        <v>459</v>
      </c>
      <c r="AG7">
        <v>0</v>
      </c>
      <c r="AH7">
        <f t="shared" si="7"/>
        <v>459</v>
      </c>
      <c r="AI7">
        <v>2</v>
      </c>
      <c r="AJ7">
        <f t="shared" si="8"/>
        <v>6</v>
      </c>
      <c r="AK7">
        <f t="shared" si="25"/>
        <v>229.5</v>
      </c>
      <c r="AM7">
        <v>455</v>
      </c>
      <c r="AN7">
        <v>0</v>
      </c>
      <c r="AO7">
        <v>-8</v>
      </c>
      <c r="AP7">
        <f t="shared" si="9"/>
        <v>447</v>
      </c>
      <c r="AQ7">
        <v>0</v>
      </c>
      <c r="AR7">
        <f t="shared" si="10"/>
        <v>447</v>
      </c>
      <c r="AS7">
        <v>4</v>
      </c>
      <c r="AT7">
        <f t="shared" si="11"/>
        <v>6</v>
      </c>
      <c r="AU7">
        <f t="shared" si="12"/>
        <v>111.75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G7">
        <v>59</v>
      </c>
      <c r="BH7">
        <v>96</v>
      </c>
      <c r="BI7">
        <v>0</v>
      </c>
      <c r="BJ7">
        <f t="shared" si="17"/>
        <v>155</v>
      </c>
      <c r="BK7">
        <v>0</v>
      </c>
      <c r="BL7">
        <f t="shared" si="18"/>
        <v>155</v>
      </c>
      <c r="BM7">
        <v>1</v>
      </c>
      <c r="BN7">
        <f t="shared" si="19"/>
        <v>5</v>
      </c>
      <c r="BO7">
        <f t="shared" si="20"/>
        <v>155</v>
      </c>
      <c r="BQ7">
        <v>369</v>
      </c>
      <c r="BR7">
        <v>0</v>
      </c>
      <c r="BS7">
        <v>0</v>
      </c>
      <c r="BT7">
        <f t="shared" si="21"/>
        <v>369</v>
      </c>
      <c r="BU7">
        <v>0</v>
      </c>
      <c r="BV7">
        <f t="shared" si="22"/>
        <v>369</v>
      </c>
      <c r="BW7">
        <v>3</v>
      </c>
      <c r="BX7">
        <f t="shared" si="23"/>
        <v>5</v>
      </c>
      <c r="BY7">
        <f t="shared" si="24"/>
        <v>123</v>
      </c>
      <c r="CA7">
        <v>1407</v>
      </c>
    </row>
    <row r="8" spans="1:79" ht="17.25" customHeight="1" x14ac:dyDescent="0.3">
      <c r="B8" t="s">
        <v>36</v>
      </c>
      <c r="C8" t="s">
        <v>37</v>
      </c>
      <c r="D8" t="s">
        <v>27</v>
      </c>
      <c r="F8">
        <v>215</v>
      </c>
      <c r="G8">
        <v>160</v>
      </c>
      <c r="H8">
        <v>0</v>
      </c>
      <c r="I8">
        <v>0</v>
      </c>
      <c r="J8">
        <f t="shared" si="0"/>
        <v>375</v>
      </c>
      <c r="K8">
        <v>0</v>
      </c>
      <c r="L8">
        <f t="shared" si="1"/>
        <v>375</v>
      </c>
      <c r="M8">
        <v>10</v>
      </c>
      <c r="N8">
        <v>1</v>
      </c>
      <c r="O8">
        <f t="shared" si="2"/>
        <v>37.5</v>
      </c>
      <c r="Q8">
        <v>368</v>
      </c>
      <c r="R8">
        <v>0</v>
      </c>
      <c r="S8">
        <v>0</v>
      </c>
      <c r="T8">
        <v>0</v>
      </c>
      <c r="U8">
        <f t="shared" si="3"/>
        <v>368</v>
      </c>
      <c r="V8">
        <v>0</v>
      </c>
      <c r="W8">
        <f t="shared" si="4"/>
        <v>368</v>
      </c>
      <c r="X8">
        <v>2</v>
      </c>
      <c r="Y8">
        <v>2</v>
      </c>
      <c r="Z8">
        <f t="shared" si="5"/>
        <v>184</v>
      </c>
      <c r="AB8">
        <v>1892</v>
      </c>
      <c r="AC8">
        <v>0</v>
      </c>
      <c r="AD8">
        <v>0</v>
      </c>
      <c r="AE8">
        <v>0</v>
      </c>
      <c r="AF8">
        <f t="shared" si="6"/>
        <v>1892</v>
      </c>
      <c r="AG8">
        <v>0</v>
      </c>
      <c r="AH8">
        <f t="shared" si="7"/>
        <v>1892</v>
      </c>
      <c r="AI8">
        <v>27</v>
      </c>
      <c r="AJ8">
        <f t="shared" si="8"/>
        <v>6</v>
      </c>
      <c r="AK8">
        <f t="shared" si="25"/>
        <v>70.074074074074076</v>
      </c>
      <c r="AM8">
        <v>676</v>
      </c>
      <c r="AN8">
        <v>480</v>
      </c>
      <c r="AO8">
        <v>0</v>
      </c>
      <c r="AP8">
        <f t="shared" si="9"/>
        <v>1156</v>
      </c>
      <c r="AQ8">
        <v>0</v>
      </c>
      <c r="AR8">
        <f t="shared" si="10"/>
        <v>1156</v>
      </c>
      <c r="AS8">
        <v>4</v>
      </c>
      <c r="AT8">
        <f t="shared" si="11"/>
        <v>6</v>
      </c>
      <c r="AU8">
        <f t="shared" si="12"/>
        <v>289</v>
      </c>
      <c r="AW8">
        <v>274</v>
      </c>
      <c r="AX8">
        <v>0</v>
      </c>
      <c r="AY8">
        <v>0</v>
      </c>
      <c r="AZ8">
        <f t="shared" si="13"/>
        <v>274</v>
      </c>
      <c r="BA8">
        <v>0</v>
      </c>
      <c r="BB8">
        <f t="shared" si="14"/>
        <v>274</v>
      </c>
      <c r="BC8">
        <v>4</v>
      </c>
      <c r="BD8">
        <f t="shared" si="15"/>
        <v>7</v>
      </c>
      <c r="BE8">
        <f t="shared" si="16"/>
        <v>68.5</v>
      </c>
      <c r="BG8">
        <v>126</v>
      </c>
      <c r="BH8">
        <v>330</v>
      </c>
      <c r="BI8">
        <v>0</v>
      </c>
      <c r="BJ8">
        <f t="shared" si="17"/>
        <v>456</v>
      </c>
      <c r="BK8">
        <v>0</v>
      </c>
      <c r="BL8">
        <f t="shared" si="18"/>
        <v>456</v>
      </c>
      <c r="BM8">
        <v>1</v>
      </c>
      <c r="BN8">
        <f t="shared" si="19"/>
        <v>5</v>
      </c>
      <c r="BO8">
        <f t="shared" si="20"/>
        <v>456</v>
      </c>
      <c r="BQ8">
        <v>1368</v>
      </c>
      <c r="BR8">
        <v>480</v>
      </c>
      <c r="BS8">
        <v>0</v>
      </c>
      <c r="BT8">
        <f t="shared" si="21"/>
        <v>1848</v>
      </c>
      <c r="BU8">
        <v>640</v>
      </c>
      <c r="BV8">
        <f t="shared" si="22"/>
        <v>2488</v>
      </c>
      <c r="BW8">
        <v>45</v>
      </c>
      <c r="BX8">
        <f t="shared" si="23"/>
        <v>5</v>
      </c>
      <c r="BY8">
        <f t="shared" si="24"/>
        <v>55.288888888888891</v>
      </c>
      <c r="CA8">
        <v>7642</v>
      </c>
    </row>
    <row r="9" spans="1:79" ht="17.25" customHeight="1" x14ac:dyDescent="0.3">
      <c r="B9" t="s">
        <v>38</v>
      </c>
      <c r="C9" t="s">
        <v>39</v>
      </c>
      <c r="D9" t="s">
        <v>27</v>
      </c>
      <c r="F9">
        <v>341</v>
      </c>
      <c r="G9">
        <v>139</v>
      </c>
      <c r="H9">
        <v>0</v>
      </c>
      <c r="I9">
        <v>0</v>
      </c>
      <c r="J9">
        <f t="shared" si="0"/>
        <v>480</v>
      </c>
      <c r="K9">
        <v>0</v>
      </c>
      <c r="L9">
        <f t="shared" si="1"/>
        <v>480</v>
      </c>
      <c r="M9">
        <v>9</v>
      </c>
      <c r="N9">
        <v>1</v>
      </c>
      <c r="O9">
        <f t="shared" si="2"/>
        <v>53.333333333333336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416</v>
      </c>
      <c r="AC9">
        <v>0</v>
      </c>
      <c r="AD9">
        <v>0</v>
      </c>
      <c r="AE9">
        <v>0</v>
      </c>
      <c r="AF9">
        <f t="shared" si="6"/>
        <v>416</v>
      </c>
      <c r="AG9">
        <v>0</v>
      </c>
      <c r="AH9">
        <f t="shared" si="7"/>
        <v>416</v>
      </c>
      <c r="AI9">
        <v>1</v>
      </c>
      <c r="AJ9">
        <f t="shared" si="8"/>
        <v>6</v>
      </c>
      <c r="AK9">
        <f t="shared" si="25"/>
        <v>416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9070</v>
      </c>
    </row>
    <row r="10" spans="1:79" ht="17.25" customHeight="1" x14ac:dyDescent="0.3">
      <c r="B10" t="s">
        <v>40</v>
      </c>
      <c r="C10" t="s">
        <v>41</v>
      </c>
      <c r="D10" t="s">
        <v>27</v>
      </c>
      <c r="F10">
        <v>364</v>
      </c>
      <c r="G10">
        <v>97</v>
      </c>
      <c r="H10">
        <v>0</v>
      </c>
      <c r="I10">
        <v>0</v>
      </c>
      <c r="J10">
        <f t="shared" si="0"/>
        <v>461</v>
      </c>
      <c r="K10">
        <v>0</v>
      </c>
      <c r="L10">
        <f t="shared" si="1"/>
        <v>461</v>
      </c>
      <c r="M10">
        <v>33</v>
      </c>
      <c r="N10">
        <v>1</v>
      </c>
      <c r="O10">
        <v>360</v>
      </c>
      <c r="Q10">
        <v>23</v>
      </c>
      <c r="R10">
        <v>430</v>
      </c>
      <c r="S10">
        <v>0</v>
      </c>
      <c r="T10">
        <v>0</v>
      </c>
      <c r="U10">
        <f t="shared" si="3"/>
        <v>453</v>
      </c>
      <c r="V10">
        <v>0</v>
      </c>
      <c r="W10">
        <f t="shared" si="4"/>
        <v>453</v>
      </c>
      <c r="X10">
        <v>5</v>
      </c>
      <c r="Y10">
        <v>2</v>
      </c>
      <c r="Z10">
        <f t="shared" si="5"/>
        <v>90.6</v>
      </c>
      <c r="AB10">
        <v>1104</v>
      </c>
      <c r="AC10">
        <v>0</v>
      </c>
      <c r="AD10">
        <v>0</v>
      </c>
      <c r="AE10">
        <v>0</v>
      </c>
      <c r="AF10">
        <f t="shared" si="6"/>
        <v>1104</v>
      </c>
      <c r="AG10">
        <v>0</v>
      </c>
      <c r="AH10">
        <f t="shared" si="7"/>
        <v>1104</v>
      </c>
      <c r="AI10">
        <v>5</v>
      </c>
      <c r="AJ10">
        <f t="shared" si="8"/>
        <v>6</v>
      </c>
      <c r="AK10">
        <f t="shared" si="25"/>
        <v>220.8</v>
      </c>
      <c r="AM10">
        <v>648</v>
      </c>
      <c r="AN10">
        <v>1814</v>
      </c>
      <c r="AO10">
        <v>0</v>
      </c>
      <c r="AP10">
        <f t="shared" si="9"/>
        <v>2462</v>
      </c>
      <c r="AQ10">
        <v>0</v>
      </c>
      <c r="AR10">
        <f t="shared" si="10"/>
        <v>2462</v>
      </c>
      <c r="AS10">
        <v>11</v>
      </c>
      <c r="AT10">
        <f t="shared" si="11"/>
        <v>6</v>
      </c>
      <c r="AU10">
        <f t="shared" si="12"/>
        <v>223.81818181818181</v>
      </c>
      <c r="AW10">
        <v>130</v>
      </c>
      <c r="AX10">
        <v>450</v>
      </c>
      <c r="AY10">
        <v>-10</v>
      </c>
      <c r="AZ10">
        <f t="shared" si="13"/>
        <v>570</v>
      </c>
      <c r="BA10">
        <v>0</v>
      </c>
      <c r="BB10">
        <f t="shared" si="14"/>
        <v>570</v>
      </c>
      <c r="BC10">
        <v>4</v>
      </c>
      <c r="BD10">
        <f t="shared" si="15"/>
        <v>7</v>
      </c>
      <c r="BE10">
        <f t="shared" si="16"/>
        <v>142.5</v>
      </c>
      <c r="BG10">
        <v>237</v>
      </c>
      <c r="BH10">
        <v>3936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627</v>
      </c>
      <c r="BR10">
        <v>306</v>
      </c>
      <c r="BS10">
        <v>0</v>
      </c>
      <c r="BT10">
        <f t="shared" si="21"/>
        <v>933</v>
      </c>
      <c r="BU10">
        <v>384</v>
      </c>
      <c r="BV10">
        <f t="shared" si="22"/>
        <v>1317</v>
      </c>
      <c r="BW10">
        <v>2</v>
      </c>
      <c r="BX10">
        <f t="shared" si="23"/>
        <v>5</v>
      </c>
      <c r="BY10">
        <f t="shared" si="24"/>
        <v>658.5</v>
      </c>
      <c r="CA10">
        <v>2891</v>
      </c>
    </row>
    <row r="11" spans="1:79" ht="17.25" customHeight="1" x14ac:dyDescent="0.3">
      <c r="B11" t="s">
        <v>42</v>
      </c>
      <c r="C11" t="s">
        <v>43</v>
      </c>
      <c r="D11" t="s">
        <v>27</v>
      </c>
      <c r="F11">
        <v>504</v>
      </c>
      <c r="G11">
        <v>392</v>
      </c>
      <c r="H11">
        <v>0</v>
      </c>
      <c r="I11">
        <v>0</v>
      </c>
      <c r="J11">
        <f t="shared" si="0"/>
        <v>896</v>
      </c>
      <c r="K11">
        <v>0</v>
      </c>
      <c r="L11">
        <f t="shared" si="1"/>
        <v>896</v>
      </c>
      <c r="M11">
        <v>51</v>
      </c>
      <c r="N11">
        <v>1</v>
      </c>
      <c r="O11">
        <f t="shared" si="2"/>
        <v>17.568627450980394</v>
      </c>
      <c r="Q11">
        <v>76</v>
      </c>
      <c r="R11">
        <v>524</v>
      </c>
      <c r="S11">
        <v>0</v>
      </c>
      <c r="T11">
        <v>0</v>
      </c>
      <c r="U11">
        <f t="shared" si="3"/>
        <v>600</v>
      </c>
      <c r="V11">
        <v>0</v>
      </c>
      <c r="W11">
        <f t="shared" si="4"/>
        <v>600</v>
      </c>
      <c r="X11">
        <v>8</v>
      </c>
      <c r="Y11">
        <v>2</v>
      </c>
      <c r="Z11">
        <f t="shared" si="5"/>
        <v>75</v>
      </c>
      <c r="AB11">
        <v>4020</v>
      </c>
      <c r="AC11">
        <v>3060</v>
      </c>
      <c r="AD11">
        <v>0</v>
      </c>
      <c r="AE11">
        <v>0</v>
      </c>
      <c r="AF11">
        <f t="shared" si="6"/>
        <v>7080</v>
      </c>
      <c r="AG11">
        <v>0</v>
      </c>
      <c r="AH11">
        <f t="shared" si="7"/>
        <v>7080</v>
      </c>
      <c r="AI11">
        <v>5</v>
      </c>
      <c r="AJ11">
        <f t="shared" si="8"/>
        <v>6</v>
      </c>
      <c r="AK11">
        <f t="shared" si="25"/>
        <v>1416</v>
      </c>
      <c r="AM11">
        <v>1286</v>
      </c>
      <c r="AN11">
        <v>1163</v>
      </c>
      <c r="AO11">
        <v>0</v>
      </c>
      <c r="AP11">
        <f t="shared" si="9"/>
        <v>2449</v>
      </c>
      <c r="AQ11">
        <v>0</v>
      </c>
      <c r="AR11">
        <f t="shared" si="10"/>
        <v>2449</v>
      </c>
      <c r="AS11">
        <v>7</v>
      </c>
      <c r="AT11">
        <f t="shared" si="11"/>
        <v>6</v>
      </c>
      <c r="AU11">
        <f t="shared" si="12"/>
        <v>349.85714285714283</v>
      </c>
      <c r="AW11">
        <v>180</v>
      </c>
      <c r="AX11">
        <v>200</v>
      </c>
      <c r="AY11">
        <v>0</v>
      </c>
      <c r="AZ11">
        <f t="shared" si="13"/>
        <v>380</v>
      </c>
      <c r="BA11">
        <v>0</v>
      </c>
      <c r="BB11">
        <f t="shared" si="14"/>
        <v>380</v>
      </c>
      <c r="BC11">
        <v>4</v>
      </c>
      <c r="BD11">
        <f t="shared" si="15"/>
        <v>7</v>
      </c>
      <c r="BE11">
        <f t="shared" si="16"/>
        <v>95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852</v>
      </c>
      <c r="BR11">
        <v>421</v>
      </c>
      <c r="BS11">
        <v>0</v>
      </c>
      <c r="BT11">
        <f t="shared" si="21"/>
        <v>1273</v>
      </c>
      <c r="BU11">
        <v>0</v>
      </c>
      <c r="BV11">
        <f t="shared" si="22"/>
        <v>1273</v>
      </c>
      <c r="BW11">
        <v>11</v>
      </c>
      <c r="BX11">
        <f t="shared" si="23"/>
        <v>5</v>
      </c>
      <c r="BY11">
        <f t="shared" si="24"/>
        <v>115.72727272727273</v>
      </c>
      <c r="CA11">
        <v>9604</v>
      </c>
    </row>
    <row r="12" spans="1:79" ht="17.25" customHeight="1" x14ac:dyDescent="0.3">
      <c r="B12" t="s">
        <v>44</v>
      </c>
      <c r="C12" t="s">
        <v>45</v>
      </c>
      <c r="D12" t="s">
        <v>27</v>
      </c>
      <c r="F12">
        <v>331</v>
      </c>
      <c r="G12">
        <v>0</v>
      </c>
      <c r="H12">
        <v>0</v>
      </c>
      <c r="I12">
        <v>-13</v>
      </c>
      <c r="J12">
        <f t="shared" si="0"/>
        <v>318</v>
      </c>
      <c r="K12">
        <v>0</v>
      </c>
      <c r="L12">
        <f t="shared" si="1"/>
        <v>318</v>
      </c>
      <c r="M12">
        <v>15</v>
      </c>
      <c r="N12">
        <v>1</v>
      </c>
      <c r="O12">
        <f t="shared" si="2"/>
        <v>21.2</v>
      </c>
      <c r="Q12">
        <v>341</v>
      </c>
      <c r="R12">
        <v>0</v>
      </c>
      <c r="S12">
        <v>0</v>
      </c>
      <c r="T12">
        <v>0</v>
      </c>
      <c r="U12">
        <f t="shared" si="3"/>
        <v>341</v>
      </c>
      <c r="V12">
        <v>0</v>
      </c>
      <c r="W12">
        <f t="shared" si="4"/>
        <v>341</v>
      </c>
      <c r="X12">
        <v>6</v>
      </c>
      <c r="Y12">
        <v>2</v>
      </c>
      <c r="Z12">
        <f t="shared" si="5"/>
        <v>56.833333333333336</v>
      </c>
      <c r="AB12">
        <v>2036</v>
      </c>
      <c r="AC12">
        <v>0</v>
      </c>
      <c r="AD12">
        <v>0</v>
      </c>
      <c r="AE12">
        <v>0</v>
      </c>
      <c r="AF12">
        <f t="shared" si="6"/>
        <v>2036</v>
      </c>
      <c r="AG12">
        <v>0</v>
      </c>
      <c r="AH12">
        <f t="shared" si="7"/>
        <v>2036</v>
      </c>
      <c r="AI12">
        <v>5</v>
      </c>
      <c r="AJ12">
        <f t="shared" si="8"/>
        <v>6</v>
      </c>
      <c r="AK12">
        <f t="shared" si="25"/>
        <v>407.2</v>
      </c>
      <c r="AM12">
        <v>2657</v>
      </c>
      <c r="AN12">
        <v>202</v>
      </c>
      <c r="AO12">
        <v>0</v>
      </c>
      <c r="AP12">
        <f t="shared" si="9"/>
        <v>2859</v>
      </c>
      <c r="AQ12">
        <v>0</v>
      </c>
      <c r="AR12">
        <f t="shared" si="10"/>
        <v>2859</v>
      </c>
      <c r="AS12">
        <v>5</v>
      </c>
      <c r="AT12">
        <f t="shared" si="11"/>
        <v>6</v>
      </c>
      <c r="AU12">
        <f t="shared" si="12"/>
        <v>571.79999999999995</v>
      </c>
      <c r="AW12">
        <v>280</v>
      </c>
      <c r="AX12">
        <v>0</v>
      </c>
      <c r="AY12">
        <v>0</v>
      </c>
      <c r="AZ12">
        <f t="shared" si="13"/>
        <v>280</v>
      </c>
      <c r="BA12">
        <v>0</v>
      </c>
      <c r="BB12">
        <f t="shared" si="14"/>
        <v>280</v>
      </c>
      <c r="BC12">
        <v>3</v>
      </c>
      <c r="BD12">
        <f t="shared" si="15"/>
        <v>7</v>
      </c>
      <c r="BE12">
        <f t="shared" si="16"/>
        <v>93.333333333333329</v>
      </c>
      <c r="BG12">
        <v>149</v>
      </c>
      <c r="BH12">
        <v>973</v>
      </c>
      <c r="BI12">
        <v>0</v>
      </c>
      <c r="BJ12">
        <f t="shared" si="17"/>
        <v>1122</v>
      </c>
      <c r="BK12">
        <v>0</v>
      </c>
      <c r="BL12">
        <f t="shared" si="18"/>
        <v>1122</v>
      </c>
      <c r="BM12">
        <v>4</v>
      </c>
      <c r="BN12">
        <f t="shared" si="19"/>
        <v>5</v>
      </c>
      <c r="BO12">
        <f t="shared" si="20"/>
        <v>280.5</v>
      </c>
      <c r="BQ12">
        <v>705</v>
      </c>
      <c r="BR12">
        <v>0</v>
      </c>
      <c r="BS12">
        <v>0</v>
      </c>
      <c r="BT12">
        <f t="shared" si="21"/>
        <v>705</v>
      </c>
      <c r="BU12">
        <v>0</v>
      </c>
      <c r="BV12">
        <f t="shared" si="22"/>
        <v>705</v>
      </c>
      <c r="BW12">
        <v>7</v>
      </c>
      <c r="BX12">
        <f t="shared" si="23"/>
        <v>5</v>
      </c>
      <c r="BY12">
        <f t="shared" si="24"/>
        <v>100.71428571428571</v>
      </c>
      <c r="CA12">
        <v>8067</v>
      </c>
    </row>
    <row r="13" spans="1:79" ht="17.25" customHeight="1" x14ac:dyDescent="0.3">
      <c r="B13" t="s">
        <v>46</v>
      </c>
      <c r="C13" t="s">
        <v>47</v>
      </c>
      <c r="D13" t="s">
        <v>27</v>
      </c>
      <c r="F13">
        <v>120</v>
      </c>
      <c r="G13">
        <v>0</v>
      </c>
      <c r="H13">
        <v>0</v>
      </c>
      <c r="I13">
        <v>-5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B13">
        <v>4500</v>
      </c>
      <c r="AC13">
        <v>0</v>
      </c>
      <c r="AD13">
        <v>0</v>
      </c>
      <c r="AE13">
        <v>0</v>
      </c>
      <c r="AF13">
        <f t="shared" si="6"/>
        <v>4500</v>
      </c>
      <c r="AG13">
        <v>0</v>
      </c>
      <c r="AH13">
        <f t="shared" si="7"/>
        <v>4500</v>
      </c>
      <c r="AI13">
        <v>51</v>
      </c>
      <c r="AJ13">
        <f t="shared" si="8"/>
        <v>6</v>
      </c>
      <c r="AK13">
        <f t="shared" si="25"/>
        <v>88.235294117647058</v>
      </c>
      <c r="AM13">
        <v>328</v>
      </c>
      <c r="AN13">
        <v>340</v>
      </c>
      <c r="AO13">
        <v>-100</v>
      </c>
      <c r="AP13">
        <f t="shared" si="9"/>
        <v>568</v>
      </c>
      <c r="AQ13">
        <v>0</v>
      </c>
      <c r="AR13">
        <f t="shared" si="10"/>
        <v>568</v>
      </c>
      <c r="AS13">
        <v>15</v>
      </c>
      <c r="AT13">
        <f t="shared" si="11"/>
        <v>6</v>
      </c>
      <c r="AU13">
        <f t="shared" si="12"/>
        <v>37.866666666666667</v>
      </c>
      <c r="AW13">
        <v>237</v>
      </c>
      <c r="AX13">
        <v>490</v>
      </c>
      <c r="AY13">
        <v>0</v>
      </c>
      <c r="AZ13">
        <f t="shared" si="13"/>
        <v>727</v>
      </c>
      <c r="BA13">
        <v>0</v>
      </c>
      <c r="BB13">
        <f t="shared" si="14"/>
        <v>727</v>
      </c>
      <c r="BC13">
        <v>7</v>
      </c>
      <c r="BD13">
        <f t="shared" si="15"/>
        <v>7</v>
      </c>
      <c r="BE13">
        <f t="shared" si="16"/>
        <v>103.85714285714286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3276</v>
      </c>
      <c r="BR13">
        <v>405</v>
      </c>
      <c r="BS13">
        <v>0</v>
      </c>
      <c r="BT13">
        <f t="shared" si="21"/>
        <v>3681</v>
      </c>
      <c r="BU13">
        <v>0</v>
      </c>
      <c r="BV13">
        <f t="shared" si="22"/>
        <v>3681</v>
      </c>
      <c r="BW13">
        <v>13</v>
      </c>
      <c r="BX13">
        <f t="shared" si="23"/>
        <v>5</v>
      </c>
      <c r="BY13">
        <f t="shared" si="24"/>
        <v>283.15384615384613</v>
      </c>
      <c r="CA13">
        <v>12505</v>
      </c>
    </row>
    <row r="14" spans="1:79" ht="18" customHeight="1" x14ac:dyDescent="0.3">
      <c r="B14" t="s">
        <v>48</v>
      </c>
      <c r="C14" t="s">
        <v>49</v>
      </c>
      <c r="D14" t="s">
        <v>27</v>
      </c>
      <c r="F14">
        <v>92</v>
      </c>
      <c r="G14">
        <v>0</v>
      </c>
      <c r="H14">
        <v>0</v>
      </c>
      <c r="I14">
        <v>-5</v>
      </c>
      <c r="J14">
        <f t="shared" si="0"/>
        <v>87</v>
      </c>
      <c r="K14">
        <v>0</v>
      </c>
      <c r="L14">
        <f t="shared" si="1"/>
        <v>87</v>
      </c>
      <c r="M14">
        <v>5</v>
      </c>
      <c r="N14">
        <v>1</v>
      </c>
      <c r="O14">
        <f t="shared" si="2"/>
        <v>17.399999999999999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B14">
        <v>546</v>
      </c>
      <c r="AC14">
        <v>0</v>
      </c>
      <c r="AD14">
        <v>0</v>
      </c>
      <c r="AE14">
        <v>0</v>
      </c>
      <c r="AF14">
        <f t="shared" si="6"/>
        <v>546</v>
      </c>
      <c r="AG14">
        <v>0</v>
      </c>
      <c r="AH14">
        <f t="shared" si="7"/>
        <v>546</v>
      </c>
      <c r="AI14">
        <v>7</v>
      </c>
      <c r="AJ14">
        <f t="shared" si="8"/>
        <v>6</v>
      </c>
      <c r="AK14">
        <f>IFERROR(AH14/AI14,0)</f>
        <v>78</v>
      </c>
      <c r="AM14">
        <v>788</v>
      </c>
      <c r="AN14">
        <v>230</v>
      </c>
      <c r="AO14">
        <v>0</v>
      </c>
      <c r="AP14">
        <f t="shared" si="9"/>
        <v>1018</v>
      </c>
      <c r="AQ14">
        <v>0</v>
      </c>
      <c r="AR14">
        <f t="shared" si="10"/>
        <v>1018</v>
      </c>
      <c r="AS14">
        <v>4</v>
      </c>
      <c r="AT14">
        <f t="shared" si="11"/>
        <v>6</v>
      </c>
      <c r="AU14">
        <f t="shared" si="12"/>
        <v>254.5</v>
      </c>
      <c r="AW14">
        <v>270</v>
      </c>
      <c r="AX14">
        <v>158</v>
      </c>
      <c r="AY14">
        <v>0</v>
      </c>
      <c r="AZ14">
        <f t="shared" si="13"/>
        <v>428</v>
      </c>
      <c r="BA14">
        <v>0</v>
      </c>
      <c r="BB14">
        <f t="shared" si="14"/>
        <v>428</v>
      </c>
      <c r="BC14">
        <v>1</v>
      </c>
      <c r="BD14">
        <f t="shared" si="15"/>
        <v>7</v>
      </c>
      <c r="BE14">
        <f t="shared" si="16"/>
        <v>428</v>
      </c>
      <c r="BG14">
        <v>47</v>
      </c>
      <c r="BH14">
        <v>310</v>
      </c>
      <c r="BI14">
        <v>0</v>
      </c>
      <c r="BJ14">
        <f t="shared" si="17"/>
        <v>357</v>
      </c>
      <c r="BK14">
        <v>0</v>
      </c>
      <c r="BL14">
        <f t="shared" si="18"/>
        <v>357</v>
      </c>
      <c r="BM14">
        <v>1</v>
      </c>
      <c r="BN14">
        <f t="shared" si="19"/>
        <v>5</v>
      </c>
      <c r="BO14">
        <f t="shared" si="20"/>
        <v>357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CA14">
        <v>4768</v>
      </c>
    </row>
    <row r="15" spans="1:79" ht="17.25" customHeight="1" x14ac:dyDescent="0.3">
      <c r="B15" t="s">
        <v>50</v>
      </c>
      <c r="C15" t="s">
        <v>51</v>
      </c>
      <c r="D15" t="s">
        <v>27</v>
      </c>
      <c r="F15">
        <v>214</v>
      </c>
      <c r="G15">
        <v>0</v>
      </c>
      <c r="H15">
        <v>0</v>
      </c>
      <c r="I15">
        <v>0</v>
      </c>
      <c r="J15">
        <f t="shared" si="0"/>
        <v>214</v>
      </c>
      <c r="K15">
        <v>0</v>
      </c>
      <c r="L15">
        <f t="shared" si="1"/>
        <v>214</v>
      </c>
      <c r="M15">
        <v>5</v>
      </c>
      <c r="N15">
        <v>1</v>
      </c>
      <c r="O15">
        <f t="shared" si="2"/>
        <v>42.8</v>
      </c>
      <c r="Q15">
        <v>218</v>
      </c>
      <c r="R15">
        <v>0</v>
      </c>
      <c r="S15">
        <v>0</v>
      </c>
      <c r="T15">
        <v>0</v>
      </c>
      <c r="U15">
        <f t="shared" si="3"/>
        <v>218</v>
      </c>
      <c r="V15">
        <v>0</v>
      </c>
      <c r="W15">
        <f t="shared" si="4"/>
        <v>218</v>
      </c>
      <c r="X15">
        <v>1</v>
      </c>
      <c r="Y15">
        <v>2</v>
      </c>
      <c r="Z15">
        <f t="shared" si="5"/>
        <v>218</v>
      </c>
      <c r="AB15">
        <v>1085</v>
      </c>
      <c r="AC15">
        <v>0</v>
      </c>
      <c r="AD15">
        <v>0</v>
      </c>
      <c r="AE15">
        <v>-10</v>
      </c>
      <c r="AF15">
        <f t="shared" si="6"/>
        <v>1075</v>
      </c>
      <c r="AG15">
        <v>0</v>
      </c>
      <c r="AH15">
        <f t="shared" si="7"/>
        <v>1075</v>
      </c>
      <c r="AI15">
        <v>8</v>
      </c>
      <c r="AJ15">
        <f t="shared" si="8"/>
        <v>6</v>
      </c>
      <c r="AK15">
        <f t="shared" si="25"/>
        <v>134.375</v>
      </c>
      <c r="AM15">
        <v>814</v>
      </c>
      <c r="AN15">
        <v>130</v>
      </c>
      <c r="AO15">
        <v>0</v>
      </c>
      <c r="AP15">
        <f t="shared" si="9"/>
        <v>944</v>
      </c>
      <c r="AQ15">
        <v>0</v>
      </c>
      <c r="AR15">
        <f t="shared" si="10"/>
        <v>944</v>
      </c>
      <c r="AS15">
        <v>17</v>
      </c>
      <c r="AT15">
        <f t="shared" si="11"/>
        <v>6</v>
      </c>
      <c r="AU15">
        <f t="shared" si="12"/>
        <v>55.529411764705884</v>
      </c>
      <c r="AW15">
        <v>308</v>
      </c>
      <c r="AX15">
        <v>0</v>
      </c>
      <c r="AY15">
        <v>-30</v>
      </c>
      <c r="AZ15">
        <f t="shared" si="13"/>
        <v>278</v>
      </c>
      <c r="BA15">
        <v>0</v>
      </c>
      <c r="BB15">
        <f t="shared" si="14"/>
        <v>278</v>
      </c>
      <c r="BC15">
        <v>15</v>
      </c>
      <c r="BD15">
        <f t="shared" si="15"/>
        <v>7</v>
      </c>
      <c r="BE15">
        <f t="shared" si="16"/>
        <v>18.533333333333335</v>
      </c>
      <c r="BG15">
        <v>88</v>
      </c>
      <c r="BH15">
        <v>40</v>
      </c>
      <c r="BI15">
        <v>0</v>
      </c>
      <c r="BJ15">
        <f t="shared" si="17"/>
        <v>128</v>
      </c>
      <c r="BK15">
        <v>0</v>
      </c>
      <c r="BL15">
        <f t="shared" si="18"/>
        <v>128</v>
      </c>
      <c r="BM15">
        <v>4</v>
      </c>
      <c r="BN15">
        <f t="shared" si="19"/>
        <v>5</v>
      </c>
      <c r="BO15">
        <f t="shared" si="20"/>
        <v>32</v>
      </c>
      <c r="BQ15">
        <v>779</v>
      </c>
      <c r="BR15">
        <v>0</v>
      </c>
      <c r="BS15">
        <v>0</v>
      </c>
      <c r="BT15">
        <f t="shared" si="21"/>
        <v>779</v>
      </c>
      <c r="BU15">
        <v>0</v>
      </c>
      <c r="BV15">
        <f t="shared" si="22"/>
        <v>779</v>
      </c>
      <c r="BW15">
        <v>6</v>
      </c>
      <c r="BX15">
        <f t="shared" si="23"/>
        <v>5</v>
      </c>
      <c r="BY15">
        <f t="shared" si="24"/>
        <v>129.83333333333334</v>
      </c>
      <c r="CA15">
        <v>1535</v>
      </c>
    </row>
    <row r="16" spans="1:79" ht="17.25" customHeight="1" x14ac:dyDescent="0.3">
      <c r="B16" t="s">
        <v>52</v>
      </c>
      <c r="C16" t="s">
        <v>53</v>
      </c>
      <c r="D16" t="s">
        <v>27</v>
      </c>
      <c r="F16">
        <v>42</v>
      </c>
      <c r="G16">
        <v>0</v>
      </c>
      <c r="H16">
        <v>0</v>
      </c>
      <c r="I16">
        <v>0</v>
      </c>
      <c r="J16">
        <f t="shared" si="0"/>
        <v>42</v>
      </c>
      <c r="K16">
        <v>0</v>
      </c>
      <c r="L16">
        <f t="shared" si="1"/>
        <v>42</v>
      </c>
      <c r="M16">
        <v>3</v>
      </c>
      <c r="N16">
        <v>1</v>
      </c>
      <c r="O16">
        <f t="shared" si="2"/>
        <v>14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2063</v>
      </c>
      <c r="AC16">
        <v>0</v>
      </c>
      <c r="AD16">
        <v>0</v>
      </c>
      <c r="AE16">
        <v>0</v>
      </c>
      <c r="AF16">
        <f t="shared" si="6"/>
        <v>2063</v>
      </c>
      <c r="AG16">
        <v>0</v>
      </c>
      <c r="AH16">
        <f t="shared" si="7"/>
        <v>2063</v>
      </c>
      <c r="AI16">
        <v>26</v>
      </c>
      <c r="AJ16">
        <f t="shared" si="8"/>
        <v>6</v>
      </c>
      <c r="AK16">
        <f t="shared" si="25"/>
        <v>79.34615384615384</v>
      </c>
      <c r="AM16">
        <v>1034</v>
      </c>
      <c r="AN16">
        <v>160</v>
      </c>
      <c r="AO16">
        <v>-5</v>
      </c>
      <c r="AP16">
        <f t="shared" si="9"/>
        <v>1189</v>
      </c>
      <c r="AQ16">
        <v>0</v>
      </c>
      <c r="AR16">
        <f t="shared" si="10"/>
        <v>1189</v>
      </c>
      <c r="AS16">
        <v>7</v>
      </c>
      <c r="AT16">
        <f t="shared" si="11"/>
        <v>6</v>
      </c>
      <c r="AU16">
        <f t="shared" si="12"/>
        <v>169.85714285714286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76</v>
      </c>
      <c r="BH16">
        <v>660</v>
      </c>
      <c r="BI16">
        <v>0</v>
      </c>
      <c r="BJ16">
        <f t="shared" si="17"/>
        <v>736</v>
      </c>
      <c r="BK16">
        <v>0</v>
      </c>
      <c r="BL16">
        <f t="shared" si="18"/>
        <v>736</v>
      </c>
      <c r="BM16">
        <v>3</v>
      </c>
      <c r="BN16">
        <f t="shared" si="19"/>
        <v>5</v>
      </c>
      <c r="BO16">
        <f t="shared" si="20"/>
        <v>245.33333333333334</v>
      </c>
      <c r="BQ16">
        <v>478</v>
      </c>
      <c r="BR16">
        <v>380</v>
      </c>
      <c r="BS16">
        <v>0</v>
      </c>
      <c r="BT16">
        <f t="shared" si="21"/>
        <v>858</v>
      </c>
      <c r="BU16">
        <v>320</v>
      </c>
      <c r="BV16">
        <f t="shared" si="22"/>
        <v>1178</v>
      </c>
      <c r="BW16">
        <v>20</v>
      </c>
      <c r="BX16">
        <f t="shared" si="23"/>
        <v>5</v>
      </c>
      <c r="BY16">
        <f t="shared" si="24"/>
        <v>58.9</v>
      </c>
      <c r="CA16">
        <v>6658</v>
      </c>
    </row>
    <row r="17" spans="2:79" ht="17.25" customHeight="1" x14ac:dyDescent="0.3">
      <c r="B17" t="s">
        <v>54</v>
      </c>
      <c r="C17" t="s">
        <v>55</v>
      </c>
      <c r="D17" t="s">
        <v>27</v>
      </c>
      <c r="F17">
        <v>205</v>
      </c>
      <c r="G17">
        <v>0</v>
      </c>
      <c r="H17">
        <v>0</v>
      </c>
      <c r="I17">
        <v>-10</v>
      </c>
      <c r="J17">
        <f t="shared" si="0"/>
        <v>195</v>
      </c>
      <c r="K17">
        <v>0</v>
      </c>
      <c r="L17">
        <f t="shared" si="1"/>
        <v>195</v>
      </c>
      <c r="M17">
        <v>18</v>
      </c>
      <c r="N17">
        <v>1</v>
      </c>
      <c r="O17">
        <f t="shared" si="2"/>
        <v>10.833333333333334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637</v>
      </c>
      <c r="AC17">
        <v>0</v>
      </c>
      <c r="AD17">
        <v>0</v>
      </c>
      <c r="AE17">
        <v>0</v>
      </c>
      <c r="AF17">
        <f t="shared" si="6"/>
        <v>637</v>
      </c>
      <c r="AG17">
        <v>0</v>
      </c>
      <c r="AH17">
        <f t="shared" si="7"/>
        <v>637</v>
      </c>
      <c r="AI17">
        <v>10</v>
      </c>
      <c r="AJ17">
        <f t="shared" si="8"/>
        <v>6</v>
      </c>
      <c r="AK17">
        <f t="shared" si="25"/>
        <v>63.7</v>
      </c>
      <c r="AM17">
        <v>1871</v>
      </c>
      <c r="AN17">
        <v>231</v>
      </c>
      <c r="AO17">
        <v>0</v>
      </c>
      <c r="AP17">
        <f t="shared" si="9"/>
        <v>2102</v>
      </c>
      <c r="AQ17">
        <v>0</v>
      </c>
      <c r="AR17">
        <f t="shared" si="10"/>
        <v>2102</v>
      </c>
      <c r="AS17">
        <v>12</v>
      </c>
      <c r="AT17">
        <f t="shared" si="11"/>
        <v>6</v>
      </c>
      <c r="AU17">
        <f t="shared" si="12"/>
        <v>175.16666666666666</v>
      </c>
      <c r="AW17">
        <v>352</v>
      </c>
      <c r="AX17">
        <v>0</v>
      </c>
      <c r="AY17">
        <v>0</v>
      </c>
      <c r="AZ17">
        <f t="shared" si="13"/>
        <v>352</v>
      </c>
      <c r="BA17">
        <v>0</v>
      </c>
      <c r="BB17">
        <f t="shared" si="14"/>
        <v>352</v>
      </c>
      <c r="BC17">
        <v>3</v>
      </c>
      <c r="BD17">
        <f t="shared" si="15"/>
        <v>7</v>
      </c>
      <c r="BE17">
        <f t="shared" si="16"/>
        <v>117.33333333333333</v>
      </c>
      <c r="BG17">
        <v>365</v>
      </c>
      <c r="BH17">
        <v>0</v>
      </c>
      <c r="BI17">
        <v>0</v>
      </c>
      <c r="BJ17">
        <f t="shared" si="17"/>
        <v>365</v>
      </c>
      <c r="BK17">
        <v>0</v>
      </c>
      <c r="BL17">
        <f t="shared" si="18"/>
        <v>365</v>
      </c>
      <c r="BM17">
        <v>4</v>
      </c>
      <c r="BN17">
        <f t="shared" si="19"/>
        <v>5</v>
      </c>
      <c r="BO17">
        <f t="shared" si="20"/>
        <v>91.25</v>
      </c>
      <c r="BQ17">
        <v>383</v>
      </c>
      <c r="BR17">
        <v>0</v>
      </c>
      <c r="BS17">
        <v>0</v>
      </c>
      <c r="BT17">
        <f t="shared" si="21"/>
        <v>383</v>
      </c>
      <c r="BU17">
        <v>0</v>
      </c>
      <c r="BV17">
        <f t="shared" si="22"/>
        <v>383</v>
      </c>
      <c r="BW17">
        <v>3</v>
      </c>
      <c r="BX17">
        <f t="shared" si="23"/>
        <v>5</v>
      </c>
      <c r="BY17">
        <f t="shared" si="24"/>
        <v>127.66666666666667</v>
      </c>
      <c r="CA17">
        <v>19164</v>
      </c>
    </row>
    <row r="18" spans="2:79" ht="17.25" customHeight="1" x14ac:dyDescent="0.3">
      <c r="B18" t="s">
        <v>56</v>
      </c>
      <c r="C18" t="s">
        <v>57</v>
      </c>
      <c r="D18" t="s">
        <v>27</v>
      </c>
      <c r="F18">
        <v>225</v>
      </c>
      <c r="G18">
        <v>0</v>
      </c>
      <c r="H18">
        <v>0</v>
      </c>
      <c r="I18">
        <v>-10</v>
      </c>
      <c r="J18">
        <f t="shared" si="0"/>
        <v>215</v>
      </c>
      <c r="K18">
        <v>0</v>
      </c>
      <c r="L18">
        <f t="shared" si="1"/>
        <v>215</v>
      </c>
      <c r="M18">
        <v>26</v>
      </c>
      <c r="N18">
        <v>1</v>
      </c>
      <c r="O18">
        <f t="shared" si="2"/>
        <v>8.2692307692307701</v>
      </c>
      <c r="Q18">
        <v>107</v>
      </c>
      <c r="R18">
        <v>0</v>
      </c>
      <c r="S18">
        <v>0</v>
      </c>
      <c r="T18">
        <v>0</v>
      </c>
      <c r="U18">
        <f t="shared" si="3"/>
        <v>107</v>
      </c>
      <c r="V18">
        <v>0</v>
      </c>
      <c r="W18">
        <f t="shared" si="4"/>
        <v>107</v>
      </c>
      <c r="X18">
        <v>3</v>
      </c>
      <c r="Y18">
        <v>2</v>
      </c>
      <c r="Z18">
        <f t="shared" si="5"/>
        <v>35.666666666666664</v>
      </c>
      <c r="AB18">
        <v>2375</v>
      </c>
      <c r="AC18">
        <v>1530</v>
      </c>
      <c r="AD18">
        <v>0</v>
      </c>
      <c r="AE18">
        <v>0</v>
      </c>
      <c r="AF18">
        <f t="shared" si="6"/>
        <v>3905</v>
      </c>
      <c r="AG18">
        <v>0</v>
      </c>
      <c r="AH18">
        <f t="shared" si="7"/>
        <v>3905</v>
      </c>
      <c r="AI18">
        <v>16</v>
      </c>
      <c r="AJ18">
        <f t="shared" si="8"/>
        <v>6</v>
      </c>
      <c r="AK18">
        <f t="shared" si="25"/>
        <v>244.0625</v>
      </c>
      <c r="AM18">
        <v>1491</v>
      </c>
      <c r="AN18">
        <v>59</v>
      </c>
      <c r="AO18">
        <v>0</v>
      </c>
      <c r="AP18">
        <f t="shared" si="9"/>
        <v>1550</v>
      </c>
      <c r="AQ18">
        <v>0</v>
      </c>
      <c r="AR18">
        <f t="shared" si="10"/>
        <v>1550</v>
      </c>
      <c r="AS18">
        <v>14</v>
      </c>
      <c r="AT18">
        <f t="shared" si="11"/>
        <v>6</v>
      </c>
      <c r="AU18">
        <f t="shared" si="12"/>
        <v>110.71428571428571</v>
      </c>
      <c r="AW18">
        <v>117</v>
      </c>
      <c r="AX18">
        <v>160</v>
      </c>
      <c r="AY18">
        <v>0</v>
      </c>
      <c r="AZ18">
        <f t="shared" si="13"/>
        <v>277</v>
      </c>
      <c r="BA18">
        <v>0</v>
      </c>
      <c r="BB18">
        <f t="shared" si="14"/>
        <v>277</v>
      </c>
      <c r="BC18">
        <v>3</v>
      </c>
      <c r="BD18">
        <f t="shared" si="15"/>
        <v>7</v>
      </c>
      <c r="BE18">
        <f t="shared" si="16"/>
        <v>92.333333333333329</v>
      </c>
      <c r="BG18">
        <v>259</v>
      </c>
      <c r="BH18">
        <v>0</v>
      </c>
      <c r="BI18">
        <v>0</v>
      </c>
      <c r="BJ18">
        <f t="shared" si="17"/>
        <v>259</v>
      </c>
      <c r="BK18">
        <v>0</v>
      </c>
      <c r="BL18">
        <f t="shared" si="18"/>
        <v>259</v>
      </c>
      <c r="BM18">
        <v>5</v>
      </c>
      <c r="BN18">
        <f t="shared" si="19"/>
        <v>5</v>
      </c>
      <c r="BO18">
        <f t="shared" si="20"/>
        <v>51.8</v>
      </c>
      <c r="BQ18">
        <v>458</v>
      </c>
      <c r="BR18">
        <v>0</v>
      </c>
      <c r="BS18">
        <v>0</v>
      </c>
      <c r="BT18">
        <f t="shared" si="21"/>
        <v>458</v>
      </c>
      <c r="BU18">
        <v>0</v>
      </c>
      <c r="BV18">
        <f t="shared" si="22"/>
        <v>458</v>
      </c>
      <c r="BW18">
        <v>3</v>
      </c>
      <c r="BX18">
        <f t="shared" si="23"/>
        <v>5</v>
      </c>
      <c r="BY18">
        <f t="shared" si="24"/>
        <v>152.66666666666666</v>
      </c>
      <c r="CA18">
        <v>10529</v>
      </c>
    </row>
    <row r="19" spans="2:79" ht="17.25" customHeight="1" x14ac:dyDescent="0.3">
      <c r="B19" t="s">
        <v>58</v>
      </c>
      <c r="C19" t="s">
        <v>59</v>
      </c>
      <c r="D19" t="s">
        <v>27</v>
      </c>
      <c r="F19">
        <v>52</v>
      </c>
      <c r="G19">
        <v>0</v>
      </c>
      <c r="H19">
        <v>0</v>
      </c>
      <c r="I19">
        <v>0</v>
      </c>
      <c r="J19">
        <f t="shared" si="0"/>
        <v>52</v>
      </c>
      <c r="K19">
        <v>0</v>
      </c>
      <c r="L19">
        <f t="shared" si="1"/>
        <v>52</v>
      </c>
      <c r="M19">
        <v>2</v>
      </c>
      <c r="N19">
        <v>1</v>
      </c>
      <c r="O19">
        <f t="shared" si="2"/>
        <v>26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B19">
        <v>71</v>
      </c>
      <c r="AC19">
        <v>0</v>
      </c>
      <c r="AD19">
        <v>0</v>
      </c>
      <c r="AE19">
        <v>0</v>
      </c>
      <c r="AF19">
        <f t="shared" si="6"/>
        <v>71</v>
      </c>
      <c r="AG19">
        <v>355</v>
      </c>
      <c r="AH19">
        <f t="shared" si="7"/>
        <v>426</v>
      </c>
      <c r="AI19">
        <v>4</v>
      </c>
      <c r="AJ19">
        <f t="shared" si="8"/>
        <v>6</v>
      </c>
      <c r="AK19">
        <f t="shared" si="25"/>
        <v>106.5</v>
      </c>
      <c r="AM19">
        <v>68</v>
      </c>
      <c r="AN19">
        <v>0</v>
      </c>
      <c r="AO19">
        <v>0</v>
      </c>
      <c r="AP19">
        <f t="shared" si="9"/>
        <v>68</v>
      </c>
      <c r="AQ19">
        <v>0</v>
      </c>
      <c r="AR19">
        <f t="shared" si="10"/>
        <v>68</v>
      </c>
      <c r="AS19">
        <v>3</v>
      </c>
      <c r="AT19">
        <f t="shared" si="11"/>
        <v>6</v>
      </c>
      <c r="AU19">
        <f t="shared" si="12"/>
        <v>22.666666666666668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100</v>
      </c>
      <c r="BH19">
        <v>40</v>
      </c>
      <c r="BI19">
        <v>0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0</v>
      </c>
    </row>
    <row r="20" spans="2:79" ht="17.25" customHeight="1" x14ac:dyDescent="0.3">
      <c r="B20" t="s">
        <v>60</v>
      </c>
      <c r="C20" t="s">
        <v>61</v>
      </c>
      <c r="D20" t="s">
        <v>27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B20">
        <v>857</v>
      </c>
      <c r="AC20">
        <v>0</v>
      </c>
      <c r="AD20">
        <v>0</v>
      </c>
      <c r="AE20">
        <v>-5</v>
      </c>
      <c r="AF20">
        <f t="shared" si="6"/>
        <v>852</v>
      </c>
      <c r="AG20">
        <v>0</v>
      </c>
      <c r="AH20">
        <f t="shared" si="7"/>
        <v>852</v>
      </c>
      <c r="AI20">
        <v>14</v>
      </c>
      <c r="AJ20">
        <f t="shared" si="8"/>
        <v>6</v>
      </c>
      <c r="AK20">
        <f t="shared" si="25"/>
        <v>60.857142857142854</v>
      </c>
      <c r="AM20">
        <v>379</v>
      </c>
      <c r="AN20">
        <v>0</v>
      </c>
      <c r="AO20">
        <v>-8</v>
      </c>
      <c r="AP20">
        <f t="shared" si="9"/>
        <v>371</v>
      </c>
      <c r="AQ20">
        <v>0</v>
      </c>
      <c r="AR20">
        <f t="shared" si="10"/>
        <v>371</v>
      </c>
      <c r="AS20">
        <v>5</v>
      </c>
      <c r="AT20">
        <f t="shared" si="11"/>
        <v>6</v>
      </c>
      <c r="AU20">
        <f t="shared" si="12"/>
        <v>74.2</v>
      </c>
      <c r="AW20">
        <v>416</v>
      </c>
      <c r="AX20">
        <v>0</v>
      </c>
      <c r="AY20">
        <v>0</v>
      </c>
      <c r="AZ20">
        <f t="shared" si="13"/>
        <v>416</v>
      </c>
      <c r="BA20">
        <v>0</v>
      </c>
      <c r="BB20">
        <f t="shared" si="14"/>
        <v>416</v>
      </c>
      <c r="BC20">
        <v>10</v>
      </c>
      <c r="BD20">
        <f t="shared" si="15"/>
        <v>7</v>
      </c>
      <c r="BE20">
        <f t="shared" si="16"/>
        <v>41.6</v>
      </c>
      <c r="BG20">
        <v>204</v>
      </c>
      <c r="BH20">
        <v>0</v>
      </c>
      <c r="BI20">
        <v>0</v>
      </c>
      <c r="BJ20">
        <f t="shared" si="17"/>
        <v>204</v>
      </c>
      <c r="BK20">
        <v>0</v>
      </c>
      <c r="BL20">
        <f t="shared" si="18"/>
        <v>204</v>
      </c>
      <c r="BM20">
        <v>1</v>
      </c>
      <c r="BN20">
        <f t="shared" si="19"/>
        <v>5</v>
      </c>
      <c r="BO20">
        <f t="shared" si="20"/>
        <v>204</v>
      </c>
      <c r="BQ20">
        <v>359</v>
      </c>
      <c r="BR20">
        <v>0</v>
      </c>
      <c r="BS20">
        <v>0</v>
      </c>
      <c r="BT20">
        <f t="shared" si="21"/>
        <v>359</v>
      </c>
      <c r="BU20">
        <v>0</v>
      </c>
      <c r="BV20">
        <f t="shared" si="22"/>
        <v>359</v>
      </c>
      <c r="BW20">
        <v>3</v>
      </c>
      <c r="BX20">
        <f t="shared" si="23"/>
        <v>5</v>
      </c>
      <c r="BY20">
        <f t="shared" si="24"/>
        <v>119.66666666666667</v>
      </c>
      <c r="CA20">
        <v>2077</v>
      </c>
    </row>
    <row r="21" spans="2:79" ht="17.25" customHeight="1" x14ac:dyDescent="0.3">
      <c r="B21" t="s">
        <v>62</v>
      </c>
      <c r="C21" t="s">
        <v>63</v>
      </c>
      <c r="D21" t="s">
        <v>27</v>
      </c>
      <c r="F21">
        <v>1350</v>
      </c>
      <c r="G21">
        <v>0</v>
      </c>
      <c r="H21">
        <v>0</v>
      </c>
      <c r="I21">
        <v>0</v>
      </c>
      <c r="J21">
        <f t="shared" si="0"/>
        <v>1350</v>
      </c>
      <c r="K21">
        <v>0</v>
      </c>
      <c r="L21">
        <f t="shared" si="1"/>
        <v>1350</v>
      </c>
      <c r="M21">
        <v>77</v>
      </c>
      <c r="N21">
        <v>1</v>
      </c>
      <c r="O21">
        <f t="shared" si="2"/>
        <v>17.532467532467532</v>
      </c>
      <c r="Q21">
        <v>599</v>
      </c>
      <c r="R21">
        <v>0</v>
      </c>
      <c r="S21">
        <v>0</v>
      </c>
      <c r="T21">
        <v>0</v>
      </c>
      <c r="U21">
        <f t="shared" si="3"/>
        <v>599</v>
      </c>
      <c r="V21">
        <v>0</v>
      </c>
      <c r="W21">
        <f t="shared" si="4"/>
        <v>599</v>
      </c>
      <c r="X21">
        <v>22</v>
      </c>
      <c r="Y21">
        <v>2</v>
      </c>
      <c r="Z21">
        <f t="shared" si="5"/>
        <v>27.227272727272727</v>
      </c>
      <c r="AB21">
        <v>7681</v>
      </c>
      <c r="AC21">
        <v>0</v>
      </c>
      <c r="AD21">
        <v>0</v>
      </c>
      <c r="AE21">
        <v>0</v>
      </c>
      <c r="AF21">
        <f t="shared" si="6"/>
        <v>7681</v>
      </c>
      <c r="AG21">
        <v>6000</v>
      </c>
      <c r="AH21">
        <f t="shared" si="7"/>
        <v>13681</v>
      </c>
      <c r="AI21">
        <v>395</v>
      </c>
      <c r="AJ21">
        <f t="shared" si="8"/>
        <v>6</v>
      </c>
      <c r="AK21">
        <f t="shared" si="25"/>
        <v>34.635443037974682</v>
      </c>
      <c r="AM21">
        <v>3116</v>
      </c>
      <c r="AN21">
        <v>70</v>
      </c>
      <c r="AO21">
        <v>-20</v>
      </c>
      <c r="AP21">
        <f t="shared" si="9"/>
        <v>3166</v>
      </c>
      <c r="AQ21">
        <v>0</v>
      </c>
      <c r="AR21">
        <f t="shared" si="10"/>
        <v>3166</v>
      </c>
      <c r="AS21">
        <v>63</v>
      </c>
      <c r="AT21">
        <f t="shared" si="11"/>
        <v>6</v>
      </c>
      <c r="AU21">
        <f t="shared" si="12"/>
        <v>50.253968253968253</v>
      </c>
      <c r="AW21">
        <v>1476</v>
      </c>
      <c r="AX21">
        <v>0</v>
      </c>
      <c r="AY21">
        <v>-21</v>
      </c>
      <c r="AZ21">
        <f t="shared" si="13"/>
        <v>1455</v>
      </c>
      <c r="BA21">
        <v>0</v>
      </c>
      <c r="BB21">
        <f t="shared" si="14"/>
        <v>1455</v>
      </c>
      <c r="BC21">
        <v>91</v>
      </c>
      <c r="BD21">
        <f t="shared" si="15"/>
        <v>7</v>
      </c>
      <c r="BE21">
        <f t="shared" si="16"/>
        <v>15.989010989010989</v>
      </c>
      <c r="BG21">
        <v>1538</v>
      </c>
      <c r="BH21">
        <v>0</v>
      </c>
      <c r="BI21">
        <v>0</v>
      </c>
      <c r="BJ21">
        <f t="shared" si="17"/>
        <v>1538</v>
      </c>
      <c r="BK21">
        <v>0</v>
      </c>
      <c r="BL21">
        <f t="shared" si="18"/>
        <v>1538</v>
      </c>
      <c r="BM21">
        <v>39</v>
      </c>
      <c r="BN21">
        <f t="shared" si="19"/>
        <v>5</v>
      </c>
      <c r="BO21">
        <f t="shared" si="20"/>
        <v>39.435897435897438</v>
      </c>
      <c r="BQ21">
        <v>2275</v>
      </c>
      <c r="BR21">
        <v>0</v>
      </c>
      <c r="BS21">
        <v>0</v>
      </c>
      <c r="BT21">
        <f t="shared" si="21"/>
        <v>2275</v>
      </c>
      <c r="BU21">
        <v>0</v>
      </c>
      <c r="BV21">
        <f t="shared" si="22"/>
        <v>2275</v>
      </c>
      <c r="BW21">
        <v>17</v>
      </c>
      <c r="BX21">
        <f t="shared" si="23"/>
        <v>5</v>
      </c>
      <c r="BY21">
        <f t="shared" si="24"/>
        <v>133.8235294117647</v>
      </c>
      <c r="CA21">
        <v>15900</v>
      </c>
    </row>
    <row r="22" spans="2:79" ht="17.25" customHeight="1" x14ac:dyDescent="0.3">
      <c r="B22" t="s">
        <v>64</v>
      </c>
      <c r="C22" t="s">
        <v>65</v>
      </c>
      <c r="D22" t="s">
        <v>27</v>
      </c>
      <c r="F22">
        <v>27630</v>
      </c>
      <c r="G22">
        <v>0</v>
      </c>
      <c r="H22">
        <v>0</v>
      </c>
      <c r="I22">
        <v>-418</v>
      </c>
      <c r="J22">
        <f t="shared" si="0"/>
        <v>27212</v>
      </c>
      <c r="K22">
        <v>0</v>
      </c>
      <c r="L22">
        <f t="shared" si="1"/>
        <v>27212</v>
      </c>
      <c r="M22">
        <v>4430</v>
      </c>
      <c r="N22">
        <v>1</v>
      </c>
      <c r="O22">
        <f t="shared" si="2"/>
        <v>6.142663656884876</v>
      </c>
      <c r="Q22">
        <v>9738</v>
      </c>
      <c r="R22">
        <v>0</v>
      </c>
      <c r="S22">
        <v>0</v>
      </c>
      <c r="T22">
        <v>-77</v>
      </c>
      <c r="U22">
        <f t="shared" si="3"/>
        <v>9661</v>
      </c>
      <c r="V22">
        <v>0</v>
      </c>
      <c r="W22">
        <f t="shared" si="4"/>
        <v>9661</v>
      </c>
      <c r="X22">
        <v>598</v>
      </c>
      <c r="Y22">
        <v>2</v>
      </c>
      <c r="Z22">
        <f t="shared" si="5"/>
        <v>16.15551839464883</v>
      </c>
      <c r="AB22">
        <v>89160</v>
      </c>
      <c r="AC22">
        <v>0</v>
      </c>
      <c r="AD22">
        <v>0</v>
      </c>
      <c r="AE22">
        <v>-720</v>
      </c>
      <c r="AF22">
        <f t="shared" si="6"/>
        <v>88440</v>
      </c>
      <c r="AG22">
        <v>84297</v>
      </c>
      <c r="AH22">
        <f t="shared" si="7"/>
        <v>172737</v>
      </c>
      <c r="AI22">
        <v>4976</v>
      </c>
      <c r="AJ22">
        <f t="shared" si="8"/>
        <v>6</v>
      </c>
      <c r="AK22">
        <f t="shared" si="25"/>
        <v>34.714027331189712</v>
      </c>
      <c r="AM22">
        <v>33646</v>
      </c>
      <c r="AN22">
        <v>2930</v>
      </c>
      <c r="AO22">
        <v>-437</v>
      </c>
      <c r="AP22">
        <f t="shared" si="9"/>
        <v>36139</v>
      </c>
      <c r="AQ22">
        <v>0</v>
      </c>
      <c r="AR22">
        <f t="shared" si="10"/>
        <v>36139</v>
      </c>
      <c r="AS22">
        <v>1243</v>
      </c>
      <c r="AT22">
        <f t="shared" si="11"/>
        <v>6</v>
      </c>
      <c r="AU22">
        <f t="shared" si="12"/>
        <v>29.074014481094128</v>
      </c>
      <c r="AW22">
        <v>36041</v>
      </c>
      <c r="AX22">
        <v>0</v>
      </c>
      <c r="AY22">
        <v>-370</v>
      </c>
      <c r="AZ22">
        <f t="shared" si="13"/>
        <v>35671</v>
      </c>
      <c r="BA22">
        <v>15000</v>
      </c>
      <c r="BB22">
        <f t="shared" si="14"/>
        <v>50671</v>
      </c>
      <c r="BC22">
        <v>3376</v>
      </c>
      <c r="BD22">
        <f t="shared" si="15"/>
        <v>7</v>
      </c>
      <c r="BE22">
        <f t="shared" si="16"/>
        <v>15.009182464454977</v>
      </c>
      <c r="BG22">
        <v>42438</v>
      </c>
      <c r="BH22">
        <v>0</v>
      </c>
      <c r="BI22">
        <v>-93</v>
      </c>
      <c r="BJ22">
        <f t="shared" si="17"/>
        <v>42345</v>
      </c>
      <c r="BK22">
        <v>0</v>
      </c>
      <c r="BL22">
        <f t="shared" si="18"/>
        <v>42345</v>
      </c>
      <c r="BM22">
        <v>1370</v>
      </c>
      <c r="BN22">
        <f t="shared" si="19"/>
        <v>5</v>
      </c>
      <c r="BO22">
        <f>IFERROR(BL22/BM22,0)</f>
        <v>30.908759124087592</v>
      </c>
      <c r="BQ22">
        <v>36107</v>
      </c>
      <c r="BR22">
        <v>0</v>
      </c>
      <c r="BS22">
        <v>-68</v>
      </c>
      <c r="BT22">
        <f t="shared" si="21"/>
        <v>36039</v>
      </c>
      <c r="BU22">
        <v>30000</v>
      </c>
      <c r="BV22">
        <f t="shared" si="22"/>
        <v>66039</v>
      </c>
      <c r="BW22">
        <v>985</v>
      </c>
      <c r="BX22">
        <f t="shared" si="23"/>
        <v>5</v>
      </c>
      <c r="BY22">
        <f t="shared" si="24"/>
        <v>67.044670050761425</v>
      </c>
      <c r="CA22">
        <v>306377</v>
      </c>
    </row>
    <row r="23" spans="2:79" ht="17.25" customHeight="1" x14ac:dyDescent="0.3">
      <c r="B23" t="s">
        <v>66</v>
      </c>
      <c r="C23" t="s">
        <v>67</v>
      </c>
      <c r="D23" t="s">
        <v>27</v>
      </c>
      <c r="F23">
        <v>730</v>
      </c>
      <c r="G23">
        <v>339</v>
      </c>
      <c r="H23">
        <v>0</v>
      </c>
      <c r="I23">
        <v>-11</v>
      </c>
      <c r="J23">
        <f t="shared" si="0"/>
        <v>1058</v>
      </c>
      <c r="K23">
        <v>0</v>
      </c>
      <c r="L23">
        <f t="shared" si="1"/>
        <v>1058</v>
      </c>
      <c r="M23">
        <v>14</v>
      </c>
      <c r="N23">
        <v>1</v>
      </c>
      <c r="O23">
        <f t="shared" si="2"/>
        <v>75.571428571428569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1887</v>
      </c>
      <c r="AC23">
        <v>0</v>
      </c>
      <c r="AD23">
        <v>0</v>
      </c>
      <c r="AE23">
        <v>-180</v>
      </c>
      <c r="AF23">
        <f t="shared" si="6"/>
        <v>1707</v>
      </c>
      <c r="AG23">
        <v>0</v>
      </c>
      <c r="AH23">
        <f t="shared" si="7"/>
        <v>1707</v>
      </c>
      <c r="AI23">
        <v>17</v>
      </c>
      <c r="AJ23">
        <f t="shared" si="8"/>
        <v>6</v>
      </c>
      <c r="AK23">
        <f t="shared" si="25"/>
        <v>100.41176470588235</v>
      </c>
      <c r="AM23">
        <v>547</v>
      </c>
      <c r="AN23">
        <v>950</v>
      </c>
      <c r="AO23">
        <v>0</v>
      </c>
      <c r="AP23">
        <f t="shared" si="9"/>
        <v>1497</v>
      </c>
      <c r="AQ23">
        <v>0</v>
      </c>
      <c r="AR23">
        <f t="shared" si="10"/>
        <v>1497</v>
      </c>
      <c r="AS23">
        <v>15</v>
      </c>
      <c r="AT23">
        <f t="shared" si="11"/>
        <v>6</v>
      </c>
      <c r="AU23">
        <f t="shared" si="12"/>
        <v>99.8</v>
      </c>
      <c r="AW23">
        <v>252</v>
      </c>
      <c r="AX23">
        <v>50</v>
      </c>
      <c r="AY23">
        <v>0</v>
      </c>
      <c r="AZ23">
        <f t="shared" si="13"/>
        <v>302</v>
      </c>
      <c r="BA23">
        <v>0</v>
      </c>
      <c r="BB23">
        <f t="shared" si="14"/>
        <v>302</v>
      </c>
      <c r="BC23">
        <v>5</v>
      </c>
      <c r="BD23">
        <f t="shared" si="15"/>
        <v>7</v>
      </c>
      <c r="BE23">
        <f t="shared" si="16"/>
        <v>60.4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Q23">
        <v>752</v>
      </c>
      <c r="BR23">
        <v>345</v>
      </c>
      <c r="BS23">
        <v>-10</v>
      </c>
      <c r="BT23">
        <f t="shared" si="21"/>
        <v>1087</v>
      </c>
      <c r="BU23">
        <v>300</v>
      </c>
      <c r="BV23">
        <f t="shared" si="22"/>
        <v>1387</v>
      </c>
      <c r="BW23">
        <v>8</v>
      </c>
      <c r="BX23">
        <f t="shared" si="23"/>
        <v>5</v>
      </c>
      <c r="BY23">
        <f t="shared" si="24"/>
        <v>173.375</v>
      </c>
      <c r="CA23">
        <v>0</v>
      </c>
    </row>
    <row r="24" spans="2:79" ht="17.25" customHeight="1" x14ac:dyDescent="0.3">
      <c r="B24" t="s">
        <v>68</v>
      </c>
      <c r="C24" t="s">
        <v>69</v>
      </c>
      <c r="D24" t="s">
        <v>27</v>
      </c>
      <c r="F24">
        <v>392</v>
      </c>
      <c r="G24">
        <v>0</v>
      </c>
      <c r="H24">
        <v>0</v>
      </c>
      <c r="I24">
        <v>-51</v>
      </c>
      <c r="J24">
        <f t="shared" si="0"/>
        <v>341</v>
      </c>
      <c r="K24">
        <v>0</v>
      </c>
      <c r="L24">
        <f t="shared" si="1"/>
        <v>341</v>
      </c>
      <c r="M24">
        <v>17</v>
      </c>
      <c r="N24">
        <v>1</v>
      </c>
      <c r="O24">
        <f t="shared" si="2"/>
        <v>20.058823529411764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B24">
        <v>303</v>
      </c>
      <c r="AC24">
        <v>0</v>
      </c>
      <c r="AD24">
        <v>0</v>
      </c>
      <c r="AE24">
        <v>0</v>
      </c>
      <c r="AF24">
        <f t="shared" si="6"/>
        <v>303</v>
      </c>
      <c r="AG24">
        <v>0</v>
      </c>
      <c r="AH24">
        <f t="shared" si="7"/>
        <v>303</v>
      </c>
      <c r="AI24">
        <v>7</v>
      </c>
      <c r="AJ24">
        <f t="shared" si="8"/>
        <v>6</v>
      </c>
      <c r="AK24">
        <f t="shared" si="25"/>
        <v>43.285714285714285</v>
      </c>
      <c r="AM24">
        <v>1354</v>
      </c>
      <c r="AN24">
        <v>600</v>
      </c>
      <c r="AO24">
        <v>0</v>
      </c>
      <c r="AP24">
        <f t="shared" si="9"/>
        <v>1954</v>
      </c>
      <c r="AQ24">
        <v>0</v>
      </c>
      <c r="AR24">
        <f t="shared" si="10"/>
        <v>1954</v>
      </c>
      <c r="AS24">
        <v>16</v>
      </c>
      <c r="AT24">
        <f t="shared" si="11"/>
        <v>6</v>
      </c>
      <c r="AU24">
        <f t="shared" si="12"/>
        <v>122.125</v>
      </c>
      <c r="AW24">
        <v>303</v>
      </c>
      <c r="AX24">
        <v>0</v>
      </c>
      <c r="AY24">
        <v>-5</v>
      </c>
      <c r="AZ24">
        <f t="shared" si="13"/>
        <v>298</v>
      </c>
      <c r="BA24">
        <v>0</v>
      </c>
      <c r="BB24">
        <f t="shared" si="14"/>
        <v>298</v>
      </c>
      <c r="BC24">
        <v>13</v>
      </c>
      <c r="BD24">
        <f t="shared" si="15"/>
        <v>7</v>
      </c>
      <c r="BE24">
        <f t="shared" si="16"/>
        <v>22.923076923076923</v>
      </c>
      <c r="BG24">
        <v>394</v>
      </c>
      <c r="BH24">
        <v>300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912</v>
      </c>
      <c r="BR24">
        <v>0</v>
      </c>
      <c r="BS24">
        <v>0</v>
      </c>
      <c r="BT24">
        <f t="shared" si="21"/>
        <v>912</v>
      </c>
      <c r="BU24">
        <v>0</v>
      </c>
      <c r="BV24">
        <f t="shared" si="22"/>
        <v>912</v>
      </c>
      <c r="BW24">
        <v>8</v>
      </c>
      <c r="BX24">
        <f t="shared" si="23"/>
        <v>5</v>
      </c>
      <c r="BY24">
        <f t="shared" si="24"/>
        <v>114</v>
      </c>
      <c r="CA24">
        <v>898</v>
      </c>
    </row>
    <row r="25" spans="2:79" ht="17.25" customHeight="1" x14ac:dyDescent="0.3">
      <c r="B25" t="s">
        <v>70</v>
      </c>
      <c r="C25" t="s">
        <v>71</v>
      </c>
      <c r="D25" t="s">
        <v>27</v>
      </c>
      <c r="F25">
        <v>1259</v>
      </c>
      <c r="G25">
        <v>0</v>
      </c>
      <c r="H25">
        <v>0</v>
      </c>
      <c r="I25">
        <v>0</v>
      </c>
      <c r="J25">
        <f t="shared" si="0"/>
        <v>1259</v>
      </c>
      <c r="K25">
        <v>0</v>
      </c>
      <c r="L25">
        <f t="shared" si="1"/>
        <v>1259</v>
      </c>
      <c r="M25">
        <v>94</v>
      </c>
      <c r="N25">
        <v>1</v>
      </c>
      <c r="O25">
        <f t="shared" si="2"/>
        <v>13.393617021276595</v>
      </c>
      <c r="Q25">
        <v>643</v>
      </c>
      <c r="R25">
        <v>0</v>
      </c>
      <c r="S25">
        <v>0</v>
      </c>
      <c r="T25">
        <v>0</v>
      </c>
      <c r="U25">
        <f t="shared" si="3"/>
        <v>643</v>
      </c>
      <c r="V25">
        <v>0</v>
      </c>
      <c r="W25">
        <f t="shared" si="4"/>
        <v>643</v>
      </c>
      <c r="X25">
        <v>23</v>
      </c>
      <c r="Y25">
        <v>2</v>
      </c>
      <c r="Z25">
        <f t="shared" si="5"/>
        <v>27.956521739130434</v>
      </c>
      <c r="AB25">
        <v>2479</v>
      </c>
      <c r="AC25">
        <v>0</v>
      </c>
      <c r="AD25">
        <v>0</v>
      </c>
      <c r="AE25">
        <v>-35</v>
      </c>
      <c r="AF25">
        <f t="shared" si="6"/>
        <v>2444</v>
      </c>
      <c r="AG25">
        <v>0</v>
      </c>
      <c r="AH25">
        <f t="shared" si="7"/>
        <v>2444</v>
      </c>
      <c r="AI25">
        <v>59</v>
      </c>
      <c r="AJ25">
        <f t="shared" si="8"/>
        <v>6</v>
      </c>
      <c r="AK25">
        <f t="shared" si="25"/>
        <v>41.423728813559322</v>
      </c>
      <c r="AM25">
        <v>883</v>
      </c>
      <c r="AN25">
        <v>1800</v>
      </c>
      <c r="AO25">
        <v>-25</v>
      </c>
      <c r="AP25">
        <f t="shared" si="9"/>
        <v>2658</v>
      </c>
      <c r="AQ25">
        <v>0</v>
      </c>
      <c r="AR25">
        <f t="shared" si="10"/>
        <v>2658</v>
      </c>
      <c r="AS25">
        <v>82</v>
      </c>
      <c r="AT25">
        <f t="shared" si="11"/>
        <v>6</v>
      </c>
      <c r="AU25">
        <f t="shared" si="12"/>
        <v>32.414634146341463</v>
      </c>
      <c r="AW25">
        <v>1344</v>
      </c>
      <c r="AX25">
        <v>0</v>
      </c>
      <c r="AY25">
        <v>-59</v>
      </c>
      <c r="AZ25">
        <f t="shared" si="13"/>
        <v>1285</v>
      </c>
      <c r="BA25">
        <v>0</v>
      </c>
      <c r="BB25">
        <f t="shared" si="14"/>
        <v>1285</v>
      </c>
      <c r="BC25">
        <v>72</v>
      </c>
      <c r="BD25">
        <f t="shared" si="15"/>
        <v>7</v>
      </c>
      <c r="BE25">
        <f t="shared" si="16"/>
        <v>17.847222222222221</v>
      </c>
      <c r="BG25">
        <v>600</v>
      </c>
      <c r="BH25">
        <v>0</v>
      </c>
      <c r="BI25">
        <v>0</v>
      </c>
      <c r="BJ25">
        <f t="shared" si="17"/>
        <v>600</v>
      </c>
      <c r="BK25">
        <v>0</v>
      </c>
      <c r="BL25">
        <f t="shared" si="18"/>
        <v>600</v>
      </c>
      <c r="BM25">
        <v>45</v>
      </c>
      <c r="BN25">
        <f t="shared" si="19"/>
        <v>5</v>
      </c>
      <c r="BO25">
        <f t="shared" si="20"/>
        <v>13.333333333333334</v>
      </c>
      <c r="BQ25">
        <v>3180</v>
      </c>
      <c r="BR25">
        <v>0</v>
      </c>
      <c r="BS25">
        <v>-10</v>
      </c>
      <c r="BT25">
        <f t="shared" si="21"/>
        <v>3170</v>
      </c>
      <c r="BU25">
        <v>900</v>
      </c>
      <c r="BV25">
        <f t="shared" si="22"/>
        <v>4070</v>
      </c>
      <c r="BW25">
        <v>41</v>
      </c>
      <c r="BX25">
        <f t="shared" si="23"/>
        <v>5</v>
      </c>
      <c r="BY25">
        <f t="shared" si="24"/>
        <v>99.268292682926827</v>
      </c>
      <c r="CA25">
        <v>36300</v>
      </c>
    </row>
    <row r="26" spans="2:79" ht="17.25" customHeight="1" x14ac:dyDescent="0.3">
      <c r="B26" t="s">
        <v>72</v>
      </c>
      <c r="C26" t="s">
        <v>73</v>
      </c>
      <c r="D26" t="s">
        <v>27</v>
      </c>
      <c r="F26">
        <v>786</v>
      </c>
      <c r="G26">
        <v>0</v>
      </c>
      <c r="H26">
        <v>0</v>
      </c>
      <c r="I26">
        <v>0</v>
      </c>
      <c r="J26">
        <f t="shared" si="0"/>
        <v>786</v>
      </c>
      <c r="K26">
        <v>0</v>
      </c>
      <c r="L26">
        <f t="shared" si="1"/>
        <v>786</v>
      </c>
      <c r="M26">
        <v>33</v>
      </c>
      <c r="N26">
        <v>1</v>
      </c>
      <c r="O26">
        <f t="shared" si="2"/>
        <v>23.818181818181817</v>
      </c>
      <c r="Q26">
        <v>243</v>
      </c>
      <c r="R26">
        <v>0</v>
      </c>
      <c r="S26">
        <v>0</v>
      </c>
      <c r="T26">
        <v>-23</v>
      </c>
      <c r="U26">
        <f t="shared" si="3"/>
        <v>220</v>
      </c>
      <c r="V26">
        <v>0</v>
      </c>
      <c r="W26">
        <f t="shared" si="4"/>
        <v>220</v>
      </c>
      <c r="X26">
        <v>8</v>
      </c>
      <c r="Y26">
        <v>2</v>
      </c>
      <c r="Z26">
        <f t="shared" si="5"/>
        <v>27.5</v>
      </c>
      <c r="AB26">
        <v>761</v>
      </c>
      <c r="AC26">
        <v>0</v>
      </c>
      <c r="AD26">
        <v>0</v>
      </c>
      <c r="AE26">
        <v>0</v>
      </c>
      <c r="AF26">
        <f t="shared" si="6"/>
        <v>761</v>
      </c>
      <c r="AG26">
        <v>600</v>
      </c>
      <c r="AH26">
        <f t="shared" si="7"/>
        <v>1361</v>
      </c>
      <c r="AI26">
        <v>26</v>
      </c>
      <c r="AJ26">
        <f t="shared" si="8"/>
        <v>6</v>
      </c>
      <c r="AK26">
        <f t="shared" si="25"/>
        <v>52.346153846153847</v>
      </c>
      <c r="AM26">
        <v>1744</v>
      </c>
      <c r="AN26">
        <v>1700</v>
      </c>
      <c r="AO26">
        <v>0</v>
      </c>
      <c r="AP26">
        <f t="shared" si="9"/>
        <v>3444</v>
      </c>
      <c r="AQ26">
        <v>0</v>
      </c>
      <c r="AR26">
        <f t="shared" si="10"/>
        <v>3444</v>
      </c>
      <c r="AS26">
        <v>30</v>
      </c>
      <c r="AT26">
        <f t="shared" si="11"/>
        <v>6</v>
      </c>
      <c r="AU26">
        <f t="shared" si="12"/>
        <v>114.8</v>
      </c>
      <c r="AW26">
        <v>459</v>
      </c>
      <c r="AX26">
        <v>0</v>
      </c>
      <c r="AY26">
        <v>-5</v>
      </c>
      <c r="AZ26">
        <f t="shared" si="13"/>
        <v>454</v>
      </c>
      <c r="BA26">
        <v>0</v>
      </c>
      <c r="BB26">
        <f t="shared" si="14"/>
        <v>454</v>
      </c>
      <c r="BC26">
        <v>15</v>
      </c>
      <c r="BD26">
        <f t="shared" si="15"/>
        <v>7</v>
      </c>
      <c r="BE26">
        <f t="shared" si="16"/>
        <v>30.266666666666666</v>
      </c>
      <c r="BG26">
        <v>1405</v>
      </c>
      <c r="BH26">
        <v>0</v>
      </c>
      <c r="BI26">
        <v>0</v>
      </c>
      <c r="BJ26">
        <f t="shared" si="17"/>
        <v>1405</v>
      </c>
      <c r="BK26">
        <v>0</v>
      </c>
      <c r="BL26">
        <f t="shared" si="18"/>
        <v>1405</v>
      </c>
      <c r="BM26">
        <v>14</v>
      </c>
      <c r="BN26">
        <f t="shared" si="19"/>
        <v>5</v>
      </c>
      <c r="BO26">
        <f t="shared" si="20"/>
        <v>100.35714285714286</v>
      </c>
      <c r="BQ26">
        <v>196</v>
      </c>
      <c r="BR26">
        <v>475</v>
      </c>
      <c r="BS26">
        <v>0</v>
      </c>
      <c r="BT26">
        <f t="shared" si="21"/>
        <v>671</v>
      </c>
      <c r="BU26">
        <v>300</v>
      </c>
      <c r="BV26">
        <f t="shared" si="22"/>
        <v>971</v>
      </c>
      <c r="BW26">
        <v>24</v>
      </c>
      <c r="BX26">
        <f t="shared" si="23"/>
        <v>5</v>
      </c>
      <c r="BY26">
        <f t="shared" si="24"/>
        <v>40.458333333333336</v>
      </c>
      <c r="CA26">
        <v>9300</v>
      </c>
    </row>
    <row r="27" spans="2:79" ht="17.25" customHeight="1" x14ac:dyDescent="0.3">
      <c r="B27" t="s">
        <v>74</v>
      </c>
      <c r="C27" t="s">
        <v>75</v>
      </c>
      <c r="D27" t="s">
        <v>27</v>
      </c>
      <c r="F27">
        <v>4114</v>
      </c>
      <c r="G27">
        <v>2490</v>
      </c>
      <c r="H27">
        <v>0</v>
      </c>
      <c r="I27">
        <v>-30</v>
      </c>
      <c r="J27">
        <f t="shared" si="0"/>
        <v>6574</v>
      </c>
      <c r="K27">
        <v>0</v>
      </c>
      <c r="L27">
        <f t="shared" si="1"/>
        <v>6574</v>
      </c>
      <c r="M27">
        <v>825</v>
      </c>
      <c r="N27">
        <v>1</v>
      </c>
      <c r="O27">
        <f t="shared" si="2"/>
        <v>7.9684848484848487</v>
      </c>
      <c r="Q27">
        <v>655</v>
      </c>
      <c r="R27">
        <v>2426</v>
      </c>
      <c r="S27">
        <v>0</v>
      </c>
      <c r="T27">
        <v>-40</v>
      </c>
      <c r="U27">
        <f t="shared" si="3"/>
        <v>3041</v>
      </c>
      <c r="V27">
        <v>0</v>
      </c>
      <c r="W27">
        <f t="shared" si="4"/>
        <v>3041</v>
      </c>
      <c r="X27">
        <v>165</v>
      </c>
      <c r="Y27">
        <v>2</v>
      </c>
      <c r="Z27">
        <f>IFERROR(W27/X27,0)</f>
        <v>18.43030303030303</v>
      </c>
      <c r="AB27">
        <v>10294</v>
      </c>
      <c r="AC27">
        <v>0</v>
      </c>
      <c r="AD27">
        <v>0</v>
      </c>
      <c r="AE27">
        <v>-500</v>
      </c>
      <c r="AF27">
        <f t="shared" si="6"/>
        <v>9794</v>
      </c>
      <c r="AG27">
        <v>0</v>
      </c>
      <c r="AH27">
        <f t="shared" si="7"/>
        <v>9794</v>
      </c>
      <c r="AI27">
        <v>224</v>
      </c>
      <c r="AJ27">
        <f t="shared" si="8"/>
        <v>6</v>
      </c>
      <c r="AK27">
        <f t="shared" si="25"/>
        <v>43.723214285714285</v>
      </c>
      <c r="AM27">
        <v>2437</v>
      </c>
      <c r="AN27">
        <v>1340</v>
      </c>
      <c r="AO27">
        <v>-30</v>
      </c>
      <c r="AP27">
        <f t="shared" si="9"/>
        <v>3747</v>
      </c>
      <c r="AQ27">
        <v>0</v>
      </c>
      <c r="AR27">
        <f t="shared" si="10"/>
        <v>3747</v>
      </c>
      <c r="AS27">
        <v>91</v>
      </c>
      <c r="AT27">
        <f t="shared" si="11"/>
        <v>6</v>
      </c>
      <c r="AU27">
        <f t="shared" si="12"/>
        <v>41.175824175824175</v>
      </c>
      <c r="AW27">
        <v>1914</v>
      </c>
      <c r="AX27">
        <v>560</v>
      </c>
      <c r="AY27">
        <v>-125</v>
      </c>
      <c r="AZ27">
        <f t="shared" si="13"/>
        <v>2349</v>
      </c>
      <c r="BA27">
        <v>0</v>
      </c>
      <c r="BB27">
        <f t="shared" si="14"/>
        <v>2349</v>
      </c>
      <c r="BC27">
        <v>80</v>
      </c>
      <c r="BD27">
        <f t="shared" si="15"/>
        <v>7</v>
      </c>
      <c r="BE27">
        <f t="shared" si="16"/>
        <v>29.362500000000001</v>
      </c>
      <c r="BG27">
        <v>727</v>
      </c>
      <c r="BH27">
        <v>3860</v>
      </c>
      <c r="BI27">
        <v>-10</v>
      </c>
      <c r="BJ27">
        <f t="shared" si="17"/>
        <v>4577</v>
      </c>
      <c r="BK27">
        <v>0</v>
      </c>
      <c r="BL27">
        <f t="shared" si="18"/>
        <v>4577</v>
      </c>
      <c r="BM27">
        <v>90</v>
      </c>
      <c r="BN27">
        <f t="shared" si="19"/>
        <v>5</v>
      </c>
      <c r="BO27">
        <f t="shared" si="20"/>
        <v>50.855555555555554</v>
      </c>
      <c r="BQ27">
        <v>2656</v>
      </c>
      <c r="BR27">
        <v>2883</v>
      </c>
      <c r="BS27">
        <v>-300</v>
      </c>
      <c r="BT27">
        <f t="shared" si="21"/>
        <v>5239</v>
      </c>
      <c r="BU27">
        <v>1200</v>
      </c>
      <c r="BV27">
        <f t="shared" si="22"/>
        <v>6439</v>
      </c>
      <c r="BW27">
        <v>101</v>
      </c>
      <c r="BX27">
        <f t="shared" si="23"/>
        <v>5</v>
      </c>
      <c r="BY27">
        <f t="shared" si="24"/>
        <v>63.75247524752475</v>
      </c>
      <c r="CA27">
        <v>22218</v>
      </c>
    </row>
    <row r="28" spans="2:79" ht="17.25" customHeight="1" x14ac:dyDescent="0.3">
      <c r="B28" t="s">
        <v>76</v>
      </c>
      <c r="C28" t="s">
        <v>77</v>
      </c>
      <c r="D28" t="s">
        <v>27</v>
      </c>
      <c r="F28">
        <v>866</v>
      </c>
      <c r="G28">
        <v>0</v>
      </c>
      <c r="H28">
        <v>0</v>
      </c>
      <c r="I28">
        <v>0</v>
      </c>
      <c r="J28">
        <f t="shared" si="0"/>
        <v>866</v>
      </c>
      <c r="K28">
        <v>0</v>
      </c>
      <c r="L28">
        <f t="shared" si="1"/>
        <v>866</v>
      </c>
      <c r="M28">
        <v>60</v>
      </c>
      <c r="N28">
        <v>1</v>
      </c>
      <c r="O28">
        <f t="shared" si="2"/>
        <v>14.433333333333334</v>
      </c>
      <c r="Q28">
        <v>233</v>
      </c>
      <c r="R28">
        <v>0</v>
      </c>
      <c r="S28">
        <v>0</v>
      </c>
      <c r="T28">
        <v>-50</v>
      </c>
      <c r="U28">
        <f t="shared" si="3"/>
        <v>183</v>
      </c>
      <c r="V28">
        <v>0</v>
      </c>
      <c r="W28">
        <f t="shared" si="4"/>
        <v>183</v>
      </c>
      <c r="X28">
        <v>11</v>
      </c>
      <c r="Y28">
        <v>2</v>
      </c>
      <c r="Z28">
        <f t="shared" si="5"/>
        <v>16.636363636363637</v>
      </c>
      <c r="AB28">
        <v>1468</v>
      </c>
      <c r="AC28">
        <v>0</v>
      </c>
      <c r="AD28">
        <v>0</v>
      </c>
      <c r="AE28">
        <v>0</v>
      </c>
      <c r="AF28">
        <f t="shared" si="6"/>
        <v>1468</v>
      </c>
      <c r="AG28">
        <v>600</v>
      </c>
      <c r="AH28">
        <f t="shared" si="7"/>
        <v>2068</v>
      </c>
      <c r="AI28">
        <v>40</v>
      </c>
      <c r="AJ28">
        <f t="shared" si="8"/>
        <v>6</v>
      </c>
      <c r="AK28">
        <f t="shared" si="25"/>
        <v>51.7</v>
      </c>
      <c r="AM28">
        <v>725</v>
      </c>
      <c r="AN28">
        <v>0</v>
      </c>
      <c r="AO28">
        <v>0</v>
      </c>
      <c r="AP28">
        <f t="shared" si="9"/>
        <v>725</v>
      </c>
      <c r="AQ28">
        <v>0</v>
      </c>
      <c r="AR28">
        <f t="shared" si="10"/>
        <v>725</v>
      </c>
      <c r="AS28">
        <v>11</v>
      </c>
      <c r="AT28">
        <f t="shared" si="11"/>
        <v>6</v>
      </c>
      <c r="AU28">
        <f t="shared" si="12"/>
        <v>65.909090909090907</v>
      </c>
      <c r="AW28">
        <v>769</v>
      </c>
      <c r="AX28">
        <v>0</v>
      </c>
      <c r="AY28">
        <v>-20</v>
      </c>
      <c r="AZ28">
        <f t="shared" si="13"/>
        <v>749</v>
      </c>
      <c r="BA28">
        <v>0</v>
      </c>
      <c r="BB28">
        <f t="shared" si="14"/>
        <v>749</v>
      </c>
      <c r="BC28">
        <v>32</v>
      </c>
      <c r="BD28">
        <f t="shared" si="15"/>
        <v>7</v>
      </c>
      <c r="BE28">
        <f t="shared" si="16"/>
        <v>23.40625</v>
      </c>
      <c r="BG28">
        <v>452</v>
      </c>
      <c r="BH28">
        <v>0</v>
      </c>
      <c r="BI28">
        <v>0</v>
      </c>
      <c r="BJ28">
        <f t="shared" si="17"/>
        <v>452</v>
      </c>
      <c r="BK28">
        <v>0</v>
      </c>
      <c r="BL28">
        <f t="shared" si="18"/>
        <v>452</v>
      </c>
      <c r="BM28">
        <v>13</v>
      </c>
      <c r="BN28">
        <f t="shared" si="19"/>
        <v>5</v>
      </c>
      <c r="BO28">
        <f t="shared" si="20"/>
        <v>34.769230769230766</v>
      </c>
      <c r="BQ28">
        <v>1612</v>
      </c>
      <c r="BR28">
        <v>0</v>
      </c>
      <c r="BS28">
        <v>0</v>
      </c>
      <c r="BT28">
        <f t="shared" si="21"/>
        <v>1612</v>
      </c>
      <c r="BU28">
        <v>0</v>
      </c>
      <c r="BV28">
        <f t="shared" si="22"/>
        <v>1612</v>
      </c>
      <c r="BW28">
        <v>17</v>
      </c>
      <c r="BX28">
        <f t="shared" si="23"/>
        <v>5</v>
      </c>
      <c r="BY28">
        <f t="shared" si="24"/>
        <v>94.82352941176471</v>
      </c>
      <c r="CA28">
        <v>12000</v>
      </c>
    </row>
    <row r="29" spans="2:79" ht="17.25" customHeight="1" x14ac:dyDescent="0.3">
      <c r="B29" t="s">
        <v>78</v>
      </c>
      <c r="C29" t="s">
        <v>79</v>
      </c>
      <c r="D29" t="s">
        <v>27</v>
      </c>
      <c r="F29">
        <v>828</v>
      </c>
      <c r="G29">
        <v>0</v>
      </c>
      <c r="H29">
        <v>0</v>
      </c>
      <c r="I29">
        <v>-166</v>
      </c>
      <c r="J29">
        <f t="shared" si="0"/>
        <v>662</v>
      </c>
      <c r="K29">
        <v>0</v>
      </c>
      <c r="L29">
        <f t="shared" si="1"/>
        <v>662</v>
      </c>
      <c r="M29">
        <v>27</v>
      </c>
      <c r="N29">
        <v>1</v>
      </c>
      <c r="O29">
        <f t="shared" si="2"/>
        <v>24.518518518518519</v>
      </c>
      <c r="Q29">
        <v>567</v>
      </c>
      <c r="R29">
        <v>0</v>
      </c>
      <c r="S29">
        <v>0</v>
      </c>
      <c r="T29">
        <v>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B29">
        <v>2847</v>
      </c>
      <c r="AC29">
        <v>0</v>
      </c>
      <c r="AD29">
        <v>0</v>
      </c>
      <c r="AE29">
        <v>0</v>
      </c>
      <c r="AF29">
        <f t="shared" si="6"/>
        <v>2847</v>
      </c>
      <c r="AG29">
        <v>0</v>
      </c>
      <c r="AH29">
        <f t="shared" si="7"/>
        <v>2847</v>
      </c>
      <c r="AI29">
        <v>52</v>
      </c>
      <c r="AJ29">
        <f t="shared" si="8"/>
        <v>6</v>
      </c>
      <c r="AK29">
        <f t="shared" si="25"/>
        <v>54.75</v>
      </c>
      <c r="AM29">
        <v>979</v>
      </c>
      <c r="AN29">
        <v>0</v>
      </c>
      <c r="AO29">
        <v>0</v>
      </c>
      <c r="AP29">
        <f t="shared" si="9"/>
        <v>979</v>
      </c>
      <c r="AQ29">
        <v>0</v>
      </c>
      <c r="AR29">
        <f t="shared" si="10"/>
        <v>979</v>
      </c>
      <c r="AS29">
        <v>11</v>
      </c>
      <c r="AT29">
        <f t="shared" si="11"/>
        <v>6</v>
      </c>
      <c r="AU29">
        <f t="shared" si="12"/>
        <v>89</v>
      </c>
      <c r="AW29">
        <v>1218</v>
      </c>
      <c r="AX29">
        <v>0</v>
      </c>
      <c r="AY29">
        <v>-30</v>
      </c>
      <c r="AZ29">
        <f t="shared" si="13"/>
        <v>1188</v>
      </c>
      <c r="BA29">
        <v>0</v>
      </c>
      <c r="BB29">
        <f t="shared" si="14"/>
        <v>1188</v>
      </c>
      <c r="BC29">
        <v>38</v>
      </c>
      <c r="BD29">
        <f t="shared" si="15"/>
        <v>7</v>
      </c>
      <c r="BE29">
        <f t="shared" si="16"/>
        <v>31.263157894736842</v>
      </c>
      <c r="BG29">
        <v>685</v>
      </c>
      <c r="BH29">
        <v>0</v>
      </c>
      <c r="BI29">
        <v>0</v>
      </c>
      <c r="BJ29">
        <f t="shared" si="17"/>
        <v>685</v>
      </c>
      <c r="BK29">
        <v>0</v>
      </c>
      <c r="BL29">
        <f t="shared" si="18"/>
        <v>685</v>
      </c>
      <c r="BM29">
        <v>16</v>
      </c>
      <c r="BN29">
        <f t="shared" si="19"/>
        <v>5</v>
      </c>
      <c r="BO29">
        <f t="shared" si="20"/>
        <v>42.8125</v>
      </c>
      <c r="BQ29">
        <v>1469</v>
      </c>
      <c r="BR29">
        <v>0</v>
      </c>
      <c r="BS29">
        <v>0</v>
      </c>
      <c r="BT29">
        <f t="shared" si="21"/>
        <v>1469</v>
      </c>
      <c r="BU29">
        <v>0</v>
      </c>
      <c r="BV29">
        <f t="shared" si="22"/>
        <v>1469</v>
      </c>
      <c r="BW29">
        <v>5</v>
      </c>
      <c r="BX29">
        <f t="shared" si="23"/>
        <v>5</v>
      </c>
      <c r="BY29">
        <f t="shared" si="24"/>
        <v>293.8</v>
      </c>
      <c r="CA29">
        <v>3300</v>
      </c>
    </row>
    <row r="30" spans="2:79" ht="17.25" customHeight="1" x14ac:dyDescent="0.3">
      <c r="B30" t="s">
        <v>80</v>
      </c>
      <c r="C30" t="s">
        <v>81</v>
      </c>
      <c r="D30" t="s">
        <v>27</v>
      </c>
      <c r="F30">
        <v>534</v>
      </c>
      <c r="G30">
        <v>1</v>
      </c>
      <c r="H30">
        <v>0</v>
      </c>
      <c r="I30">
        <v>-20</v>
      </c>
      <c r="J30">
        <f t="shared" si="0"/>
        <v>515</v>
      </c>
      <c r="K30">
        <v>0</v>
      </c>
      <c r="L30">
        <f t="shared" si="1"/>
        <v>515</v>
      </c>
      <c r="M30">
        <v>30</v>
      </c>
      <c r="N30">
        <v>1</v>
      </c>
      <c r="O30">
        <f t="shared" si="2"/>
        <v>17.166666666666668</v>
      </c>
      <c r="Q30">
        <v>337</v>
      </c>
      <c r="R30">
        <v>0</v>
      </c>
      <c r="S30">
        <v>0</v>
      </c>
      <c r="T30">
        <v>0</v>
      </c>
      <c r="U30">
        <f t="shared" si="3"/>
        <v>337</v>
      </c>
      <c r="V30">
        <v>0</v>
      </c>
      <c r="W30">
        <f t="shared" si="4"/>
        <v>337</v>
      </c>
      <c r="X30">
        <v>7</v>
      </c>
      <c r="Y30">
        <v>2</v>
      </c>
      <c r="Z30">
        <f t="shared" si="5"/>
        <v>48.142857142857146</v>
      </c>
      <c r="AB30">
        <v>3771</v>
      </c>
      <c r="AC30">
        <v>0</v>
      </c>
      <c r="AD30">
        <v>0</v>
      </c>
      <c r="AE30">
        <v>-25</v>
      </c>
      <c r="AF30">
        <f t="shared" si="6"/>
        <v>3746</v>
      </c>
      <c r="AG30">
        <v>0</v>
      </c>
      <c r="AH30">
        <f t="shared" si="7"/>
        <v>3746</v>
      </c>
      <c r="AI30">
        <v>99</v>
      </c>
      <c r="AJ30">
        <f t="shared" si="8"/>
        <v>6</v>
      </c>
      <c r="AK30">
        <f t="shared" si="25"/>
        <v>37.838383838383841</v>
      </c>
      <c r="AM30">
        <v>1931</v>
      </c>
      <c r="AN30">
        <v>70</v>
      </c>
      <c r="AO30">
        <v>0</v>
      </c>
      <c r="AP30">
        <f t="shared" si="9"/>
        <v>2001</v>
      </c>
      <c r="AQ30">
        <v>0</v>
      </c>
      <c r="AR30">
        <f t="shared" si="10"/>
        <v>2001</v>
      </c>
      <c r="AS30">
        <v>40</v>
      </c>
      <c r="AT30">
        <f t="shared" si="11"/>
        <v>6</v>
      </c>
      <c r="AU30">
        <f t="shared" si="12"/>
        <v>50.024999999999999</v>
      </c>
      <c r="AW30">
        <v>1398</v>
      </c>
      <c r="AX30">
        <v>0</v>
      </c>
      <c r="AY30">
        <v>-40</v>
      </c>
      <c r="AZ30">
        <f t="shared" si="13"/>
        <v>1358</v>
      </c>
      <c r="BA30">
        <v>0</v>
      </c>
      <c r="BB30">
        <f t="shared" si="14"/>
        <v>1358</v>
      </c>
      <c r="BC30">
        <v>77</v>
      </c>
      <c r="BD30">
        <f t="shared" si="15"/>
        <v>7</v>
      </c>
      <c r="BE30">
        <f t="shared" si="16"/>
        <v>17.636363636363637</v>
      </c>
      <c r="BG30">
        <v>976</v>
      </c>
      <c r="BH30">
        <v>40</v>
      </c>
      <c r="BI30">
        <v>0</v>
      </c>
      <c r="BJ30">
        <f t="shared" si="17"/>
        <v>1016</v>
      </c>
      <c r="BK30">
        <v>0</v>
      </c>
      <c r="BL30">
        <f t="shared" si="18"/>
        <v>1016</v>
      </c>
      <c r="BM30">
        <v>29</v>
      </c>
      <c r="BN30">
        <f t="shared" si="19"/>
        <v>5</v>
      </c>
      <c r="BO30">
        <f t="shared" si="20"/>
        <v>35.03448275862069</v>
      </c>
      <c r="BQ30">
        <v>1812</v>
      </c>
      <c r="BR30">
        <v>0</v>
      </c>
      <c r="BS30">
        <v>0</v>
      </c>
      <c r="BT30">
        <f t="shared" si="21"/>
        <v>1812</v>
      </c>
      <c r="BU30">
        <v>0</v>
      </c>
      <c r="BV30">
        <f t="shared" si="22"/>
        <v>1812</v>
      </c>
      <c r="BW30">
        <v>14</v>
      </c>
      <c r="BX30">
        <f t="shared" si="23"/>
        <v>5</v>
      </c>
      <c r="BY30">
        <f t="shared" si="24"/>
        <v>129.42857142857142</v>
      </c>
      <c r="CA30">
        <v>4188</v>
      </c>
    </row>
    <row r="31" spans="2:79" ht="17.25" customHeight="1" x14ac:dyDescent="0.3">
      <c r="B31" t="s">
        <v>82</v>
      </c>
      <c r="C31" t="s">
        <v>83</v>
      </c>
      <c r="D31" t="s">
        <v>27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449</v>
      </c>
      <c r="AC31">
        <v>0</v>
      </c>
      <c r="AD31">
        <v>0</v>
      </c>
      <c r="AE31">
        <v>0</v>
      </c>
      <c r="AF31">
        <f t="shared" si="6"/>
        <v>449</v>
      </c>
      <c r="AG31">
        <v>0</v>
      </c>
      <c r="AH31">
        <f t="shared" si="7"/>
        <v>449</v>
      </c>
      <c r="AI31">
        <v>52</v>
      </c>
      <c r="AJ31">
        <f t="shared" si="8"/>
        <v>6</v>
      </c>
      <c r="AK31">
        <f t="shared" si="25"/>
        <v>8.634615384615385</v>
      </c>
      <c r="AM31">
        <v>64</v>
      </c>
      <c r="AN31">
        <v>0</v>
      </c>
      <c r="AO31">
        <v>0</v>
      </c>
      <c r="AP31">
        <f t="shared" si="9"/>
        <v>64</v>
      </c>
      <c r="AQ31">
        <v>0</v>
      </c>
      <c r="AR31">
        <f t="shared" si="10"/>
        <v>64</v>
      </c>
      <c r="AS31">
        <v>24</v>
      </c>
      <c r="AT31">
        <f t="shared" si="11"/>
        <v>6</v>
      </c>
      <c r="AU31">
        <f t="shared" si="12"/>
        <v>2.6666666666666665</v>
      </c>
      <c r="AW31">
        <v>64</v>
      </c>
      <c r="AX31">
        <v>0</v>
      </c>
      <c r="AY31">
        <v>0</v>
      </c>
      <c r="AZ31">
        <f t="shared" si="13"/>
        <v>64</v>
      </c>
      <c r="BA31">
        <v>0</v>
      </c>
      <c r="BB31">
        <f t="shared" si="14"/>
        <v>64</v>
      </c>
      <c r="BC31">
        <v>32</v>
      </c>
      <c r="BD31">
        <f t="shared" si="15"/>
        <v>7</v>
      </c>
      <c r="BE31">
        <f t="shared" si="16"/>
        <v>2</v>
      </c>
      <c r="BG31">
        <v>115</v>
      </c>
      <c r="BH31">
        <v>0</v>
      </c>
      <c r="BI31">
        <v>0</v>
      </c>
      <c r="BJ31">
        <f t="shared" si="17"/>
        <v>115</v>
      </c>
      <c r="BK31">
        <v>0</v>
      </c>
      <c r="BL31">
        <f t="shared" si="18"/>
        <v>115</v>
      </c>
      <c r="BM31">
        <v>15</v>
      </c>
      <c r="BN31">
        <f t="shared" si="19"/>
        <v>5</v>
      </c>
      <c r="BO31">
        <f t="shared" si="20"/>
        <v>7.666666666666667</v>
      </c>
      <c r="BQ31">
        <v>163</v>
      </c>
      <c r="BR31">
        <v>0</v>
      </c>
      <c r="BS31">
        <v>0</v>
      </c>
      <c r="BT31">
        <f t="shared" si="21"/>
        <v>163</v>
      </c>
      <c r="BU31">
        <v>0</v>
      </c>
      <c r="BV31">
        <f t="shared" si="22"/>
        <v>163</v>
      </c>
      <c r="BW31">
        <v>11</v>
      </c>
      <c r="BX31">
        <f t="shared" si="23"/>
        <v>5</v>
      </c>
      <c r="BY31">
        <f t="shared" si="24"/>
        <v>14.818181818181818</v>
      </c>
      <c r="CA31">
        <v>0</v>
      </c>
    </row>
    <row r="32" spans="2:79" ht="17.25" customHeight="1" x14ac:dyDescent="0.3">
      <c r="B32" t="s">
        <v>84</v>
      </c>
      <c r="C32" t="s">
        <v>85</v>
      </c>
      <c r="D32" t="s">
        <v>27</v>
      </c>
      <c r="F32">
        <v>1330</v>
      </c>
      <c r="G32">
        <v>0</v>
      </c>
      <c r="H32">
        <v>0</v>
      </c>
      <c r="I32">
        <v>-4</v>
      </c>
      <c r="J32">
        <f t="shared" si="0"/>
        <v>1326</v>
      </c>
      <c r="K32">
        <v>0</v>
      </c>
      <c r="L32">
        <f t="shared" si="1"/>
        <v>1326</v>
      </c>
      <c r="M32">
        <v>168</v>
      </c>
      <c r="N32">
        <v>1</v>
      </c>
      <c r="O32">
        <f t="shared" si="2"/>
        <v>7.8928571428571432</v>
      </c>
      <c r="Q32">
        <v>1364</v>
      </c>
      <c r="R32">
        <v>0</v>
      </c>
      <c r="S32">
        <v>0</v>
      </c>
      <c r="T32">
        <v>0</v>
      </c>
      <c r="U32">
        <f t="shared" si="3"/>
        <v>1364</v>
      </c>
      <c r="V32">
        <v>0</v>
      </c>
      <c r="W32">
        <f t="shared" si="4"/>
        <v>1364</v>
      </c>
      <c r="X32">
        <v>33</v>
      </c>
      <c r="Y32">
        <v>2</v>
      </c>
      <c r="Z32">
        <f t="shared" si="5"/>
        <v>41.333333333333336</v>
      </c>
      <c r="AB32">
        <v>10351</v>
      </c>
      <c r="AC32">
        <v>0</v>
      </c>
      <c r="AD32">
        <v>0</v>
      </c>
      <c r="AE32">
        <v>-10</v>
      </c>
      <c r="AF32">
        <f t="shared" si="6"/>
        <v>10341</v>
      </c>
      <c r="AG32">
        <v>0</v>
      </c>
      <c r="AH32">
        <f t="shared" si="7"/>
        <v>10341</v>
      </c>
      <c r="AI32">
        <v>308</v>
      </c>
      <c r="AJ32">
        <f t="shared" si="8"/>
        <v>6</v>
      </c>
      <c r="AK32">
        <f t="shared" si="25"/>
        <v>33.574675324675326</v>
      </c>
      <c r="AM32">
        <v>2454</v>
      </c>
      <c r="AN32">
        <v>345</v>
      </c>
      <c r="AO32">
        <v>-50</v>
      </c>
      <c r="AP32">
        <f t="shared" si="9"/>
        <v>2749</v>
      </c>
      <c r="AQ32">
        <v>0</v>
      </c>
      <c r="AR32">
        <f t="shared" si="10"/>
        <v>2749</v>
      </c>
      <c r="AS32">
        <v>60</v>
      </c>
      <c r="AT32">
        <f t="shared" si="11"/>
        <v>6</v>
      </c>
      <c r="AU32">
        <f t="shared" si="12"/>
        <v>45.81666666666667</v>
      </c>
      <c r="AW32">
        <v>1815</v>
      </c>
      <c r="AX32">
        <v>0</v>
      </c>
      <c r="AY32">
        <v>-45</v>
      </c>
      <c r="AZ32">
        <f t="shared" si="13"/>
        <v>1770</v>
      </c>
      <c r="BA32">
        <v>0</v>
      </c>
      <c r="BB32">
        <f t="shared" si="14"/>
        <v>1770</v>
      </c>
      <c r="BC32">
        <v>86</v>
      </c>
      <c r="BD32">
        <f t="shared" si="15"/>
        <v>7</v>
      </c>
      <c r="BE32">
        <f t="shared" si="16"/>
        <v>20.581395348837209</v>
      </c>
      <c r="BG32">
        <v>1196</v>
      </c>
      <c r="BH32">
        <v>0</v>
      </c>
      <c r="BI32">
        <v>0</v>
      </c>
      <c r="BJ32">
        <f t="shared" si="17"/>
        <v>1196</v>
      </c>
      <c r="BK32">
        <v>0</v>
      </c>
      <c r="BL32">
        <f t="shared" si="18"/>
        <v>1196</v>
      </c>
      <c r="BM32">
        <v>62</v>
      </c>
      <c r="BN32">
        <f t="shared" si="19"/>
        <v>5</v>
      </c>
      <c r="BO32">
        <f t="shared" si="20"/>
        <v>19.29032258064516</v>
      </c>
      <c r="BQ32">
        <v>1529</v>
      </c>
      <c r="BR32">
        <v>0</v>
      </c>
      <c r="BS32">
        <v>0</v>
      </c>
      <c r="BT32">
        <f t="shared" si="21"/>
        <v>1529</v>
      </c>
      <c r="BU32">
        <v>300</v>
      </c>
      <c r="BV32">
        <f t="shared" si="22"/>
        <v>1829</v>
      </c>
      <c r="BW32">
        <v>45</v>
      </c>
      <c r="BX32">
        <f t="shared" si="23"/>
        <v>5</v>
      </c>
      <c r="BY32">
        <f t="shared" si="24"/>
        <v>40.644444444444446</v>
      </c>
      <c r="CA32">
        <v>24299</v>
      </c>
    </row>
    <row r="33" spans="2:79" ht="17.25" customHeight="1" x14ac:dyDescent="0.3">
      <c r="B33" t="s">
        <v>86</v>
      </c>
      <c r="C33" t="s">
        <v>87</v>
      </c>
      <c r="D33" t="s">
        <v>27</v>
      </c>
      <c r="F33">
        <v>281</v>
      </c>
      <c r="G33">
        <v>2117</v>
      </c>
      <c r="H33">
        <v>0</v>
      </c>
      <c r="I33">
        <v>-20</v>
      </c>
      <c r="J33">
        <f t="shared" si="0"/>
        <v>2378</v>
      </c>
      <c r="K33">
        <v>0</v>
      </c>
      <c r="L33">
        <f t="shared" si="1"/>
        <v>2378</v>
      </c>
      <c r="M33">
        <v>183</v>
      </c>
      <c r="N33">
        <v>1</v>
      </c>
      <c r="O33">
        <f t="shared" si="2"/>
        <v>12.994535519125684</v>
      </c>
      <c r="Q33">
        <v>304</v>
      </c>
      <c r="R33">
        <v>1482</v>
      </c>
      <c r="S33">
        <v>0</v>
      </c>
      <c r="T33">
        <v>0</v>
      </c>
      <c r="U33">
        <f t="shared" si="3"/>
        <v>1786</v>
      </c>
      <c r="V33">
        <v>0</v>
      </c>
      <c r="W33">
        <f t="shared" si="4"/>
        <v>1786</v>
      </c>
      <c r="X33">
        <v>32</v>
      </c>
      <c r="Y33">
        <v>2</v>
      </c>
      <c r="Z33">
        <f t="shared" si="5"/>
        <v>55.8125</v>
      </c>
      <c r="AB33">
        <v>12672</v>
      </c>
      <c r="AC33">
        <v>0</v>
      </c>
      <c r="AD33">
        <v>0</v>
      </c>
      <c r="AE33">
        <v>-309</v>
      </c>
      <c r="AF33">
        <f t="shared" si="6"/>
        <v>12363</v>
      </c>
      <c r="AG33">
        <v>0</v>
      </c>
      <c r="AH33">
        <f t="shared" si="7"/>
        <v>12363</v>
      </c>
      <c r="AI33">
        <v>230</v>
      </c>
      <c r="AJ33">
        <f t="shared" si="8"/>
        <v>6</v>
      </c>
      <c r="AK33">
        <f t="shared" si="25"/>
        <v>53.752173913043478</v>
      </c>
      <c r="AM33">
        <v>1476</v>
      </c>
      <c r="AN33">
        <v>647</v>
      </c>
      <c r="AO33">
        <v>-100</v>
      </c>
      <c r="AP33">
        <f t="shared" si="9"/>
        <v>2023</v>
      </c>
      <c r="AQ33">
        <v>0</v>
      </c>
      <c r="AR33">
        <f t="shared" si="10"/>
        <v>2023</v>
      </c>
      <c r="AS33">
        <v>39</v>
      </c>
      <c r="AT33">
        <f t="shared" si="11"/>
        <v>6</v>
      </c>
      <c r="AU33">
        <f t="shared" si="12"/>
        <v>51.871794871794869</v>
      </c>
      <c r="AW33">
        <v>468</v>
      </c>
      <c r="AX33">
        <v>1629</v>
      </c>
      <c r="AY33">
        <v>0</v>
      </c>
      <c r="AZ33">
        <f t="shared" si="13"/>
        <v>2097</v>
      </c>
      <c r="BA33">
        <v>0</v>
      </c>
      <c r="BB33">
        <f t="shared" si="14"/>
        <v>2097</v>
      </c>
      <c r="BC33">
        <v>50</v>
      </c>
      <c r="BD33">
        <f t="shared" si="15"/>
        <v>7</v>
      </c>
      <c r="BE33">
        <f t="shared" si="16"/>
        <v>41.94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761</v>
      </c>
      <c r="BR33">
        <v>3338</v>
      </c>
      <c r="BS33">
        <v>-100</v>
      </c>
      <c r="BT33">
        <f t="shared" si="21"/>
        <v>3999</v>
      </c>
      <c r="BU33">
        <v>480</v>
      </c>
      <c r="BV33">
        <f t="shared" si="22"/>
        <v>4479</v>
      </c>
      <c r="BW33">
        <v>72</v>
      </c>
      <c r="BX33">
        <f t="shared" si="23"/>
        <v>5</v>
      </c>
      <c r="BY33">
        <f t="shared" si="24"/>
        <v>62.208333333333336</v>
      </c>
      <c r="CA33">
        <v>54040</v>
      </c>
    </row>
    <row r="34" spans="2:79" ht="17.25" customHeight="1" x14ac:dyDescent="0.3">
      <c r="B34" t="s">
        <v>88</v>
      </c>
      <c r="C34" t="s">
        <v>89</v>
      </c>
      <c r="D34" t="s">
        <v>27</v>
      </c>
      <c r="F34">
        <v>1497</v>
      </c>
      <c r="G34">
        <v>1145</v>
      </c>
      <c r="H34">
        <v>0</v>
      </c>
      <c r="I34">
        <v>-320</v>
      </c>
      <c r="J34">
        <f t="shared" si="0"/>
        <v>2322</v>
      </c>
      <c r="K34">
        <v>0</v>
      </c>
      <c r="L34">
        <f t="shared" si="1"/>
        <v>2322</v>
      </c>
      <c r="M34">
        <v>160</v>
      </c>
      <c r="N34">
        <v>1</v>
      </c>
      <c r="O34">
        <f t="shared" si="2"/>
        <v>14.512499999999999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4083</v>
      </c>
      <c r="AC34">
        <v>0</v>
      </c>
      <c r="AD34">
        <v>0</v>
      </c>
      <c r="AE34">
        <v>0</v>
      </c>
      <c r="AF34">
        <f t="shared" si="6"/>
        <v>4083</v>
      </c>
      <c r="AG34">
        <v>0</v>
      </c>
      <c r="AH34">
        <f t="shared" si="7"/>
        <v>4083</v>
      </c>
      <c r="AI34">
        <v>19</v>
      </c>
      <c r="AJ34">
        <f t="shared" si="8"/>
        <v>6</v>
      </c>
      <c r="AK34">
        <f t="shared" si="25"/>
        <v>214.89473684210526</v>
      </c>
      <c r="AM34">
        <v>1320</v>
      </c>
      <c r="AN34">
        <v>201</v>
      </c>
      <c r="AO34">
        <v>0</v>
      </c>
      <c r="AP34">
        <f t="shared" si="9"/>
        <v>1521</v>
      </c>
      <c r="AQ34">
        <v>0</v>
      </c>
      <c r="AR34">
        <f t="shared" si="10"/>
        <v>1521</v>
      </c>
      <c r="AS34">
        <v>23</v>
      </c>
      <c r="AT34">
        <f t="shared" si="11"/>
        <v>6</v>
      </c>
      <c r="AU34">
        <f t="shared" si="12"/>
        <v>66.130434782608702</v>
      </c>
      <c r="AW34">
        <v>90</v>
      </c>
      <c r="AX34">
        <v>450</v>
      </c>
      <c r="AY34">
        <v>0</v>
      </c>
      <c r="AZ34">
        <f t="shared" si="13"/>
        <v>540</v>
      </c>
      <c r="BA34">
        <v>0</v>
      </c>
      <c r="BB34">
        <f t="shared" ref="BB34:BB65" si="26">SUM(AZ34:BA34)</f>
        <v>540</v>
      </c>
      <c r="BC34">
        <v>13</v>
      </c>
      <c r="BD34">
        <f t="shared" si="15"/>
        <v>7</v>
      </c>
      <c r="BE34">
        <f t="shared" si="16"/>
        <v>41.53846153846154</v>
      </c>
      <c r="BG34">
        <v>623</v>
      </c>
      <c r="BH34">
        <v>1800</v>
      </c>
      <c r="BI34">
        <v>0</v>
      </c>
      <c r="BJ34">
        <f t="shared" si="17"/>
        <v>2423</v>
      </c>
      <c r="BK34">
        <v>0</v>
      </c>
      <c r="BL34">
        <f t="shared" si="18"/>
        <v>2423</v>
      </c>
      <c r="BM34">
        <v>45</v>
      </c>
      <c r="BN34">
        <f t="shared" si="19"/>
        <v>5</v>
      </c>
      <c r="BO34">
        <f t="shared" si="20"/>
        <v>53.844444444444441</v>
      </c>
      <c r="BQ34">
        <v>405</v>
      </c>
      <c r="BR34">
        <v>3991</v>
      </c>
      <c r="BS34">
        <v>0</v>
      </c>
      <c r="BT34">
        <f t="shared" si="21"/>
        <v>4396</v>
      </c>
      <c r="BU34">
        <v>300</v>
      </c>
      <c r="BV34">
        <f t="shared" si="22"/>
        <v>4696</v>
      </c>
      <c r="BW34">
        <v>60</v>
      </c>
      <c r="BX34">
        <f t="shared" si="23"/>
        <v>5</v>
      </c>
      <c r="BY34">
        <f t="shared" si="24"/>
        <v>78.266666666666666</v>
      </c>
      <c r="CA34">
        <v>9726</v>
      </c>
    </row>
    <row r="35" spans="2:79" ht="17.25" customHeight="1" x14ac:dyDescent="0.3">
      <c r="B35" t="s">
        <v>90</v>
      </c>
      <c r="C35" t="s">
        <v>91</v>
      </c>
      <c r="D35" t="s">
        <v>27</v>
      </c>
      <c r="F35">
        <v>619</v>
      </c>
      <c r="G35">
        <v>0</v>
      </c>
      <c r="H35">
        <v>0</v>
      </c>
      <c r="I35">
        <v>0</v>
      </c>
      <c r="J35">
        <f t="shared" si="0"/>
        <v>619</v>
      </c>
      <c r="K35">
        <v>0</v>
      </c>
      <c r="L35">
        <f t="shared" si="1"/>
        <v>619</v>
      </c>
      <c r="M35">
        <v>43</v>
      </c>
      <c r="N35">
        <v>1</v>
      </c>
      <c r="O35">
        <f t="shared" si="2"/>
        <v>14.395348837209303</v>
      </c>
      <c r="Q35">
        <v>457</v>
      </c>
      <c r="R35">
        <v>0</v>
      </c>
      <c r="S35">
        <v>0</v>
      </c>
      <c r="T35">
        <v>-2</v>
      </c>
      <c r="U35">
        <f t="shared" si="3"/>
        <v>455</v>
      </c>
      <c r="V35">
        <v>0</v>
      </c>
      <c r="W35">
        <f t="shared" si="4"/>
        <v>455</v>
      </c>
      <c r="X35">
        <v>16</v>
      </c>
      <c r="Y35">
        <v>2</v>
      </c>
      <c r="Z35">
        <f t="shared" si="5"/>
        <v>28.4375</v>
      </c>
      <c r="AB35">
        <v>7572</v>
      </c>
      <c r="AC35">
        <v>0</v>
      </c>
      <c r="AD35">
        <v>0</v>
      </c>
      <c r="AE35">
        <v>-4</v>
      </c>
      <c r="AF35">
        <f t="shared" si="6"/>
        <v>7568</v>
      </c>
      <c r="AG35">
        <v>0</v>
      </c>
      <c r="AH35">
        <f t="shared" si="7"/>
        <v>7568</v>
      </c>
      <c r="AI35">
        <v>177</v>
      </c>
      <c r="AJ35">
        <f t="shared" si="8"/>
        <v>6</v>
      </c>
      <c r="AK35">
        <f t="shared" si="25"/>
        <v>42.757062146892657</v>
      </c>
      <c r="AM35">
        <v>2161</v>
      </c>
      <c r="AN35">
        <v>430</v>
      </c>
      <c r="AO35">
        <v>-9</v>
      </c>
      <c r="AP35">
        <f t="shared" si="9"/>
        <v>2582</v>
      </c>
      <c r="AQ35">
        <v>0</v>
      </c>
      <c r="AR35">
        <f t="shared" si="10"/>
        <v>2582</v>
      </c>
      <c r="AS35">
        <v>91</v>
      </c>
      <c r="AT35">
        <f t="shared" si="11"/>
        <v>6</v>
      </c>
      <c r="AU35">
        <f t="shared" si="12"/>
        <v>28.373626373626372</v>
      </c>
      <c r="AW35">
        <v>2386</v>
      </c>
      <c r="AX35">
        <v>0</v>
      </c>
      <c r="AY35">
        <v>-12</v>
      </c>
      <c r="AZ35">
        <f t="shared" si="13"/>
        <v>2374</v>
      </c>
      <c r="BA35">
        <v>480</v>
      </c>
      <c r="BB35">
        <f t="shared" si="26"/>
        <v>2854</v>
      </c>
      <c r="BC35">
        <v>102</v>
      </c>
      <c r="BD35">
        <f t="shared" si="15"/>
        <v>7</v>
      </c>
      <c r="BE35">
        <f t="shared" si="16"/>
        <v>27.980392156862745</v>
      </c>
      <c r="BG35">
        <v>1115</v>
      </c>
      <c r="BH35">
        <v>2</v>
      </c>
      <c r="BI35">
        <v>0</v>
      </c>
      <c r="BJ35">
        <f t="shared" si="17"/>
        <v>1117</v>
      </c>
      <c r="BK35">
        <v>0</v>
      </c>
      <c r="BL35">
        <f t="shared" si="18"/>
        <v>1117</v>
      </c>
      <c r="BM35">
        <v>52</v>
      </c>
      <c r="BN35">
        <f t="shared" si="19"/>
        <v>5</v>
      </c>
      <c r="BO35">
        <f t="shared" si="20"/>
        <v>21.48076923076923</v>
      </c>
      <c r="BQ35">
        <v>2484</v>
      </c>
      <c r="BR35">
        <v>0</v>
      </c>
      <c r="BS35">
        <v>-30</v>
      </c>
      <c r="BT35">
        <f t="shared" si="21"/>
        <v>2454</v>
      </c>
      <c r="BU35">
        <v>960</v>
      </c>
      <c r="BV35">
        <f t="shared" si="22"/>
        <v>3414</v>
      </c>
      <c r="BW35">
        <v>41</v>
      </c>
      <c r="BX35">
        <f t="shared" si="23"/>
        <v>5</v>
      </c>
      <c r="BY35">
        <f t="shared" si="24"/>
        <v>83.268292682926827</v>
      </c>
      <c r="CA35">
        <v>6076</v>
      </c>
    </row>
    <row r="36" spans="2:79" ht="17.25" customHeight="1" x14ac:dyDescent="0.3">
      <c r="B36" t="s">
        <v>92</v>
      </c>
      <c r="C36" t="s">
        <v>93</v>
      </c>
      <c r="D36" t="s">
        <v>27</v>
      </c>
      <c r="F36">
        <v>383</v>
      </c>
      <c r="G36">
        <v>0</v>
      </c>
      <c r="H36">
        <v>0</v>
      </c>
      <c r="I36">
        <v>0</v>
      </c>
      <c r="J36">
        <f t="shared" si="0"/>
        <v>383</v>
      </c>
      <c r="K36">
        <v>0</v>
      </c>
      <c r="L36">
        <f t="shared" si="1"/>
        <v>383</v>
      </c>
      <c r="M36">
        <v>32</v>
      </c>
      <c r="N36">
        <v>1</v>
      </c>
      <c r="O36">
        <f t="shared" si="2"/>
        <v>11.96875</v>
      </c>
      <c r="Q36">
        <v>361</v>
      </c>
      <c r="R36">
        <v>0</v>
      </c>
      <c r="S36">
        <v>0</v>
      </c>
      <c r="T36">
        <v>0</v>
      </c>
      <c r="U36">
        <f t="shared" si="3"/>
        <v>361</v>
      </c>
      <c r="V36">
        <v>0</v>
      </c>
      <c r="W36">
        <f t="shared" si="4"/>
        <v>361</v>
      </c>
      <c r="X36">
        <v>10</v>
      </c>
      <c r="Y36">
        <v>2</v>
      </c>
      <c r="Z36">
        <f t="shared" si="5"/>
        <v>36.1</v>
      </c>
      <c r="AB36">
        <v>6992</v>
      </c>
      <c r="AC36">
        <v>0</v>
      </c>
      <c r="AD36">
        <v>0</v>
      </c>
      <c r="AE36">
        <v>-10</v>
      </c>
      <c r="AF36">
        <f t="shared" si="6"/>
        <v>6982</v>
      </c>
      <c r="AG36">
        <v>0</v>
      </c>
      <c r="AH36">
        <f t="shared" si="7"/>
        <v>6982</v>
      </c>
      <c r="AI36">
        <v>153</v>
      </c>
      <c r="AJ36">
        <f t="shared" si="8"/>
        <v>6</v>
      </c>
      <c r="AK36">
        <f t="shared" si="25"/>
        <v>45.633986928104576</v>
      </c>
      <c r="AM36">
        <v>1223</v>
      </c>
      <c r="AN36">
        <v>221</v>
      </c>
      <c r="AO36">
        <v>-9</v>
      </c>
      <c r="AP36">
        <f t="shared" si="9"/>
        <v>1435</v>
      </c>
      <c r="AQ36">
        <v>1440</v>
      </c>
      <c r="AR36">
        <f t="shared" si="10"/>
        <v>2875</v>
      </c>
      <c r="AS36">
        <v>59</v>
      </c>
      <c r="AT36">
        <f t="shared" si="11"/>
        <v>6</v>
      </c>
      <c r="AU36">
        <f t="shared" si="12"/>
        <v>48.728813559322035</v>
      </c>
      <c r="AW36">
        <v>2691</v>
      </c>
      <c r="AX36">
        <v>0</v>
      </c>
      <c r="AY36">
        <v>-11</v>
      </c>
      <c r="AZ36">
        <f t="shared" si="13"/>
        <v>2680</v>
      </c>
      <c r="BA36">
        <v>0</v>
      </c>
      <c r="BB36">
        <f t="shared" si="26"/>
        <v>2680</v>
      </c>
      <c r="BC36">
        <v>89</v>
      </c>
      <c r="BD36">
        <f t="shared" si="15"/>
        <v>7</v>
      </c>
      <c r="BE36">
        <f t="shared" si="16"/>
        <v>30.112359550561798</v>
      </c>
      <c r="BG36">
        <v>283</v>
      </c>
      <c r="BH36">
        <v>2</v>
      </c>
      <c r="BI36">
        <v>0</v>
      </c>
      <c r="BJ36">
        <f t="shared" si="17"/>
        <v>285</v>
      </c>
      <c r="BK36">
        <v>1920</v>
      </c>
      <c r="BL36">
        <f t="shared" si="18"/>
        <v>2205</v>
      </c>
      <c r="BM36">
        <v>44</v>
      </c>
      <c r="BN36">
        <f t="shared" si="19"/>
        <v>5</v>
      </c>
      <c r="BO36">
        <f t="shared" si="20"/>
        <v>50.113636363636367</v>
      </c>
      <c r="BQ36">
        <v>340</v>
      </c>
      <c r="BR36">
        <v>0</v>
      </c>
      <c r="BS36">
        <v>0</v>
      </c>
      <c r="BT36">
        <f t="shared" si="21"/>
        <v>340</v>
      </c>
      <c r="BU36">
        <v>2208</v>
      </c>
      <c r="BV36">
        <f t="shared" si="22"/>
        <v>2548</v>
      </c>
      <c r="BW36">
        <v>25</v>
      </c>
      <c r="BX36">
        <f t="shared" si="23"/>
        <v>5</v>
      </c>
      <c r="BY36">
        <f t="shared" si="24"/>
        <v>101.92</v>
      </c>
      <c r="CA36">
        <v>15739</v>
      </c>
    </row>
    <row r="37" spans="2:79" ht="17.25" customHeight="1" x14ac:dyDescent="0.3">
      <c r="B37" t="s">
        <v>94</v>
      </c>
      <c r="C37" t="s">
        <v>95</v>
      </c>
      <c r="D37" t="s">
        <v>27</v>
      </c>
      <c r="F37">
        <v>1559</v>
      </c>
      <c r="G37">
        <v>0</v>
      </c>
      <c r="H37">
        <v>0</v>
      </c>
      <c r="I37">
        <v>0</v>
      </c>
      <c r="J37">
        <f t="shared" si="0"/>
        <v>1559</v>
      </c>
      <c r="K37">
        <v>0</v>
      </c>
      <c r="L37">
        <f t="shared" si="1"/>
        <v>1559</v>
      </c>
      <c r="M37">
        <v>65</v>
      </c>
      <c r="N37">
        <v>1</v>
      </c>
      <c r="O37">
        <f t="shared" si="2"/>
        <v>23.984615384615385</v>
      </c>
      <c r="Q37">
        <v>731</v>
      </c>
      <c r="R37">
        <v>0</v>
      </c>
      <c r="S37">
        <v>0</v>
      </c>
      <c r="T37">
        <v>0</v>
      </c>
      <c r="U37">
        <f t="shared" si="3"/>
        <v>731</v>
      </c>
      <c r="V37">
        <v>0</v>
      </c>
      <c r="W37">
        <f t="shared" si="4"/>
        <v>731</v>
      </c>
      <c r="X37">
        <v>21</v>
      </c>
      <c r="Y37">
        <v>2</v>
      </c>
      <c r="Z37">
        <f t="shared" si="5"/>
        <v>34.80952380952381</v>
      </c>
      <c r="AB37">
        <v>3586</v>
      </c>
      <c r="AC37">
        <v>0</v>
      </c>
      <c r="AD37">
        <v>0</v>
      </c>
      <c r="AE37">
        <v>0</v>
      </c>
      <c r="AF37">
        <f t="shared" si="6"/>
        <v>3586</v>
      </c>
      <c r="AG37">
        <v>0</v>
      </c>
      <c r="AH37">
        <f t="shared" si="7"/>
        <v>3586</v>
      </c>
      <c r="AI37">
        <v>61</v>
      </c>
      <c r="AJ37">
        <f t="shared" si="8"/>
        <v>6</v>
      </c>
      <c r="AK37">
        <f t="shared" si="25"/>
        <v>58.786885245901637</v>
      </c>
      <c r="AM37">
        <v>3968</v>
      </c>
      <c r="AN37">
        <v>300</v>
      </c>
      <c r="AO37">
        <v>0</v>
      </c>
      <c r="AP37">
        <f t="shared" si="9"/>
        <v>4268</v>
      </c>
      <c r="AQ37">
        <v>0</v>
      </c>
      <c r="AR37">
        <f t="shared" si="10"/>
        <v>4268</v>
      </c>
      <c r="AS37">
        <v>24</v>
      </c>
      <c r="AT37">
        <f t="shared" si="11"/>
        <v>6</v>
      </c>
      <c r="AU37">
        <f t="shared" si="12"/>
        <v>177.83333333333334</v>
      </c>
      <c r="AW37">
        <v>637</v>
      </c>
      <c r="AX37">
        <v>0</v>
      </c>
      <c r="AY37">
        <v>-5</v>
      </c>
      <c r="AZ37">
        <f t="shared" si="13"/>
        <v>632</v>
      </c>
      <c r="BA37">
        <v>900</v>
      </c>
      <c r="BB37">
        <f t="shared" si="26"/>
        <v>1532</v>
      </c>
      <c r="BC37">
        <v>43</v>
      </c>
      <c r="BD37">
        <f t="shared" si="15"/>
        <v>7</v>
      </c>
      <c r="BE37">
        <f t="shared" si="16"/>
        <v>35.627906976744185</v>
      </c>
      <c r="BG37">
        <v>1462</v>
      </c>
      <c r="BH37">
        <v>0</v>
      </c>
      <c r="BI37">
        <v>-10</v>
      </c>
      <c r="BJ37">
        <f t="shared" si="17"/>
        <v>1452</v>
      </c>
      <c r="BK37">
        <v>0</v>
      </c>
      <c r="BL37">
        <f t="shared" si="18"/>
        <v>1452</v>
      </c>
      <c r="BM37">
        <v>37</v>
      </c>
      <c r="BN37">
        <f t="shared" si="19"/>
        <v>5</v>
      </c>
      <c r="BO37">
        <f t="shared" si="20"/>
        <v>39.243243243243242</v>
      </c>
      <c r="BQ37">
        <v>3342</v>
      </c>
      <c r="BR37">
        <v>0</v>
      </c>
      <c r="BS37">
        <v>-20</v>
      </c>
      <c r="BT37">
        <f t="shared" si="21"/>
        <v>3322</v>
      </c>
      <c r="BU37">
        <v>600</v>
      </c>
      <c r="BV37">
        <f t="shared" si="22"/>
        <v>3922</v>
      </c>
      <c r="BW37">
        <v>30</v>
      </c>
      <c r="BX37">
        <f t="shared" si="23"/>
        <v>5</v>
      </c>
      <c r="BY37">
        <f t="shared" si="24"/>
        <v>130.73333333333332</v>
      </c>
      <c r="CA37">
        <v>25534</v>
      </c>
    </row>
    <row r="38" spans="2:79" ht="17.25" customHeight="1" x14ac:dyDescent="0.3">
      <c r="B38" t="s">
        <v>96</v>
      </c>
      <c r="C38" t="s">
        <v>97</v>
      </c>
      <c r="D38" t="s">
        <v>27</v>
      </c>
      <c r="F38">
        <v>6793</v>
      </c>
      <c r="G38">
        <v>0</v>
      </c>
      <c r="H38">
        <v>0</v>
      </c>
      <c r="I38">
        <v>-850</v>
      </c>
      <c r="J38">
        <f t="shared" si="0"/>
        <v>5943</v>
      </c>
      <c r="K38">
        <v>0</v>
      </c>
      <c r="L38">
        <f t="shared" si="1"/>
        <v>5943</v>
      </c>
      <c r="M38">
        <v>1882</v>
      </c>
      <c r="N38">
        <v>1</v>
      </c>
      <c r="O38">
        <f t="shared" si="2"/>
        <v>3.1578108395324125</v>
      </c>
      <c r="Q38">
        <v>5206</v>
      </c>
      <c r="R38">
        <v>0</v>
      </c>
      <c r="S38">
        <v>0</v>
      </c>
      <c r="T38">
        <v>-65</v>
      </c>
      <c r="U38">
        <f t="shared" si="3"/>
        <v>5141</v>
      </c>
      <c r="V38">
        <v>0</v>
      </c>
      <c r="W38">
        <f t="shared" si="4"/>
        <v>5141</v>
      </c>
      <c r="X38">
        <v>470</v>
      </c>
      <c r="Y38">
        <v>2</v>
      </c>
      <c r="Z38">
        <f t="shared" si="5"/>
        <v>10.938297872340426</v>
      </c>
      <c r="AB38">
        <v>30998</v>
      </c>
      <c r="AC38">
        <v>0</v>
      </c>
      <c r="AD38">
        <v>0</v>
      </c>
      <c r="AE38">
        <v>-305</v>
      </c>
      <c r="AF38">
        <f t="shared" si="6"/>
        <v>30693</v>
      </c>
      <c r="AG38">
        <f>10000+10500</f>
        <v>20500</v>
      </c>
      <c r="AH38">
        <f t="shared" si="7"/>
        <v>51193</v>
      </c>
      <c r="AI38">
        <v>2542</v>
      </c>
      <c r="AJ38">
        <f t="shared" si="8"/>
        <v>6</v>
      </c>
      <c r="AK38">
        <f t="shared" si="25"/>
        <v>20.13886703383163</v>
      </c>
      <c r="AM38">
        <v>12930</v>
      </c>
      <c r="AN38">
        <v>6350</v>
      </c>
      <c r="AO38">
        <v>-4717</v>
      </c>
      <c r="AP38">
        <f t="shared" si="9"/>
        <v>14563</v>
      </c>
      <c r="AQ38">
        <v>15500</v>
      </c>
      <c r="AR38">
        <f t="shared" si="10"/>
        <v>30063</v>
      </c>
      <c r="AS38">
        <v>1093</v>
      </c>
      <c r="AT38">
        <f t="shared" si="11"/>
        <v>6</v>
      </c>
      <c r="AU38">
        <f t="shared" si="12"/>
        <v>27.505032021957913</v>
      </c>
      <c r="AW38">
        <v>8383</v>
      </c>
      <c r="AX38">
        <v>0</v>
      </c>
      <c r="AY38">
        <v>-660</v>
      </c>
      <c r="AZ38">
        <f t="shared" si="13"/>
        <v>7723</v>
      </c>
      <c r="BA38">
        <v>5200</v>
      </c>
      <c r="BB38">
        <f t="shared" si="26"/>
        <v>12923</v>
      </c>
      <c r="BC38">
        <v>704</v>
      </c>
      <c r="BD38">
        <f t="shared" si="15"/>
        <v>7</v>
      </c>
      <c r="BE38">
        <f t="shared" si="16"/>
        <v>18.35653409090909</v>
      </c>
      <c r="BG38">
        <v>4620</v>
      </c>
      <c r="BH38">
        <v>0</v>
      </c>
      <c r="BI38">
        <v>-52</v>
      </c>
      <c r="BJ38">
        <f t="shared" si="17"/>
        <v>4568</v>
      </c>
      <c r="BK38">
        <v>1500</v>
      </c>
      <c r="BL38">
        <f t="shared" si="18"/>
        <v>6068</v>
      </c>
      <c r="BM38">
        <v>424</v>
      </c>
      <c r="BN38">
        <f t="shared" si="19"/>
        <v>5</v>
      </c>
      <c r="BO38">
        <f t="shared" si="20"/>
        <v>14.311320754716981</v>
      </c>
      <c r="BQ38">
        <v>572</v>
      </c>
      <c r="BR38">
        <v>0</v>
      </c>
      <c r="BS38">
        <v>-175</v>
      </c>
      <c r="BT38">
        <f t="shared" si="21"/>
        <v>397</v>
      </c>
      <c r="BU38">
        <v>3000</v>
      </c>
      <c r="BV38">
        <f t="shared" si="22"/>
        <v>3397</v>
      </c>
      <c r="BW38">
        <v>512</v>
      </c>
      <c r="BX38">
        <f t="shared" si="23"/>
        <v>5</v>
      </c>
      <c r="BY38">
        <f t="shared" si="24"/>
        <v>6.634765625</v>
      </c>
      <c r="CA38">
        <v>9900</v>
      </c>
    </row>
    <row r="39" spans="2:79" ht="17.25" customHeight="1" x14ac:dyDescent="0.3">
      <c r="B39" t="s">
        <v>98</v>
      </c>
      <c r="C39" t="s">
        <v>99</v>
      </c>
      <c r="D39" t="s">
        <v>27</v>
      </c>
      <c r="F39">
        <v>528</v>
      </c>
      <c r="G39">
        <v>0</v>
      </c>
      <c r="H39">
        <v>0</v>
      </c>
      <c r="I39">
        <v>-20</v>
      </c>
      <c r="J39">
        <f t="shared" si="0"/>
        <v>508</v>
      </c>
      <c r="K39">
        <v>0</v>
      </c>
      <c r="L39">
        <f t="shared" si="1"/>
        <v>508</v>
      </c>
      <c r="M39">
        <v>100</v>
      </c>
      <c r="N39">
        <v>1</v>
      </c>
      <c r="O39">
        <f t="shared" si="2"/>
        <v>5.08</v>
      </c>
      <c r="Q39">
        <v>700</v>
      </c>
      <c r="R39">
        <v>0</v>
      </c>
      <c r="S39">
        <v>0</v>
      </c>
      <c r="T39">
        <v>-5</v>
      </c>
      <c r="U39">
        <f t="shared" si="3"/>
        <v>695</v>
      </c>
      <c r="V39">
        <v>0</v>
      </c>
      <c r="W39">
        <f t="shared" si="4"/>
        <v>695</v>
      </c>
      <c r="X39">
        <v>26</v>
      </c>
      <c r="Y39">
        <v>2</v>
      </c>
      <c r="Z39">
        <f t="shared" si="5"/>
        <v>26.73076923076923</v>
      </c>
      <c r="AB39">
        <v>319</v>
      </c>
      <c r="AC39">
        <v>0</v>
      </c>
      <c r="AD39">
        <v>0</v>
      </c>
      <c r="AE39">
        <v>0</v>
      </c>
      <c r="AF39">
        <f t="shared" si="6"/>
        <v>319</v>
      </c>
      <c r="AG39">
        <f>16082+16500</f>
        <v>32582</v>
      </c>
      <c r="AH39">
        <f t="shared" si="7"/>
        <v>32901</v>
      </c>
      <c r="AI39">
        <v>1637</v>
      </c>
      <c r="AJ39">
        <f t="shared" si="8"/>
        <v>6</v>
      </c>
      <c r="AK39">
        <f t="shared" si="25"/>
        <v>20.098350641417227</v>
      </c>
      <c r="AM39">
        <v>346</v>
      </c>
      <c r="AN39">
        <v>0</v>
      </c>
      <c r="AO39">
        <v>-346</v>
      </c>
      <c r="AP39">
        <f t="shared" si="9"/>
        <v>0</v>
      </c>
      <c r="AQ39">
        <v>7000</v>
      </c>
      <c r="AR39">
        <f t="shared" si="10"/>
        <v>7000</v>
      </c>
      <c r="AS39">
        <v>821</v>
      </c>
      <c r="AT39">
        <f t="shared" si="11"/>
        <v>6</v>
      </c>
      <c r="AU39">
        <f t="shared" si="12"/>
        <v>8.5261875761266754</v>
      </c>
      <c r="AW39">
        <v>1704</v>
      </c>
      <c r="AX39">
        <v>0</v>
      </c>
      <c r="AY39">
        <v>-165</v>
      </c>
      <c r="AZ39">
        <f t="shared" si="13"/>
        <v>1539</v>
      </c>
      <c r="BA39">
        <f>10500+5543</f>
        <v>16043</v>
      </c>
      <c r="BB39">
        <f t="shared" si="26"/>
        <v>17582</v>
      </c>
      <c r="BC39">
        <v>633</v>
      </c>
      <c r="BD39">
        <f t="shared" si="15"/>
        <v>7</v>
      </c>
      <c r="BE39">
        <f t="shared" si="16"/>
        <v>27.775671406003159</v>
      </c>
      <c r="BG39">
        <v>10</v>
      </c>
      <c r="BH39">
        <v>0</v>
      </c>
      <c r="BI39">
        <v>-10</v>
      </c>
      <c r="BJ39">
        <f t="shared" si="17"/>
        <v>0</v>
      </c>
      <c r="BK39">
        <f>1000+3300</f>
        <v>4300</v>
      </c>
      <c r="BL39">
        <f t="shared" si="18"/>
        <v>4300</v>
      </c>
      <c r="BM39">
        <v>119</v>
      </c>
      <c r="BN39">
        <f t="shared" si="19"/>
        <v>5</v>
      </c>
      <c r="BO39">
        <f t="shared" si="20"/>
        <v>36.134453781512605</v>
      </c>
      <c r="BQ39">
        <v>340</v>
      </c>
      <c r="BR39">
        <v>0</v>
      </c>
      <c r="BS39">
        <v>0</v>
      </c>
      <c r="BT39">
        <f t="shared" si="21"/>
        <v>340</v>
      </c>
      <c r="BU39">
        <v>1300</v>
      </c>
      <c r="BV39">
        <f t="shared" si="22"/>
        <v>1640</v>
      </c>
      <c r="BW39">
        <v>89</v>
      </c>
      <c r="BX39">
        <f t="shared" si="23"/>
        <v>5</v>
      </c>
      <c r="BY39">
        <f t="shared" si="24"/>
        <v>18.426966292134832</v>
      </c>
      <c r="CA39">
        <v>-33543</v>
      </c>
    </row>
    <row r="40" spans="2:79" ht="17.25" customHeight="1" x14ac:dyDescent="0.3">
      <c r="B40" t="s">
        <v>100</v>
      </c>
      <c r="C40" t="s">
        <v>101</v>
      </c>
      <c r="D40" t="s">
        <v>27</v>
      </c>
      <c r="F40">
        <v>3202</v>
      </c>
      <c r="G40">
        <v>0</v>
      </c>
      <c r="H40">
        <v>0</v>
      </c>
      <c r="I40">
        <v>-706</v>
      </c>
      <c r="J40">
        <f t="shared" si="0"/>
        <v>2496</v>
      </c>
      <c r="K40">
        <v>0</v>
      </c>
      <c r="L40">
        <f t="shared" si="1"/>
        <v>2496</v>
      </c>
      <c r="M40">
        <v>2054</v>
      </c>
      <c r="N40">
        <v>1</v>
      </c>
      <c r="O40">
        <f t="shared" si="2"/>
        <v>1.2151898734177216</v>
      </c>
      <c r="Q40">
        <v>2216</v>
      </c>
      <c r="R40">
        <v>0</v>
      </c>
      <c r="S40">
        <v>0</v>
      </c>
      <c r="T40">
        <v>-35</v>
      </c>
      <c r="U40">
        <f t="shared" si="3"/>
        <v>2181</v>
      </c>
      <c r="V40">
        <v>0</v>
      </c>
      <c r="W40">
        <f t="shared" si="4"/>
        <v>2181</v>
      </c>
      <c r="X40">
        <v>460</v>
      </c>
      <c r="Y40">
        <v>2</v>
      </c>
      <c r="Z40">
        <f t="shared" si="5"/>
        <v>4.7413043478260866</v>
      </c>
      <c r="AB40">
        <v>16281</v>
      </c>
      <c r="AC40">
        <v>0</v>
      </c>
      <c r="AD40">
        <v>190</v>
      </c>
      <c r="AE40">
        <v>-3193</v>
      </c>
      <c r="AF40">
        <f t="shared" si="6"/>
        <v>13278</v>
      </c>
      <c r="AG40">
        <v>20000</v>
      </c>
      <c r="AH40">
        <f t="shared" si="7"/>
        <v>33278</v>
      </c>
      <c r="AI40">
        <v>8249</v>
      </c>
      <c r="AJ40">
        <f t="shared" si="8"/>
        <v>6</v>
      </c>
      <c r="AK40">
        <f t="shared" si="25"/>
        <v>4.0341859619347797</v>
      </c>
      <c r="AM40">
        <v>1382</v>
      </c>
      <c r="AN40">
        <v>0</v>
      </c>
      <c r="AO40">
        <v>-1268</v>
      </c>
      <c r="AP40">
        <f t="shared" si="9"/>
        <v>114</v>
      </c>
      <c r="AQ40">
        <v>32425</v>
      </c>
      <c r="AR40">
        <f t="shared" si="10"/>
        <v>32539</v>
      </c>
      <c r="AS40">
        <v>3543</v>
      </c>
      <c r="AT40">
        <f t="shared" si="11"/>
        <v>6</v>
      </c>
      <c r="AU40">
        <f t="shared" si="12"/>
        <v>9.1840248377081561</v>
      </c>
      <c r="AW40">
        <v>14162</v>
      </c>
      <c r="AX40">
        <v>0</v>
      </c>
      <c r="AY40">
        <v>-1465</v>
      </c>
      <c r="AZ40">
        <f t="shared" si="13"/>
        <v>12697</v>
      </c>
      <c r="BA40">
        <v>12000</v>
      </c>
      <c r="BB40">
        <f t="shared" si="26"/>
        <v>24697</v>
      </c>
      <c r="BC40">
        <v>2607</v>
      </c>
      <c r="BD40">
        <f t="shared" si="15"/>
        <v>7</v>
      </c>
      <c r="BE40">
        <f t="shared" si="16"/>
        <v>9.4733410049865743</v>
      </c>
      <c r="BG40">
        <v>161</v>
      </c>
      <c r="BH40">
        <v>0</v>
      </c>
      <c r="BI40">
        <v>-50</v>
      </c>
      <c r="BJ40">
        <f t="shared" si="17"/>
        <v>111</v>
      </c>
      <c r="BK40">
        <v>8600</v>
      </c>
      <c r="BL40">
        <f t="shared" si="18"/>
        <v>8711</v>
      </c>
      <c r="BM40">
        <v>1129</v>
      </c>
      <c r="BN40">
        <f t="shared" si="19"/>
        <v>5</v>
      </c>
      <c r="BO40">
        <f t="shared" si="20"/>
        <v>7.7156775907883084</v>
      </c>
      <c r="BQ40">
        <v>1068</v>
      </c>
      <c r="BR40">
        <v>0</v>
      </c>
      <c r="BS40">
        <v>-490</v>
      </c>
      <c r="BT40">
        <f t="shared" si="21"/>
        <v>578</v>
      </c>
      <c r="BU40">
        <v>3600</v>
      </c>
      <c r="BV40">
        <f t="shared" si="22"/>
        <v>4178</v>
      </c>
      <c r="BW40">
        <v>848</v>
      </c>
      <c r="BX40">
        <f t="shared" si="23"/>
        <v>5</v>
      </c>
      <c r="BY40">
        <f t="shared" si="24"/>
        <v>4.9268867924528301</v>
      </c>
      <c r="CA40">
        <v>0</v>
      </c>
    </row>
    <row r="41" spans="2:79" ht="17.25" customHeight="1" x14ac:dyDescent="0.3">
      <c r="B41" t="s">
        <v>102</v>
      </c>
      <c r="C41" t="s">
        <v>103</v>
      </c>
      <c r="D41" t="s">
        <v>27</v>
      </c>
      <c r="F41">
        <v>1945</v>
      </c>
      <c r="G41">
        <v>0</v>
      </c>
      <c r="H41">
        <v>0</v>
      </c>
      <c r="I41">
        <v>-30</v>
      </c>
      <c r="J41">
        <f t="shared" si="0"/>
        <v>1915</v>
      </c>
      <c r="K41">
        <v>0</v>
      </c>
      <c r="L41">
        <f t="shared" si="1"/>
        <v>1915</v>
      </c>
      <c r="M41">
        <v>209</v>
      </c>
      <c r="N41">
        <v>1</v>
      </c>
      <c r="O41">
        <f t="shared" si="2"/>
        <v>9.1626794258373199</v>
      </c>
      <c r="Q41">
        <v>901</v>
      </c>
      <c r="R41">
        <v>0</v>
      </c>
      <c r="S41">
        <v>0</v>
      </c>
      <c r="T41">
        <v>-68</v>
      </c>
      <c r="U41">
        <f t="shared" si="3"/>
        <v>833</v>
      </c>
      <c r="V41">
        <v>0</v>
      </c>
      <c r="W41">
        <f t="shared" si="4"/>
        <v>833</v>
      </c>
      <c r="X41">
        <v>44</v>
      </c>
      <c r="Y41">
        <v>2</v>
      </c>
      <c r="Z41">
        <f t="shared" si="5"/>
        <v>18.931818181818183</v>
      </c>
      <c r="AB41">
        <v>4311</v>
      </c>
      <c r="AC41">
        <v>0</v>
      </c>
      <c r="AD41">
        <v>0</v>
      </c>
      <c r="AE41">
        <v>-5</v>
      </c>
      <c r="AF41">
        <f t="shared" si="6"/>
        <v>4306</v>
      </c>
      <c r="AG41">
        <v>3600</v>
      </c>
      <c r="AH41">
        <f t="shared" si="7"/>
        <v>7906</v>
      </c>
      <c r="AI41">
        <v>220</v>
      </c>
      <c r="AJ41">
        <f t="shared" si="8"/>
        <v>6</v>
      </c>
      <c r="AK41">
        <f t="shared" si="25"/>
        <v>35.936363636363637</v>
      </c>
      <c r="AM41">
        <v>1778</v>
      </c>
      <c r="AN41">
        <v>70</v>
      </c>
      <c r="AO41">
        <v>-20</v>
      </c>
      <c r="AP41">
        <f t="shared" si="9"/>
        <v>1828</v>
      </c>
      <c r="AQ41">
        <v>0</v>
      </c>
      <c r="AR41">
        <f t="shared" si="10"/>
        <v>1828</v>
      </c>
      <c r="AS41">
        <v>69</v>
      </c>
      <c r="AT41">
        <f t="shared" si="11"/>
        <v>6</v>
      </c>
      <c r="AU41">
        <f t="shared" si="12"/>
        <v>26.492753623188406</v>
      </c>
      <c r="AW41">
        <v>922</v>
      </c>
      <c r="AX41">
        <v>0</v>
      </c>
      <c r="AY41">
        <v>-15</v>
      </c>
      <c r="AZ41">
        <f t="shared" si="13"/>
        <v>907</v>
      </c>
      <c r="BA41">
        <v>2500</v>
      </c>
      <c r="BB41">
        <f t="shared" si="26"/>
        <v>3407</v>
      </c>
      <c r="BC41">
        <v>105</v>
      </c>
      <c r="BD41">
        <f t="shared" si="15"/>
        <v>7</v>
      </c>
      <c r="BE41">
        <f t="shared" si="16"/>
        <v>32.44761904761905</v>
      </c>
      <c r="BG41">
        <v>656</v>
      </c>
      <c r="BH41">
        <v>70</v>
      </c>
      <c r="BI41">
        <v>0</v>
      </c>
      <c r="BJ41">
        <f t="shared" si="17"/>
        <v>726</v>
      </c>
      <c r="BK41">
        <v>0</v>
      </c>
      <c r="BL41">
        <f t="shared" si="18"/>
        <v>726</v>
      </c>
      <c r="BM41">
        <v>25</v>
      </c>
      <c r="BN41">
        <f t="shared" si="19"/>
        <v>5</v>
      </c>
      <c r="BO41">
        <f t="shared" si="20"/>
        <v>29.04</v>
      </c>
      <c r="BQ41">
        <v>1372</v>
      </c>
      <c r="BR41">
        <v>0</v>
      </c>
      <c r="BS41">
        <v>0</v>
      </c>
      <c r="BT41">
        <f t="shared" si="21"/>
        <v>1372</v>
      </c>
      <c r="BU41">
        <v>0</v>
      </c>
      <c r="BV41">
        <f t="shared" si="22"/>
        <v>1372</v>
      </c>
      <c r="BW41">
        <v>36</v>
      </c>
      <c r="BX41">
        <f t="shared" si="23"/>
        <v>5</v>
      </c>
      <c r="BY41">
        <f t="shared" si="24"/>
        <v>38.111111111111114</v>
      </c>
      <c r="CA41">
        <v>2600</v>
      </c>
    </row>
    <row r="42" spans="2:79" ht="17.25" customHeight="1" x14ac:dyDescent="0.3">
      <c r="B42" t="s">
        <v>104</v>
      </c>
      <c r="C42" t="s">
        <v>105</v>
      </c>
      <c r="D42" t="s">
        <v>27</v>
      </c>
      <c r="F42">
        <v>40</v>
      </c>
      <c r="G42">
        <v>0</v>
      </c>
      <c r="H42">
        <v>0</v>
      </c>
      <c r="I42">
        <v>-30</v>
      </c>
      <c r="J42">
        <f t="shared" si="0"/>
        <v>10</v>
      </c>
      <c r="K42">
        <v>400</v>
      </c>
      <c r="L42">
        <f t="shared" si="1"/>
        <v>410</v>
      </c>
      <c r="M42">
        <v>81</v>
      </c>
      <c r="N42">
        <v>1</v>
      </c>
      <c r="O42">
        <f t="shared" si="2"/>
        <v>5.0617283950617287</v>
      </c>
      <c r="Q42">
        <v>339</v>
      </c>
      <c r="R42">
        <v>0</v>
      </c>
      <c r="S42">
        <v>0</v>
      </c>
      <c r="T42">
        <v>0</v>
      </c>
      <c r="U42">
        <f t="shared" si="3"/>
        <v>339</v>
      </c>
      <c r="V42">
        <v>0</v>
      </c>
      <c r="W42">
        <f t="shared" si="4"/>
        <v>339</v>
      </c>
      <c r="X42">
        <v>21</v>
      </c>
      <c r="Y42">
        <v>2</v>
      </c>
      <c r="Z42">
        <f t="shared" si="5"/>
        <v>16.142857142857142</v>
      </c>
      <c r="AB42">
        <v>1237</v>
      </c>
      <c r="AC42">
        <v>0</v>
      </c>
      <c r="AD42">
        <v>0</v>
      </c>
      <c r="AE42">
        <v>0</v>
      </c>
      <c r="AF42">
        <f t="shared" si="6"/>
        <v>1237</v>
      </c>
      <c r="AG42">
        <v>0</v>
      </c>
      <c r="AH42">
        <f t="shared" si="7"/>
        <v>1237</v>
      </c>
      <c r="AI42">
        <v>34</v>
      </c>
      <c r="AJ42">
        <f t="shared" si="8"/>
        <v>6</v>
      </c>
      <c r="AK42">
        <f t="shared" si="25"/>
        <v>36.382352941176471</v>
      </c>
      <c r="AM42">
        <v>1267</v>
      </c>
      <c r="AN42">
        <v>0</v>
      </c>
      <c r="AO42">
        <v>0</v>
      </c>
      <c r="AP42">
        <f t="shared" si="9"/>
        <v>1267</v>
      </c>
      <c r="AQ42">
        <v>0</v>
      </c>
      <c r="AR42">
        <f t="shared" si="10"/>
        <v>1267</v>
      </c>
      <c r="AS42">
        <v>27</v>
      </c>
      <c r="AT42">
        <f t="shared" si="11"/>
        <v>6</v>
      </c>
      <c r="AU42">
        <f t="shared" si="12"/>
        <v>46.925925925925924</v>
      </c>
      <c r="AW42">
        <v>175</v>
      </c>
      <c r="AX42">
        <v>0</v>
      </c>
      <c r="AY42">
        <v>-5</v>
      </c>
      <c r="AZ42">
        <f t="shared" si="13"/>
        <v>170</v>
      </c>
      <c r="BA42">
        <v>0</v>
      </c>
      <c r="BB42">
        <f t="shared" si="26"/>
        <v>170</v>
      </c>
      <c r="BC42">
        <v>12</v>
      </c>
      <c r="BD42">
        <f t="shared" si="15"/>
        <v>7</v>
      </c>
      <c r="BE42">
        <f t="shared" si="16"/>
        <v>14.166666666666666</v>
      </c>
      <c r="BG42">
        <v>412</v>
      </c>
      <c r="BH42">
        <v>0</v>
      </c>
      <c r="BI42">
        <v>0</v>
      </c>
      <c r="BJ42">
        <f t="shared" si="17"/>
        <v>412</v>
      </c>
      <c r="BK42">
        <v>0</v>
      </c>
      <c r="BL42">
        <f t="shared" si="18"/>
        <v>412</v>
      </c>
      <c r="BM42">
        <v>9</v>
      </c>
      <c r="BN42">
        <f t="shared" si="19"/>
        <v>5</v>
      </c>
      <c r="BO42">
        <f t="shared" si="20"/>
        <v>45.777777777777779</v>
      </c>
      <c r="BQ42">
        <v>368</v>
      </c>
      <c r="BR42">
        <v>0</v>
      </c>
      <c r="BS42">
        <v>0</v>
      </c>
      <c r="BT42">
        <f t="shared" si="21"/>
        <v>368</v>
      </c>
      <c r="BU42">
        <v>0</v>
      </c>
      <c r="BV42">
        <f t="shared" si="22"/>
        <v>368</v>
      </c>
      <c r="BW42">
        <v>23</v>
      </c>
      <c r="BX42">
        <f t="shared" si="23"/>
        <v>5</v>
      </c>
      <c r="BY42">
        <f t="shared" si="24"/>
        <v>16</v>
      </c>
      <c r="CA42">
        <v>0</v>
      </c>
    </row>
    <row r="43" spans="2:79" ht="17.25" customHeight="1" x14ac:dyDescent="0.3">
      <c r="B43" t="s">
        <v>106</v>
      </c>
      <c r="C43" t="s">
        <v>107</v>
      </c>
      <c r="D43" t="s">
        <v>27</v>
      </c>
      <c r="F43">
        <v>1359</v>
      </c>
      <c r="G43">
        <v>0</v>
      </c>
      <c r="H43">
        <v>0</v>
      </c>
      <c r="I43">
        <v>-150</v>
      </c>
      <c r="J43">
        <f t="shared" si="0"/>
        <v>1209</v>
      </c>
      <c r="K43">
        <v>0</v>
      </c>
      <c r="L43">
        <f t="shared" si="1"/>
        <v>1209</v>
      </c>
      <c r="M43">
        <v>71</v>
      </c>
      <c r="N43">
        <v>1</v>
      </c>
      <c r="O43">
        <f t="shared" si="2"/>
        <v>17.028169014084508</v>
      </c>
      <c r="Q43">
        <v>864</v>
      </c>
      <c r="R43">
        <v>0</v>
      </c>
      <c r="S43">
        <v>0</v>
      </c>
      <c r="T43">
        <v>-20</v>
      </c>
      <c r="U43">
        <f t="shared" si="3"/>
        <v>844</v>
      </c>
      <c r="V43">
        <v>0</v>
      </c>
      <c r="W43">
        <f t="shared" si="4"/>
        <v>844</v>
      </c>
      <c r="X43">
        <v>19</v>
      </c>
      <c r="Y43">
        <v>2</v>
      </c>
      <c r="Z43">
        <f t="shared" si="5"/>
        <v>44.421052631578945</v>
      </c>
      <c r="AB43">
        <v>320</v>
      </c>
      <c r="AC43">
        <v>0</v>
      </c>
      <c r="AD43">
        <v>0</v>
      </c>
      <c r="AE43">
        <v>0</v>
      </c>
      <c r="AF43">
        <f t="shared" si="6"/>
        <v>320</v>
      </c>
      <c r="AG43">
        <v>0</v>
      </c>
      <c r="AH43">
        <f t="shared" si="7"/>
        <v>320</v>
      </c>
      <c r="AI43">
        <v>12</v>
      </c>
      <c r="AJ43">
        <f t="shared" si="8"/>
        <v>6</v>
      </c>
      <c r="AK43">
        <f t="shared" si="25"/>
        <v>26.666666666666668</v>
      </c>
      <c r="AM43">
        <v>1037</v>
      </c>
      <c r="AN43">
        <v>0</v>
      </c>
      <c r="AO43">
        <v>-10</v>
      </c>
      <c r="AP43">
        <f t="shared" si="9"/>
        <v>1027</v>
      </c>
      <c r="AQ43">
        <v>0</v>
      </c>
      <c r="AR43">
        <f t="shared" si="10"/>
        <v>1027</v>
      </c>
      <c r="AS43">
        <v>10</v>
      </c>
      <c r="AT43">
        <f t="shared" si="11"/>
        <v>6</v>
      </c>
      <c r="AU43">
        <f t="shared" si="12"/>
        <v>102.7</v>
      </c>
      <c r="AW43">
        <v>76</v>
      </c>
      <c r="AX43">
        <v>0</v>
      </c>
      <c r="AY43">
        <v>-7</v>
      </c>
      <c r="AZ43">
        <f t="shared" si="13"/>
        <v>69</v>
      </c>
      <c r="BA43">
        <v>0</v>
      </c>
      <c r="BB43">
        <f t="shared" si="26"/>
        <v>69</v>
      </c>
      <c r="BC43">
        <v>2</v>
      </c>
      <c r="BD43">
        <f t="shared" si="15"/>
        <v>7</v>
      </c>
      <c r="BE43">
        <f t="shared" si="16"/>
        <v>34.5</v>
      </c>
      <c r="BG43">
        <v>633</v>
      </c>
      <c r="BH43">
        <v>0</v>
      </c>
      <c r="BI43">
        <v>0</v>
      </c>
      <c r="BJ43">
        <f t="shared" si="17"/>
        <v>633</v>
      </c>
      <c r="BK43">
        <v>0</v>
      </c>
      <c r="BL43">
        <f t="shared" si="18"/>
        <v>633</v>
      </c>
      <c r="BM43">
        <v>8</v>
      </c>
      <c r="BN43">
        <f t="shared" si="19"/>
        <v>5</v>
      </c>
      <c r="BO43">
        <f t="shared" si="20"/>
        <v>79.125</v>
      </c>
      <c r="BQ43">
        <v>1316</v>
      </c>
      <c r="BR43">
        <v>0</v>
      </c>
      <c r="BS43">
        <v>0</v>
      </c>
      <c r="BT43">
        <f t="shared" si="21"/>
        <v>1316</v>
      </c>
      <c r="BU43">
        <v>0</v>
      </c>
      <c r="BV43">
        <f t="shared" si="22"/>
        <v>1316</v>
      </c>
      <c r="BW43">
        <v>21</v>
      </c>
      <c r="BX43">
        <f t="shared" si="23"/>
        <v>5</v>
      </c>
      <c r="BY43">
        <f t="shared" si="24"/>
        <v>62.666666666666664</v>
      </c>
      <c r="CA43">
        <v>800</v>
      </c>
    </row>
    <row r="44" spans="2:79" ht="17.25" customHeight="1" x14ac:dyDescent="0.3">
      <c r="B44" t="s">
        <v>108</v>
      </c>
      <c r="C44" t="s">
        <v>109</v>
      </c>
      <c r="D44" t="s">
        <v>27</v>
      </c>
      <c r="F44">
        <v>510</v>
      </c>
      <c r="G44">
        <v>0</v>
      </c>
      <c r="H44">
        <v>0</v>
      </c>
      <c r="I44">
        <v>-16</v>
      </c>
      <c r="J44">
        <f t="shared" si="0"/>
        <v>494</v>
      </c>
      <c r="K44">
        <v>0</v>
      </c>
      <c r="L44">
        <f t="shared" si="1"/>
        <v>494</v>
      </c>
      <c r="M44">
        <v>12</v>
      </c>
      <c r="N44">
        <v>1</v>
      </c>
      <c r="O44">
        <f t="shared" si="2"/>
        <v>41.166666666666664</v>
      </c>
      <c r="Q44">
        <v>118</v>
      </c>
      <c r="R44">
        <v>0</v>
      </c>
      <c r="S44">
        <v>0</v>
      </c>
      <c r="T44">
        <v>0</v>
      </c>
      <c r="U44">
        <f t="shared" si="3"/>
        <v>118</v>
      </c>
      <c r="V44">
        <v>0</v>
      </c>
      <c r="W44">
        <f t="shared" si="4"/>
        <v>118</v>
      </c>
      <c r="X44">
        <v>1</v>
      </c>
      <c r="Y44">
        <v>2</v>
      </c>
      <c r="Z44">
        <f t="shared" si="5"/>
        <v>118</v>
      </c>
      <c r="AB44">
        <v>2818</v>
      </c>
      <c r="AC44">
        <v>0</v>
      </c>
      <c r="AD44">
        <v>0</v>
      </c>
      <c r="AE44">
        <v>0</v>
      </c>
      <c r="AF44">
        <f t="shared" si="6"/>
        <v>2818</v>
      </c>
      <c r="AG44">
        <v>0</v>
      </c>
      <c r="AH44">
        <f t="shared" si="7"/>
        <v>2818</v>
      </c>
      <c r="AI44">
        <v>17</v>
      </c>
      <c r="AJ44">
        <f t="shared" si="8"/>
        <v>6</v>
      </c>
      <c r="AK44">
        <f>IFERROR(AH44/AI44,0)</f>
        <v>165.76470588235293</v>
      </c>
      <c r="AM44">
        <v>418</v>
      </c>
      <c r="AN44">
        <v>0</v>
      </c>
      <c r="AO44">
        <v>0</v>
      </c>
      <c r="AP44">
        <f t="shared" si="9"/>
        <v>418</v>
      </c>
      <c r="AQ44">
        <v>0</v>
      </c>
      <c r="AR44">
        <f t="shared" si="10"/>
        <v>418</v>
      </c>
      <c r="AS44">
        <v>6</v>
      </c>
      <c r="AT44">
        <f t="shared" si="11"/>
        <v>6</v>
      </c>
      <c r="AU44">
        <f t="shared" si="12"/>
        <v>69.666666666666671</v>
      </c>
      <c r="AW44">
        <v>410</v>
      </c>
      <c r="AX44">
        <v>0</v>
      </c>
      <c r="AY44">
        <v>0</v>
      </c>
      <c r="AZ44">
        <f t="shared" si="13"/>
        <v>410</v>
      </c>
      <c r="BA44">
        <v>300</v>
      </c>
      <c r="BB44">
        <f t="shared" si="26"/>
        <v>710</v>
      </c>
      <c r="BC44">
        <v>7</v>
      </c>
      <c r="BD44">
        <f t="shared" si="15"/>
        <v>7</v>
      </c>
      <c r="BE44">
        <f t="shared" si="16"/>
        <v>101.42857142857143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803</v>
      </c>
      <c r="BR44">
        <v>0</v>
      </c>
      <c r="BS44">
        <v>0</v>
      </c>
      <c r="BT44">
        <f t="shared" si="21"/>
        <v>803</v>
      </c>
      <c r="BU44">
        <v>0</v>
      </c>
      <c r="BV44">
        <f t="shared" si="22"/>
        <v>803</v>
      </c>
      <c r="BW44">
        <v>6</v>
      </c>
      <c r="BX44">
        <f t="shared" si="23"/>
        <v>5</v>
      </c>
      <c r="BY44">
        <f t="shared" si="24"/>
        <v>133.83333333333334</v>
      </c>
      <c r="CA44">
        <v>0</v>
      </c>
    </row>
    <row r="45" spans="2:79" ht="17.25" customHeight="1" x14ac:dyDescent="0.3">
      <c r="B45" t="s">
        <v>110</v>
      </c>
      <c r="C45" t="s">
        <v>111</v>
      </c>
      <c r="D45" t="s">
        <v>27</v>
      </c>
      <c r="F45">
        <v>1858</v>
      </c>
      <c r="G45">
        <v>272</v>
      </c>
      <c r="H45">
        <v>0</v>
      </c>
      <c r="I45">
        <v>-55</v>
      </c>
      <c r="J45">
        <f t="shared" si="0"/>
        <v>2075</v>
      </c>
      <c r="K45">
        <v>0</v>
      </c>
      <c r="L45">
        <f t="shared" si="1"/>
        <v>2075</v>
      </c>
      <c r="M45">
        <v>330</v>
      </c>
      <c r="N45">
        <v>1</v>
      </c>
      <c r="O45">
        <f t="shared" si="2"/>
        <v>6.2878787878787881</v>
      </c>
      <c r="Q45">
        <v>1079</v>
      </c>
      <c r="R45">
        <v>795</v>
      </c>
      <c r="S45">
        <v>0</v>
      </c>
      <c r="T45">
        <v>-5</v>
      </c>
      <c r="U45">
        <f t="shared" si="3"/>
        <v>1869</v>
      </c>
      <c r="V45">
        <v>0</v>
      </c>
      <c r="W45">
        <f t="shared" si="4"/>
        <v>1869</v>
      </c>
      <c r="X45">
        <v>61</v>
      </c>
      <c r="Y45">
        <v>2</v>
      </c>
      <c r="Z45">
        <f t="shared" si="5"/>
        <v>30.639344262295083</v>
      </c>
      <c r="AB45">
        <v>4059</v>
      </c>
      <c r="AC45">
        <v>0</v>
      </c>
      <c r="AD45">
        <v>0</v>
      </c>
      <c r="AE45">
        <v>-20</v>
      </c>
      <c r="AF45">
        <f t="shared" si="6"/>
        <v>4039</v>
      </c>
      <c r="AG45">
        <v>6000</v>
      </c>
      <c r="AH45">
        <f t="shared" si="7"/>
        <v>10039</v>
      </c>
      <c r="AI45">
        <v>533</v>
      </c>
      <c r="AJ45">
        <f t="shared" si="8"/>
        <v>6</v>
      </c>
      <c r="AK45">
        <f t="shared" si="25"/>
        <v>18.834896810506567</v>
      </c>
      <c r="AM45">
        <v>3463</v>
      </c>
      <c r="AN45">
        <v>2574</v>
      </c>
      <c r="AO45">
        <v>-148</v>
      </c>
      <c r="AP45">
        <f t="shared" si="9"/>
        <v>5889</v>
      </c>
      <c r="AQ45">
        <v>0</v>
      </c>
      <c r="AR45">
        <f t="shared" si="10"/>
        <v>5889</v>
      </c>
      <c r="AS45">
        <v>161</v>
      </c>
      <c r="AT45">
        <f t="shared" si="11"/>
        <v>6</v>
      </c>
      <c r="AU45">
        <f t="shared" si="12"/>
        <v>36.577639751552795</v>
      </c>
      <c r="AW45">
        <v>2048</v>
      </c>
      <c r="AX45">
        <v>2290</v>
      </c>
      <c r="AY45">
        <v>-51</v>
      </c>
      <c r="AZ45">
        <f t="shared" si="13"/>
        <v>4287</v>
      </c>
      <c r="BA45">
        <v>2000</v>
      </c>
      <c r="BB45">
        <f t="shared" si="26"/>
        <v>6287</v>
      </c>
      <c r="BC45">
        <v>203</v>
      </c>
      <c r="BD45">
        <f t="shared" si="15"/>
        <v>7</v>
      </c>
      <c r="BE45">
        <f t="shared" si="16"/>
        <v>30.970443349753694</v>
      </c>
      <c r="BG45">
        <v>3563</v>
      </c>
      <c r="BH45">
        <v>2890</v>
      </c>
      <c r="BI45">
        <v>-81</v>
      </c>
      <c r="BJ45">
        <f t="shared" si="17"/>
        <v>6372</v>
      </c>
      <c r="BK45">
        <v>0</v>
      </c>
      <c r="BL45">
        <f t="shared" si="18"/>
        <v>6372</v>
      </c>
      <c r="BM45">
        <v>227</v>
      </c>
      <c r="BN45">
        <f t="shared" si="19"/>
        <v>5</v>
      </c>
      <c r="BO45">
        <f t="shared" si="20"/>
        <v>28.070484581497798</v>
      </c>
      <c r="BQ45">
        <v>6977</v>
      </c>
      <c r="BR45">
        <v>1713</v>
      </c>
      <c r="BS45">
        <v>-551</v>
      </c>
      <c r="BT45">
        <f t="shared" si="21"/>
        <v>8139</v>
      </c>
      <c r="BU45">
        <v>0</v>
      </c>
      <c r="BV45">
        <f t="shared" si="22"/>
        <v>8139</v>
      </c>
      <c r="BW45">
        <v>142</v>
      </c>
      <c r="BX45">
        <f t="shared" si="23"/>
        <v>5</v>
      </c>
      <c r="BY45">
        <f t="shared" si="24"/>
        <v>57.316901408450704</v>
      </c>
      <c r="CA45">
        <v>39990</v>
      </c>
    </row>
    <row r="46" spans="2:79" ht="17.25" customHeight="1" x14ac:dyDescent="0.3">
      <c r="B46" t="s">
        <v>112</v>
      </c>
      <c r="C46" t="s">
        <v>113</v>
      </c>
      <c r="D46" t="s">
        <v>27</v>
      </c>
      <c r="F46">
        <v>2210</v>
      </c>
      <c r="G46">
        <v>1252</v>
      </c>
      <c r="H46">
        <v>0</v>
      </c>
      <c r="I46">
        <v>-57</v>
      </c>
      <c r="J46">
        <f t="shared" si="0"/>
        <v>3405</v>
      </c>
      <c r="K46">
        <v>0</v>
      </c>
      <c r="L46">
        <f t="shared" si="1"/>
        <v>3405</v>
      </c>
      <c r="M46">
        <v>184</v>
      </c>
      <c r="N46">
        <v>1</v>
      </c>
      <c r="O46">
        <f t="shared" si="2"/>
        <v>18.505434782608695</v>
      </c>
      <c r="Q46">
        <v>1099</v>
      </c>
      <c r="R46">
        <v>820</v>
      </c>
      <c r="S46">
        <v>0</v>
      </c>
      <c r="T46">
        <v>-68</v>
      </c>
      <c r="U46">
        <f t="shared" si="3"/>
        <v>1851</v>
      </c>
      <c r="V46">
        <v>0</v>
      </c>
      <c r="W46">
        <f t="shared" si="4"/>
        <v>1851</v>
      </c>
      <c r="X46">
        <v>85</v>
      </c>
      <c r="Y46">
        <v>2</v>
      </c>
      <c r="Z46">
        <f t="shared" si="5"/>
        <v>21.776470588235295</v>
      </c>
      <c r="AB46">
        <v>9692</v>
      </c>
      <c r="AC46">
        <v>0</v>
      </c>
      <c r="AD46">
        <v>0</v>
      </c>
      <c r="AE46">
        <v>-349</v>
      </c>
      <c r="AF46">
        <f t="shared" si="6"/>
        <v>9343</v>
      </c>
      <c r="AG46">
        <v>2000</v>
      </c>
      <c r="AH46">
        <f t="shared" si="7"/>
        <v>11343</v>
      </c>
      <c r="AI46">
        <v>417</v>
      </c>
      <c r="AJ46">
        <f t="shared" si="8"/>
        <v>6</v>
      </c>
      <c r="AK46">
        <f t="shared" si="25"/>
        <v>27.201438848920862</v>
      </c>
      <c r="AM46">
        <v>3086</v>
      </c>
      <c r="AN46">
        <v>2420</v>
      </c>
      <c r="AO46">
        <v>-219</v>
      </c>
      <c r="AP46">
        <f t="shared" si="9"/>
        <v>5287</v>
      </c>
      <c r="AQ46">
        <v>0</v>
      </c>
      <c r="AR46">
        <f t="shared" si="10"/>
        <v>5287</v>
      </c>
      <c r="AS46">
        <v>166</v>
      </c>
      <c r="AT46">
        <f t="shared" si="11"/>
        <v>6</v>
      </c>
      <c r="AU46">
        <f t="shared" si="12"/>
        <v>31.849397590361445</v>
      </c>
      <c r="AW46">
        <v>5286</v>
      </c>
      <c r="AX46">
        <v>2310</v>
      </c>
      <c r="AY46">
        <v>-383</v>
      </c>
      <c r="AZ46">
        <f t="shared" si="13"/>
        <v>7213</v>
      </c>
      <c r="BA46">
        <v>0</v>
      </c>
      <c r="BB46">
        <f t="shared" si="26"/>
        <v>7213</v>
      </c>
      <c r="BC46">
        <v>161</v>
      </c>
      <c r="BD46">
        <f t="shared" si="15"/>
        <v>7</v>
      </c>
      <c r="BE46">
        <f t="shared" si="16"/>
        <v>44.801242236024848</v>
      </c>
      <c r="BG46">
        <v>1707</v>
      </c>
      <c r="BH46">
        <v>3180</v>
      </c>
      <c r="BI46">
        <v>-10</v>
      </c>
      <c r="BJ46">
        <f t="shared" si="17"/>
        <v>4877</v>
      </c>
      <c r="BK46">
        <v>0</v>
      </c>
      <c r="BL46">
        <f t="shared" si="18"/>
        <v>4877</v>
      </c>
      <c r="BM46">
        <v>93</v>
      </c>
      <c r="BN46">
        <f t="shared" si="19"/>
        <v>5</v>
      </c>
      <c r="BO46">
        <f t="shared" si="20"/>
        <v>52.44086021505376</v>
      </c>
      <c r="BQ46">
        <v>2136</v>
      </c>
      <c r="BR46">
        <v>1370</v>
      </c>
      <c r="BS46">
        <v>0</v>
      </c>
      <c r="BT46">
        <f t="shared" si="21"/>
        <v>3506</v>
      </c>
      <c r="BU46">
        <v>0</v>
      </c>
      <c r="BV46">
        <f t="shared" si="22"/>
        <v>3506</v>
      </c>
      <c r="BW46">
        <v>78</v>
      </c>
      <c r="BX46">
        <f t="shared" si="23"/>
        <v>5</v>
      </c>
      <c r="BY46">
        <f t="shared" si="24"/>
        <v>44.948717948717949</v>
      </c>
      <c r="CA46">
        <v>38383</v>
      </c>
    </row>
    <row r="47" spans="2:79" ht="17.25" customHeight="1" x14ac:dyDescent="0.3">
      <c r="B47" t="s">
        <v>114</v>
      </c>
      <c r="C47" t="s">
        <v>115</v>
      </c>
      <c r="D47" t="s">
        <v>27</v>
      </c>
      <c r="F47">
        <v>637</v>
      </c>
      <c r="G47">
        <v>249</v>
      </c>
      <c r="H47">
        <v>0</v>
      </c>
      <c r="I47">
        <v>0</v>
      </c>
      <c r="J47">
        <f t="shared" si="0"/>
        <v>886</v>
      </c>
      <c r="K47">
        <v>0</v>
      </c>
      <c r="L47">
        <f t="shared" si="1"/>
        <v>886</v>
      </c>
      <c r="M47">
        <v>57</v>
      </c>
      <c r="N47">
        <v>1</v>
      </c>
      <c r="O47">
        <f t="shared" si="2"/>
        <v>15.543859649122806</v>
      </c>
      <c r="Q47">
        <v>330</v>
      </c>
      <c r="R47">
        <v>650</v>
      </c>
      <c r="S47">
        <v>0</v>
      </c>
      <c r="T47">
        <v>0</v>
      </c>
      <c r="U47">
        <f t="shared" si="3"/>
        <v>980</v>
      </c>
      <c r="V47">
        <v>0</v>
      </c>
      <c r="W47">
        <f t="shared" si="4"/>
        <v>980</v>
      </c>
      <c r="X47">
        <v>68</v>
      </c>
      <c r="Y47">
        <v>2</v>
      </c>
      <c r="Z47">
        <f t="shared" si="5"/>
        <v>14.411764705882353</v>
      </c>
      <c r="AB47">
        <v>1418</v>
      </c>
      <c r="AC47">
        <v>0</v>
      </c>
      <c r="AD47">
        <v>0</v>
      </c>
      <c r="AE47">
        <v>-140</v>
      </c>
      <c r="AF47">
        <f t="shared" si="6"/>
        <v>1278</v>
      </c>
      <c r="AG47">
        <v>0</v>
      </c>
      <c r="AH47">
        <f t="shared" si="7"/>
        <v>1278</v>
      </c>
      <c r="AI47">
        <v>26</v>
      </c>
      <c r="AJ47">
        <f t="shared" si="8"/>
        <v>6</v>
      </c>
      <c r="AK47">
        <f t="shared" si="25"/>
        <v>49.153846153846153</v>
      </c>
      <c r="AM47">
        <v>953</v>
      </c>
      <c r="AN47">
        <v>390</v>
      </c>
      <c r="AO47">
        <v>0</v>
      </c>
      <c r="AP47">
        <f t="shared" si="9"/>
        <v>1343</v>
      </c>
      <c r="AQ47">
        <v>0</v>
      </c>
      <c r="AR47">
        <f t="shared" si="10"/>
        <v>1343</v>
      </c>
      <c r="AS47">
        <v>20</v>
      </c>
      <c r="AT47">
        <f t="shared" si="11"/>
        <v>6</v>
      </c>
      <c r="AU47">
        <f t="shared" si="12"/>
        <v>67.150000000000006</v>
      </c>
      <c r="AW47">
        <v>3</v>
      </c>
      <c r="AX47">
        <v>440</v>
      </c>
      <c r="AY47">
        <v>0</v>
      </c>
      <c r="AZ47">
        <f t="shared" si="13"/>
        <v>443</v>
      </c>
      <c r="BA47">
        <v>0</v>
      </c>
      <c r="BB47">
        <f t="shared" si="26"/>
        <v>443</v>
      </c>
      <c r="BC47">
        <v>14</v>
      </c>
      <c r="BD47">
        <f t="shared" si="15"/>
        <v>7</v>
      </c>
      <c r="BE47">
        <f t="shared" si="16"/>
        <v>31.642857142857142</v>
      </c>
      <c r="BG47">
        <v>451</v>
      </c>
      <c r="BH47">
        <v>1800</v>
      </c>
      <c r="BI47">
        <v>0</v>
      </c>
      <c r="BJ47">
        <f t="shared" si="17"/>
        <v>2251</v>
      </c>
      <c r="BK47">
        <v>0</v>
      </c>
      <c r="BL47">
        <f t="shared" si="18"/>
        <v>2251</v>
      </c>
      <c r="BM47">
        <v>12</v>
      </c>
      <c r="BN47">
        <f t="shared" si="19"/>
        <v>5</v>
      </c>
      <c r="BO47">
        <f t="shared" si="20"/>
        <v>187.58333333333334</v>
      </c>
      <c r="BQ47">
        <v>753</v>
      </c>
      <c r="BR47">
        <v>253</v>
      </c>
      <c r="BS47">
        <v>0</v>
      </c>
      <c r="BT47">
        <f t="shared" si="21"/>
        <v>1006</v>
      </c>
      <c r="BU47">
        <v>196</v>
      </c>
      <c r="BV47">
        <f t="shared" si="22"/>
        <v>1202</v>
      </c>
      <c r="BW47">
        <v>11</v>
      </c>
      <c r="BX47">
        <f t="shared" si="23"/>
        <v>5</v>
      </c>
      <c r="BY47">
        <f t="shared" si="24"/>
        <v>109.27272727272727</v>
      </c>
      <c r="CA47">
        <v>-30001</v>
      </c>
    </row>
    <row r="48" spans="2:79" ht="17.25" customHeight="1" x14ac:dyDescent="0.3">
      <c r="B48" t="s">
        <v>116</v>
      </c>
      <c r="C48" t="s">
        <v>117</v>
      </c>
      <c r="D48" t="s">
        <v>27</v>
      </c>
      <c r="F48">
        <v>1415</v>
      </c>
      <c r="G48">
        <v>0</v>
      </c>
      <c r="H48">
        <v>0</v>
      </c>
      <c r="I48">
        <v>-77</v>
      </c>
      <c r="J48">
        <f t="shared" si="0"/>
        <v>1338</v>
      </c>
      <c r="K48">
        <v>0</v>
      </c>
      <c r="L48">
        <f t="shared" si="1"/>
        <v>1338</v>
      </c>
      <c r="M48">
        <v>222</v>
      </c>
      <c r="N48">
        <v>1</v>
      </c>
      <c r="O48">
        <f t="shared" si="2"/>
        <v>6.0270270270270272</v>
      </c>
      <c r="Q48">
        <v>736</v>
      </c>
      <c r="R48">
        <v>0</v>
      </c>
      <c r="S48">
        <v>0</v>
      </c>
      <c r="T48">
        <v>0</v>
      </c>
      <c r="U48">
        <f t="shared" si="3"/>
        <v>736</v>
      </c>
      <c r="V48">
        <v>0</v>
      </c>
      <c r="W48">
        <f t="shared" si="4"/>
        <v>736</v>
      </c>
      <c r="X48">
        <v>53</v>
      </c>
      <c r="Y48">
        <v>2</v>
      </c>
      <c r="Z48">
        <f t="shared" si="5"/>
        <v>13.886792452830189</v>
      </c>
      <c r="AB48">
        <v>7092</v>
      </c>
      <c r="AC48">
        <v>0</v>
      </c>
      <c r="AD48">
        <v>0</v>
      </c>
      <c r="AE48">
        <v>-235</v>
      </c>
      <c r="AF48">
        <f t="shared" si="6"/>
        <v>6857</v>
      </c>
      <c r="AG48">
        <v>3000</v>
      </c>
      <c r="AH48">
        <f t="shared" si="7"/>
        <v>9857</v>
      </c>
      <c r="AI48">
        <v>1523</v>
      </c>
      <c r="AJ48">
        <f t="shared" si="8"/>
        <v>6</v>
      </c>
      <c r="AK48">
        <f t="shared" si="25"/>
        <v>6.4720945502298095</v>
      </c>
      <c r="AM48">
        <v>8726</v>
      </c>
      <c r="AN48">
        <v>2280</v>
      </c>
      <c r="AO48">
        <v>-110</v>
      </c>
      <c r="AP48">
        <f t="shared" si="9"/>
        <v>10896</v>
      </c>
      <c r="AQ48">
        <v>0</v>
      </c>
      <c r="AR48">
        <f t="shared" si="10"/>
        <v>10896</v>
      </c>
      <c r="AS48">
        <v>266</v>
      </c>
      <c r="AT48">
        <f t="shared" si="11"/>
        <v>6</v>
      </c>
      <c r="AU48">
        <f t="shared" si="12"/>
        <v>40.962406015037594</v>
      </c>
      <c r="AW48">
        <v>1726</v>
      </c>
      <c r="AX48">
        <v>0</v>
      </c>
      <c r="AY48">
        <v>-74</v>
      </c>
      <c r="AZ48">
        <f t="shared" si="13"/>
        <v>1652</v>
      </c>
      <c r="BA48">
        <v>0</v>
      </c>
      <c r="BB48">
        <f t="shared" si="26"/>
        <v>1652</v>
      </c>
      <c r="BC48">
        <v>205</v>
      </c>
      <c r="BD48">
        <f t="shared" si="15"/>
        <v>7</v>
      </c>
      <c r="BE48">
        <f t="shared" si="16"/>
        <v>8.0585365853658537</v>
      </c>
      <c r="BG48">
        <v>5086</v>
      </c>
      <c r="BH48">
        <v>0</v>
      </c>
      <c r="BI48">
        <v>-22</v>
      </c>
      <c r="BJ48">
        <f t="shared" si="17"/>
        <v>5064</v>
      </c>
      <c r="BK48">
        <v>0</v>
      </c>
      <c r="BL48">
        <f t="shared" si="18"/>
        <v>5064</v>
      </c>
      <c r="BM48">
        <v>92</v>
      </c>
      <c r="BN48">
        <f t="shared" si="19"/>
        <v>5</v>
      </c>
      <c r="BO48">
        <f t="shared" si="20"/>
        <v>55.043478260869563</v>
      </c>
      <c r="BQ48">
        <v>419</v>
      </c>
      <c r="BR48">
        <v>100</v>
      </c>
      <c r="BS48">
        <v>0</v>
      </c>
      <c r="BT48">
        <f t="shared" si="21"/>
        <v>519</v>
      </c>
      <c r="BU48">
        <v>2000</v>
      </c>
      <c r="BV48">
        <f t="shared" si="22"/>
        <v>2519</v>
      </c>
      <c r="BW48">
        <v>143</v>
      </c>
      <c r="BX48">
        <f t="shared" si="23"/>
        <v>5</v>
      </c>
      <c r="BY48">
        <f t="shared" si="24"/>
        <v>17.615384615384617</v>
      </c>
      <c r="CA48">
        <v>-7576</v>
      </c>
    </row>
    <row r="49" spans="2:79" ht="17.25" customHeight="1" x14ac:dyDescent="0.3">
      <c r="B49" t="s">
        <v>118</v>
      </c>
      <c r="C49" t="s">
        <v>119</v>
      </c>
      <c r="D49" t="s">
        <v>27</v>
      </c>
      <c r="F49">
        <v>265</v>
      </c>
      <c r="G49">
        <v>0</v>
      </c>
      <c r="H49">
        <v>0</v>
      </c>
      <c r="I49">
        <v>0</v>
      </c>
      <c r="J49">
        <f t="shared" si="0"/>
        <v>265</v>
      </c>
      <c r="K49">
        <v>0</v>
      </c>
      <c r="L49">
        <f t="shared" si="1"/>
        <v>265</v>
      </c>
      <c r="M49">
        <v>15</v>
      </c>
      <c r="N49">
        <v>1</v>
      </c>
      <c r="O49">
        <f t="shared" si="2"/>
        <v>17.666666666666668</v>
      </c>
      <c r="Q49">
        <v>2</v>
      </c>
      <c r="R49">
        <v>0</v>
      </c>
      <c r="S49">
        <v>0</v>
      </c>
      <c r="T49">
        <v>0</v>
      </c>
      <c r="U49">
        <f t="shared" si="3"/>
        <v>2</v>
      </c>
      <c r="V49">
        <v>0</v>
      </c>
      <c r="W49">
        <f t="shared" si="4"/>
        <v>2</v>
      </c>
      <c r="X49">
        <v>5</v>
      </c>
      <c r="Y49">
        <v>2</v>
      </c>
      <c r="Z49">
        <f t="shared" si="5"/>
        <v>0.4</v>
      </c>
      <c r="AB49">
        <v>1141</v>
      </c>
      <c r="AC49">
        <v>0</v>
      </c>
      <c r="AD49">
        <v>0</v>
      </c>
      <c r="AE49">
        <v>0</v>
      </c>
      <c r="AF49">
        <f t="shared" si="6"/>
        <v>1141</v>
      </c>
      <c r="AG49">
        <v>0</v>
      </c>
      <c r="AH49">
        <f t="shared" si="7"/>
        <v>1141</v>
      </c>
      <c r="AI49">
        <v>23</v>
      </c>
      <c r="AJ49">
        <f t="shared" si="8"/>
        <v>6</v>
      </c>
      <c r="AK49">
        <f t="shared" si="25"/>
        <v>49.608695652173914</v>
      </c>
      <c r="AM49">
        <v>247</v>
      </c>
      <c r="AN49">
        <v>0</v>
      </c>
      <c r="AO49">
        <v>-11</v>
      </c>
      <c r="AP49">
        <f t="shared" si="9"/>
        <v>236</v>
      </c>
      <c r="AQ49">
        <v>0</v>
      </c>
      <c r="AR49">
        <f t="shared" si="10"/>
        <v>236</v>
      </c>
      <c r="AS49">
        <v>22</v>
      </c>
      <c r="AT49">
        <f t="shared" si="11"/>
        <v>6</v>
      </c>
      <c r="AU49">
        <f t="shared" si="12"/>
        <v>10.727272727272727</v>
      </c>
      <c r="AW49">
        <v>49</v>
      </c>
      <c r="AX49">
        <v>0</v>
      </c>
      <c r="AY49">
        <v>0</v>
      </c>
      <c r="AZ49">
        <f t="shared" si="13"/>
        <v>49</v>
      </c>
      <c r="BA49">
        <v>0</v>
      </c>
      <c r="BB49">
        <f t="shared" si="26"/>
        <v>49</v>
      </c>
      <c r="BC49">
        <v>35</v>
      </c>
      <c r="BD49">
        <f t="shared" si="15"/>
        <v>7</v>
      </c>
      <c r="BE49">
        <f t="shared" si="16"/>
        <v>1.4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1191</v>
      </c>
      <c r="BR49">
        <v>0</v>
      </c>
      <c r="BS49">
        <v>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2:79" ht="17.25" customHeight="1" x14ac:dyDescent="0.3">
      <c r="B50" t="s">
        <v>120</v>
      </c>
      <c r="C50" t="s">
        <v>121</v>
      </c>
      <c r="D50" t="s">
        <v>27</v>
      </c>
      <c r="F50">
        <v>790</v>
      </c>
      <c r="G50">
        <v>0</v>
      </c>
      <c r="H50">
        <v>0</v>
      </c>
      <c r="I50">
        <v>-40</v>
      </c>
      <c r="J50">
        <f t="shared" si="0"/>
        <v>750</v>
      </c>
      <c r="K50">
        <v>0</v>
      </c>
      <c r="L50">
        <f t="shared" si="1"/>
        <v>750</v>
      </c>
      <c r="M50">
        <v>64</v>
      </c>
      <c r="N50">
        <v>1</v>
      </c>
      <c r="O50">
        <f t="shared" si="2"/>
        <v>11.71875</v>
      </c>
      <c r="Q50">
        <v>389</v>
      </c>
      <c r="R50">
        <v>0</v>
      </c>
      <c r="S50">
        <v>0</v>
      </c>
      <c r="T50">
        <v>-30</v>
      </c>
      <c r="U50">
        <f t="shared" si="3"/>
        <v>359</v>
      </c>
      <c r="V50">
        <v>0</v>
      </c>
      <c r="W50">
        <f t="shared" si="4"/>
        <v>359</v>
      </c>
      <c r="X50">
        <v>9</v>
      </c>
      <c r="Y50">
        <v>2</v>
      </c>
      <c r="Z50">
        <f t="shared" si="5"/>
        <v>39.888888888888886</v>
      </c>
      <c r="AB50">
        <v>2769</v>
      </c>
      <c r="AC50">
        <v>0</v>
      </c>
      <c r="AD50">
        <v>0</v>
      </c>
      <c r="AE50">
        <v>0</v>
      </c>
      <c r="AF50">
        <f t="shared" si="6"/>
        <v>2769</v>
      </c>
      <c r="AG50">
        <v>0</v>
      </c>
      <c r="AH50">
        <f t="shared" si="7"/>
        <v>2769</v>
      </c>
      <c r="AI50">
        <v>66</v>
      </c>
      <c r="AJ50">
        <f t="shared" si="8"/>
        <v>6</v>
      </c>
      <c r="AK50">
        <f t="shared" si="25"/>
        <v>41.954545454545453</v>
      </c>
      <c r="AM50">
        <v>2105</v>
      </c>
      <c r="AN50">
        <v>430</v>
      </c>
      <c r="AO50">
        <v>0</v>
      </c>
      <c r="AP50">
        <f t="shared" si="9"/>
        <v>2535</v>
      </c>
      <c r="AQ50">
        <v>0</v>
      </c>
      <c r="AR50">
        <f t="shared" si="10"/>
        <v>2535</v>
      </c>
      <c r="AS50">
        <v>53</v>
      </c>
      <c r="AT50">
        <f t="shared" si="11"/>
        <v>6</v>
      </c>
      <c r="AU50">
        <f t="shared" si="12"/>
        <v>47.830188679245282</v>
      </c>
      <c r="AW50">
        <v>748</v>
      </c>
      <c r="AX50">
        <v>0</v>
      </c>
      <c r="AY50">
        <v>0</v>
      </c>
      <c r="AZ50">
        <f t="shared" si="13"/>
        <v>748</v>
      </c>
      <c r="BA50">
        <v>0</v>
      </c>
      <c r="BB50">
        <f t="shared" si="26"/>
        <v>748</v>
      </c>
      <c r="BC50">
        <v>44</v>
      </c>
      <c r="BD50">
        <f t="shared" si="15"/>
        <v>7</v>
      </c>
      <c r="BE50">
        <f t="shared" si="16"/>
        <v>17</v>
      </c>
      <c r="BG50">
        <v>1161</v>
      </c>
      <c r="BH50">
        <v>0</v>
      </c>
      <c r="BI50">
        <v>0</v>
      </c>
      <c r="BJ50">
        <f t="shared" si="17"/>
        <v>1161</v>
      </c>
      <c r="BK50">
        <v>0</v>
      </c>
      <c r="BL50">
        <f t="shared" si="18"/>
        <v>1161</v>
      </c>
      <c r="BM50">
        <v>29</v>
      </c>
      <c r="BN50">
        <f t="shared" si="19"/>
        <v>5</v>
      </c>
      <c r="BO50">
        <f t="shared" si="20"/>
        <v>40.03448275862069</v>
      </c>
      <c r="BQ50">
        <v>1875</v>
      </c>
      <c r="BR50">
        <v>0</v>
      </c>
      <c r="BS50">
        <v>0</v>
      </c>
      <c r="BT50">
        <f t="shared" si="21"/>
        <v>1875</v>
      </c>
      <c r="BU50">
        <v>0</v>
      </c>
      <c r="BV50">
        <f t="shared" si="22"/>
        <v>1875</v>
      </c>
      <c r="BW50">
        <v>23</v>
      </c>
      <c r="BX50">
        <f t="shared" si="23"/>
        <v>5</v>
      </c>
      <c r="BY50">
        <f t="shared" si="24"/>
        <v>81.521739130434781</v>
      </c>
      <c r="CA50">
        <v>8400</v>
      </c>
    </row>
    <row r="51" spans="2:79" ht="17.25" customHeight="1" x14ac:dyDescent="0.3">
      <c r="B51" t="s">
        <v>122</v>
      </c>
      <c r="C51" t="s">
        <v>123</v>
      </c>
      <c r="D51" t="s">
        <v>27</v>
      </c>
      <c r="F51">
        <v>431</v>
      </c>
      <c r="G51">
        <v>0</v>
      </c>
      <c r="H51">
        <v>0</v>
      </c>
      <c r="I51">
        <v>0</v>
      </c>
      <c r="J51">
        <f t="shared" si="0"/>
        <v>431</v>
      </c>
      <c r="K51">
        <v>0</v>
      </c>
      <c r="L51">
        <f t="shared" si="1"/>
        <v>431</v>
      </c>
      <c r="M51">
        <v>42</v>
      </c>
      <c r="N51">
        <v>1</v>
      </c>
      <c r="O51">
        <f t="shared" si="2"/>
        <v>10.261904761904763</v>
      </c>
      <c r="Q51">
        <v>257</v>
      </c>
      <c r="R51">
        <v>0</v>
      </c>
      <c r="S51">
        <v>0</v>
      </c>
      <c r="T51">
        <v>0</v>
      </c>
      <c r="U51">
        <f t="shared" si="3"/>
        <v>257</v>
      </c>
      <c r="V51">
        <v>0</v>
      </c>
      <c r="W51">
        <f t="shared" si="4"/>
        <v>257</v>
      </c>
      <c r="X51">
        <v>6</v>
      </c>
      <c r="Y51">
        <v>2</v>
      </c>
      <c r="Z51">
        <f t="shared" si="5"/>
        <v>42.833333333333336</v>
      </c>
      <c r="AB51">
        <v>5247</v>
      </c>
      <c r="AC51">
        <v>0</v>
      </c>
      <c r="AD51">
        <v>0</v>
      </c>
      <c r="AE51">
        <v>0</v>
      </c>
      <c r="AF51">
        <f t="shared" si="6"/>
        <v>5247</v>
      </c>
      <c r="AG51">
        <v>0</v>
      </c>
      <c r="AH51">
        <f t="shared" si="7"/>
        <v>5247</v>
      </c>
      <c r="AI51">
        <v>101</v>
      </c>
      <c r="AJ51">
        <f t="shared" si="8"/>
        <v>6</v>
      </c>
      <c r="AK51">
        <f t="shared" si="25"/>
        <v>51.950495049504951</v>
      </c>
      <c r="AM51">
        <v>1492</v>
      </c>
      <c r="AN51">
        <v>0</v>
      </c>
      <c r="AO51">
        <v>0</v>
      </c>
      <c r="AP51">
        <f t="shared" si="9"/>
        <v>1492</v>
      </c>
      <c r="AQ51">
        <v>0</v>
      </c>
      <c r="AR51">
        <f t="shared" si="10"/>
        <v>1492</v>
      </c>
      <c r="AS51">
        <v>37</v>
      </c>
      <c r="AT51">
        <f t="shared" si="11"/>
        <v>6</v>
      </c>
      <c r="AU51">
        <f t="shared" si="12"/>
        <v>40.324324324324323</v>
      </c>
      <c r="AW51">
        <v>1653</v>
      </c>
      <c r="AX51">
        <v>0</v>
      </c>
      <c r="AY51">
        <v>-34</v>
      </c>
      <c r="AZ51">
        <f t="shared" si="13"/>
        <v>1619</v>
      </c>
      <c r="BA51">
        <v>0</v>
      </c>
      <c r="BB51">
        <f t="shared" si="26"/>
        <v>1619</v>
      </c>
      <c r="BC51">
        <v>66</v>
      </c>
      <c r="BD51">
        <f t="shared" si="15"/>
        <v>7</v>
      </c>
      <c r="BE51">
        <f t="shared" si="16"/>
        <v>24.530303030303031</v>
      </c>
      <c r="BG51">
        <v>1291</v>
      </c>
      <c r="BH51">
        <v>0</v>
      </c>
      <c r="BI51">
        <v>0</v>
      </c>
      <c r="BJ51">
        <f t="shared" si="17"/>
        <v>1291</v>
      </c>
      <c r="BK51">
        <v>0</v>
      </c>
      <c r="BL51">
        <f t="shared" si="18"/>
        <v>1291</v>
      </c>
      <c r="BM51">
        <v>30</v>
      </c>
      <c r="BN51">
        <f t="shared" si="19"/>
        <v>5</v>
      </c>
      <c r="BO51">
        <f t="shared" si="20"/>
        <v>43.033333333333331</v>
      </c>
      <c r="BQ51">
        <v>2400</v>
      </c>
      <c r="BR51">
        <v>0</v>
      </c>
      <c r="BS51">
        <v>-17</v>
      </c>
      <c r="BT51">
        <f t="shared" si="21"/>
        <v>2383</v>
      </c>
      <c r="BU51">
        <v>1000</v>
      </c>
      <c r="BV51">
        <f t="shared" si="22"/>
        <v>3383</v>
      </c>
      <c r="BW51">
        <v>33</v>
      </c>
      <c r="BX51">
        <f t="shared" si="23"/>
        <v>5</v>
      </c>
      <c r="BY51">
        <f t="shared" si="24"/>
        <v>102.51515151515152</v>
      </c>
      <c r="CA51">
        <v>14445</v>
      </c>
    </row>
    <row r="52" spans="2:79" ht="17.25" customHeight="1" x14ac:dyDescent="0.3"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2:79" ht="17.25" customHeight="1" x14ac:dyDescent="0.3">
      <c r="B53" t="s">
        <v>126</v>
      </c>
      <c r="C53" t="s">
        <v>127</v>
      </c>
      <c r="D53" t="s">
        <v>27</v>
      </c>
      <c r="F53">
        <v>1278</v>
      </c>
      <c r="G53">
        <v>1218</v>
      </c>
      <c r="H53">
        <v>0</v>
      </c>
      <c r="I53">
        <v>-74</v>
      </c>
      <c r="J53">
        <f t="shared" si="0"/>
        <v>2422</v>
      </c>
      <c r="K53">
        <v>0</v>
      </c>
      <c r="L53">
        <f t="shared" si="1"/>
        <v>2422</v>
      </c>
      <c r="M53">
        <v>111</v>
      </c>
      <c r="N53">
        <v>1</v>
      </c>
      <c r="O53">
        <f t="shared" si="2"/>
        <v>21.81981981981982</v>
      </c>
      <c r="Q53">
        <v>742</v>
      </c>
      <c r="R53">
        <v>820</v>
      </c>
      <c r="S53">
        <v>0</v>
      </c>
      <c r="T53">
        <v>-5</v>
      </c>
      <c r="U53">
        <f t="shared" si="3"/>
        <v>1557</v>
      </c>
      <c r="V53">
        <v>0</v>
      </c>
      <c r="W53">
        <f t="shared" si="4"/>
        <v>1557</v>
      </c>
      <c r="X53">
        <v>20</v>
      </c>
      <c r="Y53">
        <v>2</v>
      </c>
      <c r="Z53">
        <f t="shared" si="5"/>
        <v>77.849999999999994</v>
      </c>
      <c r="AB53">
        <v>2551</v>
      </c>
      <c r="AC53">
        <v>0</v>
      </c>
      <c r="AD53">
        <v>0</v>
      </c>
      <c r="AE53">
        <v>-180</v>
      </c>
      <c r="AF53">
        <f t="shared" si="6"/>
        <v>2371</v>
      </c>
      <c r="AG53">
        <v>0</v>
      </c>
      <c r="AH53">
        <f t="shared" si="7"/>
        <v>2371</v>
      </c>
      <c r="AI53">
        <v>30</v>
      </c>
      <c r="AJ53">
        <f t="shared" si="8"/>
        <v>6</v>
      </c>
      <c r="AK53">
        <f t="shared" si="25"/>
        <v>79.033333333333331</v>
      </c>
      <c r="AM53">
        <v>2407</v>
      </c>
      <c r="AN53">
        <v>420</v>
      </c>
      <c r="AO53">
        <v>-5</v>
      </c>
      <c r="AP53">
        <f t="shared" si="9"/>
        <v>2822</v>
      </c>
      <c r="AQ53">
        <v>0</v>
      </c>
      <c r="AR53">
        <f t="shared" si="10"/>
        <v>2822</v>
      </c>
      <c r="AS53">
        <v>20</v>
      </c>
      <c r="AT53">
        <f t="shared" si="11"/>
        <v>6</v>
      </c>
      <c r="AU53">
        <f t="shared" si="12"/>
        <v>141.1</v>
      </c>
      <c r="AW53">
        <v>710</v>
      </c>
      <c r="AX53">
        <v>278</v>
      </c>
      <c r="AY53">
        <v>0</v>
      </c>
      <c r="AZ53">
        <f t="shared" si="13"/>
        <v>988</v>
      </c>
      <c r="BA53">
        <v>0</v>
      </c>
      <c r="BB53">
        <f t="shared" si="26"/>
        <v>988</v>
      </c>
      <c r="BC53">
        <v>21</v>
      </c>
      <c r="BD53">
        <f t="shared" si="15"/>
        <v>7</v>
      </c>
      <c r="BE53">
        <f t="shared" si="16"/>
        <v>47.047619047619051</v>
      </c>
      <c r="BG53">
        <v>177</v>
      </c>
      <c r="BH53">
        <v>660</v>
      </c>
      <c r="BI53">
        <v>0</v>
      </c>
      <c r="BJ53">
        <f t="shared" si="17"/>
        <v>837</v>
      </c>
      <c r="BK53">
        <v>0</v>
      </c>
      <c r="BL53">
        <f t="shared" si="18"/>
        <v>837</v>
      </c>
      <c r="BM53">
        <v>11</v>
      </c>
      <c r="BN53">
        <f t="shared" si="19"/>
        <v>5</v>
      </c>
      <c r="BO53">
        <f t="shared" si="20"/>
        <v>76.090909090909093</v>
      </c>
      <c r="BQ53">
        <v>1346</v>
      </c>
      <c r="BR53">
        <v>600</v>
      </c>
      <c r="BS53">
        <v>0</v>
      </c>
      <c r="BT53">
        <f t="shared" si="21"/>
        <v>1946</v>
      </c>
      <c r="BU53">
        <v>800</v>
      </c>
      <c r="BV53">
        <f t="shared" si="22"/>
        <v>2746</v>
      </c>
      <c r="BW53">
        <v>37</v>
      </c>
      <c r="BX53">
        <f t="shared" si="23"/>
        <v>5</v>
      </c>
      <c r="BY53">
        <f t="shared" si="24"/>
        <v>74.21621621621621</v>
      </c>
      <c r="CA53">
        <v>9196</v>
      </c>
    </row>
    <row r="54" spans="2:79" ht="17.25" customHeight="1" x14ac:dyDescent="0.3">
      <c r="B54" t="s">
        <v>128</v>
      </c>
      <c r="C54" t="s">
        <v>129</v>
      </c>
      <c r="D54" t="s">
        <v>27</v>
      </c>
      <c r="F54">
        <v>25</v>
      </c>
      <c r="G54">
        <v>0</v>
      </c>
      <c r="H54">
        <v>0</v>
      </c>
      <c r="I54">
        <v>0</v>
      </c>
      <c r="J54">
        <f t="shared" si="0"/>
        <v>25</v>
      </c>
      <c r="K54">
        <v>0</v>
      </c>
      <c r="L54">
        <f t="shared" si="1"/>
        <v>25</v>
      </c>
      <c r="M54">
        <v>2</v>
      </c>
      <c r="N54">
        <v>1</v>
      </c>
      <c r="O54">
        <f t="shared" si="2"/>
        <v>12.5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169</v>
      </c>
      <c r="AC54">
        <v>0</v>
      </c>
      <c r="AD54">
        <v>0</v>
      </c>
      <c r="AE54">
        <v>-3</v>
      </c>
      <c r="AF54">
        <f t="shared" si="6"/>
        <v>166</v>
      </c>
      <c r="AG54">
        <v>210</v>
      </c>
      <c r="AH54">
        <f t="shared" si="7"/>
        <v>376</v>
      </c>
      <c r="AI54">
        <v>17</v>
      </c>
      <c r="AJ54">
        <f t="shared" si="8"/>
        <v>6</v>
      </c>
      <c r="AK54">
        <f t="shared" si="25"/>
        <v>22.117647058823529</v>
      </c>
      <c r="AM54">
        <v>70</v>
      </c>
      <c r="AN54">
        <v>0</v>
      </c>
      <c r="AO54">
        <v>0</v>
      </c>
      <c r="AP54">
        <f t="shared" si="9"/>
        <v>70</v>
      </c>
      <c r="AQ54">
        <v>0</v>
      </c>
      <c r="AR54">
        <f t="shared" si="10"/>
        <v>70</v>
      </c>
      <c r="AS54">
        <v>10</v>
      </c>
      <c r="AT54">
        <f t="shared" si="11"/>
        <v>6</v>
      </c>
      <c r="AU54">
        <f t="shared" si="12"/>
        <v>7</v>
      </c>
      <c r="AW54">
        <v>85</v>
      </c>
      <c r="AX54">
        <v>0</v>
      </c>
      <c r="AY54">
        <v>0</v>
      </c>
      <c r="AZ54">
        <f t="shared" si="13"/>
        <v>85</v>
      </c>
      <c r="BA54">
        <v>0</v>
      </c>
      <c r="BB54">
        <f t="shared" si="26"/>
        <v>85</v>
      </c>
      <c r="BC54">
        <v>5</v>
      </c>
      <c r="BD54">
        <f t="shared" si="15"/>
        <v>7</v>
      </c>
      <c r="BE54">
        <f t="shared" si="16"/>
        <v>17</v>
      </c>
      <c r="BG54">
        <v>34</v>
      </c>
      <c r="BH54">
        <v>10</v>
      </c>
      <c r="BI54">
        <v>0</v>
      </c>
      <c r="BJ54">
        <f t="shared" si="17"/>
        <v>44</v>
      </c>
      <c r="BK54">
        <v>0</v>
      </c>
      <c r="BL54">
        <f t="shared" si="18"/>
        <v>44</v>
      </c>
      <c r="BM54">
        <v>6</v>
      </c>
      <c r="BN54">
        <f t="shared" si="19"/>
        <v>5</v>
      </c>
      <c r="BO54">
        <f t="shared" si="20"/>
        <v>7.333333333333333</v>
      </c>
      <c r="BQ54">
        <v>65</v>
      </c>
      <c r="BR54">
        <v>30</v>
      </c>
      <c r="BS54">
        <v>0</v>
      </c>
      <c r="BT54">
        <f t="shared" si="21"/>
        <v>95</v>
      </c>
      <c r="BU54">
        <v>120</v>
      </c>
      <c r="BV54">
        <f t="shared" si="22"/>
        <v>215</v>
      </c>
      <c r="BW54">
        <v>7</v>
      </c>
      <c r="BX54">
        <f t="shared" si="23"/>
        <v>5</v>
      </c>
      <c r="BY54">
        <f t="shared" si="24"/>
        <v>30.714285714285715</v>
      </c>
      <c r="CA54">
        <v>306</v>
      </c>
    </row>
    <row r="55" spans="2:79" ht="17.25" customHeight="1" x14ac:dyDescent="0.3">
      <c r="B55" t="s">
        <v>130</v>
      </c>
      <c r="C55" t="s">
        <v>131</v>
      </c>
      <c r="D55" t="s">
        <v>27</v>
      </c>
      <c r="F55">
        <v>403</v>
      </c>
      <c r="G55">
        <v>0</v>
      </c>
      <c r="H55">
        <v>0</v>
      </c>
      <c r="I55">
        <v>0</v>
      </c>
      <c r="J55">
        <f t="shared" si="0"/>
        <v>403</v>
      </c>
      <c r="K55">
        <v>0</v>
      </c>
      <c r="L55">
        <f t="shared" si="1"/>
        <v>403</v>
      </c>
      <c r="M55">
        <v>27</v>
      </c>
      <c r="N55">
        <v>1</v>
      </c>
      <c r="O55">
        <f t="shared" si="2"/>
        <v>14.925925925925926</v>
      </c>
      <c r="Q55">
        <v>367</v>
      </c>
      <c r="R55">
        <v>0</v>
      </c>
      <c r="S55">
        <v>0</v>
      </c>
      <c r="T55">
        <v>0</v>
      </c>
      <c r="U55">
        <f t="shared" si="3"/>
        <v>367</v>
      </c>
      <c r="V55">
        <v>0</v>
      </c>
      <c r="W55">
        <f t="shared" si="4"/>
        <v>367</v>
      </c>
      <c r="X55">
        <v>17</v>
      </c>
      <c r="Y55">
        <v>2</v>
      </c>
      <c r="Z55">
        <f t="shared" si="5"/>
        <v>21.588235294117649</v>
      </c>
      <c r="AB55">
        <v>3082</v>
      </c>
      <c r="AC55">
        <v>0</v>
      </c>
      <c r="AD55">
        <v>0</v>
      </c>
      <c r="AE55">
        <v>0</v>
      </c>
      <c r="AF55">
        <f t="shared" si="6"/>
        <v>3082</v>
      </c>
      <c r="AG55">
        <v>540</v>
      </c>
      <c r="AH55">
        <f t="shared" si="7"/>
        <v>3622</v>
      </c>
      <c r="AI55">
        <v>83</v>
      </c>
      <c r="AJ55">
        <f t="shared" si="8"/>
        <v>6</v>
      </c>
      <c r="AK55">
        <f t="shared" si="25"/>
        <v>43.638554216867469</v>
      </c>
      <c r="AM55">
        <v>945</v>
      </c>
      <c r="AN55">
        <v>80</v>
      </c>
      <c r="AO55">
        <v>-12</v>
      </c>
      <c r="AP55">
        <f t="shared" si="9"/>
        <v>1013</v>
      </c>
      <c r="AQ55">
        <v>0</v>
      </c>
      <c r="AR55">
        <f t="shared" si="10"/>
        <v>1013</v>
      </c>
      <c r="AS55">
        <v>33</v>
      </c>
      <c r="AT55">
        <f t="shared" si="11"/>
        <v>6</v>
      </c>
      <c r="AU55">
        <f t="shared" si="12"/>
        <v>30.696969696969695</v>
      </c>
      <c r="AW55">
        <v>589</v>
      </c>
      <c r="AX55">
        <v>0</v>
      </c>
      <c r="AY55">
        <v>0</v>
      </c>
      <c r="AZ55">
        <f t="shared" si="13"/>
        <v>589</v>
      </c>
      <c r="BA55">
        <v>0</v>
      </c>
      <c r="BB55">
        <f t="shared" si="26"/>
        <v>589</v>
      </c>
      <c r="BC55">
        <v>20</v>
      </c>
      <c r="BD55">
        <f t="shared" si="15"/>
        <v>7</v>
      </c>
      <c r="BE55">
        <f t="shared" si="16"/>
        <v>29.45</v>
      </c>
      <c r="BG55">
        <v>842</v>
      </c>
      <c r="BH55">
        <v>0</v>
      </c>
      <c r="BI55">
        <v>0</v>
      </c>
      <c r="BJ55">
        <f t="shared" si="17"/>
        <v>842</v>
      </c>
      <c r="BK55">
        <v>0</v>
      </c>
      <c r="BL55">
        <f t="shared" si="18"/>
        <v>842</v>
      </c>
      <c r="BM55">
        <v>17</v>
      </c>
      <c r="BN55">
        <f t="shared" si="19"/>
        <v>5</v>
      </c>
      <c r="BO55">
        <f t="shared" si="20"/>
        <v>49.529411764705884</v>
      </c>
      <c r="BQ55">
        <v>864</v>
      </c>
      <c r="BR55">
        <v>0</v>
      </c>
      <c r="BS55">
        <v>0</v>
      </c>
      <c r="BT55">
        <f t="shared" si="21"/>
        <v>864</v>
      </c>
      <c r="BU55">
        <v>1800</v>
      </c>
      <c r="BV55">
        <f t="shared" si="22"/>
        <v>2664</v>
      </c>
      <c r="BW55">
        <v>46</v>
      </c>
      <c r="BX55">
        <f t="shared" si="23"/>
        <v>5</v>
      </c>
      <c r="BY55">
        <f t="shared" si="24"/>
        <v>57.913043478260867</v>
      </c>
      <c r="CA55">
        <v>13473</v>
      </c>
    </row>
    <row r="56" spans="2:79" ht="17.25" customHeight="1" x14ac:dyDescent="0.3">
      <c r="B56" t="s">
        <v>132</v>
      </c>
      <c r="C56" t="s">
        <v>133</v>
      </c>
      <c r="D56" t="s">
        <v>27</v>
      </c>
      <c r="F56">
        <v>1002</v>
      </c>
      <c r="G56">
        <v>559</v>
      </c>
      <c r="H56">
        <v>0</v>
      </c>
      <c r="I56">
        <v>-166</v>
      </c>
      <c r="J56">
        <f t="shared" si="0"/>
        <v>1395</v>
      </c>
      <c r="K56">
        <v>0</v>
      </c>
      <c r="L56">
        <f t="shared" si="1"/>
        <v>1395</v>
      </c>
      <c r="M56">
        <v>144</v>
      </c>
      <c r="N56">
        <v>1</v>
      </c>
      <c r="O56">
        <f t="shared" si="2"/>
        <v>9.6875</v>
      </c>
      <c r="Q56">
        <v>129</v>
      </c>
      <c r="R56">
        <v>2680</v>
      </c>
      <c r="S56">
        <v>0</v>
      </c>
      <c r="T56">
        <v>0</v>
      </c>
      <c r="U56">
        <f t="shared" si="3"/>
        <v>2809</v>
      </c>
      <c r="V56">
        <v>0</v>
      </c>
      <c r="W56">
        <f t="shared" si="4"/>
        <v>2809</v>
      </c>
      <c r="X56">
        <v>86</v>
      </c>
      <c r="Y56">
        <v>2</v>
      </c>
      <c r="Z56">
        <f t="shared" si="5"/>
        <v>32.662790697674417</v>
      </c>
      <c r="AB56">
        <v>5396</v>
      </c>
      <c r="AC56">
        <v>1500</v>
      </c>
      <c r="AD56">
        <v>0</v>
      </c>
      <c r="AE56">
        <v>-150</v>
      </c>
      <c r="AF56">
        <f t="shared" si="6"/>
        <v>6746</v>
      </c>
      <c r="AG56">
        <v>3000</v>
      </c>
      <c r="AH56">
        <f t="shared" si="7"/>
        <v>9746</v>
      </c>
      <c r="AI56">
        <v>320</v>
      </c>
      <c r="AJ56">
        <f t="shared" si="8"/>
        <v>6</v>
      </c>
      <c r="AK56">
        <f t="shared" si="25"/>
        <v>30.456250000000001</v>
      </c>
      <c r="AM56">
        <v>9603</v>
      </c>
      <c r="AN56">
        <v>11583</v>
      </c>
      <c r="AO56">
        <v>-153</v>
      </c>
      <c r="AP56">
        <f t="shared" si="9"/>
        <v>21033</v>
      </c>
      <c r="AQ56">
        <v>0</v>
      </c>
      <c r="AR56">
        <f t="shared" si="10"/>
        <v>21033</v>
      </c>
      <c r="AS56">
        <v>276</v>
      </c>
      <c r="AT56">
        <f t="shared" si="11"/>
        <v>6</v>
      </c>
      <c r="AU56">
        <f t="shared" si="12"/>
        <v>76.206521739130437</v>
      </c>
      <c r="AW56">
        <v>2581</v>
      </c>
      <c r="AX56">
        <v>1750</v>
      </c>
      <c r="AY56">
        <v>-2645</v>
      </c>
      <c r="AZ56">
        <f t="shared" si="13"/>
        <v>1686</v>
      </c>
      <c r="BA56">
        <v>2500</v>
      </c>
      <c r="BB56">
        <f t="shared" si="26"/>
        <v>4186</v>
      </c>
      <c r="BC56">
        <v>235</v>
      </c>
      <c r="BD56">
        <f t="shared" si="15"/>
        <v>7</v>
      </c>
      <c r="BE56">
        <f t="shared" si="16"/>
        <v>17.812765957446807</v>
      </c>
      <c r="BG56">
        <v>463</v>
      </c>
      <c r="BH56">
        <v>12868</v>
      </c>
      <c r="BI56">
        <v>0</v>
      </c>
      <c r="BJ56">
        <f t="shared" si="17"/>
        <v>13331</v>
      </c>
      <c r="BK56">
        <v>0</v>
      </c>
      <c r="BL56">
        <f t="shared" si="18"/>
        <v>13331</v>
      </c>
      <c r="BM56">
        <v>339</v>
      </c>
      <c r="BN56">
        <f t="shared" si="19"/>
        <v>5</v>
      </c>
      <c r="BO56">
        <f t="shared" si="20"/>
        <v>39.32448377581121</v>
      </c>
      <c r="BQ56">
        <v>520</v>
      </c>
      <c r="BR56">
        <v>5871</v>
      </c>
      <c r="BS56">
        <v>0</v>
      </c>
      <c r="BT56">
        <f t="shared" si="21"/>
        <v>6391</v>
      </c>
      <c r="BU56">
        <v>500</v>
      </c>
      <c r="BV56">
        <f t="shared" si="22"/>
        <v>6891</v>
      </c>
      <c r="BW56">
        <v>181</v>
      </c>
      <c r="BX56">
        <f t="shared" si="23"/>
        <v>5</v>
      </c>
      <c r="BY56">
        <f t="shared" si="24"/>
        <v>38.071823204419893</v>
      </c>
      <c r="CA56">
        <v>67284</v>
      </c>
    </row>
    <row r="57" spans="2:79" ht="17.25" customHeight="1" x14ac:dyDescent="0.3">
      <c r="B57" t="s">
        <v>134</v>
      </c>
      <c r="C57" t="s">
        <v>135</v>
      </c>
      <c r="D57" t="s">
        <v>27</v>
      </c>
      <c r="F57">
        <v>776</v>
      </c>
      <c r="G57">
        <v>0</v>
      </c>
      <c r="H57">
        <v>0</v>
      </c>
      <c r="I57">
        <v>-13</v>
      </c>
      <c r="J57">
        <f t="shared" si="0"/>
        <v>763</v>
      </c>
      <c r="K57">
        <v>0</v>
      </c>
      <c r="L57">
        <f t="shared" si="1"/>
        <v>763</v>
      </c>
      <c r="M57">
        <v>117</v>
      </c>
      <c r="N57">
        <v>1</v>
      </c>
      <c r="O57">
        <f t="shared" si="2"/>
        <v>6.5213675213675213</v>
      </c>
      <c r="Q57">
        <v>733</v>
      </c>
      <c r="R57">
        <v>0</v>
      </c>
      <c r="S57">
        <v>0</v>
      </c>
      <c r="T57">
        <v>-53</v>
      </c>
      <c r="U57">
        <f t="shared" si="3"/>
        <v>680</v>
      </c>
      <c r="V57">
        <v>0</v>
      </c>
      <c r="W57">
        <f t="shared" si="4"/>
        <v>680</v>
      </c>
      <c r="X57">
        <v>43</v>
      </c>
      <c r="Y57">
        <v>2</v>
      </c>
      <c r="Z57">
        <f t="shared" si="5"/>
        <v>15.813953488372093</v>
      </c>
      <c r="AB57">
        <v>1803</v>
      </c>
      <c r="AC57">
        <v>0</v>
      </c>
      <c r="AD57">
        <v>0</v>
      </c>
      <c r="AE57">
        <v>0</v>
      </c>
      <c r="AF57">
        <f t="shared" si="6"/>
        <v>1803</v>
      </c>
      <c r="AG57">
        <v>0</v>
      </c>
      <c r="AH57">
        <f t="shared" si="7"/>
        <v>1803</v>
      </c>
      <c r="AI57">
        <v>50</v>
      </c>
      <c r="AJ57">
        <f t="shared" si="8"/>
        <v>6</v>
      </c>
      <c r="AK57">
        <f t="shared" si="25"/>
        <v>36.06</v>
      </c>
      <c r="AM57">
        <v>1652</v>
      </c>
      <c r="AN57">
        <v>0</v>
      </c>
      <c r="AO57">
        <v>-56</v>
      </c>
      <c r="AP57">
        <f t="shared" si="9"/>
        <v>1596</v>
      </c>
      <c r="AQ57">
        <v>0</v>
      </c>
      <c r="AR57">
        <f t="shared" si="10"/>
        <v>1596</v>
      </c>
      <c r="AS57">
        <v>20</v>
      </c>
      <c r="AT57">
        <f t="shared" si="11"/>
        <v>6</v>
      </c>
      <c r="AU57">
        <f t="shared" si="12"/>
        <v>79.8</v>
      </c>
      <c r="AW57">
        <v>664</v>
      </c>
      <c r="AX57">
        <v>50</v>
      </c>
      <c r="AY57">
        <v>-1</v>
      </c>
      <c r="AZ57">
        <f t="shared" si="13"/>
        <v>713</v>
      </c>
      <c r="BA57">
        <v>0</v>
      </c>
      <c r="BB57">
        <f t="shared" si="26"/>
        <v>713</v>
      </c>
      <c r="BC57">
        <v>20</v>
      </c>
      <c r="BD57">
        <f t="shared" si="15"/>
        <v>7</v>
      </c>
      <c r="BE57">
        <f t="shared" si="16"/>
        <v>35.65</v>
      </c>
      <c r="BG57">
        <v>743</v>
      </c>
      <c r="BH57">
        <v>100</v>
      </c>
      <c r="BI57">
        <v>-17</v>
      </c>
      <c r="BJ57">
        <f t="shared" si="17"/>
        <v>826</v>
      </c>
      <c r="BK57">
        <v>0</v>
      </c>
      <c r="BL57">
        <f t="shared" si="18"/>
        <v>826</v>
      </c>
      <c r="BM57">
        <v>17</v>
      </c>
      <c r="BN57">
        <f t="shared" si="19"/>
        <v>5</v>
      </c>
      <c r="BO57">
        <f t="shared" si="20"/>
        <v>48.588235294117645</v>
      </c>
      <c r="BQ57">
        <v>1389</v>
      </c>
      <c r="BR57">
        <v>970</v>
      </c>
      <c r="BS57">
        <v>-2</v>
      </c>
      <c r="BT57">
        <f t="shared" si="21"/>
        <v>2357</v>
      </c>
      <c r="BU57">
        <v>0</v>
      </c>
      <c r="BV57">
        <f t="shared" si="22"/>
        <v>2357</v>
      </c>
      <c r="BW57">
        <v>38</v>
      </c>
      <c r="BX57">
        <f t="shared" si="23"/>
        <v>5</v>
      </c>
      <c r="BY57">
        <f t="shared" si="24"/>
        <v>62.026315789473685</v>
      </c>
      <c r="CA57">
        <v>8003</v>
      </c>
    </row>
    <row r="58" spans="2:79" ht="17.25" customHeight="1" x14ac:dyDescent="0.3">
      <c r="B58" t="s">
        <v>136</v>
      </c>
      <c r="C58" t="s">
        <v>137</v>
      </c>
      <c r="D58" t="s">
        <v>27</v>
      </c>
      <c r="F58">
        <v>786</v>
      </c>
      <c r="G58">
        <v>0</v>
      </c>
      <c r="H58">
        <v>0</v>
      </c>
      <c r="I58">
        <v>-18</v>
      </c>
      <c r="J58">
        <f t="shared" si="0"/>
        <v>768</v>
      </c>
      <c r="K58">
        <v>0</v>
      </c>
      <c r="L58">
        <f t="shared" si="1"/>
        <v>768</v>
      </c>
      <c r="M58">
        <v>8</v>
      </c>
      <c r="N58">
        <v>1</v>
      </c>
      <c r="O58">
        <f t="shared" si="2"/>
        <v>96</v>
      </c>
      <c r="Q58">
        <v>389</v>
      </c>
      <c r="R58">
        <v>0</v>
      </c>
      <c r="S58">
        <v>0</v>
      </c>
      <c r="T58">
        <v>-21</v>
      </c>
      <c r="U58">
        <f t="shared" si="3"/>
        <v>368</v>
      </c>
      <c r="V58">
        <v>0</v>
      </c>
      <c r="W58">
        <f t="shared" si="4"/>
        <v>368</v>
      </c>
      <c r="X58">
        <v>16</v>
      </c>
      <c r="Y58">
        <v>2</v>
      </c>
      <c r="Z58">
        <f t="shared" si="5"/>
        <v>23</v>
      </c>
      <c r="AB58">
        <v>3381</v>
      </c>
      <c r="AC58">
        <v>0</v>
      </c>
      <c r="AD58">
        <v>0</v>
      </c>
      <c r="AE58">
        <v>19</v>
      </c>
      <c r="AF58">
        <f t="shared" si="6"/>
        <v>3400</v>
      </c>
      <c r="AG58">
        <v>0</v>
      </c>
      <c r="AH58">
        <f t="shared" si="7"/>
        <v>3400</v>
      </c>
      <c r="AI58">
        <v>12</v>
      </c>
      <c r="AJ58">
        <f t="shared" si="8"/>
        <v>6</v>
      </c>
      <c r="AK58">
        <f t="shared" si="25"/>
        <v>283.33333333333331</v>
      </c>
      <c r="AM58">
        <v>1261</v>
      </c>
      <c r="AN58">
        <v>0</v>
      </c>
      <c r="AO58">
        <v>0</v>
      </c>
      <c r="AP58">
        <f t="shared" si="9"/>
        <v>1261</v>
      </c>
      <c r="AQ58">
        <v>0</v>
      </c>
      <c r="AR58">
        <f t="shared" si="10"/>
        <v>1261</v>
      </c>
      <c r="AS58">
        <v>5</v>
      </c>
      <c r="AT58">
        <f t="shared" si="11"/>
        <v>6</v>
      </c>
      <c r="AU58">
        <f t="shared" si="12"/>
        <v>252.2</v>
      </c>
      <c r="AW58">
        <v>565</v>
      </c>
      <c r="AX58">
        <v>0</v>
      </c>
      <c r="AY58">
        <v>0</v>
      </c>
      <c r="AZ58">
        <f t="shared" si="13"/>
        <v>565</v>
      </c>
      <c r="BA58">
        <v>0</v>
      </c>
      <c r="BB58">
        <f t="shared" si="26"/>
        <v>565</v>
      </c>
      <c r="BC58">
        <v>4</v>
      </c>
      <c r="BD58">
        <f t="shared" si="15"/>
        <v>7</v>
      </c>
      <c r="BE58">
        <f t="shared" si="16"/>
        <v>141.25</v>
      </c>
      <c r="BG58">
        <v>603</v>
      </c>
      <c r="BH58">
        <v>0</v>
      </c>
      <c r="BI58">
        <v>0</v>
      </c>
      <c r="BJ58">
        <f t="shared" si="17"/>
        <v>603</v>
      </c>
      <c r="BK58">
        <v>0</v>
      </c>
      <c r="BL58">
        <f t="shared" si="18"/>
        <v>603</v>
      </c>
      <c r="BM58">
        <v>4</v>
      </c>
      <c r="BN58">
        <f t="shared" si="19"/>
        <v>5</v>
      </c>
      <c r="BO58">
        <f t="shared" si="20"/>
        <v>150.75</v>
      </c>
      <c r="BQ58">
        <v>289</v>
      </c>
      <c r="BR58">
        <v>0</v>
      </c>
      <c r="BS58">
        <v>-6</v>
      </c>
      <c r="BT58">
        <f t="shared" si="21"/>
        <v>283</v>
      </c>
      <c r="BU58">
        <v>432</v>
      </c>
      <c r="BV58">
        <f t="shared" si="22"/>
        <v>715</v>
      </c>
      <c r="BW58">
        <v>15</v>
      </c>
      <c r="BX58">
        <f t="shared" si="23"/>
        <v>5</v>
      </c>
      <c r="BY58">
        <f t="shared" si="24"/>
        <v>47.666666666666664</v>
      </c>
      <c r="CA58">
        <v>25522</v>
      </c>
    </row>
    <row r="59" spans="2:79" ht="17.25" customHeight="1" x14ac:dyDescent="0.3">
      <c r="B59" t="s">
        <v>138</v>
      </c>
      <c r="C59" t="s">
        <v>139</v>
      </c>
      <c r="D59" t="s">
        <v>27</v>
      </c>
      <c r="F59">
        <v>1778</v>
      </c>
      <c r="G59">
        <v>0</v>
      </c>
      <c r="H59">
        <v>0</v>
      </c>
      <c r="I59">
        <v>-121</v>
      </c>
      <c r="J59">
        <f t="shared" si="0"/>
        <v>1657</v>
      </c>
      <c r="K59">
        <v>0</v>
      </c>
      <c r="L59">
        <f t="shared" si="1"/>
        <v>1657</v>
      </c>
      <c r="M59">
        <v>249</v>
      </c>
      <c r="N59">
        <v>1</v>
      </c>
      <c r="O59">
        <f t="shared" si="2"/>
        <v>6.6546184738955825</v>
      </c>
      <c r="Q59">
        <v>513</v>
      </c>
      <c r="R59">
        <v>0</v>
      </c>
      <c r="S59">
        <v>0</v>
      </c>
      <c r="T59">
        <v>0</v>
      </c>
      <c r="U59">
        <f t="shared" si="3"/>
        <v>513</v>
      </c>
      <c r="V59">
        <v>0</v>
      </c>
      <c r="W59">
        <f t="shared" si="4"/>
        <v>513</v>
      </c>
      <c r="X59">
        <v>54</v>
      </c>
      <c r="Y59">
        <v>2</v>
      </c>
      <c r="Z59">
        <f t="shared" si="5"/>
        <v>9.5</v>
      </c>
      <c r="AB59">
        <v>3782</v>
      </c>
      <c r="AC59">
        <v>0</v>
      </c>
      <c r="AD59">
        <v>0</v>
      </c>
      <c r="AE59">
        <v>-5</v>
      </c>
      <c r="AF59">
        <f t="shared" si="6"/>
        <v>3777</v>
      </c>
      <c r="AG59">
        <v>3500</v>
      </c>
      <c r="AH59">
        <f t="shared" si="7"/>
        <v>7277</v>
      </c>
      <c r="AI59">
        <v>623</v>
      </c>
      <c r="AJ59">
        <f t="shared" si="8"/>
        <v>6</v>
      </c>
      <c r="AK59">
        <f t="shared" si="25"/>
        <v>11.680577849117174</v>
      </c>
      <c r="AM59">
        <v>1038</v>
      </c>
      <c r="AN59">
        <v>0</v>
      </c>
      <c r="AO59">
        <v>-5</v>
      </c>
      <c r="AP59">
        <f t="shared" si="9"/>
        <v>1033</v>
      </c>
      <c r="AQ59">
        <v>0</v>
      </c>
      <c r="AR59">
        <f t="shared" si="10"/>
        <v>1033</v>
      </c>
      <c r="AS59">
        <v>68</v>
      </c>
      <c r="AT59">
        <f t="shared" si="11"/>
        <v>6</v>
      </c>
      <c r="AU59">
        <f t="shared" si="12"/>
        <v>15.191176470588236</v>
      </c>
      <c r="AW59">
        <v>1353</v>
      </c>
      <c r="AX59">
        <v>0</v>
      </c>
      <c r="AY59">
        <v>-78</v>
      </c>
      <c r="AZ59">
        <f t="shared" si="13"/>
        <v>1275</v>
      </c>
      <c r="BA59">
        <v>1200</v>
      </c>
      <c r="BB59">
        <f t="shared" si="26"/>
        <v>2475</v>
      </c>
      <c r="BC59">
        <v>82</v>
      </c>
      <c r="BD59">
        <f t="shared" si="15"/>
        <v>7</v>
      </c>
      <c r="BE59">
        <f t="shared" si="16"/>
        <v>30.182926829268293</v>
      </c>
      <c r="BG59">
        <v>2142</v>
      </c>
      <c r="BH59">
        <v>40</v>
      </c>
      <c r="BI59">
        <v>0</v>
      </c>
      <c r="BJ59">
        <f t="shared" si="17"/>
        <v>2182</v>
      </c>
      <c r="BK59">
        <v>0</v>
      </c>
      <c r="BL59">
        <f t="shared" si="18"/>
        <v>2182</v>
      </c>
      <c r="BM59">
        <v>103</v>
      </c>
      <c r="BN59">
        <f t="shared" si="19"/>
        <v>5</v>
      </c>
      <c r="BO59">
        <f t="shared" si="20"/>
        <v>21.184466019417474</v>
      </c>
      <c r="BQ59">
        <v>2987</v>
      </c>
      <c r="BR59">
        <v>0</v>
      </c>
      <c r="BS59">
        <v>-20</v>
      </c>
      <c r="BT59">
        <f t="shared" si="21"/>
        <v>2967</v>
      </c>
      <c r="BU59">
        <v>2500</v>
      </c>
      <c r="BV59">
        <f t="shared" si="22"/>
        <v>5467</v>
      </c>
      <c r="BW59">
        <v>66</v>
      </c>
      <c r="BX59">
        <f t="shared" si="23"/>
        <v>5</v>
      </c>
      <c r="BY59">
        <f t="shared" si="24"/>
        <v>82.833333333333329</v>
      </c>
      <c r="CA59">
        <v>8323</v>
      </c>
    </row>
    <row r="60" spans="2:79" ht="17.25" customHeight="1" x14ac:dyDescent="0.3">
      <c r="B60" t="s">
        <v>140</v>
      </c>
      <c r="C60" t="s">
        <v>141</v>
      </c>
      <c r="D60" t="s">
        <v>27</v>
      </c>
      <c r="F60">
        <v>374</v>
      </c>
      <c r="G60">
        <v>0</v>
      </c>
      <c r="H60">
        <v>0</v>
      </c>
      <c r="I60">
        <v>0</v>
      </c>
      <c r="J60">
        <f t="shared" si="0"/>
        <v>374</v>
      </c>
      <c r="K60">
        <v>0</v>
      </c>
      <c r="L60">
        <f t="shared" si="1"/>
        <v>374</v>
      </c>
      <c r="M60">
        <v>2</v>
      </c>
      <c r="N60">
        <v>1</v>
      </c>
      <c r="O60">
        <f t="shared" si="2"/>
        <v>187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B60">
        <v>854</v>
      </c>
      <c r="AC60">
        <v>0</v>
      </c>
      <c r="AD60">
        <v>0</v>
      </c>
      <c r="AE60">
        <v>0</v>
      </c>
      <c r="AF60">
        <f t="shared" si="6"/>
        <v>854</v>
      </c>
      <c r="AG60">
        <v>0</v>
      </c>
      <c r="AH60">
        <f t="shared" si="7"/>
        <v>854</v>
      </c>
      <c r="AI60">
        <v>15</v>
      </c>
      <c r="AJ60">
        <f t="shared" si="8"/>
        <v>6</v>
      </c>
      <c r="AK60">
        <f t="shared" si="25"/>
        <v>56.93333333333333</v>
      </c>
      <c r="AM60">
        <v>1224</v>
      </c>
      <c r="AN60">
        <v>340</v>
      </c>
      <c r="AO60">
        <v>0</v>
      </c>
      <c r="AP60">
        <f t="shared" si="9"/>
        <v>1564</v>
      </c>
      <c r="AQ60">
        <v>0</v>
      </c>
      <c r="AR60">
        <f t="shared" si="10"/>
        <v>1564</v>
      </c>
      <c r="AS60">
        <v>23</v>
      </c>
      <c r="AT60">
        <f t="shared" si="11"/>
        <v>6</v>
      </c>
      <c r="AU60">
        <f t="shared" si="12"/>
        <v>68</v>
      </c>
      <c r="AW60">
        <v>81</v>
      </c>
      <c r="AX60">
        <v>0</v>
      </c>
      <c r="AY60">
        <v>0</v>
      </c>
      <c r="AZ60">
        <f t="shared" si="13"/>
        <v>81</v>
      </c>
      <c r="BA60">
        <v>0</v>
      </c>
      <c r="BB60">
        <f t="shared" si="26"/>
        <v>81</v>
      </c>
      <c r="BC60">
        <v>3</v>
      </c>
      <c r="BD60">
        <f t="shared" si="15"/>
        <v>7</v>
      </c>
      <c r="BE60">
        <f t="shared" si="16"/>
        <v>27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Q60">
        <v>1111</v>
      </c>
      <c r="BR60">
        <v>0</v>
      </c>
      <c r="BS60">
        <v>0</v>
      </c>
      <c r="BT60">
        <f t="shared" si="21"/>
        <v>1111</v>
      </c>
      <c r="BU60">
        <v>0</v>
      </c>
      <c r="BV60">
        <f t="shared" si="22"/>
        <v>1111</v>
      </c>
      <c r="BW60">
        <v>17</v>
      </c>
      <c r="BX60">
        <f t="shared" si="23"/>
        <v>5</v>
      </c>
      <c r="BY60">
        <f t="shared" si="24"/>
        <v>65.352941176470594</v>
      </c>
      <c r="CA60">
        <v>1440</v>
      </c>
    </row>
    <row r="61" spans="2:79" ht="17.25" customHeight="1" x14ac:dyDescent="0.3">
      <c r="B61" t="s">
        <v>142</v>
      </c>
      <c r="C61" t="s">
        <v>143</v>
      </c>
      <c r="D61" t="s">
        <v>27</v>
      </c>
      <c r="F61">
        <v>837</v>
      </c>
      <c r="G61">
        <v>372</v>
      </c>
      <c r="H61">
        <v>0</v>
      </c>
      <c r="I61">
        <v>-12</v>
      </c>
      <c r="J61">
        <f t="shared" si="0"/>
        <v>1197</v>
      </c>
      <c r="K61">
        <v>0</v>
      </c>
      <c r="L61">
        <f t="shared" si="1"/>
        <v>1197</v>
      </c>
      <c r="M61">
        <v>20</v>
      </c>
      <c r="N61">
        <v>1</v>
      </c>
      <c r="O61">
        <f t="shared" si="2"/>
        <v>59.85</v>
      </c>
      <c r="Q61">
        <v>177</v>
      </c>
      <c r="R61">
        <v>232</v>
      </c>
      <c r="S61">
        <v>0</v>
      </c>
      <c r="T61">
        <v>0</v>
      </c>
      <c r="U61">
        <f t="shared" si="3"/>
        <v>409</v>
      </c>
      <c r="V61">
        <v>1262</v>
      </c>
      <c r="W61">
        <f t="shared" si="4"/>
        <v>1671</v>
      </c>
      <c r="X61">
        <v>10</v>
      </c>
      <c r="Y61">
        <v>2</v>
      </c>
      <c r="Z61">
        <f t="shared" si="5"/>
        <v>167.1</v>
      </c>
      <c r="AB61">
        <v>1173</v>
      </c>
      <c r="AC61">
        <v>0</v>
      </c>
      <c r="AD61">
        <v>0</v>
      </c>
      <c r="AE61">
        <v>-74</v>
      </c>
      <c r="AF61">
        <f t="shared" si="6"/>
        <v>1099</v>
      </c>
      <c r="AG61">
        <v>0</v>
      </c>
      <c r="AH61">
        <f t="shared" si="7"/>
        <v>1099</v>
      </c>
      <c r="AI61">
        <v>8</v>
      </c>
      <c r="AJ61">
        <f t="shared" si="8"/>
        <v>6</v>
      </c>
      <c r="AK61">
        <f t="shared" si="25"/>
        <v>137.375</v>
      </c>
      <c r="AM61">
        <v>1303</v>
      </c>
      <c r="AN61">
        <v>0</v>
      </c>
      <c r="AO61">
        <v>0</v>
      </c>
      <c r="AP61">
        <f t="shared" si="9"/>
        <v>1303</v>
      </c>
      <c r="AQ61">
        <v>0</v>
      </c>
      <c r="AR61">
        <f t="shared" si="10"/>
        <v>1303</v>
      </c>
      <c r="AS61">
        <v>6</v>
      </c>
      <c r="AT61">
        <f t="shared" si="11"/>
        <v>6</v>
      </c>
      <c r="AU61">
        <f t="shared" si="12"/>
        <v>217.16666666666666</v>
      </c>
      <c r="AW61">
        <v>455</v>
      </c>
      <c r="AX61">
        <v>0</v>
      </c>
      <c r="AY61">
        <v>0</v>
      </c>
      <c r="AZ61">
        <f t="shared" si="13"/>
        <v>455</v>
      </c>
      <c r="BA61">
        <v>0</v>
      </c>
      <c r="BB61">
        <f t="shared" si="26"/>
        <v>455</v>
      </c>
      <c r="BC61">
        <v>2</v>
      </c>
      <c r="BD61">
        <f t="shared" si="15"/>
        <v>7</v>
      </c>
      <c r="BE61">
        <f t="shared" si="16"/>
        <v>227.5</v>
      </c>
      <c r="BG61">
        <v>433</v>
      </c>
      <c r="BH61">
        <v>312</v>
      </c>
      <c r="BI61">
        <v>0</v>
      </c>
      <c r="BJ61">
        <f t="shared" si="17"/>
        <v>745</v>
      </c>
      <c r="BK61">
        <v>0</v>
      </c>
      <c r="BL61">
        <f t="shared" si="18"/>
        <v>745</v>
      </c>
      <c r="BM61">
        <v>7</v>
      </c>
      <c r="BN61">
        <f t="shared" si="19"/>
        <v>5</v>
      </c>
      <c r="BO61">
        <f t="shared" si="20"/>
        <v>106.42857142857143</v>
      </c>
      <c r="BQ61">
        <v>892</v>
      </c>
      <c r="BR61">
        <v>200</v>
      </c>
      <c r="BS61">
        <v>-150</v>
      </c>
      <c r="BT61">
        <f t="shared" si="21"/>
        <v>942</v>
      </c>
      <c r="BU61">
        <v>0</v>
      </c>
      <c r="BV61">
        <f t="shared" si="22"/>
        <v>942</v>
      </c>
      <c r="BW61">
        <v>4</v>
      </c>
      <c r="BX61">
        <f t="shared" si="23"/>
        <v>5</v>
      </c>
      <c r="BY61">
        <f t="shared" si="24"/>
        <v>235.5</v>
      </c>
      <c r="CA61">
        <v>6264</v>
      </c>
    </row>
    <row r="62" spans="2:79" ht="17.25" customHeight="1" x14ac:dyDescent="0.3"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2:79" ht="17.25" customHeight="1" x14ac:dyDescent="0.3">
      <c r="B63" t="s">
        <v>146</v>
      </c>
      <c r="C63" t="s">
        <v>147</v>
      </c>
      <c r="D63" t="s">
        <v>27</v>
      </c>
      <c r="F63">
        <v>210</v>
      </c>
      <c r="G63">
        <v>0</v>
      </c>
      <c r="H63">
        <v>0</v>
      </c>
      <c r="I63">
        <v>-6</v>
      </c>
      <c r="J63">
        <f t="shared" si="0"/>
        <v>204</v>
      </c>
      <c r="K63">
        <v>0</v>
      </c>
      <c r="L63">
        <f t="shared" si="1"/>
        <v>204</v>
      </c>
      <c r="M63">
        <v>11</v>
      </c>
      <c r="N63">
        <v>1</v>
      </c>
      <c r="O63">
        <f t="shared" si="2"/>
        <v>18.545454545454547</v>
      </c>
      <c r="Q63">
        <v>132</v>
      </c>
      <c r="R63">
        <v>0</v>
      </c>
      <c r="S63">
        <v>0</v>
      </c>
      <c r="T63">
        <v>0</v>
      </c>
      <c r="U63">
        <f t="shared" si="3"/>
        <v>132</v>
      </c>
      <c r="V63">
        <v>0</v>
      </c>
      <c r="W63">
        <f t="shared" si="4"/>
        <v>132</v>
      </c>
      <c r="X63">
        <v>2</v>
      </c>
      <c r="Y63">
        <v>2</v>
      </c>
      <c r="Z63">
        <f t="shared" si="5"/>
        <v>66</v>
      </c>
      <c r="AB63">
        <v>1090</v>
      </c>
      <c r="AC63">
        <v>0</v>
      </c>
      <c r="AD63">
        <v>0</v>
      </c>
      <c r="AE63">
        <v>0</v>
      </c>
      <c r="AF63">
        <f t="shared" si="6"/>
        <v>1090</v>
      </c>
      <c r="AG63">
        <v>0</v>
      </c>
      <c r="AH63">
        <f t="shared" si="7"/>
        <v>1090</v>
      </c>
      <c r="AI63">
        <v>1</v>
      </c>
      <c r="AJ63">
        <f t="shared" si="8"/>
        <v>6</v>
      </c>
      <c r="AK63">
        <f t="shared" si="25"/>
        <v>1090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816</v>
      </c>
    </row>
    <row r="64" spans="2:79" ht="17.25" customHeight="1" x14ac:dyDescent="0.3">
      <c r="B64" t="s">
        <v>148</v>
      </c>
      <c r="C64" t="s">
        <v>149</v>
      </c>
      <c r="D64" t="s">
        <v>27</v>
      </c>
      <c r="F64">
        <v>509</v>
      </c>
      <c r="G64">
        <v>212</v>
      </c>
      <c r="H64">
        <v>0</v>
      </c>
      <c r="I64">
        <v>0</v>
      </c>
      <c r="J64">
        <f t="shared" si="0"/>
        <v>721</v>
      </c>
      <c r="K64">
        <v>0</v>
      </c>
      <c r="L64">
        <f t="shared" si="1"/>
        <v>721</v>
      </c>
      <c r="M64">
        <v>39</v>
      </c>
      <c r="N64">
        <v>1</v>
      </c>
      <c r="O64">
        <f t="shared" si="2"/>
        <v>18.487179487179485</v>
      </c>
      <c r="Q64">
        <v>560</v>
      </c>
      <c r="R64">
        <v>730</v>
      </c>
      <c r="S64">
        <v>0</v>
      </c>
      <c r="T64">
        <v>0</v>
      </c>
      <c r="U64">
        <f t="shared" si="3"/>
        <v>1290</v>
      </c>
      <c r="V64">
        <v>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B64">
        <v>1430</v>
      </c>
      <c r="AC64">
        <v>0</v>
      </c>
      <c r="AD64">
        <v>0</v>
      </c>
      <c r="AE64">
        <v>0</v>
      </c>
      <c r="AF64">
        <f t="shared" si="6"/>
        <v>1430</v>
      </c>
      <c r="AG64">
        <v>0</v>
      </c>
      <c r="AH64">
        <f t="shared" si="7"/>
        <v>1430</v>
      </c>
      <c r="AI64">
        <v>25</v>
      </c>
      <c r="AJ64">
        <f t="shared" si="8"/>
        <v>6</v>
      </c>
      <c r="AK64">
        <f t="shared" si="25"/>
        <v>57.2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W64">
        <v>631</v>
      </c>
      <c r="AX64">
        <v>130</v>
      </c>
      <c r="AY64">
        <v>0</v>
      </c>
      <c r="AZ64">
        <f t="shared" si="13"/>
        <v>761</v>
      </c>
      <c r="BA64">
        <v>0</v>
      </c>
      <c r="BB64">
        <f t="shared" si="26"/>
        <v>761</v>
      </c>
      <c r="BC64">
        <v>16</v>
      </c>
      <c r="BD64">
        <f t="shared" si="15"/>
        <v>7</v>
      </c>
      <c r="BE64">
        <f t="shared" si="16"/>
        <v>47.5625</v>
      </c>
      <c r="BG64">
        <v>458</v>
      </c>
      <c r="BH64">
        <v>600</v>
      </c>
      <c r="BI64">
        <v>0</v>
      </c>
      <c r="BJ64">
        <f t="shared" si="17"/>
        <v>1058</v>
      </c>
      <c r="BK64">
        <v>0</v>
      </c>
      <c r="BL64">
        <f t="shared" si="18"/>
        <v>1058</v>
      </c>
      <c r="BM64">
        <v>13</v>
      </c>
      <c r="BN64">
        <f t="shared" si="19"/>
        <v>5</v>
      </c>
      <c r="BO64">
        <f t="shared" si="20"/>
        <v>81.384615384615387</v>
      </c>
      <c r="BQ64">
        <v>712</v>
      </c>
      <c r="BR64">
        <v>1050</v>
      </c>
      <c r="BS64">
        <v>0</v>
      </c>
      <c r="BT64">
        <f t="shared" si="21"/>
        <v>1762</v>
      </c>
      <c r="BU64">
        <v>0</v>
      </c>
      <c r="BV64">
        <f t="shared" si="22"/>
        <v>1762</v>
      </c>
      <c r="BW64">
        <v>12</v>
      </c>
      <c r="BX64">
        <f t="shared" si="23"/>
        <v>5</v>
      </c>
      <c r="BY64">
        <f t="shared" si="24"/>
        <v>146.83333333333334</v>
      </c>
      <c r="CA64">
        <v>598</v>
      </c>
    </row>
    <row r="65" spans="1:79" ht="17.25" customHeight="1" x14ac:dyDescent="0.3">
      <c r="B65" t="s">
        <v>150</v>
      </c>
      <c r="C65" t="s">
        <v>151</v>
      </c>
      <c r="D65" t="s">
        <v>27</v>
      </c>
      <c r="F65">
        <v>168</v>
      </c>
      <c r="G65">
        <v>0</v>
      </c>
      <c r="H65">
        <v>0</v>
      </c>
      <c r="I65">
        <v>0</v>
      </c>
      <c r="J65">
        <f t="shared" si="0"/>
        <v>168</v>
      </c>
      <c r="K65">
        <v>0</v>
      </c>
      <c r="L65">
        <f t="shared" si="1"/>
        <v>168</v>
      </c>
      <c r="M65">
        <v>7</v>
      </c>
      <c r="N65">
        <v>1</v>
      </c>
      <c r="O65">
        <f t="shared" si="2"/>
        <v>24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665</v>
      </c>
      <c r="AC65">
        <v>0</v>
      </c>
      <c r="AD65">
        <v>0</v>
      </c>
      <c r="AE65">
        <v>-2</v>
      </c>
      <c r="AF65">
        <f t="shared" si="6"/>
        <v>663</v>
      </c>
      <c r="AG65">
        <v>0</v>
      </c>
      <c r="AH65">
        <f t="shared" si="7"/>
        <v>663</v>
      </c>
      <c r="AI65">
        <v>16</v>
      </c>
      <c r="AJ65">
        <f t="shared" si="8"/>
        <v>6</v>
      </c>
      <c r="AK65">
        <f t="shared" si="25"/>
        <v>41.4375</v>
      </c>
      <c r="AM65">
        <v>842</v>
      </c>
      <c r="AN65">
        <v>0</v>
      </c>
      <c r="AO65">
        <v>-12</v>
      </c>
      <c r="AP65">
        <f t="shared" si="9"/>
        <v>830</v>
      </c>
      <c r="AQ65">
        <v>0</v>
      </c>
      <c r="AR65">
        <f t="shared" si="10"/>
        <v>830</v>
      </c>
      <c r="AS65">
        <v>13</v>
      </c>
      <c r="AT65">
        <f t="shared" si="11"/>
        <v>6</v>
      </c>
      <c r="AU65">
        <f t="shared" si="12"/>
        <v>63.846153846153847</v>
      </c>
      <c r="AW65">
        <v>277</v>
      </c>
      <c r="AX65">
        <v>0</v>
      </c>
      <c r="AY65">
        <v>0</v>
      </c>
      <c r="AZ65">
        <f t="shared" si="13"/>
        <v>277</v>
      </c>
      <c r="BA65">
        <v>0</v>
      </c>
      <c r="BB65">
        <f t="shared" si="26"/>
        <v>277</v>
      </c>
      <c r="BC65">
        <v>11</v>
      </c>
      <c r="BD65">
        <f t="shared" si="15"/>
        <v>7</v>
      </c>
      <c r="BE65">
        <f t="shared" si="16"/>
        <v>25.181818181818183</v>
      </c>
      <c r="BG65">
        <v>244</v>
      </c>
      <c r="BH65">
        <v>0</v>
      </c>
      <c r="BI65">
        <v>0</v>
      </c>
      <c r="BJ65">
        <f t="shared" si="17"/>
        <v>244</v>
      </c>
      <c r="BK65">
        <v>0</v>
      </c>
      <c r="BL65">
        <f t="shared" si="18"/>
        <v>244</v>
      </c>
      <c r="BM65">
        <v>7</v>
      </c>
      <c r="BN65">
        <f t="shared" si="19"/>
        <v>5</v>
      </c>
      <c r="BO65">
        <f t="shared" si="20"/>
        <v>34.857142857142854</v>
      </c>
      <c r="BQ65">
        <v>1050</v>
      </c>
      <c r="BR65">
        <v>0</v>
      </c>
      <c r="BS65">
        <v>0</v>
      </c>
      <c r="BT65">
        <f t="shared" si="21"/>
        <v>1050</v>
      </c>
      <c r="BU65">
        <v>0</v>
      </c>
      <c r="BV65">
        <f t="shared" si="22"/>
        <v>1050</v>
      </c>
      <c r="BW65">
        <v>5</v>
      </c>
      <c r="BX65">
        <f t="shared" si="23"/>
        <v>5</v>
      </c>
      <c r="BY65">
        <f t="shared" si="24"/>
        <v>210</v>
      </c>
      <c r="CA65">
        <v>1500</v>
      </c>
    </row>
    <row r="66" spans="1:79" ht="17.25" customHeight="1" x14ac:dyDescent="0.3">
      <c r="B66" t="s">
        <v>152</v>
      </c>
      <c r="C66" t="s">
        <v>153</v>
      </c>
      <c r="D66" t="s">
        <v>27</v>
      </c>
      <c r="F66">
        <v>99</v>
      </c>
      <c r="G66">
        <v>0</v>
      </c>
      <c r="H66">
        <v>0</v>
      </c>
      <c r="I66">
        <v>0</v>
      </c>
      <c r="J66">
        <f t="shared" ref="J66:J86" si="27">SUM(F66:I66)</f>
        <v>99</v>
      </c>
      <c r="K66">
        <v>0</v>
      </c>
      <c r="L66">
        <f t="shared" ref="L66:L86" si="28">SUM(J66:K66)</f>
        <v>99</v>
      </c>
      <c r="M66">
        <v>46</v>
      </c>
      <c r="N66">
        <v>1</v>
      </c>
      <c r="O66">
        <f t="shared" ref="O66:O86" si="29">IFERROR(L66/M66,0)</f>
        <v>2.152173913043478</v>
      </c>
      <c r="Q66">
        <v>292</v>
      </c>
      <c r="R66">
        <v>0</v>
      </c>
      <c r="S66">
        <v>0</v>
      </c>
      <c r="T66">
        <v>0</v>
      </c>
      <c r="U66">
        <f t="shared" ref="U66:U86" si="30">SUM(Q66:T66)</f>
        <v>292</v>
      </c>
      <c r="V66">
        <v>0</v>
      </c>
      <c r="W66">
        <f t="shared" ref="W66:W86" si="31">SUM(U66:V66)</f>
        <v>292</v>
      </c>
      <c r="X66">
        <v>8</v>
      </c>
      <c r="Y66">
        <v>2</v>
      </c>
      <c r="Z66">
        <f t="shared" ref="Z66:Z86" si="32">IFERROR(W66/X66,0)</f>
        <v>36.5</v>
      </c>
      <c r="AB66">
        <v>4794</v>
      </c>
      <c r="AC66">
        <v>0</v>
      </c>
      <c r="AD66">
        <v>0</v>
      </c>
      <c r="AE66">
        <v>-20</v>
      </c>
      <c r="AF66">
        <f t="shared" ref="AF66:AF86" si="33">SUM(AB66:AE66)</f>
        <v>4774</v>
      </c>
      <c r="AG66">
        <v>0</v>
      </c>
      <c r="AH66">
        <f t="shared" ref="AH66:AH86" si="34">SUM(AF66:AG66)</f>
        <v>4774</v>
      </c>
      <c r="AI66">
        <v>223</v>
      </c>
      <c r="AJ66">
        <f t="shared" ref="AJ66:AJ86" si="35">4+2</f>
        <v>6</v>
      </c>
      <c r="AK66">
        <f t="shared" si="25"/>
        <v>21.408071748878925</v>
      </c>
      <c r="AM66">
        <v>2041</v>
      </c>
      <c r="AN66">
        <v>270</v>
      </c>
      <c r="AO66">
        <v>-12</v>
      </c>
      <c r="AP66">
        <f t="shared" ref="AP66:AP86" si="36">SUM(AM66:AO66)</f>
        <v>2299</v>
      </c>
      <c r="AQ66">
        <v>0</v>
      </c>
      <c r="AR66">
        <f t="shared" ref="AR66:AR86" si="37">SUM(AP66:AQ66)</f>
        <v>2299</v>
      </c>
      <c r="AS66">
        <v>85</v>
      </c>
      <c r="AT66">
        <f t="shared" ref="AT66:AT86" si="38">4+2</f>
        <v>6</v>
      </c>
      <c r="AU66">
        <f t="shared" ref="AU66:AU84" si="39">IFERROR(AR66/AS66,0)</f>
        <v>27.047058823529412</v>
      </c>
      <c r="AW66">
        <v>1883</v>
      </c>
      <c r="AX66">
        <v>0</v>
      </c>
      <c r="AY66">
        <v>-11</v>
      </c>
      <c r="AZ66">
        <f t="shared" ref="AZ66:AZ86" si="40">SUM(AW66:AY66)</f>
        <v>1872</v>
      </c>
      <c r="BA66">
        <v>0</v>
      </c>
      <c r="BB66">
        <f t="shared" ref="BB66:BB86" si="41">SUM(AZ66:BA66)</f>
        <v>1872</v>
      </c>
      <c r="BC66">
        <v>93</v>
      </c>
      <c r="BD66">
        <f t="shared" ref="BD66:BD86" si="42">5+2</f>
        <v>7</v>
      </c>
      <c r="BE66">
        <f t="shared" ref="BE66:BE86" si="43">IFERROR(BB66/BC66,0)</f>
        <v>20.129032258064516</v>
      </c>
      <c r="BG66">
        <v>915</v>
      </c>
      <c r="BH66">
        <v>0</v>
      </c>
      <c r="BI66">
        <v>-34</v>
      </c>
      <c r="BJ66">
        <f t="shared" ref="BJ66:BJ86" si="44">SUM(BG66:BI66)</f>
        <v>881</v>
      </c>
      <c r="BK66">
        <v>0</v>
      </c>
      <c r="BL66">
        <f t="shared" ref="BL66:BL86" si="45">SUM(BJ66:BK66)</f>
        <v>881</v>
      </c>
      <c r="BM66">
        <v>29</v>
      </c>
      <c r="BN66">
        <f t="shared" ref="BN66:BN86" si="46">3+2</f>
        <v>5</v>
      </c>
      <c r="BO66">
        <f t="shared" ref="BO66:BO86" si="47">IFERROR(BL66/BM66,0)</f>
        <v>30.379310344827587</v>
      </c>
      <c r="BQ66">
        <v>1372</v>
      </c>
      <c r="BR66">
        <v>0</v>
      </c>
      <c r="BS66">
        <v>-42</v>
      </c>
      <c r="BT66">
        <f t="shared" ref="BT66:BT86" si="48">SUM(BQ66:BS66)</f>
        <v>1330</v>
      </c>
      <c r="BU66">
        <v>0</v>
      </c>
      <c r="BV66">
        <f t="shared" ref="BV66:BV86" si="49">SUM(BT66:BU66)</f>
        <v>1330</v>
      </c>
      <c r="BW66">
        <v>19</v>
      </c>
      <c r="BX66">
        <f t="shared" ref="BX66:BX86" si="50">3+2</f>
        <v>5</v>
      </c>
      <c r="BY66">
        <f t="shared" ref="BY66:BY86" si="51">IFERROR(BV66/BW66,0)</f>
        <v>70</v>
      </c>
      <c r="CA66">
        <v>0</v>
      </c>
    </row>
    <row r="67" spans="1:79" ht="17.25" customHeight="1" x14ac:dyDescent="0.3">
      <c r="B67" t="s">
        <v>154</v>
      </c>
      <c r="C67" t="s">
        <v>155</v>
      </c>
      <c r="D67" t="s">
        <v>27</v>
      </c>
      <c r="F67">
        <v>288</v>
      </c>
      <c r="G67">
        <v>0</v>
      </c>
      <c r="H67">
        <v>0</v>
      </c>
      <c r="I67">
        <v>0</v>
      </c>
      <c r="J67">
        <f t="shared" si="27"/>
        <v>288</v>
      </c>
      <c r="K67">
        <v>0</v>
      </c>
      <c r="L67">
        <f t="shared" si="28"/>
        <v>288</v>
      </c>
      <c r="M67">
        <v>33</v>
      </c>
      <c r="N67">
        <v>1</v>
      </c>
      <c r="O67">
        <f t="shared" si="29"/>
        <v>8.7272727272727266</v>
      </c>
      <c r="Q67">
        <v>199</v>
      </c>
      <c r="R67">
        <v>0</v>
      </c>
      <c r="S67">
        <v>0</v>
      </c>
      <c r="T67">
        <v>0</v>
      </c>
      <c r="U67">
        <f t="shared" si="30"/>
        <v>199</v>
      </c>
      <c r="V67">
        <v>0</v>
      </c>
      <c r="W67">
        <f t="shared" si="31"/>
        <v>199</v>
      </c>
      <c r="X67">
        <v>5</v>
      </c>
      <c r="Y67">
        <v>2</v>
      </c>
      <c r="Z67">
        <f t="shared" si="32"/>
        <v>39.799999999999997</v>
      </c>
      <c r="AB67">
        <v>5726</v>
      </c>
      <c r="AC67">
        <v>0</v>
      </c>
      <c r="AD67">
        <v>0</v>
      </c>
      <c r="AE67">
        <v>-32</v>
      </c>
      <c r="AF67">
        <f t="shared" si="33"/>
        <v>5694</v>
      </c>
      <c r="AG67">
        <v>0</v>
      </c>
      <c r="AH67">
        <f t="shared" si="34"/>
        <v>5694</v>
      </c>
      <c r="AI67">
        <v>196</v>
      </c>
      <c r="AJ67">
        <f t="shared" si="35"/>
        <v>6</v>
      </c>
      <c r="AK67">
        <f t="shared" ref="AK67:AK86" si="52">IFERROR(AH67/AI67,0)</f>
        <v>29.051020408163264</v>
      </c>
      <c r="AM67">
        <v>2842</v>
      </c>
      <c r="AN67">
        <v>280</v>
      </c>
      <c r="AO67">
        <v>-8</v>
      </c>
      <c r="AP67">
        <f t="shared" si="36"/>
        <v>3114</v>
      </c>
      <c r="AQ67">
        <v>0</v>
      </c>
      <c r="AR67">
        <f t="shared" si="37"/>
        <v>3114</v>
      </c>
      <c r="AS67">
        <v>74</v>
      </c>
      <c r="AT67">
        <f t="shared" si="38"/>
        <v>6</v>
      </c>
      <c r="AU67">
        <f t="shared" si="39"/>
        <v>42.081081081081081</v>
      </c>
      <c r="AW67">
        <v>2112</v>
      </c>
      <c r="AX67">
        <v>0</v>
      </c>
      <c r="AY67">
        <v>-11</v>
      </c>
      <c r="AZ67">
        <f t="shared" si="40"/>
        <v>2101</v>
      </c>
      <c r="BA67">
        <v>0</v>
      </c>
      <c r="BB67">
        <f t="shared" si="41"/>
        <v>2101</v>
      </c>
      <c r="BC67">
        <v>79</v>
      </c>
      <c r="BD67">
        <f t="shared" si="42"/>
        <v>7</v>
      </c>
      <c r="BE67">
        <f t="shared" si="43"/>
        <v>26.594936708860761</v>
      </c>
      <c r="BG67">
        <v>630</v>
      </c>
      <c r="BH67">
        <v>0</v>
      </c>
      <c r="BI67">
        <v>-34</v>
      </c>
      <c r="BJ67">
        <f t="shared" si="44"/>
        <v>596</v>
      </c>
      <c r="BK67">
        <v>0</v>
      </c>
      <c r="BL67">
        <f t="shared" si="45"/>
        <v>596</v>
      </c>
      <c r="BM67">
        <v>25</v>
      </c>
      <c r="BN67">
        <f t="shared" si="46"/>
        <v>5</v>
      </c>
      <c r="BO67">
        <f t="shared" si="47"/>
        <v>23.84</v>
      </c>
      <c r="BQ67">
        <v>1335</v>
      </c>
      <c r="BR67">
        <v>0</v>
      </c>
      <c r="BS67">
        <v>0</v>
      </c>
      <c r="BT67">
        <f t="shared" si="48"/>
        <v>1335</v>
      </c>
      <c r="BU67">
        <v>0</v>
      </c>
      <c r="BV67">
        <f t="shared" si="49"/>
        <v>1335</v>
      </c>
      <c r="BW67">
        <v>14</v>
      </c>
      <c r="BX67">
        <f t="shared" si="50"/>
        <v>5</v>
      </c>
      <c r="BY67">
        <f t="shared" si="51"/>
        <v>95.357142857142861</v>
      </c>
      <c r="CA67">
        <v>-1264</v>
      </c>
    </row>
    <row r="68" spans="1:79" ht="17.25" customHeight="1" x14ac:dyDescent="0.3">
      <c r="B68" t="s">
        <v>156</v>
      </c>
      <c r="C68" t="s">
        <v>157</v>
      </c>
      <c r="D68" t="s">
        <v>27</v>
      </c>
      <c r="F68">
        <v>324</v>
      </c>
      <c r="G68">
        <v>0</v>
      </c>
      <c r="H68">
        <v>0</v>
      </c>
      <c r="I68">
        <v>-51</v>
      </c>
      <c r="J68">
        <f t="shared" si="27"/>
        <v>273</v>
      </c>
      <c r="K68">
        <v>0</v>
      </c>
      <c r="L68">
        <f t="shared" si="28"/>
        <v>273</v>
      </c>
      <c r="M68">
        <v>28</v>
      </c>
      <c r="N68">
        <v>1</v>
      </c>
      <c r="O68">
        <f t="shared" si="29"/>
        <v>9.75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2011</v>
      </c>
      <c r="AC68">
        <v>0</v>
      </c>
      <c r="AD68">
        <v>0</v>
      </c>
      <c r="AE68">
        <v>-30</v>
      </c>
      <c r="AF68">
        <f t="shared" si="33"/>
        <v>1981</v>
      </c>
      <c r="AG68">
        <v>800</v>
      </c>
      <c r="AH68">
        <f t="shared" si="34"/>
        <v>2781</v>
      </c>
      <c r="AI68">
        <v>67</v>
      </c>
      <c r="AJ68">
        <f t="shared" si="35"/>
        <v>6</v>
      </c>
      <c r="AK68">
        <f t="shared" si="52"/>
        <v>41.507462686567166</v>
      </c>
      <c r="AM68">
        <v>1029</v>
      </c>
      <c r="AN68">
        <v>0</v>
      </c>
      <c r="AO68">
        <v>-34</v>
      </c>
      <c r="AP68">
        <f t="shared" si="36"/>
        <v>995</v>
      </c>
      <c r="AQ68">
        <v>0</v>
      </c>
      <c r="AR68">
        <f t="shared" si="37"/>
        <v>995</v>
      </c>
      <c r="AS68">
        <v>23</v>
      </c>
      <c r="AT68">
        <f t="shared" si="38"/>
        <v>6</v>
      </c>
      <c r="AU68">
        <f t="shared" si="39"/>
        <v>43.260869565217391</v>
      </c>
      <c r="AW68">
        <v>1831</v>
      </c>
      <c r="AX68">
        <v>0</v>
      </c>
      <c r="AY68">
        <v>0</v>
      </c>
      <c r="AZ68">
        <f t="shared" si="40"/>
        <v>1831</v>
      </c>
      <c r="BA68">
        <v>0</v>
      </c>
      <c r="BB68">
        <f t="shared" si="41"/>
        <v>1831</v>
      </c>
      <c r="BC68">
        <v>35</v>
      </c>
      <c r="BD68">
        <f t="shared" si="42"/>
        <v>7</v>
      </c>
      <c r="BE68">
        <f t="shared" si="43"/>
        <v>52.314285714285717</v>
      </c>
      <c r="BG68">
        <v>889</v>
      </c>
      <c r="BH68">
        <v>0</v>
      </c>
      <c r="BI68">
        <v>-34</v>
      </c>
      <c r="BJ68">
        <f t="shared" si="44"/>
        <v>855</v>
      </c>
      <c r="BK68">
        <v>0</v>
      </c>
      <c r="BL68">
        <f t="shared" si="45"/>
        <v>855</v>
      </c>
      <c r="BM68">
        <v>9</v>
      </c>
      <c r="BN68">
        <f t="shared" si="46"/>
        <v>5</v>
      </c>
      <c r="BO68">
        <f t="shared" si="47"/>
        <v>95</v>
      </c>
      <c r="BQ68">
        <v>2507</v>
      </c>
      <c r="BR68">
        <v>0</v>
      </c>
      <c r="BS68">
        <v>-17</v>
      </c>
      <c r="BT68">
        <f t="shared" si="48"/>
        <v>2490</v>
      </c>
      <c r="BU68">
        <v>400</v>
      </c>
      <c r="BV68">
        <f t="shared" si="49"/>
        <v>2890</v>
      </c>
      <c r="BW68">
        <v>22</v>
      </c>
      <c r="BX68">
        <f t="shared" si="50"/>
        <v>5</v>
      </c>
      <c r="BY68">
        <f t="shared" si="51"/>
        <v>131.36363636363637</v>
      </c>
      <c r="CA68">
        <v>2880</v>
      </c>
    </row>
    <row r="69" spans="1:79" ht="17.25" customHeight="1" x14ac:dyDescent="0.3">
      <c r="B69" t="s">
        <v>158</v>
      </c>
      <c r="C69" t="s">
        <v>159</v>
      </c>
      <c r="D69" t="s">
        <v>27</v>
      </c>
      <c r="F69">
        <v>19</v>
      </c>
      <c r="G69">
        <v>0</v>
      </c>
      <c r="H69">
        <v>0</v>
      </c>
      <c r="I69">
        <v>-5</v>
      </c>
      <c r="J69">
        <f t="shared" si="27"/>
        <v>14</v>
      </c>
      <c r="K69">
        <v>0</v>
      </c>
      <c r="L69">
        <f t="shared" si="28"/>
        <v>14</v>
      </c>
      <c r="M69">
        <v>2</v>
      </c>
      <c r="N69">
        <v>1</v>
      </c>
      <c r="O69">
        <f t="shared" si="29"/>
        <v>7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1833</v>
      </c>
      <c r="AC69">
        <v>0</v>
      </c>
      <c r="AD69">
        <v>0</v>
      </c>
      <c r="AE69">
        <v>-2</v>
      </c>
      <c r="AF69">
        <f t="shared" si="33"/>
        <v>1831</v>
      </c>
      <c r="AG69">
        <v>0</v>
      </c>
      <c r="AH69">
        <f t="shared" si="34"/>
        <v>1831</v>
      </c>
      <c r="AI69">
        <v>4</v>
      </c>
      <c r="AJ69">
        <f t="shared" si="35"/>
        <v>6</v>
      </c>
      <c r="AK69">
        <f t="shared" si="52"/>
        <v>457.75</v>
      </c>
      <c r="AM69">
        <v>604</v>
      </c>
      <c r="AN69">
        <v>1267</v>
      </c>
      <c r="AO69">
        <v>0</v>
      </c>
      <c r="AP69">
        <f t="shared" si="36"/>
        <v>1871</v>
      </c>
      <c r="AQ69">
        <v>0</v>
      </c>
      <c r="AR69">
        <f t="shared" si="37"/>
        <v>1871</v>
      </c>
      <c r="AS69">
        <v>1</v>
      </c>
      <c r="AT69">
        <f t="shared" si="38"/>
        <v>6</v>
      </c>
      <c r="AU69">
        <f t="shared" si="39"/>
        <v>1871</v>
      </c>
      <c r="AW69">
        <v>59</v>
      </c>
      <c r="AX69">
        <v>152</v>
      </c>
      <c r="AY69">
        <v>0</v>
      </c>
      <c r="AZ69">
        <f t="shared" si="40"/>
        <v>211</v>
      </c>
      <c r="BA69">
        <v>0</v>
      </c>
      <c r="BB69">
        <f t="shared" si="41"/>
        <v>211</v>
      </c>
      <c r="BC69">
        <v>3</v>
      </c>
      <c r="BD69">
        <f t="shared" si="42"/>
        <v>7</v>
      </c>
      <c r="BE69">
        <f t="shared" si="43"/>
        <v>70.333333333333329</v>
      </c>
      <c r="BG69">
        <v>24</v>
      </c>
      <c r="BH69">
        <v>40</v>
      </c>
      <c r="BI69">
        <v>0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Q69">
        <v>30</v>
      </c>
      <c r="BR69">
        <v>200</v>
      </c>
      <c r="BS69">
        <v>0</v>
      </c>
      <c r="BT69">
        <f t="shared" si="48"/>
        <v>230</v>
      </c>
      <c r="BU69">
        <v>0</v>
      </c>
      <c r="BV69">
        <f t="shared" si="49"/>
        <v>230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B70" t="s">
        <v>160</v>
      </c>
      <c r="C70" t="s">
        <v>161</v>
      </c>
      <c r="D70" t="s">
        <v>27</v>
      </c>
      <c r="F70">
        <v>8</v>
      </c>
      <c r="G70">
        <v>0</v>
      </c>
      <c r="H70">
        <v>0</v>
      </c>
      <c r="I70">
        <v>0</v>
      </c>
      <c r="J70">
        <f t="shared" si="27"/>
        <v>8</v>
      </c>
      <c r="K70">
        <v>0</v>
      </c>
      <c r="L70">
        <f t="shared" si="28"/>
        <v>8</v>
      </c>
      <c r="M70">
        <v>10</v>
      </c>
      <c r="N70">
        <v>1</v>
      </c>
      <c r="O70">
        <f t="shared" si="29"/>
        <v>0.8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8</v>
      </c>
      <c r="AN70">
        <v>0</v>
      </c>
      <c r="AO70">
        <v>0</v>
      </c>
      <c r="AP70">
        <f t="shared" si="36"/>
        <v>8</v>
      </c>
      <c r="AQ70">
        <v>0</v>
      </c>
      <c r="AR70">
        <f t="shared" si="37"/>
        <v>8</v>
      </c>
      <c r="AS70">
        <v>4</v>
      </c>
      <c r="AT70">
        <f t="shared" si="38"/>
        <v>6</v>
      </c>
      <c r="AU70">
        <f t="shared" si="39"/>
        <v>2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B71" t="s">
        <v>162</v>
      </c>
      <c r="C71" t="s">
        <v>163</v>
      </c>
      <c r="D71" t="s">
        <v>27</v>
      </c>
      <c r="F71">
        <v>285</v>
      </c>
      <c r="G71">
        <v>0</v>
      </c>
      <c r="H71">
        <v>0</v>
      </c>
      <c r="I71">
        <v>0</v>
      </c>
      <c r="J71">
        <f t="shared" si="27"/>
        <v>285</v>
      </c>
      <c r="K71">
        <v>0</v>
      </c>
      <c r="L71">
        <f t="shared" si="28"/>
        <v>285</v>
      </c>
      <c r="M71">
        <v>3</v>
      </c>
      <c r="N71">
        <v>1</v>
      </c>
      <c r="O71">
        <f t="shared" si="29"/>
        <v>95</v>
      </c>
      <c r="Q71">
        <v>50</v>
      </c>
      <c r="R71">
        <v>0</v>
      </c>
      <c r="S71">
        <v>0</v>
      </c>
      <c r="T71">
        <v>0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677</v>
      </c>
      <c r="AC71">
        <v>0</v>
      </c>
      <c r="AD71">
        <v>0</v>
      </c>
      <c r="AE71">
        <v>0</v>
      </c>
      <c r="AF71">
        <f t="shared" si="33"/>
        <v>677</v>
      </c>
      <c r="AG71">
        <v>0</v>
      </c>
      <c r="AH71">
        <f t="shared" si="34"/>
        <v>677</v>
      </c>
      <c r="AI71">
        <v>13</v>
      </c>
      <c r="AJ71">
        <f t="shared" si="35"/>
        <v>6</v>
      </c>
      <c r="AK71">
        <f t="shared" si="52"/>
        <v>52.07692307692308</v>
      </c>
      <c r="AM71">
        <v>195</v>
      </c>
      <c r="AN71">
        <v>0</v>
      </c>
      <c r="AO71">
        <v>-1</v>
      </c>
      <c r="AP71">
        <f t="shared" si="36"/>
        <v>194</v>
      </c>
      <c r="AQ71">
        <v>0</v>
      </c>
      <c r="AR71">
        <f t="shared" si="37"/>
        <v>194</v>
      </c>
      <c r="AS71">
        <v>2</v>
      </c>
      <c r="AT71">
        <f t="shared" si="38"/>
        <v>6</v>
      </c>
      <c r="AU71">
        <f t="shared" si="39"/>
        <v>97</v>
      </c>
      <c r="AW71">
        <v>123</v>
      </c>
      <c r="AX71">
        <v>0</v>
      </c>
      <c r="AY71">
        <v>0</v>
      </c>
      <c r="AZ71">
        <f t="shared" si="40"/>
        <v>123</v>
      </c>
      <c r="BA71">
        <v>0</v>
      </c>
      <c r="BB71">
        <f t="shared" si="41"/>
        <v>123</v>
      </c>
      <c r="BC71">
        <v>2</v>
      </c>
      <c r="BD71">
        <f t="shared" si="42"/>
        <v>7</v>
      </c>
      <c r="BE71">
        <f t="shared" si="43"/>
        <v>61.5</v>
      </c>
      <c r="BG71">
        <v>180</v>
      </c>
      <c r="BH71">
        <v>0</v>
      </c>
      <c r="BI71">
        <v>0</v>
      </c>
      <c r="BJ71">
        <f t="shared" si="44"/>
        <v>180</v>
      </c>
      <c r="BK71">
        <v>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Q71">
        <v>840</v>
      </c>
      <c r="BR71">
        <v>0</v>
      </c>
      <c r="BS71">
        <v>0</v>
      </c>
      <c r="BT71">
        <f t="shared" si="48"/>
        <v>840</v>
      </c>
      <c r="BU71">
        <v>0</v>
      </c>
      <c r="BV71">
        <f t="shared" si="49"/>
        <v>840</v>
      </c>
      <c r="BW71">
        <v>3</v>
      </c>
      <c r="BX71">
        <f t="shared" si="50"/>
        <v>5</v>
      </c>
      <c r="BY71">
        <f t="shared" si="51"/>
        <v>280</v>
      </c>
      <c r="CA71">
        <v>116</v>
      </c>
    </row>
    <row r="72" spans="1:79" ht="17.25" customHeight="1" x14ac:dyDescent="0.3">
      <c r="B72" t="s">
        <v>164</v>
      </c>
      <c r="C72" t="s">
        <v>165</v>
      </c>
      <c r="D72" t="s">
        <v>27</v>
      </c>
      <c r="F72">
        <v>15</v>
      </c>
      <c r="G72">
        <v>0</v>
      </c>
      <c r="H72">
        <v>0</v>
      </c>
      <c r="I72">
        <v>-2</v>
      </c>
      <c r="J72">
        <f t="shared" si="27"/>
        <v>13</v>
      </c>
      <c r="K72">
        <v>0</v>
      </c>
      <c r="L72">
        <f t="shared" si="28"/>
        <v>13</v>
      </c>
      <c r="M72">
        <v>7</v>
      </c>
      <c r="N72">
        <v>1</v>
      </c>
      <c r="O72">
        <f t="shared" si="29"/>
        <v>1.8571428571428572</v>
      </c>
      <c r="Q72">
        <v>40</v>
      </c>
      <c r="R72">
        <v>0</v>
      </c>
      <c r="S72">
        <v>0</v>
      </c>
      <c r="T72">
        <v>0</v>
      </c>
      <c r="U72">
        <f t="shared" si="30"/>
        <v>40</v>
      </c>
      <c r="V72">
        <v>0</v>
      </c>
      <c r="W72">
        <f t="shared" si="31"/>
        <v>40</v>
      </c>
      <c r="X72">
        <v>2</v>
      </c>
      <c r="Y72">
        <v>2</v>
      </c>
      <c r="Z72">
        <f t="shared" si="32"/>
        <v>20</v>
      </c>
      <c r="AB72">
        <v>457</v>
      </c>
      <c r="AC72">
        <v>0</v>
      </c>
      <c r="AD72">
        <v>0</v>
      </c>
      <c r="AE72">
        <v>0</v>
      </c>
      <c r="AF72">
        <f t="shared" si="33"/>
        <v>457</v>
      </c>
      <c r="AG72">
        <v>0</v>
      </c>
      <c r="AH72">
        <f t="shared" si="34"/>
        <v>457</v>
      </c>
      <c r="AI72">
        <v>3</v>
      </c>
      <c r="AJ72">
        <f t="shared" si="35"/>
        <v>6</v>
      </c>
      <c r="AK72">
        <f t="shared" si="52"/>
        <v>152.33333333333334</v>
      </c>
      <c r="AM72">
        <v>277</v>
      </c>
      <c r="AN72">
        <v>0</v>
      </c>
      <c r="AO72">
        <v>-1</v>
      </c>
      <c r="AP72">
        <f t="shared" si="36"/>
        <v>276</v>
      </c>
      <c r="AQ72">
        <v>0</v>
      </c>
      <c r="AR72">
        <f t="shared" si="37"/>
        <v>276</v>
      </c>
      <c r="AS72">
        <v>1</v>
      </c>
      <c r="AT72">
        <f t="shared" si="38"/>
        <v>6</v>
      </c>
      <c r="AU72">
        <f t="shared" si="39"/>
        <v>276</v>
      </c>
      <c r="AW72">
        <v>102</v>
      </c>
      <c r="AX72">
        <v>0</v>
      </c>
      <c r="AY72">
        <v>0</v>
      </c>
      <c r="AZ72">
        <f t="shared" si="40"/>
        <v>102</v>
      </c>
      <c r="BA72">
        <v>0</v>
      </c>
      <c r="BB72">
        <f t="shared" si="41"/>
        <v>102</v>
      </c>
      <c r="BC72">
        <v>1</v>
      </c>
      <c r="BD72">
        <f t="shared" si="42"/>
        <v>7</v>
      </c>
      <c r="BE72">
        <f t="shared" si="43"/>
        <v>102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300</v>
      </c>
      <c r="BR72">
        <v>0</v>
      </c>
      <c r="BS72">
        <v>0</v>
      </c>
      <c r="BT72">
        <f t="shared" si="48"/>
        <v>300</v>
      </c>
      <c r="BU72">
        <v>0</v>
      </c>
      <c r="BV72">
        <f t="shared" si="49"/>
        <v>300</v>
      </c>
      <c r="BW72">
        <v>4</v>
      </c>
      <c r="BX72">
        <f t="shared" si="50"/>
        <v>5</v>
      </c>
      <c r="BY72">
        <f t="shared" si="51"/>
        <v>75</v>
      </c>
      <c r="CA72">
        <v>0</v>
      </c>
    </row>
    <row r="73" spans="1:79" ht="17.25" customHeight="1" x14ac:dyDescent="0.3">
      <c r="B73" t="s">
        <v>166</v>
      </c>
      <c r="C73" t="s">
        <v>167</v>
      </c>
      <c r="D73" t="s">
        <v>27</v>
      </c>
      <c r="F73">
        <v>541</v>
      </c>
      <c r="G73">
        <v>1220</v>
      </c>
      <c r="H73">
        <v>0</v>
      </c>
      <c r="I73">
        <v>0</v>
      </c>
      <c r="J73">
        <f t="shared" si="27"/>
        <v>1761</v>
      </c>
      <c r="K73">
        <v>0</v>
      </c>
      <c r="L73">
        <f t="shared" si="28"/>
        <v>1761</v>
      </c>
      <c r="M73">
        <v>64</v>
      </c>
      <c r="N73">
        <v>1</v>
      </c>
      <c r="O73">
        <f t="shared" si="29"/>
        <v>27.515625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B73">
        <v>1376</v>
      </c>
      <c r="AC73">
        <v>0</v>
      </c>
      <c r="AD73">
        <v>0</v>
      </c>
      <c r="AE73">
        <v>0</v>
      </c>
      <c r="AF73">
        <f t="shared" si="33"/>
        <v>1376</v>
      </c>
      <c r="AG73">
        <v>0</v>
      </c>
      <c r="AH73">
        <f t="shared" si="34"/>
        <v>1376</v>
      </c>
      <c r="AI73">
        <v>28</v>
      </c>
      <c r="AJ73">
        <f t="shared" si="35"/>
        <v>6</v>
      </c>
      <c r="AK73">
        <f t="shared" si="52"/>
        <v>49.142857142857146</v>
      </c>
      <c r="AM73">
        <v>526</v>
      </c>
      <c r="AN73">
        <v>1050</v>
      </c>
      <c r="AO73">
        <v>-30</v>
      </c>
      <c r="AP73">
        <f t="shared" si="36"/>
        <v>1546</v>
      </c>
      <c r="AQ73">
        <v>0</v>
      </c>
      <c r="AR73">
        <f t="shared" si="37"/>
        <v>1546</v>
      </c>
      <c r="AS73">
        <v>30</v>
      </c>
      <c r="AT73">
        <f t="shared" si="38"/>
        <v>6</v>
      </c>
      <c r="AU73">
        <f t="shared" si="39"/>
        <v>51.533333333333331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215</v>
      </c>
      <c r="BH73">
        <v>500</v>
      </c>
      <c r="BI73">
        <v>0</v>
      </c>
      <c r="BJ73">
        <f t="shared" si="44"/>
        <v>715</v>
      </c>
      <c r="BK73">
        <v>0</v>
      </c>
      <c r="BL73">
        <f t="shared" si="45"/>
        <v>715</v>
      </c>
      <c r="BM73">
        <v>6</v>
      </c>
      <c r="BN73">
        <f t="shared" si="46"/>
        <v>5</v>
      </c>
      <c r="BO73">
        <f t="shared" si="47"/>
        <v>119.16666666666667</v>
      </c>
      <c r="BQ73">
        <v>525</v>
      </c>
      <c r="BR73">
        <v>683</v>
      </c>
      <c r="BS73">
        <v>0</v>
      </c>
      <c r="BT73">
        <f t="shared" si="48"/>
        <v>1208</v>
      </c>
      <c r="BU73">
        <v>0</v>
      </c>
      <c r="BV73">
        <f t="shared" si="49"/>
        <v>1208</v>
      </c>
      <c r="BW73">
        <v>10</v>
      </c>
      <c r="BX73">
        <f t="shared" si="50"/>
        <v>5</v>
      </c>
      <c r="BY73">
        <f t="shared" si="51"/>
        <v>120.8</v>
      </c>
      <c r="CA73">
        <v>300</v>
      </c>
    </row>
    <row r="74" spans="1:79" ht="17.25" customHeight="1" x14ac:dyDescent="0.3">
      <c r="B74" t="s">
        <v>168</v>
      </c>
      <c r="C74" t="s">
        <v>169</v>
      </c>
      <c r="D74" t="s">
        <v>27</v>
      </c>
      <c r="F74">
        <v>422</v>
      </c>
      <c r="G74">
        <v>0</v>
      </c>
      <c r="H74">
        <v>0</v>
      </c>
      <c r="I74">
        <v>0</v>
      </c>
      <c r="J74">
        <f t="shared" si="27"/>
        <v>422</v>
      </c>
      <c r="K74">
        <v>0</v>
      </c>
      <c r="L74">
        <f t="shared" si="28"/>
        <v>422</v>
      </c>
      <c r="M74">
        <v>3</v>
      </c>
      <c r="N74">
        <v>1</v>
      </c>
      <c r="O74">
        <f t="shared" si="29"/>
        <v>140.66666666666666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294</v>
      </c>
      <c r="AN74">
        <v>710</v>
      </c>
      <c r="AO74">
        <v>0</v>
      </c>
      <c r="AP74">
        <f t="shared" si="36"/>
        <v>1004</v>
      </c>
      <c r="AQ74">
        <v>0</v>
      </c>
      <c r="AR74">
        <f t="shared" si="37"/>
        <v>1004</v>
      </c>
      <c r="AS74">
        <v>4</v>
      </c>
      <c r="AT74">
        <f t="shared" si="38"/>
        <v>6</v>
      </c>
      <c r="AU74">
        <f t="shared" si="39"/>
        <v>251</v>
      </c>
      <c r="AW74">
        <v>236</v>
      </c>
      <c r="AX74">
        <v>30</v>
      </c>
      <c r="AY74">
        <v>0</v>
      </c>
      <c r="AZ74">
        <f t="shared" si="40"/>
        <v>266</v>
      </c>
      <c r="BA74">
        <v>0</v>
      </c>
      <c r="BB74">
        <f t="shared" si="41"/>
        <v>266</v>
      </c>
      <c r="BC74">
        <v>1</v>
      </c>
      <c r="BD74">
        <f t="shared" si="42"/>
        <v>7</v>
      </c>
      <c r="BE74">
        <f t="shared" si="43"/>
        <v>266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128</v>
      </c>
      <c r="BR74">
        <v>250</v>
      </c>
      <c r="BS74">
        <v>0</v>
      </c>
      <c r="BT74">
        <f t="shared" si="48"/>
        <v>378</v>
      </c>
      <c r="BU74">
        <v>0</v>
      </c>
      <c r="BV74">
        <f t="shared" si="49"/>
        <v>378</v>
      </c>
      <c r="BW74">
        <v>2</v>
      </c>
      <c r="BX74">
        <f t="shared" si="50"/>
        <v>5</v>
      </c>
      <c r="BY74">
        <f t="shared" si="51"/>
        <v>189</v>
      </c>
      <c r="CA74">
        <v>1500</v>
      </c>
    </row>
    <row r="75" spans="1:79" ht="17.25" customHeight="1" x14ac:dyDescent="0.3">
      <c r="B75" t="s">
        <v>170</v>
      </c>
      <c r="C75" t="s">
        <v>171</v>
      </c>
      <c r="D75" t="s">
        <v>27</v>
      </c>
      <c r="F75">
        <v>131</v>
      </c>
      <c r="G75">
        <v>0</v>
      </c>
      <c r="H75">
        <v>0</v>
      </c>
      <c r="I75">
        <v>0</v>
      </c>
      <c r="J75">
        <f t="shared" si="27"/>
        <v>131</v>
      </c>
      <c r="K75">
        <v>0</v>
      </c>
      <c r="L75">
        <f t="shared" si="28"/>
        <v>131</v>
      </c>
      <c r="M75">
        <v>2</v>
      </c>
      <c r="N75">
        <v>1</v>
      </c>
      <c r="O75">
        <f t="shared" si="29"/>
        <v>65.5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B75">
        <v>337</v>
      </c>
      <c r="AC75">
        <v>0</v>
      </c>
      <c r="AD75">
        <v>0</v>
      </c>
      <c r="AE75">
        <v>-2</v>
      </c>
      <c r="AF75">
        <f t="shared" si="33"/>
        <v>335</v>
      </c>
      <c r="AG75">
        <v>0</v>
      </c>
      <c r="AH75">
        <f t="shared" si="34"/>
        <v>335</v>
      </c>
      <c r="AI75">
        <v>4</v>
      </c>
      <c r="AJ75">
        <f t="shared" si="35"/>
        <v>6</v>
      </c>
      <c r="AK75">
        <f t="shared" si="52"/>
        <v>83.75</v>
      </c>
      <c r="AM75">
        <v>939</v>
      </c>
      <c r="AN75">
        <v>0</v>
      </c>
      <c r="AO75">
        <v>0</v>
      </c>
      <c r="AP75">
        <f t="shared" si="36"/>
        <v>939</v>
      </c>
      <c r="AQ75">
        <v>0</v>
      </c>
      <c r="AR75">
        <f t="shared" si="37"/>
        <v>939</v>
      </c>
      <c r="AS75">
        <v>2</v>
      </c>
      <c r="AT75">
        <f t="shared" si="38"/>
        <v>6</v>
      </c>
      <c r="AU75">
        <f t="shared" si="39"/>
        <v>469.5</v>
      </c>
      <c r="AW75">
        <v>165</v>
      </c>
      <c r="AX75">
        <v>0</v>
      </c>
      <c r="AY75">
        <v>0</v>
      </c>
      <c r="AZ75">
        <f t="shared" si="40"/>
        <v>165</v>
      </c>
      <c r="BA75">
        <v>0</v>
      </c>
      <c r="BB75">
        <f t="shared" si="41"/>
        <v>165</v>
      </c>
      <c r="BC75">
        <v>3</v>
      </c>
      <c r="BD75">
        <f t="shared" si="42"/>
        <v>7</v>
      </c>
      <c r="BE75">
        <f t="shared" si="43"/>
        <v>55</v>
      </c>
      <c r="BG75">
        <v>424</v>
      </c>
      <c r="BH75">
        <v>0</v>
      </c>
      <c r="BI75">
        <v>0</v>
      </c>
      <c r="BJ75">
        <f t="shared" si="44"/>
        <v>424</v>
      </c>
      <c r="BK75">
        <v>0</v>
      </c>
      <c r="BL75">
        <f t="shared" si="45"/>
        <v>424</v>
      </c>
      <c r="BM75">
        <v>1</v>
      </c>
      <c r="BN75">
        <f t="shared" si="46"/>
        <v>5</v>
      </c>
      <c r="BO75">
        <f t="shared" si="47"/>
        <v>424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ht="17.25" customHeight="1" x14ac:dyDescent="0.3">
      <c r="B76" t="s">
        <v>172</v>
      </c>
      <c r="C76" t="s">
        <v>173</v>
      </c>
      <c r="D76" t="s">
        <v>27</v>
      </c>
      <c r="F76">
        <v>230</v>
      </c>
      <c r="G76">
        <v>0</v>
      </c>
      <c r="H76">
        <v>0</v>
      </c>
      <c r="I76">
        <v>0</v>
      </c>
      <c r="J76">
        <f t="shared" si="27"/>
        <v>230</v>
      </c>
      <c r="K76">
        <v>0</v>
      </c>
      <c r="L76">
        <f t="shared" si="28"/>
        <v>230</v>
      </c>
      <c r="M76">
        <v>6</v>
      </c>
      <c r="N76">
        <v>1</v>
      </c>
      <c r="O76">
        <f t="shared" si="29"/>
        <v>38.333333333333336</v>
      </c>
      <c r="Q76">
        <v>236</v>
      </c>
      <c r="R76">
        <v>0</v>
      </c>
      <c r="S76">
        <v>0</v>
      </c>
      <c r="T76">
        <v>0</v>
      </c>
      <c r="U76">
        <f t="shared" si="30"/>
        <v>236</v>
      </c>
      <c r="V76">
        <v>0</v>
      </c>
      <c r="W76">
        <f t="shared" si="31"/>
        <v>236</v>
      </c>
      <c r="X76">
        <v>2</v>
      </c>
      <c r="Y76">
        <v>2</v>
      </c>
      <c r="Z76">
        <f t="shared" si="32"/>
        <v>118</v>
      </c>
      <c r="AB76">
        <v>1533</v>
      </c>
      <c r="AC76">
        <v>0</v>
      </c>
      <c r="AD76">
        <v>0</v>
      </c>
      <c r="AE76">
        <v>0</v>
      </c>
      <c r="AF76">
        <f t="shared" si="33"/>
        <v>1533</v>
      </c>
      <c r="AG76">
        <v>0</v>
      </c>
      <c r="AH76">
        <f t="shared" si="34"/>
        <v>1533</v>
      </c>
      <c r="AI76">
        <v>2</v>
      </c>
      <c r="AJ76">
        <f t="shared" si="35"/>
        <v>6</v>
      </c>
      <c r="AK76">
        <f t="shared" si="52"/>
        <v>766.5</v>
      </c>
      <c r="AM76">
        <v>932</v>
      </c>
      <c r="AN76">
        <v>0</v>
      </c>
      <c r="AO76">
        <v>0</v>
      </c>
      <c r="AP76">
        <f t="shared" si="36"/>
        <v>932</v>
      </c>
      <c r="AQ76">
        <v>0</v>
      </c>
      <c r="AR76">
        <f t="shared" si="37"/>
        <v>932</v>
      </c>
      <c r="AS76">
        <v>10</v>
      </c>
      <c r="AT76">
        <f t="shared" si="38"/>
        <v>6</v>
      </c>
      <c r="AU76">
        <f t="shared" si="39"/>
        <v>93.2</v>
      </c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G76">
        <v>529</v>
      </c>
      <c r="BH76">
        <v>0</v>
      </c>
      <c r="BI76">
        <v>0</v>
      </c>
      <c r="BJ76">
        <f t="shared" si="44"/>
        <v>529</v>
      </c>
      <c r="BK76">
        <v>0</v>
      </c>
      <c r="BL76">
        <f t="shared" si="45"/>
        <v>529</v>
      </c>
      <c r="BM76">
        <v>2</v>
      </c>
      <c r="BN76">
        <f t="shared" si="46"/>
        <v>5</v>
      </c>
      <c r="BO76">
        <f t="shared" si="47"/>
        <v>264.5</v>
      </c>
      <c r="BQ76">
        <v>1589</v>
      </c>
      <c r="BR76">
        <v>0</v>
      </c>
      <c r="BS76">
        <v>0</v>
      </c>
      <c r="BT76">
        <f t="shared" si="48"/>
        <v>1589</v>
      </c>
      <c r="BU76">
        <v>360</v>
      </c>
      <c r="BV76">
        <f t="shared" si="49"/>
        <v>1949</v>
      </c>
      <c r="BW76">
        <v>10</v>
      </c>
      <c r="BX76">
        <f t="shared" si="50"/>
        <v>5</v>
      </c>
      <c r="BY76">
        <f t="shared" si="51"/>
        <v>194.9</v>
      </c>
      <c r="CA76">
        <v>750</v>
      </c>
    </row>
    <row r="77" spans="1:79" ht="17.25" customHeight="1" x14ac:dyDescent="0.3">
      <c r="A77" s="2">
        <v>44541</v>
      </c>
      <c r="B77" t="s">
        <v>174</v>
      </c>
      <c r="C77" t="s">
        <v>175</v>
      </c>
      <c r="D77" t="s">
        <v>27</v>
      </c>
      <c r="F77">
        <v>256</v>
      </c>
      <c r="G77">
        <v>0</v>
      </c>
      <c r="H77">
        <v>0</v>
      </c>
      <c r="I77">
        <v>0</v>
      </c>
      <c r="J77">
        <f t="shared" si="27"/>
        <v>256</v>
      </c>
      <c r="K77">
        <v>0</v>
      </c>
      <c r="L77">
        <f t="shared" si="28"/>
        <v>256</v>
      </c>
      <c r="M77">
        <v>2</v>
      </c>
      <c r="N77">
        <v>1</v>
      </c>
      <c r="O77">
        <f t="shared" si="29"/>
        <v>128</v>
      </c>
      <c r="Q77">
        <v>83</v>
      </c>
      <c r="R77">
        <v>0</v>
      </c>
      <c r="S77">
        <v>0</v>
      </c>
      <c r="T77">
        <v>0</v>
      </c>
      <c r="U77">
        <f t="shared" si="30"/>
        <v>83</v>
      </c>
      <c r="V77">
        <v>0</v>
      </c>
      <c r="W77">
        <f t="shared" si="31"/>
        <v>83</v>
      </c>
      <c r="X77">
        <v>0</v>
      </c>
      <c r="Y77">
        <v>2</v>
      </c>
      <c r="Z77">
        <f t="shared" si="32"/>
        <v>0</v>
      </c>
      <c r="AB77">
        <v>1622</v>
      </c>
      <c r="AC77">
        <v>0</v>
      </c>
      <c r="AD77">
        <v>0</v>
      </c>
      <c r="AE77">
        <v>0</v>
      </c>
      <c r="AF77">
        <f t="shared" si="33"/>
        <v>1622</v>
      </c>
      <c r="AG77">
        <v>0</v>
      </c>
      <c r="AH77">
        <f t="shared" si="34"/>
        <v>1622</v>
      </c>
      <c r="AI77">
        <v>3</v>
      </c>
      <c r="AJ77">
        <f t="shared" si="35"/>
        <v>6</v>
      </c>
      <c r="AK77">
        <f t="shared" si="52"/>
        <v>540.66666666666663</v>
      </c>
      <c r="AM77">
        <v>758</v>
      </c>
      <c r="AN77">
        <v>910</v>
      </c>
      <c r="AO77">
        <v>0</v>
      </c>
      <c r="AP77">
        <f t="shared" si="36"/>
        <v>1668</v>
      </c>
      <c r="AQ77">
        <v>0</v>
      </c>
      <c r="AR77">
        <f t="shared" si="37"/>
        <v>1668</v>
      </c>
      <c r="AS77">
        <v>2</v>
      </c>
      <c r="AT77">
        <f t="shared" si="38"/>
        <v>6</v>
      </c>
      <c r="AU77">
        <f t="shared" si="39"/>
        <v>834</v>
      </c>
      <c r="AW77">
        <v>140</v>
      </c>
      <c r="AX77">
        <v>235</v>
      </c>
      <c r="AY77">
        <v>0</v>
      </c>
      <c r="AZ77">
        <f t="shared" si="40"/>
        <v>375</v>
      </c>
      <c r="BA77">
        <v>0</v>
      </c>
      <c r="BB77">
        <f t="shared" si="41"/>
        <v>375</v>
      </c>
      <c r="BC77">
        <v>1</v>
      </c>
      <c r="BD77">
        <f t="shared" si="42"/>
        <v>7</v>
      </c>
      <c r="BE77">
        <f t="shared" si="43"/>
        <v>375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72</v>
      </c>
      <c r="BR77">
        <v>240</v>
      </c>
      <c r="BS77">
        <v>0</v>
      </c>
      <c r="BT77">
        <f t="shared" si="48"/>
        <v>312</v>
      </c>
      <c r="BU77">
        <v>0</v>
      </c>
      <c r="BV77">
        <f t="shared" si="49"/>
        <v>312</v>
      </c>
      <c r="BW77">
        <v>2</v>
      </c>
      <c r="BX77">
        <f t="shared" si="50"/>
        <v>5</v>
      </c>
      <c r="BY77">
        <f t="shared" si="51"/>
        <v>156</v>
      </c>
      <c r="CA77">
        <v>367</v>
      </c>
    </row>
    <row r="78" spans="1:79" ht="17.25" customHeight="1" x14ac:dyDescent="0.3">
      <c r="A78" s="2">
        <v>44541</v>
      </c>
      <c r="B78" t="s">
        <v>176</v>
      </c>
      <c r="C78" t="s">
        <v>177</v>
      </c>
      <c r="D78" t="s">
        <v>27</v>
      </c>
      <c r="F78">
        <v>1001</v>
      </c>
      <c r="G78">
        <v>0</v>
      </c>
      <c r="H78">
        <v>0</v>
      </c>
      <c r="I78">
        <v>0</v>
      </c>
      <c r="J78">
        <f t="shared" si="27"/>
        <v>1001</v>
      </c>
      <c r="K78">
        <v>0</v>
      </c>
      <c r="L78">
        <f t="shared" si="28"/>
        <v>1001</v>
      </c>
      <c r="M78">
        <v>38</v>
      </c>
      <c r="N78">
        <v>1</v>
      </c>
      <c r="O78">
        <f t="shared" si="29"/>
        <v>26.342105263157894</v>
      </c>
      <c r="Q78">
        <v>233</v>
      </c>
      <c r="R78">
        <v>0</v>
      </c>
      <c r="S78">
        <v>0</v>
      </c>
      <c r="T78">
        <v>0</v>
      </c>
      <c r="U78">
        <f t="shared" si="30"/>
        <v>233</v>
      </c>
      <c r="V78">
        <v>0</v>
      </c>
      <c r="W78">
        <f t="shared" si="31"/>
        <v>233</v>
      </c>
      <c r="X78">
        <v>19</v>
      </c>
      <c r="Y78">
        <v>2</v>
      </c>
      <c r="Z78">
        <f t="shared" si="32"/>
        <v>12.263157894736842</v>
      </c>
      <c r="AB78">
        <v>0</v>
      </c>
      <c r="AC78">
        <v>0</v>
      </c>
      <c r="AD78">
        <v>0</v>
      </c>
      <c r="AE78">
        <v>0</v>
      </c>
      <c r="AF78">
        <f t="shared" si="33"/>
        <v>0</v>
      </c>
      <c r="AG78">
        <v>5600</v>
      </c>
      <c r="AH78">
        <f t="shared" si="34"/>
        <v>5600</v>
      </c>
      <c r="AI78">
        <v>95</v>
      </c>
      <c r="AJ78">
        <f t="shared" si="35"/>
        <v>6</v>
      </c>
      <c r="AK78">
        <f t="shared" si="52"/>
        <v>58.94736842105263</v>
      </c>
      <c r="AM78">
        <v>2</v>
      </c>
      <c r="AN78">
        <v>0</v>
      </c>
      <c r="AO78">
        <v>0</v>
      </c>
      <c r="AP78">
        <f t="shared" si="36"/>
        <v>2</v>
      </c>
      <c r="AQ78">
        <v>2800</v>
      </c>
      <c r="AR78">
        <f t="shared" si="37"/>
        <v>2802</v>
      </c>
      <c r="AS78">
        <v>81</v>
      </c>
      <c r="AT78">
        <f t="shared" si="38"/>
        <v>6</v>
      </c>
      <c r="AU78">
        <f t="shared" si="39"/>
        <v>34.592592592592595</v>
      </c>
      <c r="AW78">
        <v>0</v>
      </c>
      <c r="AX78">
        <v>0</v>
      </c>
      <c r="AY78">
        <v>0</v>
      </c>
      <c r="AZ78">
        <f t="shared" si="40"/>
        <v>0</v>
      </c>
      <c r="BA78">
        <v>3200</v>
      </c>
      <c r="BB78">
        <f t="shared" si="41"/>
        <v>3200</v>
      </c>
      <c r="BC78">
        <v>64</v>
      </c>
      <c r="BD78">
        <f t="shared" si="42"/>
        <v>7</v>
      </c>
      <c r="BE78">
        <f t="shared" si="43"/>
        <v>50</v>
      </c>
      <c r="BG78">
        <v>5</v>
      </c>
      <c r="BH78">
        <v>0</v>
      </c>
      <c r="BI78">
        <v>0</v>
      </c>
      <c r="BJ78">
        <f t="shared" si="44"/>
        <v>5</v>
      </c>
      <c r="BK78">
        <f>640+800</f>
        <v>1440</v>
      </c>
      <c r="BL78">
        <f t="shared" si="45"/>
        <v>1445</v>
      </c>
      <c r="BM78">
        <v>25</v>
      </c>
      <c r="BN78">
        <f t="shared" si="46"/>
        <v>5</v>
      </c>
      <c r="BO78">
        <f t="shared" si="47"/>
        <v>57.8</v>
      </c>
      <c r="BQ78">
        <v>121</v>
      </c>
      <c r="BR78">
        <v>0</v>
      </c>
      <c r="BS78">
        <v>-35</v>
      </c>
      <c r="BT78">
        <f t="shared" si="48"/>
        <v>86</v>
      </c>
      <c r="BU78">
        <v>1760</v>
      </c>
      <c r="BV78">
        <f t="shared" si="49"/>
        <v>1846</v>
      </c>
      <c r="BW78">
        <v>22</v>
      </c>
      <c r="BX78">
        <f t="shared" si="50"/>
        <v>5</v>
      </c>
      <c r="BY78">
        <f t="shared" si="51"/>
        <v>83.909090909090907</v>
      </c>
      <c r="CA78">
        <v>7876</v>
      </c>
    </row>
    <row r="79" spans="1:79" ht="17.25" customHeight="1" x14ac:dyDescent="0.3">
      <c r="A79" s="2">
        <v>44541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44541</v>
      </c>
      <c r="B80" t="s">
        <v>178</v>
      </c>
      <c r="C80" t="s">
        <v>179</v>
      </c>
      <c r="D80" t="s">
        <v>27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44541</v>
      </c>
      <c r="B81" t="s">
        <v>180</v>
      </c>
      <c r="C81" t="s">
        <v>181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44541</v>
      </c>
      <c r="B82" t="s">
        <v>182</v>
      </c>
      <c r="C82" t="s">
        <v>183</v>
      </c>
      <c r="D82" t="s">
        <v>27</v>
      </c>
      <c r="F82">
        <v>281</v>
      </c>
      <c r="G82">
        <v>0</v>
      </c>
      <c r="H82">
        <v>0</v>
      </c>
      <c r="I82">
        <v>-11</v>
      </c>
      <c r="J82">
        <f t="shared" si="27"/>
        <v>270</v>
      </c>
      <c r="K82">
        <v>0</v>
      </c>
      <c r="L82">
        <f t="shared" si="28"/>
        <v>270</v>
      </c>
      <c r="M82">
        <v>11</v>
      </c>
      <c r="N82">
        <v>1</v>
      </c>
      <c r="O82">
        <f t="shared" si="29"/>
        <v>24.545454545454547</v>
      </c>
      <c r="Q82">
        <v>119</v>
      </c>
      <c r="R82">
        <v>0</v>
      </c>
      <c r="S82">
        <v>0</v>
      </c>
      <c r="T82">
        <v>0</v>
      </c>
      <c r="U82">
        <f t="shared" si="30"/>
        <v>119</v>
      </c>
      <c r="V82">
        <v>0</v>
      </c>
      <c r="W82">
        <f t="shared" si="31"/>
        <v>119</v>
      </c>
      <c r="X82">
        <v>4</v>
      </c>
      <c r="Y82">
        <v>2</v>
      </c>
      <c r="Z82">
        <f t="shared" si="32"/>
        <v>29.75</v>
      </c>
      <c r="AB82">
        <v>842</v>
      </c>
      <c r="AC82">
        <v>0</v>
      </c>
      <c r="AD82">
        <v>0</v>
      </c>
      <c r="AE82">
        <v>0</v>
      </c>
      <c r="AF82">
        <f t="shared" si="33"/>
        <v>842</v>
      </c>
      <c r="AG82">
        <v>0</v>
      </c>
      <c r="AH82">
        <f t="shared" si="34"/>
        <v>842</v>
      </c>
      <c r="AI82">
        <v>61</v>
      </c>
      <c r="AJ82">
        <f t="shared" si="35"/>
        <v>6</v>
      </c>
      <c r="AK82">
        <f t="shared" si="52"/>
        <v>13.803278688524591</v>
      </c>
      <c r="AM82">
        <v>304</v>
      </c>
      <c r="AN82">
        <v>0</v>
      </c>
      <c r="AO82">
        <v>0</v>
      </c>
      <c r="AP82">
        <f t="shared" si="36"/>
        <v>304</v>
      </c>
      <c r="AQ82">
        <v>0</v>
      </c>
      <c r="AR82">
        <f t="shared" si="37"/>
        <v>304</v>
      </c>
      <c r="AS82">
        <v>17</v>
      </c>
      <c r="AT82">
        <f t="shared" si="38"/>
        <v>6</v>
      </c>
      <c r="AU82">
        <f t="shared" si="39"/>
        <v>17.882352941176471</v>
      </c>
      <c r="AW82">
        <v>113</v>
      </c>
      <c r="AX82">
        <v>0</v>
      </c>
      <c r="AY82">
        <v>0</v>
      </c>
      <c r="AZ82">
        <f t="shared" si="40"/>
        <v>113</v>
      </c>
      <c r="BA82">
        <v>0</v>
      </c>
      <c r="BB82">
        <f t="shared" si="41"/>
        <v>113</v>
      </c>
      <c r="BC82">
        <v>10</v>
      </c>
      <c r="BD82">
        <f t="shared" si="42"/>
        <v>7</v>
      </c>
      <c r="BE82">
        <f t="shared" si="43"/>
        <v>11.3</v>
      </c>
      <c r="BG82">
        <v>254</v>
      </c>
      <c r="BH82">
        <v>0</v>
      </c>
      <c r="BI82">
        <v>0</v>
      </c>
      <c r="BJ82">
        <f t="shared" si="44"/>
        <v>254</v>
      </c>
      <c r="BK82">
        <v>0</v>
      </c>
      <c r="BL82">
        <f t="shared" si="45"/>
        <v>254</v>
      </c>
      <c r="BM82">
        <v>15</v>
      </c>
      <c r="BN82">
        <v>71</v>
      </c>
      <c r="BO82">
        <f t="shared" si="47"/>
        <v>16.933333333333334</v>
      </c>
      <c r="BQ82">
        <v>449</v>
      </c>
      <c r="BR82">
        <v>0</v>
      </c>
      <c r="BS82">
        <v>0</v>
      </c>
      <c r="BT82">
        <f t="shared" si="48"/>
        <v>449</v>
      </c>
      <c r="BU82">
        <v>0</v>
      </c>
      <c r="BV82">
        <f t="shared" si="49"/>
        <v>449</v>
      </c>
      <c r="BW82">
        <v>4</v>
      </c>
      <c r="BX82">
        <f t="shared" si="50"/>
        <v>5</v>
      </c>
      <c r="BY82">
        <f t="shared" si="51"/>
        <v>112.25</v>
      </c>
      <c r="CA82">
        <v>0</v>
      </c>
    </row>
    <row r="83" spans="1:79" ht="17.25" customHeight="1" x14ac:dyDescent="0.3">
      <c r="A83" s="2">
        <v>44541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44541</v>
      </c>
      <c r="B84" t="s">
        <v>184</v>
      </c>
      <c r="C84" t="s">
        <v>185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44541</v>
      </c>
      <c r="B85" t="s">
        <v>186</v>
      </c>
      <c r="C85" t="s">
        <v>187</v>
      </c>
      <c r="D85" t="s">
        <v>27</v>
      </c>
      <c r="F85">
        <v>426</v>
      </c>
      <c r="G85">
        <v>0</v>
      </c>
      <c r="H85">
        <v>0</v>
      </c>
      <c r="I85">
        <v>-20</v>
      </c>
      <c r="J85">
        <f t="shared" si="27"/>
        <v>406</v>
      </c>
      <c r="K85">
        <v>0</v>
      </c>
      <c r="L85">
        <f t="shared" si="28"/>
        <v>406</v>
      </c>
      <c r="M85">
        <v>13</v>
      </c>
      <c r="N85">
        <v>1</v>
      </c>
      <c r="O85">
        <f t="shared" si="29"/>
        <v>31.23076923076923</v>
      </c>
      <c r="Q85">
        <v>47</v>
      </c>
      <c r="R85">
        <v>0</v>
      </c>
      <c r="S85">
        <v>0</v>
      </c>
      <c r="T85">
        <v>0</v>
      </c>
      <c r="U85">
        <f t="shared" si="30"/>
        <v>47</v>
      </c>
      <c r="V85">
        <v>200</v>
      </c>
      <c r="W85">
        <f t="shared" si="31"/>
        <v>247</v>
      </c>
      <c r="X85">
        <v>4</v>
      </c>
      <c r="Y85">
        <v>2</v>
      </c>
      <c r="Z85">
        <f t="shared" si="32"/>
        <v>61.75</v>
      </c>
      <c r="AB85">
        <v>949</v>
      </c>
      <c r="AC85">
        <v>0</v>
      </c>
      <c r="AD85">
        <v>0</v>
      </c>
      <c r="AE85">
        <v>-13</v>
      </c>
      <c r="AF85">
        <f t="shared" si="33"/>
        <v>936</v>
      </c>
      <c r="AG85">
        <v>0</v>
      </c>
      <c r="AH85">
        <f t="shared" si="34"/>
        <v>936</v>
      </c>
      <c r="AI85">
        <v>17</v>
      </c>
      <c r="AJ85">
        <f t="shared" si="35"/>
        <v>6</v>
      </c>
      <c r="AK85">
        <f t="shared" si="52"/>
        <v>55.058823529411768</v>
      </c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W85">
        <v>166</v>
      </c>
      <c r="AX85">
        <v>0</v>
      </c>
      <c r="AY85">
        <v>0</v>
      </c>
      <c r="AZ85">
        <f t="shared" si="40"/>
        <v>166</v>
      </c>
      <c r="BA85">
        <v>0</v>
      </c>
      <c r="BB85">
        <f t="shared" si="41"/>
        <v>166</v>
      </c>
      <c r="BC85">
        <v>3</v>
      </c>
      <c r="BD85">
        <f t="shared" si="42"/>
        <v>7</v>
      </c>
      <c r="BE85">
        <f t="shared" si="43"/>
        <v>55.333333333333336</v>
      </c>
      <c r="BG85">
        <v>61</v>
      </c>
      <c r="BH85">
        <v>0</v>
      </c>
      <c r="BI85">
        <v>0</v>
      </c>
      <c r="BJ85">
        <f t="shared" si="44"/>
        <v>61</v>
      </c>
      <c r="BK85">
        <v>0</v>
      </c>
      <c r="BL85">
        <f t="shared" si="45"/>
        <v>61</v>
      </c>
      <c r="BM85">
        <v>5</v>
      </c>
      <c r="BN85">
        <f t="shared" si="46"/>
        <v>5</v>
      </c>
      <c r="BO85">
        <f t="shared" si="47"/>
        <v>12.2</v>
      </c>
      <c r="BQ85">
        <v>143</v>
      </c>
      <c r="BR85">
        <v>0</v>
      </c>
      <c r="BS85">
        <v>0</v>
      </c>
      <c r="BT85">
        <f t="shared" si="48"/>
        <v>143</v>
      </c>
      <c r="BU85">
        <v>0</v>
      </c>
      <c r="BV85">
        <f t="shared" si="49"/>
        <v>143</v>
      </c>
      <c r="BW85">
        <v>2</v>
      </c>
      <c r="BX85">
        <f t="shared" si="50"/>
        <v>5</v>
      </c>
      <c r="BY85">
        <f t="shared" si="51"/>
        <v>71.5</v>
      </c>
      <c r="CA85">
        <v>0</v>
      </c>
    </row>
    <row r="86" spans="1:79" ht="18.600000000000001" customHeight="1" x14ac:dyDescent="0.3">
      <c r="A86" s="2">
        <v>44541</v>
      </c>
      <c r="B86" t="s">
        <v>188</v>
      </c>
      <c r="C86" t="s">
        <v>189</v>
      </c>
      <c r="D86" t="s">
        <v>27</v>
      </c>
      <c r="F86">
        <v>932</v>
      </c>
      <c r="G86">
        <v>0</v>
      </c>
      <c r="H86">
        <v>0</v>
      </c>
      <c r="I86">
        <v>0</v>
      </c>
      <c r="J86">
        <f t="shared" si="27"/>
        <v>932</v>
      </c>
      <c r="K86">
        <v>0</v>
      </c>
      <c r="L86">
        <f t="shared" si="28"/>
        <v>932</v>
      </c>
      <c r="M86">
        <v>13</v>
      </c>
      <c r="N86">
        <v>1</v>
      </c>
      <c r="O86">
        <f t="shared" si="29"/>
        <v>71.692307692307693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685</v>
      </c>
      <c r="AC86">
        <v>0</v>
      </c>
      <c r="AD86">
        <v>0</v>
      </c>
      <c r="AE86">
        <v>-10</v>
      </c>
      <c r="AF86">
        <f t="shared" si="33"/>
        <v>675</v>
      </c>
      <c r="AG86">
        <v>0</v>
      </c>
      <c r="AH86">
        <f t="shared" si="34"/>
        <v>675</v>
      </c>
      <c r="AI86">
        <v>13</v>
      </c>
      <c r="AJ86">
        <f t="shared" si="35"/>
        <v>6</v>
      </c>
      <c r="AK86">
        <f t="shared" si="52"/>
        <v>51.92307692307692</v>
      </c>
      <c r="AM86">
        <v>48</v>
      </c>
      <c r="AN86">
        <v>0</v>
      </c>
      <c r="AO86">
        <v>-17</v>
      </c>
      <c r="AP86">
        <f t="shared" si="36"/>
        <v>31</v>
      </c>
      <c r="AQ86">
        <v>0</v>
      </c>
      <c r="AR86">
        <f t="shared" si="37"/>
        <v>31</v>
      </c>
      <c r="AS86">
        <v>6</v>
      </c>
      <c r="AT86">
        <f t="shared" si="38"/>
        <v>6</v>
      </c>
      <c r="AU86">
        <f>IFERROR(AR86/AS86,0)</f>
        <v>5.166666666666667</v>
      </c>
      <c r="AW86">
        <v>111</v>
      </c>
      <c r="AX86">
        <v>0</v>
      </c>
      <c r="AY86">
        <v>0</v>
      </c>
      <c r="AZ86">
        <f t="shared" si="40"/>
        <v>111</v>
      </c>
      <c r="BA86">
        <v>0</v>
      </c>
      <c r="BB86">
        <f t="shared" si="41"/>
        <v>111</v>
      </c>
      <c r="BC86">
        <v>11</v>
      </c>
      <c r="BD86">
        <f t="shared" si="42"/>
        <v>7</v>
      </c>
      <c r="BE86">
        <f t="shared" si="43"/>
        <v>10.090909090909092</v>
      </c>
      <c r="BG86">
        <v>593</v>
      </c>
      <c r="BH86">
        <v>0</v>
      </c>
      <c r="BI86">
        <v>0</v>
      </c>
      <c r="BJ86">
        <f t="shared" si="44"/>
        <v>593</v>
      </c>
      <c r="BK86">
        <v>0</v>
      </c>
      <c r="BL86">
        <f t="shared" si="45"/>
        <v>593</v>
      </c>
      <c r="BM86">
        <v>1</v>
      </c>
      <c r="BN86">
        <f t="shared" si="46"/>
        <v>5</v>
      </c>
      <c r="BO86">
        <f t="shared" si="47"/>
        <v>593</v>
      </c>
      <c r="BQ86">
        <v>349</v>
      </c>
      <c r="BR86">
        <v>0</v>
      </c>
      <c r="BS86">
        <v>0</v>
      </c>
      <c r="BT86">
        <f t="shared" si="48"/>
        <v>349</v>
      </c>
      <c r="BU86">
        <v>0</v>
      </c>
      <c r="BV86">
        <f t="shared" si="49"/>
        <v>349</v>
      </c>
      <c r="BW86">
        <v>6</v>
      </c>
      <c r="BX86">
        <f t="shared" si="50"/>
        <v>5</v>
      </c>
      <c r="BY86">
        <f t="shared" si="51"/>
        <v>58.166666666666664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A8C1-B89F-4477-93D9-AFA59BAB2752}">
  <dimension ref="A1:CA95"/>
  <sheetViews>
    <sheetView zoomScale="85" zoomScaleNormal="85" workbookViewId="0">
      <pane xSplit="4" ySplit="1" topLeftCell="E2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6640625" defaultRowHeight="17.25" customHeight="1" x14ac:dyDescent="0.3"/>
  <cols>
    <col min="1" max="1" width="14.5546875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8" width="10.5546875" customWidth="1"/>
    <col min="79" max="79" width="14.332031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44543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44543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82</v>
      </c>
      <c r="BH3">
        <v>0</v>
      </c>
      <c r="BI3">
        <v>0</v>
      </c>
      <c r="BJ3">
        <f t="shared" si="17"/>
        <v>82</v>
      </c>
      <c r="BK3">
        <v>0</v>
      </c>
      <c r="BL3">
        <f t="shared" si="18"/>
        <v>82</v>
      </c>
      <c r="BM3">
        <v>6</v>
      </c>
      <c r="BN3">
        <f t="shared" si="19"/>
        <v>5</v>
      </c>
      <c r="BO3">
        <f t="shared" si="20"/>
        <v>13.666666666666666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CA3">
        <v>0</v>
      </c>
    </row>
    <row r="4" spans="1:79" ht="16.5" customHeight="1" x14ac:dyDescent="0.3">
      <c r="A4" s="2">
        <v>44543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44543</v>
      </c>
      <c r="B5" t="s">
        <v>30</v>
      </c>
      <c r="C5" t="s">
        <v>31</v>
      </c>
      <c r="D5" t="s">
        <v>27</v>
      </c>
      <c r="F5">
        <v>232</v>
      </c>
      <c r="G5">
        <v>0</v>
      </c>
      <c r="H5">
        <v>0</v>
      </c>
      <c r="I5">
        <v>-54</v>
      </c>
      <c r="J5">
        <f t="shared" si="0"/>
        <v>178</v>
      </c>
      <c r="K5">
        <v>0</v>
      </c>
      <c r="L5">
        <f t="shared" si="1"/>
        <v>178</v>
      </c>
      <c r="M5">
        <v>8</v>
      </c>
      <c r="N5">
        <v>1</v>
      </c>
      <c r="O5">
        <f t="shared" si="2"/>
        <v>22.25</v>
      </c>
      <c r="Q5">
        <v>374</v>
      </c>
      <c r="R5">
        <v>0</v>
      </c>
      <c r="S5">
        <v>0</v>
      </c>
      <c r="T5">
        <v>0</v>
      </c>
      <c r="U5">
        <f t="shared" si="3"/>
        <v>374</v>
      </c>
      <c r="V5">
        <v>0</v>
      </c>
      <c r="W5">
        <f t="shared" si="4"/>
        <v>374</v>
      </c>
      <c r="X5">
        <v>7</v>
      </c>
      <c r="Y5">
        <v>2</v>
      </c>
      <c r="Z5">
        <f t="shared" si="5"/>
        <v>53.428571428571431</v>
      </c>
      <c r="AB5">
        <v>997</v>
      </c>
      <c r="AC5">
        <v>0</v>
      </c>
      <c r="AD5">
        <v>0</v>
      </c>
      <c r="AE5">
        <v>0</v>
      </c>
      <c r="AF5">
        <f t="shared" si="6"/>
        <v>997</v>
      </c>
      <c r="AG5">
        <v>0</v>
      </c>
      <c r="AH5">
        <f t="shared" si="7"/>
        <v>997</v>
      </c>
      <c r="AI5">
        <v>21</v>
      </c>
      <c r="AJ5">
        <f t="shared" si="8"/>
        <v>6</v>
      </c>
      <c r="AK5">
        <f t="shared" si="25"/>
        <v>47.476190476190474</v>
      </c>
      <c r="AM5">
        <v>1581</v>
      </c>
      <c r="AN5">
        <v>165</v>
      </c>
      <c r="AO5">
        <v>-24</v>
      </c>
      <c r="AP5">
        <f t="shared" si="9"/>
        <v>1722</v>
      </c>
      <c r="AQ5">
        <v>0</v>
      </c>
      <c r="AR5">
        <f t="shared" si="10"/>
        <v>1722</v>
      </c>
      <c r="AS5">
        <v>17</v>
      </c>
      <c r="AT5">
        <f t="shared" si="11"/>
        <v>6</v>
      </c>
      <c r="AU5">
        <f t="shared" si="12"/>
        <v>101.29411764705883</v>
      </c>
      <c r="AW5">
        <v>188</v>
      </c>
      <c r="AX5">
        <v>0</v>
      </c>
      <c r="AY5">
        <v>-10</v>
      </c>
      <c r="AZ5">
        <f t="shared" si="13"/>
        <v>178</v>
      </c>
      <c r="BA5">
        <v>0</v>
      </c>
      <c r="BB5">
        <f t="shared" si="14"/>
        <v>178</v>
      </c>
      <c r="BC5">
        <v>4</v>
      </c>
      <c r="BD5">
        <f t="shared" si="15"/>
        <v>7</v>
      </c>
      <c r="BE5">
        <f t="shared" si="16"/>
        <v>44.5</v>
      </c>
      <c r="BG5">
        <v>306</v>
      </c>
      <c r="BH5">
        <v>0</v>
      </c>
      <c r="BI5">
        <v>0</v>
      </c>
      <c r="BJ5">
        <f t="shared" si="17"/>
        <v>306</v>
      </c>
      <c r="BK5">
        <v>0</v>
      </c>
      <c r="BL5">
        <f t="shared" si="18"/>
        <v>306</v>
      </c>
      <c r="BM5">
        <v>3</v>
      </c>
      <c r="BN5">
        <f t="shared" si="19"/>
        <v>5</v>
      </c>
      <c r="BO5">
        <f t="shared" si="20"/>
        <v>102</v>
      </c>
      <c r="BQ5">
        <v>2113</v>
      </c>
      <c r="BR5">
        <v>0</v>
      </c>
      <c r="BS5">
        <v>0</v>
      </c>
      <c r="BT5">
        <f t="shared" si="21"/>
        <v>2113</v>
      </c>
      <c r="BU5">
        <v>0</v>
      </c>
      <c r="BV5">
        <f t="shared" si="22"/>
        <v>2113</v>
      </c>
      <c r="BW5">
        <v>18</v>
      </c>
      <c r="BX5">
        <f t="shared" si="23"/>
        <v>5</v>
      </c>
      <c r="BY5">
        <f t="shared" si="24"/>
        <v>117.38888888888889</v>
      </c>
      <c r="CA5">
        <v>1293</v>
      </c>
    </row>
    <row r="6" spans="1:79" ht="17.25" customHeight="1" x14ac:dyDescent="0.3">
      <c r="A6" s="2">
        <v>44543</v>
      </c>
      <c r="B6" t="s">
        <v>32</v>
      </c>
      <c r="C6" t="s">
        <v>33</v>
      </c>
      <c r="D6" t="s">
        <v>27</v>
      </c>
      <c r="F6">
        <v>227</v>
      </c>
      <c r="G6">
        <v>0</v>
      </c>
      <c r="H6">
        <v>0</v>
      </c>
      <c r="I6">
        <v>-5</v>
      </c>
      <c r="J6">
        <f t="shared" si="0"/>
        <v>222</v>
      </c>
      <c r="K6">
        <v>0</v>
      </c>
      <c r="L6">
        <f t="shared" si="1"/>
        <v>222</v>
      </c>
      <c r="M6">
        <v>6</v>
      </c>
      <c r="N6">
        <v>1</v>
      </c>
      <c r="O6">
        <f t="shared" si="2"/>
        <v>37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B6">
        <v>401</v>
      </c>
      <c r="AC6">
        <v>0</v>
      </c>
      <c r="AD6">
        <v>0</v>
      </c>
      <c r="AE6">
        <v>-20</v>
      </c>
      <c r="AF6">
        <f t="shared" si="6"/>
        <v>381</v>
      </c>
      <c r="AG6">
        <v>0</v>
      </c>
      <c r="AH6">
        <f t="shared" si="7"/>
        <v>381</v>
      </c>
      <c r="AI6">
        <v>3</v>
      </c>
      <c r="AJ6">
        <f t="shared" si="8"/>
        <v>6</v>
      </c>
      <c r="AK6">
        <f t="shared" si="25"/>
        <v>127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W6">
        <v>230</v>
      </c>
      <c r="AX6">
        <v>0</v>
      </c>
      <c r="AY6">
        <v>0</v>
      </c>
      <c r="AZ6">
        <f t="shared" si="13"/>
        <v>230</v>
      </c>
      <c r="BA6">
        <v>0</v>
      </c>
      <c r="BB6">
        <f t="shared" si="14"/>
        <v>230</v>
      </c>
      <c r="BC6">
        <v>1</v>
      </c>
      <c r="BD6">
        <f t="shared" si="15"/>
        <v>7</v>
      </c>
      <c r="BE6">
        <f t="shared" si="16"/>
        <v>230</v>
      </c>
      <c r="BG6">
        <v>78</v>
      </c>
      <c r="BH6">
        <v>0</v>
      </c>
      <c r="BI6">
        <v>0</v>
      </c>
      <c r="BJ6">
        <f t="shared" si="17"/>
        <v>78</v>
      </c>
      <c r="BK6">
        <v>0</v>
      </c>
      <c r="BL6">
        <f t="shared" si="18"/>
        <v>78</v>
      </c>
      <c r="BM6">
        <v>2</v>
      </c>
      <c r="BN6">
        <f t="shared" si="19"/>
        <v>5</v>
      </c>
      <c r="BO6">
        <f t="shared" si="20"/>
        <v>39</v>
      </c>
      <c r="BQ6">
        <v>378</v>
      </c>
      <c r="BR6">
        <v>0</v>
      </c>
      <c r="BS6">
        <v>0</v>
      </c>
      <c r="BT6">
        <f t="shared" si="21"/>
        <v>378</v>
      </c>
      <c r="BU6">
        <v>0</v>
      </c>
      <c r="BV6">
        <f t="shared" si="22"/>
        <v>378</v>
      </c>
      <c r="BW6">
        <v>2</v>
      </c>
      <c r="BX6">
        <f t="shared" si="23"/>
        <v>5</v>
      </c>
      <c r="BY6">
        <f t="shared" si="24"/>
        <v>189</v>
      </c>
      <c r="CA6">
        <v>2916</v>
      </c>
    </row>
    <row r="7" spans="1:79" ht="15.75" customHeight="1" x14ac:dyDescent="0.3">
      <c r="A7" s="2">
        <v>44543</v>
      </c>
      <c r="B7" t="s">
        <v>34</v>
      </c>
      <c r="C7" t="s">
        <v>35</v>
      </c>
      <c r="D7" t="s">
        <v>27</v>
      </c>
      <c r="F7">
        <v>137</v>
      </c>
      <c r="G7">
        <v>0</v>
      </c>
      <c r="H7">
        <v>0</v>
      </c>
      <c r="I7">
        <v>-3</v>
      </c>
      <c r="J7">
        <f t="shared" si="0"/>
        <v>134</v>
      </c>
      <c r="K7">
        <v>0</v>
      </c>
      <c r="L7">
        <f t="shared" si="1"/>
        <v>134</v>
      </c>
      <c r="M7">
        <v>8</v>
      </c>
      <c r="N7">
        <v>1</v>
      </c>
      <c r="O7">
        <f t="shared" si="2"/>
        <v>16.75</v>
      </c>
      <c r="Q7">
        <v>56</v>
      </c>
      <c r="R7">
        <v>0</v>
      </c>
      <c r="S7">
        <v>0</v>
      </c>
      <c r="T7">
        <v>0</v>
      </c>
      <c r="U7">
        <f t="shared" si="3"/>
        <v>56</v>
      </c>
      <c r="V7">
        <v>0</v>
      </c>
      <c r="W7">
        <f t="shared" si="4"/>
        <v>56</v>
      </c>
      <c r="X7">
        <v>2</v>
      </c>
      <c r="Y7">
        <v>2</v>
      </c>
      <c r="Z7">
        <f t="shared" si="5"/>
        <v>28</v>
      </c>
      <c r="AB7">
        <v>456</v>
      </c>
      <c r="AC7">
        <v>0</v>
      </c>
      <c r="AD7">
        <v>0</v>
      </c>
      <c r="AE7">
        <v>0</v>
      </c>
      <c r="AF7">
        <f t="shared" si="6"/>
        <v>456</v>
      </c>
      <c r="AG7">
        <v>0</v>
      </c>
      <c r="AH7">
        <f t="shared" si="7"/>
        <v>456</v>
      </c>
      <c r="AI7">
        <v>2</v>
      </c>
      <c r="AJ7">
        <f t="shared" si="8"/>
        <v>6</v>
      </c>
      <c r="AK7">
        <f t="shared" si="25"/>
        <v>228</v>
      </c>
      <c r="AM7">
        <v>449</v>
      </c>
      <c r="AN7">
        <v>0</v>
      </c>
      <c r="AO7">
        <v>-8</v>
      </c>
      <c r="AP7">
        <f t="shared" si="9"/>
        <v>441</v>
      </c>
      <c r="AQ7">
        <v>0</v>
      </c>
      <c r="AR7">
        <f t="shared" si="10"/>
        <v>441</v>
      </c>
      <c r="AS7">
        <v>4</v>
      </c>
      <c r="AT7">
        <f t="shared" si="11"/>
        <v>6</v>
      </c>
      <c r="AU7">
        <f t="shared" si="12"/>
        <v>110.25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G7">
        <v>59</v>
      </c>
      <c r="BH7">
        <v>96</v>
      </c>
      <c r="BI7">
        <v>0</v>
      </c>
      <c r="BJ7">
        <f t="shared" si="17"/>
        <v>155</v>
      </c>
      <c r="BK7">
        <v>0</v>
      </c>
      <c r="BL7">
        <f t="shared" si="18"/>
        <v>155</v>
      </c>
      <c r="BM7">
        <v>1</v>
      </c>
      <c r="BN7">
        <f t="shared" si="19"/>
        <v>5</v>
      </c>
      <c r="BO7">
        <f t="shared" si="20"/>
        <v>155</v>
      </c>
      <c r="BQ7">
        <v>367</v>
      </c>
      <c r="BR7">
        <v>0</v>
      </c>
      <c r="BS7">
        <v>0</v>
      </c>
      <c r="BT7">
        <f t="shared" si="21"/>
        <v>367</v>
      </c>
      <c r="BU7">
        <v>0</v>
      </c>
      <c r="BV7">
        <f t="shared" si="22"/>
        <v>367</v>
      </c>
      <c r="BW7">
        <v>3</v>
      </c>
      <c r="BX7">
        <f t="shared" si="23"/>
        <v>5</v>
      </c>
      <c r="BY7">
        <f t="shared" si="24"/>
        <v>122.33333333333333</v>
      </c>
      <c r="CA7">
        <v>1407</v>
      </c>
    </row>
    <row r="8" spans="1:79" ht="17.25" customHeight="1" x14ac:dyDescent="0.3">
      <c r="A8" s="2">
        <v>44543</v>
      </c>
      <c r="B8" t="s">
        <v>36</v>
      </c>
      <c r="C8" t="s">
        <v>37</v>
      </c>
      <c r="D8" t="s">
        <v>27</v>
      </c>
      <c r="F8">
        <v>215</v>
      </c>
      <c r="G8">
        <v>160</v>
      </c>
      <c r="H8">
        <v>0</v>
      </c>
      <c r="I8">
        <v>0</v>
      </c>
      <c r="J8">
        <f t="shared" si="0"/>
        <v>375</v>
      </c>
      <c r="K8">
        <v>0</v>
      </c>
      <c r="L8">
        <f t="shared" si="1"/>
        <v>375</v>
      </c>
      <c r="M8">
        <v>10</v>
      </c>
      <c r="N8">
        <v>1</v>
      </c>
      <c r="O8">
        <f t="shared" si="2"/>
        <v>37.5</v>
      </c>
      <c r="Q8">
        <v>368</v>
      </c>
      <c r="R8">
        <v>0</v>
      </c>
      <c r="S8">
        <v>0</v>
      </c>
      <c r="T8">
        <v>0</v>
      </c>
      <c r="U8">
        <f t="shared" si="3"/>
        <v>368</v>
      </c>
      <c r="V8">
        <v>0</v>
      </c>
      <c r="W8">
        <f t="shared" si="4"/>
        <v>368</v>
      </c>
      <c r="X8">
        <v>2</v>
      </c>
      <c r="Y8">
        <v>2</v>
      </c>
      <c r="Z8">
        <f t="shared" si="5"/>
        <v>184</v>
      </c>
      <c r="AB8">
        <v>1890</v>
      </c>
      <c r="AC8">
        <v>0</v>
      </c>
      <c r="AD8">
        <v>0</v>
      </c>
      <c r="AE8">
        <v>0</v>
      </c>
      <c r="AF8">
        <f t="shared" si="6"/>
        <v>1890</v>
      </c>
      <c r="AG8">
        <v>0</v>
      </c>
      <c r="AH8">
        <f t="shared" si="7"/>
        <v>1890</v>
      </c>
      <c r="AI8">
        <v>27</v>
      </c>
      <c r="AJ8">
        <f t="shared" si="8"/>
        <v>6</v>
      </c>
      <c r="AK8">
        <f t="shared" si="25"/>
        <v>70</v>
      </c>
      <c r="AM8">
        <v>673</v>
      </c>
      <c r="AN8">
        <v>480</v>
      </c>
      <c r="AO8">
        <v>0</v>
      </c>
      <c r="AP8">
        <f t="shared" si="9"/>
        <v>1153</v>
      </c>
      <c r="AQ8">
        <v>0</v>
      </c>
      <c r="AR8">
        <f t="shared" si="10"/>
        <v>1153</v>
      </c>
      <c r="AS8">
        <v>4</v>
      </c>
      <c r="AT8">
        <f t="shared" si="11"/>
        <v>6</v>
      </c>
      <c r="AU8">
        <f t="shared" si="12"/>
        <v>288.25</v>
      </c>
      <c r="AW8">
        <v>274</v>
      </c>
      <c r="AX8">
        <v>0</v>
      </c>
      <c r="AY8">
        <v>0</v>
      </c>
      <c r="AZ8">
        <f t="shared" si="13"/>
        <v>274</v>
      </c>
      <c r="BA8">
        <v>0</v>
      </c>
      <c r="BB8">
        <f t="shared" si="14"/>
        <v>274</v>
      </c>
      <c r="BC8">
        <v>4</v>
      </c>
      <c r="BD8">
        <f t="shared" si="15"/>
        <v>7</v>
      </c>
      <c r="BE8">
        <f t="shared" si="16"/>
        <v>68.5</v>
      </c>
      <c r="BG8">
        <v>126</v>
      </c>
      <c r="BH8">
        <v>330</v>
      </c>
      <c r="BI8">
        <v>0</v>
      </c>
      <c r="BJ8">
        <f t="shared" si="17"/>
        <v>456</v>
      </c>
      <c r="BK8">
        <v>0</v>
      </c>
      <c r="BL8">
        <f t="shared" si="18"/>
        <v>456</v>
      </c>
      <c r="BM8">
        <v>1</v>
      </c>
      <c r="BN8">
        <f t="shared" si="19"/>
        <v>5</v>
      </c>
      <c r="BO8">
        <f t="shared" si="20"/>
        <v>456</v>
      </c>
      <c r="BQ8">
        <v>1328</v>
      </c>
      <c r="BR8">
        <v>480</v>
      </c>
      <c r="BS8">
        <v>0</v>
      </c>
      <c r="BT8">
        <f t="shared" si="21"/>
        <v>1808</v>
      </c>
      <c r="BU8">
        <v>640</v>
      </c>
      <c r="BV8">
        <f t="shared" si="22"/>
        <v>2448</v>
      </c>
      <c r="BW8">
        <v>45</v>
      </c>
      <c r="BX8">
        <f t="shared" si="23"/>
        <v>5</v>
      </c>
      <c r="BY8">
        <f t="shared" si="24"/>
        <v>54.4</v>
      </c>
      <c r="CA8">
        <v>7642</v>
      </c>
    </row>
    <row r="9" spans="1:79" ht="17.25" customHeight="1" x14ac:dyDescent="0.3">
      <c r="A9" s="2">
        <v>44543</v>
      </c>
      <c r="B9" t="s">
        <v>38</v>
      </c>
      <c r="C9" t="s">
        <v>39</v>
      </c>
      <c r="D9" t="s">
        <v>27</v>
      </c>
      <c r="F9">
        <v>341</v>
      </c>
      <c r="G9">
        <v>139</v>
      </c>
      <c r="H9">
        <v>0</v>
      </c>
      <c r="I9">
        <v>0</v>
      </c>
      <c r="J9">
        <f t="shared" si="0"/>
        <v>480</v>
      </c>
      <c r="K9">
        <v>0</v>
      </c>
      <c r="L9">
        <f t="shared" si="1"/>
        <v>480</v>
      </c>
      <c r="M9">
        <v>9</v>
      </c>
      <c r="N9">
        <v>1</v>
      </c>
      <c r="O9">
        <f t="shared" si="2"/>
        <v>53.333333333333336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416</v>
      </c>
      <c r="AC9">
        <v>0</v>
      </c>
      <c r="AD9">
        <v>0</v>
      </c>
      <c r="AE9">
        <v>0</v>
      </c>
      <c r="AF9">
        <f t="shared" si="6"/>
        <v>416</v>
      </c>
      <c r="AG9">
        <v>0</v>
      </c>
      <c r="AH9">
        <f t="shared" si="7"/>
        <v>416</v>
      </c>
      <c r="AI9">
        <v>1</v>
      </c>
      <c r="AJ9">
        <f t="shared" si="8"/>
        <v>6</v>
      </c>
      <c r="AK9">
        <f t="shared" si="25"/>
        <v>416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147</v>
      </c>
      <c r="BR9">
        <v>275</v>
      </c>
      <c r="BS9">
        <v>0</v>
      </c>
      <c r="BT9">
        <f t="shared" si="21"/>
        <v>422</v>
      </c>
      <c r="BU9">
        <v>0</v>
      </c>
      <c r="BV9">
        <f t="shared" si="22"/>
        <v>422</v>
      </c>
      <c r="BW9">
        <v>1</v>
      </c>
      <c r="BX9">
        <f t="shared" si="23"/>
        <v>5</v>
      </c>
      <c r="BY9">
        <f t="shared" si="24"/>
        <v>422</v>
      </c>
      <c r="CA9">
        <v>9070</v>
      </c>
    </row>
    <row r="10" spans="1:79" ht="17.25" customHeight="1" x14ac:dyDescent="0.3">
      <c r="A10" s="2">
        <v>44543</v>
      </c>
      <c r="B10" t="s">
        <v>40</v>
      </c>
      <c r="C10" t="s">
        <v>41</v>
      </c>
      <c r="D10" t="s">
        <v>27</v>
      </c>
      <c r="F10">
        <v>279</v>
      </c>
      <c r="G10">
        <v>97</v>
      </c>
      <c r="H10">
        <v>0</v>
      </c>
      <c r="I10">
        <v>-10</v>
      </c>
      <c r="J10">
        <f t="shared" si="0"/>
        <v>366</v>
      </c>
      <c r="K10">
        <v>0</v>
      </c>
      <c r="L10">
        <f t="shared" si="1"/>
        <v>366</v>
      </c>
      <c r="M10">
        <v>33</v>
      </c>
      <c r="N10">
        <v>1</v>
      </c>
      <c r="O10">
        <v>360</v>
      </c>
      <c r="Q10">
        <v>16</v>
      </c>
      <c r="R10">
        <v>430</v>
      </c>
      <c r="S10">
        <v>0</v>
      </c>
      <c r="T10">
        <v>-5</v>
      </c>
      <c r="U10">
        <f t="shared" si="3"/>
        <v>441</v>
      </c>
      <c r="V10">
        <v>0</v>
      </c>
      <c r="W10">
        <f t="shared" si="4"/>
        <v>441</v>
      </c>
      <c r="X10">
        <v>5</v>
      </c>
      <c r="Y10">
        <v>2</v>
      </c>
      <c r="Z10">
        <f t="shared" si="5"/>
        <v>88.2</v>
      </c>
      <c r="AB10">
        <v>1104</v>
      </c>
      <c r="AC10">
        <v>0</v>
      </c>
      <c r="AD10">
        <v>0</v>
      </c>
      <c r="AE10">
        <v>-50</v>
      </c>
      <c r="AF10">
        <f t="shared" si="6"/>
        <v>1054</v>
      </c>
      <c r="AG10">
        <v>0</v>
      </c>
      <c r="AH10">
        <f t="shared" si="7"/>
        <v>1054</v>
      </c>
      <c r="AI10">
        <v>5</v>
      </c>
      <c r="AJ10">
        <f t="shared" si="8"/>
        <v>6</v>
      </c>
      <c r="AK10">
        <f t="shared" si="25"/>
        <v>210.8</v>
      </c>
      <c r="AM10">
        <v>702</v>
      </c>
      <c r="AN10">
        <v>1760</v>
      </c>
      <c r="AO10">
        <v>0</v>
      </c>
      <c r="AP10">
        <f t="shared" si="9"/>
        <v>2462</v>
      </c>
      <c r="AQ10">
        <v>0</v>
      </c>
      <c r="AR10">
        <f t="shared" si="10"/>
        <v>2462</v>
      </c>
      <c r="AS10">
        <v>11</v>
      </c>
      <c r="AT10">
        <f t="shared" si="11"/>
        <v>6</v>
      </c>
      <c r="AU10">
        <f t="shared" si="12"/>
        <v>223.81818181818181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G10">
        <v>138</v>
      </c>
      <c r="BH10">
        <v>3936</v>
      </c>
      <c r="BI10">
        <v>0</v>
      </c>
      <c r="BJ10">
        <f t="shared" si="17"/>
        <v>4074</v>
      </c>
      <c r="BK10">
        <v>0</v>
      </c>
      <c r="BL10">
        <f t="shared" si="18"/>
        <v>4074</v>
      </c>
      <c r="BM10">
        <v>8</v>
      </c>
      <c r="BN10">
        <f t="shared" si="19"/>
        <v>5</v>
      </c>
      <c r="BO10">
        <f t="shared" si="20"/>
        <v>509.25</v>
      </c>
      <c r="BQ10">
        <v>627</v>
      </c>
      <c r="BR10">
        <v>306</v>
      </c>
      <c r="BS10">
        <v>0</v>
      </c>
      <c r="BT10">
        <f t="shared" si="21"/>
        <v>933</v>
      </c>
      <c r="BU10">
        <v>384</v>
      </c>
      <c r="BV10">
        <f t="shared" si="22"/>
        <v>1317</v>
      </c>
      <c r="BW10">
        <v>2</v>
      </c>
      <c r="BX10">
        <f t="shared" si="23"/>
        <v>5</v>
      </c>
      <c r="BY10">
        <f t="shared" si="24"/>
        <v>658.5</v>
      </c>
      <c r="CA10">
        <v>2891</v>
      </c>
    </row>
    <row r="11" spans="1:79" ht="17.25" customHeight="1" x14ac:dyDescent="0.3">
      <c r="A11" s="2">
        <v>44543</v>
      </c>
      <c r="B11" t="s">
        <v>42</v>
      </c>
      <c r="C11" t="s">
        <v>43</v>
      </c>
      <c r="D11" t="s">
        <v>27</v>
      </c>
      <c r="F11">
        <v>474</v>
      </c>
      <c r="G11">
        <v>392</v>
      </c>
      <c r="H11">
        <v>0</v>
      </c>
      <c r="I11">
        <v>-24</v>
      </c>
      <c r="J11">
        <f t="shared" si="0"/>
        <v>842</v>
      </c>
      <c r="K11">
        <v>0</v>
      </c>
      <c r="L11">
        <f t="shared" si="1"/>
        <v>842</v>
      </c>
      <c r="M11">
        <v>51</v>
      </c>
      <c r="N11">
        <v>1</v>
      </c>
      <c r="O11">
        <f t="shared" si="2"/>
        <v>16.509803921568629</v>
      </c>
      <c r="Q11">
        <v>71</v>
      </c>
      <c r="R11">
        <v>524</v>
      </c>
      <c r="S11">
        <v>0</v>
      </c>
      <c r="T11">
        <v>0</v>
      </c>
      <c r="U11">
        <f t="shared" si="3"/>
        <v>595</v>
      </c>
      <c r="V11">
        <v>0</v>
      </c>
      <c r="W11">
        <f t="shared" si="4"/>
        <v>595</v>
      </c>
      <c r="X11">
        <v>8</v>
      </c>
      <c r="Y11">
        <v>2</v>
      </c>
      <c r="Z11">
        <f t="shared" si="5"/>
        <v>74.375</v>
      </c>
      <c r="AB11">
        <v>4020</v>
      </c>
      <c r="AC11">
        <v>3060</v>
      </c>
      <c r="AD11">
        <v>0</v>
      </c>
      <c r="AE11">
        <v>0</v>
      </c>
      <c r="AF11">
        <f t="shared" si="6"/>
        <v>7080</v>
      </c>
      <c r="AG11">
        <v>0</v>
      </c>
      <c r="AH11">
        <f t="shared" si="7"/>
        <v>7080</v>
      </c>
      <c r="AI11">
        <v>5</v>
      </c>
      <c r="AJ11">
        <f t="shared" si="8"/>
        <v>6</v>
      </c>
      <c r="AK11">
        <f t="shared" si="25"/>
        <v>1416</v>
      </c>
      <c r="AM11">
        <v>1321</v>
      </c>
      <c r="AN11">
        <v>1124</v>
      </c>
      <c r="AO11">
        <v>0</v>
      </c>
      <c r="AP11">
        <f t="shared" si="9"/>
        <v>2445</v>
      </c>
      <c r="AQ11">
        <v>0</v>
      </c>
      <c r="AR11">
        <f t="shared" si="10"/>
        <v>2445</v>
      </c>
      <c r="AS11">
        <v>7</v>
      </c>
      <c r="AT11">
        <f t="shared" si="11"/>
        <v>6</v>
      </c>
      <c r="AU11">
        <f t="shared" si="12"/>
        <v>349.28571428571428</v>
      </c>
      <c r="AW11">
        <v>180</v>
      </c>
      <c r="AX11">
        <v>200</v>
      </c>
      <c r="AY11">
        <v>0</v>
      </c>
      <c r="AZ11">
        <f t="shared" si="13"/>
        <v>380</v>
      </c>
      <c r="BA11">
        <v>0</v>
      </c>
      <c r="BB11">
        <f t="shared" si="14"/>
        <v>380</v>
      </c>
      <c r="BC11">
        <v>4</v>
      </c>
      <c r="BD11">
        <f t="shared" si="15"/>
        <v>7</v>
      </c>
      <c r="BE11">
        <f t="shared" si="16"/>
        <v>95</v>
      </c>
      <c r="BG11">
        <v>180</v>
      </c>
      <c r="BH11">
        <v>2144</v>
      </c>
      <c r="BI11">
        <v>0</v>
      </c>
      <c r="BJ11">
        <f t="shared" si="17"/>
        <v>2324</v>
      </c>
      <c r="BK11">
        <v>0</v>
      </c>
      <c r="BL11">
        <f t="shared" si="18"/>
        <v>2324</v>
      </c>
      <c r="BM11">
        <v>2</v>
      </c>
      <c r="BN11">
        <f t="shared" si="19"/>
        <v>5</v>
      </c>
      <c r="BO11">
        <f t="shared" si="20"/>
        <v>1162</v>
      </c>
      <c r="BQ11">
        <v>852</v>
      </c>
      <c r="BR11">
        <v>421</v>
      </c>
      <c r="BS11">
        <v>0</v>
      </c>
      <c r="BT11">
        <f t="shared" si="21"/>
        <v>1273</v>
      </c>
      <c r="BU11">
        <v>0</v>
      </c>
      <c r="BV11">
        <f t="shared" si="22"/>
        <v>1273</v>
      </c>
      <c r="BW11">
        <v>11</v>
      </c>
      <c r="BX11">
        <f t="shared" si="23"/>
        <v>5</v>
      </c>
      <c r="BY11">
        <f t="shared" si="24"/>
        <v>115.72727272727273</v>
      </c>
      <c r="CA11">
        <v>9604</v>
      </c>
    </row>
    <row r="12" spans="1:79" ht="17.25" customHeight="1" x14ac:dyDescent="0.3">
      <c r="A12" s="2">
        <v>44543</v>
      </c>
      <c r="B12" t="s">
        <v>44</v>
      </c>
      <c r="C12" t="s">
        <v>45</v>
      </c>
      <c r="D12" t="s">
        <v>27</v>
      </c>
      <c r="F12">
        <v>316</v>
      </c>
      <c r="G12">
        <v>0</v>
      </c>
      <c r="H12">
        <v>0</v>
      </c>
      <c r="I12">
        <v>-43</v>
      </c>
      <c r="J12">
        <f t="shared" si="0"/>
        <v>273</v>
      </c>
      <c r="K12">
        <v>0</v>
      </c>
      <c r="L12">
        <f t="shared" si="1"/>
        <v>273</v>
      </c>
      <c r="M12">
        <v>15</v>
      </c>
      <c r="N12">
        <v>1</v>
      </c>
      <c r="O12">
        <f t="shared" si="2"/>
        <v>18.2</v>
      </c>
      <c r="Q12">
        <v>336</v>
      </c>
      <c r="R12">
        <v>0</v>
      </c>
      <c r="S12">
        <v>0</v>
      </c>
      <c r="T12">
        <v>-10</v>
      </c>
      <c r="U12">
        <f t="shared" si="3"/>
        <v>326</v>
      </c>
      <c r="V12">
        <v>0</v>
      </c>
      <c r="W12">
        <f t="shared" si="4"/>
        <v>326</v>
      </c>
      <c r="X12">
        <v>6</v>
      </c>
      <c r="Y12">
        <v>2</v>
      </c>
      <c r="Z12">
        <f t="shared" si="5"/>
        <v>54.333333333333336</v>
      </c>
      <c r="AB12">
        <v>2036</v>
      </c>
      <c r="AC12">
        <v>0</v>
      </c>
      <c r="AD12">
        <v>0</v>
      </c>
      <c r="AE12">
        <v>-2</v>
      </c>
      <c r="AF12">
        <f t="shared" si="6"/>
        <v>2034</v>
      </c>
      <c r="AG12">
        <v>0</v>
      </c>
      <c r="AH12">
        <f t="shared" si="7"/>
        <v>2034</v>
      </c>
      <c r="AI12">
        <v>5</v>
      </c>
      <c r="AJ12">
        <f t="shared" si="8"/>
        <v>6</v>
      </c>
      <c r="AK12">
        <f t="shared" si="25"/>
        <v>406.8</v>
      </c>
      <c r="AM12">
        <v>2657</v>
      </c>
      <c r="AN12">
        <v>202</v>
      </c>
      <c r="AO12">
        <v>0</v>
      </c>
      <c r="AP12">
        <f t="shared" si="9"/>
        <v>2859</v>
      </c>
      <c r="AQ12">
        <v>0</v>
      </c>
      <c r="AR12">
        <f t="shared" si="10"/>
        <v>2859</v>
      </c>
      <c r="AS12">
        <v>5</v>
      </c>
      <c r="AT12">
        <f t="shared" si="11"/>
        <v>6</v>
      </c>
      <c r="AU12">
        <f t="shared" si="12"/>
        <v>571.79999999999995</v>
      </c>
      <c r="AW12">
        <v>280</v>
      </c>
      <c r="AX12">
        <v>0</v>
      </c>
      <c r="AY12">
        <v>-1</v>
      </c>
      <c r="AZ12">
        <f t="shared" si="13"/>
        <v>279</v>
      </c>
      <c r="BA12">
        <v>204</v>
      </c>
      <c r="BB12">
        <f t="shared" si="14"/>
        <v>483</v>
      </c>
      <c r="BC12">
        <v>3</v>
      </c>
      <c r="BD12">
        <f t="shared" si="15"/>
        <v>7</v>
      </c>
      <c r="BE12">
        <f t="shared" si="16"/>
        <v>161</v>
      </c>
      <c r="BG12">
        <v>149</v>
      </c>
      <c r="BH12">
        <v>973</v>
      </c>
      <c r="BI12">
        <v>0</v>
      </c>
      <c r="BJ12">
        <f t="shared" si="17"/>
        <v>1122</v>
      </c>
      <c r="BK12">
        <v>0</v>
      </c>
      <c r="BL12">
        <f t="shared" si="18"/>
        <v>1122</v>
      </c>
      <c r="BM12">
        <v>4</v>
      </c>
      <c r="BN12">
        <f t="shared" si="19"/>
        <v>5</v>
      </c>
      <c r="BO12">
        <f t="shared" si="20"/>
        <v>280.5</v>
      </c>
      <c r="BQ12">
        <v>690</v>
      </c>
      <c r="BR12">
        <v>0</v>
      </c>
      <c r="BS12">
        <v>-24</v>
      </c>
      <c r="BT12">
        <f t="shared" si="21"/>
        <v>666</v>
      </c>
      <c r="BU12">
        <v>0</v>
      </c>
      <c r="BV12">
        <f t="shared" si="22"/>
        <v>666</v>
      </c>
      <c r="BW12">
        <v>7</v>
      </c>
      <c r="BX12">
        <f t="shared" si="23"/>
        <v>5</v>
      </c>
      <c r="BY12">
        <f t="shared" si="24"/>
        <v>95.142857142857139</v>
      </c>
      <c r="CA12">
        <v>7863</v>
      </c>
    </row>
    <row r="13" spans="1:79" ht="17.25" customHeight="1" x14ac:dyDescent="0.3">
      <c r="A13" s="2">
        <v>44543</v>
      </c>
      <c r="B13" t="s">
        <v>46</v>
      </c>
      <c r="C13" t="s">
        <v>47</v>
      </c>
      <c r="D13" t="s">
        <v>27</v>
      </c>
      <c r="F13">
        <v>120</v>
      </c>
      <c r="G13">
        <v>0</v>
      </c>
      <c r="H13">
        <v>0</v>
      </c>
      <c r="I13">
        <v>-5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B13">
        <v>4490</v>
      </c>
      <c r="AC13">
        <v>0</v>
      </c>
      <c r="AD13">
        <v>0</v>
      </c>
      <c r="AE13">
        <v>0</v>
      </c>
      <c r="AF13">
        <f t="shared" si="6"/>
        <v>4490</v>
      </c>
      <c r="AG13">
        <v>0</v>
      </c>
      <c r="AH13">
        <f t="shared" si="7"/>
        <v>4490</v>
      </c>
      <c r="AI13">
        <v>51</v>
      </c>
      <c r="AJ13">
        <f t="shared" si="8"/>
        <v>6</v>
      </c>
      <c r="AK13">
        <f t="shared" si="25"/>
        <v>88.039215686274517</v>
      </c>
      <c r="AM13">
        <v>328</v>
      </c>
      <c r="AN13">
        <v>240</v>
      </c>
      <c r="AO13">
        <v>0</v>
      </c>
      <c r="AP13">
        <f t="shared" si="9"/>
        <v>568</v>
      </c>
      <c r="AQ13">
        <v>0</v>
      </c>
      <c r="AR13">
        <f t="shared" si="10"/>
        <v>568</v>
      </c>
      <c r="AS13">
        <v>15</v>
      </c>
      <c r="AT13">
        <f t="shared" si="11"/>
        <v>6</v>
      </c>
      <c r="AU13">
        <f t="shared" si="12"/>
        <v>37.866666666666667</v>
      </c>
      <c r="AW13">
        <v>227</v>
      </c>
      <c r="AX13">
        <v>490</v>
      </c>
      <c r="AY13">
        <v>0</v>
      </c>
      <c r="AZ13">
        <f t="shared" si="13"/>
        <v>717</v>
      </c>
      <c r="BA13">
        <v>0</v>
      </c>
      <c r="BB13">
        <f t="shared" si="14"/>
        <v>717</v>
      </c>
      <c r="BC13">
        <v>7</v>
      </c>
      <c r="BD13">
        <f t="shared" si="15"/>
        <v>7</v>
      </c>
      <c r="BE13">
        <f t="shared" si="16"/>
        <v>102.42857142857143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3176</v>
      </c>
      <c r="BR13">
        <v>405</v>
      </c>
      <c r="BS13">
        <v>0</v>
      </c>
      <c r="BT13">
        <f t="shared" si="21"/>
        <v>3581</v>
      </c>
      <c r="BU13">
        <v>0</v>
      </c>
      <c r="BV13">
        <f t="shared" si="22"/>
        <v>3581</v>
      </c>
      <c r="BW13">
        <v>13</v>
      </c>
      <c r="BX13">
        <f t="shared" si="23"/>
        <v>5</v>
      </c>
      <c r="BY13">
        <f t="shared" si="24"/>
        <v>275.46153846153845</v>
      </c>
      <c r="CA13">
        <v>12505</v>
      </c>
    </row>
    <row r="14" spans="1:79" ht="18" customHeight="1" x14ac:dyDescent="0.3">
      <c r="A14" s="2">
        <v>44543</v>
      </c>
      <c r="B14" t="s">
        <v>48</v>
      </c>
      <c r="C14" t="s">
        <v>49</v>
      </c>
      <c r="D14" t="s">
        <v>27</v>
      </c>
      <c r="F14">
        <v>92</v>
      </c>
      <c r="G14">
        <v>0</v>
      </c>
      <c r="H14">
        <v>0</v>
      </c>
      <c r="I14">
        <v>-5</v>
      </c>
      <c r="J14">
        <f t="shared" si="0"/>
        <v>87</v>
      </c>
      <c r="K14">
        <v>0</v>
      </c>
      <c r="L14">
        <f t="shared" si="1"/>
        <v>87</v>
      </c>
      <c r="M14">
        <v>5</v>
      </c>
      <c r="N14">
        <v>1</v>
      </c>
      <c r="O14">
        <f t="shared" si="2"/>
        <v>17.399999999999999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B14">
        <v>546</v>
      </c>
      <c r="AC14">
        <v>0</v>
      </c>
      <c r="AD14">
        <v>0</v>
      </c>
      <c r="AE14">
        <v>0</v>
      </c>
      <c r="AF14">
        <f t="shared" si="6"/>
        <v>546</v>
      </c>
      <c r="AG14">
        <v>0</v>
      </c>
      <c r="AH14">
        <f t="shared" si="7"/>
        <v>546</v>
      </c>
      <c r="AI14">
        <v>7</v>
      </c>
      <c r="AJ14">
        <f t="shared" si="8"/>
        <v>6</v>
      </c>
      <c r="AK14">
        <f>IFERROR(AH14/AI14,0)</f>
        <v>78</v>
      </c>
      <c r="AM14">
        <v>788</v>
      </c>
      <c r="AN14">
        <v>230</v>
      </c>
      <c r="AO14">
        <v>0</v>
      </c>
      <c r="AP14">
        <f t="shared" si="9"/>
        <v>1018</v>
      </c>
      <c r="AQ14">
        <v>0</v>
      </c>
      <c r="AR14">
        <f t="shared" si="10"/>
        <v>1018</v>
      </c>
      <c r="AS14">
        <v>4</v>
      </c>
      <c r="AT14">
        <f t="shared" si="11"/>
        <v>6</v>
      </c>
      <c r="AU14">
        <f t="shared" si="12"/>
        <v>254.5</v>
      </c>
      <c r="AW14">
        <v>270</v>
      </c>
      <c r="AX14">
        <v>158</v>
      </c>
      <c r="AY14">
        <v>0</v>
      </c>
      <c r="AZ14">
        <f t="shared" si="13"/>
        <v>428</v>
      </c>
      <c r="BA14">
        <v>0</v>
      </c>
      <c r="BB14">
        <f t="shared" si="14"/>
        <v>428</v>
      </c>
      <c r="BC14">
        <v>1</v>
      </c>
      <c r="BD14">
        <f t="shared" si="15"/>
        <v>7</v>
      </c>
      <c r="BE14">
        <f t="shared" si="16"/>
        <v>428</v>
      </c>
      <c r="BG14">
        <v>47</v>
      </c>
      <c r="BH14">
        <v>310</v>
      </c>
      <c r="BI14">
        <v>0</v>
      </c>
      <c r="BJ14">
        <f t="shared" si="17"/>
        <v>357</v>
      </c>
      <c r="BK14">
        <v>0</v>
      </c>
      <c r="BL14">
        <f t="shared" si="18"/>
        <v>357</v>
      </c>
      <c r="BM14">
        <v>1</v>
      </c>
      <c r="BN14">
        <f t="shared" si="19"/>
        <v>5</v>
      </c>
      <c r="BO14">
        <f t="shared" si="20"/>
        <v>357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CA14">
        <v>4768</v>
      </c>
    </row>
    <row r="15" spans="1:79" ht="17.25" customHeight="1" x14ac:dyDescent="0.3">
      <c r="A15" s="2">
        <v>44543</v>
      </c>
      <c r="B15" t="s">
        <v>50</v>
      </c>
      <c r="C15" t="s">
        <v>51</v>
      </c>
      <c r="D15" t="s">
        <v>27</v>
      </c>
      <c r="F15">
        <v>214</v>
      </c>
      <c r="G15">
        <v>0</v>
      </c>
      <c r="H15">
        <v>0</v>
      </c>
      <c r="I15">
        <v>0</v>
      </c>
      <c r="J15">
        <f t="shared" si="0"/>
        <v>214</v>
      </c>
      <c r="K15">
        <v>0</v>
      </c>
      <c r="L15">
        <f t="shared" si="1"/>
        <v>214</v>
      </c>
      <c r="M15">
        <v>5</v>
      </c>
      <c r="N15">
        <v>1</v>
      </c>
      <c r="O15">
        <f t="shared" si="2"/>
        <v>42.8</v>
      </c>
      <c r="Q15">
        <v>218</v>
      </c>
      <c r="R15">
        <v>0</v>
      </c>
      <c r="S15">
        <v>0</v>
      </c>
      <c r="T15">
        <v>0</v>
      </c>
      <c r="U15">
        <f t="shared" si="3"/>
        <v>218</v>
      </c>
      <c r="V15">
        <v>0</v>
      </c>
      <c r="W15">
        <f t="shared" si="4"/>
        <v>218</v>
      </c>
      <c r="X15">
        <v>1</v>
      </c>
      <c r="Y15">
        <v>2</v>
      </c>
      <c r="Z15">
        <f t="shared" si="5"/>
        <v>218</v>
      </c>
      <c r="AB15">
        <v>1070</v>
      </c>
      <c r="AC15">
        <v>0</v>
      </c>
      <c r="AD15">
        <v>0</v>
      </c>
      <c r="AE15">
        <v>0</v>
      </c>
      <c r="AF15">
        <f t="shared" si="6"/>
        <v>1070</v>
      </c>
      <c r="AG15">
        <v>0</v>
      </c>
      <c r="AH15">
        <f t="shared" si="7"/>
        <v>1070</v>
      </c>
      <c r="AI15">
        <v>8</v>
      </c>
      <c r="AJ15">
        <f t="shared" si="8"/>
        <v>6</v>
      </c>
      <c r="AK15">
        <f t="shared" si="25"/>
        <v>133.75</v>
      </c>
      <c r="AM15">
        <v>814</v>
      </c>
      <c r="AN15">
        <v>130</v>
      </c>
      <c r="AO15">
        <v>-50</v>
      </c>
      <c r="AP15">
        <f t="shared" si="9"/>
        <v>894</v>
      </c>
      <c r="AQ15">
        <v>0</v>
      </c>
      <c r="AR15">
        <f t="shared" si="10"/>
        <v>894</v>
      </c>
      <c r="AS15">
        <v>17</v>
      </c>
      <c r="AT15">
        <f t="shared" si="11"/>
        <v>6</v>
      </c>
      <c r="AU15">
        <f t="shared" si="12"/>
        <v>52.588235294117645</v>
      </c>
      <c r="AW15">
        <v>208</v>
      </c>
      <c r="AX15">
        <v>0</v>
      </c>
      <c r="AY15">
        <v>-5</v>
      </c>
      <c r="AZ15">
        <f t="shared" si="13"/>
        <v>203</v>
      </c>
      <c r="BA15">
        <v>0</v>
      </c>
      <c r="BB15">
        <f t="shared" si="14"/>
        <v>203</v>
      </c>
      <c r="BC15">
        <v>15</v>
      </c>
      <c r="BD15">
        <f t="shared" si="15"/>
        <v>7</v>
      </c>
      <c r="BE15">
        <f t="shared" si="16"/>
        <v>13.533333333333333</v>
      </c>
      <c r="BG15">
        <v>88</v>
      </c>
      <c r="BH15">
        <v>40</v>
      </c>
      <c r="BI15">
        <v>0</v>
      </c>
      <c r="BJ15">
        <f t="shared" si="17"/>
        <v>128</v>
      </c>
      <c r="BK15">
        <v>0</v>
      </c>
      <c r="BL15">
        <f t="shared" si="18"/>
        <v>128</v>
      </c>
      <c r="BM15">
        <v>4</v>
      </c>
      <c r="BN15">
        <f t="shared" si="19"/>
        <v>5</v>
      </c>
      <c r="BO15">
        <f t="shared" si="20"/>
        <v>32</v>
      </c>
      <c r="BQ15">
        <v>767</v>
      </c>
      <c r="BR15">
        <v>0</v>
      </c>
      <c r="BS15">
        <v>0</v>
      </c>
      <c r="BT15">
        <f t="shared" si="21"/>
        <v>767</v>
      </c>
      <c r="BU15">
        <v>0</v>
      </c>
      <c r="BV15">
        <f t="shared" si="22"/>
        <v>767</v>
      </c>
      <c r="BW15">
        <v>6</v>
      </c>
      <c r="BX15">
        <f t="shared" si="23"/>
        <v>5</v>
      </c>
      <c r="BY15">
        <f t="shared" si="24"/>
        <v>127.83333333333333</v>
      </c>
      <c r="CA15">
        <v>1535</v>
      </c>
    </row>
    <row r="16" spans="1:79" ht="17.25" customHeight="1" x14ac:dyDescent="0.3">
      <c r="A16" s="2">
        <v>44543</v>
      </c>
      <c r="B16" t="s">
        <v>52</v>
      </c>
      <c r="C16" t="s">
        <v>53</v>
      </c>
      <c r="D16" t="s">
        <v>27</v>
      </c>
      <c r="F16">
        <v>42</v>
      </c>
      <c r="G16">
        <v>0</v>
      </c>
      <c r="H16">
        <v>0</v>
      </c>
      <c r="I16">
        <v>-3</v>
      </c>
      <c r="J16">
        <f t="shared" si="0"/>
        <v>39</v>
      </c>
      <c r="K16">
        <v>0</v>
      </c>
      <c r="L16">
        <f t="shared" si="1"/>
        <v>39</v>
      </c>
      <c r="M16">
        <v>3</v>
      </c>
      <c r="N16">
        <v>1</v>
      </c>
      <c r="O16">
        <f t="shared" si="2"/>
        <v>13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2013</v>
      </c>
      <c r="AC16">
        <v>0</v>
      </c>
      <c r="AD16">
        <v>0</v>
      </c>
      <c r="AE16">
        <v>-3</v>
      </c>
      <c r="AF16">
        <f t="shared" si="6"/>
        <v>2010</v>
      </c>
      <c r="AG16">
        <v>0</v>
      </c>
      <c r="AH16">
        <f t="shared" si="7"/>
        <v>2010</v>
      </c>
      <c r="AI16">
        <v>26</v>
      </c>
      <c r="AJ16">
        <f t="shared" si="8"/>
        <v>6</v>
      </c>
      <c r="AK16">
        <f t="shared" si="25"/>
        <v>77.307692307692307</v>
      </c>
      <c r="AM16">
        <v>1029</v>
      </c>
      <c r="AN16">
        <v>160</v>
      </c>
      <c r="AO16">
        <v>-3</v>
      </c>
      <c r="AP16">
        <f t="shared" si="9"/>
        <v>1186</v>
      </c>
      <c r="AQ16">
        <v>0</v>
      </c>
      <c r="AR16">
        <f t="shared" si="10"/>
        <v>1186</v>
      </c>
      <c r="AS16">
        <v>7</v>
      </c>
      <c r="AT16">
        <f t="shared" si="11"/>
        <v>6</v>
      </c>
      <c r="AU16">
        <f t="shared" si="12"/>
        <v>169.42857142857142</v>
      </c>
      <c r="AW16">
        <v>137</v>
      </c>
      <c r="AX16">
        <v>160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G16">
        <v>66</v>
      </c>
      <c r="BH16">
        <v>660</v>
      </c>
      <c r="BI16">
        <v>0</v>
      </c>
      <c r="BJ16">
        <f t="shared" si="17"/>
        <v>726</v>
      </c>
      <c r="BK16">
        <v>0</v>
      </c>
      <c r="BL16">
        <f t="shared" si="18"/>
        <v>726</v>
      </c>
      <c r="BM16">
        <v>3</v>
      </c>
      <c r="BN16">
        <f t="shared" si="19"/>
        <v>5</v>
      </c>
      <c r="BO16">
        <f t="shared" si="20"/>
        <v>242</v>
      </c>
      <c r="BQ16">
        <v>455</v>
      </c>
      <c r="BR16">
        <v>380</v>
      </c>
      <c r="BS16">
        <v>-4</v>
      </c>
      <c r="BT16">
        <f t="shared" si="21"/>
        <v>831</v>
      </c>
      <c r="BU16">
        <v>320</v>
      </c>
      <c r="BV16">
        <f t="shared" si="22"/>
        <v>1151</v>
      </c>
      <c r="BW16">
        <v>20</v>
      </c>
      <c r="BX16">
        <f t="shared" si="23"/>
        <v>5</v>
      </c>
      <c r="BY16">
        <f t="shared" si="24"/>
        <v>57.55</v>
      </c>
      <c r="CA16">
        <v>6658</v>
      </c>
    </row>
    <row r="17" spans="1:79" ht="17.25" customHeight="1" x14ac:dyDescent="0.3">
      <c r="A17" s="2">
        <v>44543</v>
      </c>
      <c r="B17" t="s">
        <v>54</v>
      </c>
      <c r="C17" t="s">
        <v>55</v>
      </c>
      <c r="D17" t="s">
        <v>27</v>
      </c>
      <c r="F17">
        <v>205</v>
      </c>
      <c r="G17">
        <v>0</v>
      </c>
      <c r="H17">
        <v>0</v>
      </c>
      <c r="I17">
        <v>-17</v>
      </c>
      <c r="J17">
        <f t="shared" si="0"/>
        <v>188</v>
      </c>
      <c r="K17">
        <v>0</v>
      </c>
      <c r="L17">
        <f t="shared" si="1"/>
        <v>188</v>
      </c>
      <c r="M17">
        <v>18</v>
      </c>
      <c r="N17">
        <v>1</v>
      </c>
      <c r="O17">
        <f t="shared" si="2"/>
        <v>10.444444444444445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585</v>
      </c>
      <c r="AC17">
        <v>0</v>
      </c>
      <c r="AD17">
        <v>0</v>
      </c>
      <c r="AE17">
        <v>-10</v>
      </c>
      <c r="AF17">
        <f t="shared" si="6"/>
        <v>575</v>
      </c>
      <c r="AG17">
        <v>0</v>
      </c>
      <c r="AH17">
        <f t="shared" si="7"/>
        <v>575</v>
      </c>
      <c r="AI17">
        <v>10</v>
      </c>
      <c r="AJ17">
        <f t="shared" si="8"/>
        <v>6</v>
      </c>
      <c r="AK17">
        <f t="shared" si="25"/>
        <v>57.5</v>
      </c>
      <c r="AM17">
        <v>1807</v>
      </c>
      <c r="AN17">
        <v>231</v>
      </c>
      <c r="AO17">
        <v>-13</v>
      </c>
      <c r="AP17">
        <f t="shared" si="9"/>
        <v>2025</v>
      </c>
      <c r="AQ17">
        <v>0</v>
      </c>
      <c r="AR17">
        <f t="shared" si="10"/>
        <v>2025</v>
      </c>
      <c r="AS17">
        <v>12</v>
      </c>
      <c r="AT17">
        <f t="shared" si="11"/>
        <v>6</v>
      </c>
      <c r="AU17">
        <f t="shared" si="12"/>
        <v>168.75</v>
      </c>
      <c r="AW17">
        <v>352</v>
      </c>
      <c r="AX17">
        <v>0</v>
      </c>
      <c r="AY17">
        <v>0</v>
      </c>
      <c r="AZ17">
        <f t="shared" si="13"/>
        <v>352</v>
      </c>
      <c r="BA17">
        <v>0</v>
      </c>
      <c r="BB17">
        <f t="shared" si="14"/>
        <v>352</v>
      </c>
      <c r="BC17">
        <v>3</v>
      </c>
      <c r="BD17">
        <f t="shared" si="15"/>
        <v>7</v>
      </c>
      <c r="BE17">
        <f t="shared" si="16"/>
        <v>117.33333333333333</v>
      </c>
      <c r="BG17">
        <v>365</v>
      </c>
      <c r="BH17">
        <v>0</v>
      </c>
      <c r="BI17">
        <v>0</v>
      </c>
      <c r="BJ17">
        <f t="shared" si="17"/>
        <v>365</v>
      </c>
      <c r="BK17">
        <v>0</v>
      </c>
      <c r="BL17">
        <f t="shared" si="18"/>
        <v>365</v>
      </c>
      <c r="BM17">
        <v>4</v>
      </c>
      <c r="BN17">
        <f t="shared" si="19"/>
        <v>5</v>
      </c>
      <c r="BO17">
        <f t="shared" si="20"/>
        <v>91.25</v>
      </c>
      <c r="BQ17">
        <v>380</v>
      </c>
      <c r="BR17">
        <v>0</v>
      </c>
      <c r="BS17">
        <v>0</v>
      </c>
      <c r="BT17">
        <f t="shared" si="21"/>
        <v>380</v>
      </c>
      <c r="BU17">
        <v>0</v>
      </c>
      <c r="BV17">
        <f t="shared" si="22"/>
        <v>380</v>
      </c>
      <c r="BW17">
        <v>3</v>
      </c>
      <c r="BX17">
        <f t="shared" si="23"/>
        <v>5</v>
      </c>
      <c r="BY17">
        <f t="shared" si="24"/>
        <v>126.66666666666667</v>
      </c>
      <c r="CA17">
        <v>19164</v>
      </c>
    </row>
    <row r="18" spans="1:79" ht="17.25" customHeight="1" x14ac:dyDescent="0.3">
      <c r="A18" s="2">
        <v>44543</v>
      </c>
      <c r="B18" t="s">
        <v>56</v>
      </c>
      <c r="C18" t="s">
        <v>57</v>
      </c>
      <c r="D18" t="s">
        <v>27</v>
      </c>
      <c r="F18">
        <v>225</v>
      </c>
      <c r="G18">
        <v>0</v>
      </c>
      <c r="H18">
        <v>0</v>
      </c>
      <c r="I18">
        <v>-15</v>
      </c>
      <c r="J18">
        <f t="shared" si="0"/>
        <v>210</v>
      </c>
      <c r="K18">
        <v>0</v>
      </c>
      <c r="L18">
        <f t="shared" si="1"/>
        <v>210</v>
      </c>
      <c r="M18">
        <v>26</v>
      </c>
      <c r="N18">
        <v>1</v>
      </c>
      <c r="O18">
        <f t="shared" si="2"/>
        <v>8.0769230769230766</v>
      </c>
      <c r="Q18">
        <v>107</v>
      </c>
      <c r="R18">
        <v>0</v>
      </c>
      <c r="S18">
        <v>0</v>
      </c>
      <c r="T18">
        <v>0</v>
      </c>
      <c r="U18">
        <f t="shared" si="3"/>
        <v>107</v>
      </c>
      <c r="V18">
        <v>0</v>
      </c>
      <c r="W18">
        <f t="shared" si="4"/>
        <v>107</v>
      </c>
      <c r="X18">
        <v>3</v>
      </c>
      <c r="Y18">
        <v>2</v>
      </c>
      <c r="Z18">
        <f t="shared" si="5"/>
        <v>35.666666666666664</v>
      </c>
      <c r="AB18">
        <v>2375</v>
      </c>
      <c r="AC18">
        <v>1530</v>
      </c>
      <c r="AD18">
        <v>0</v>
      </c>
      <c r="AE18">
        <v>-14</v>
      </c>
      <c r="AF18">
        <f t="shared" si="6"/>
        <v>3891</v>
      </c>
      <c r="AG18">
        <v>0</v>
      </c>
      <c r="AH18">
        <f t="shared" si="7"/>
        <v>3891</v>
      </c>
      <c r="AI18">
        <v>16</v>
      </c>
      <c r="AJ18">
        <f t="shared" si="8"/>
        <v>6</v>
      </c>
      <c r="AK18">
        <f t="shared" si="25"/>
        <v>243.1875</v>
      </c>
      <c r="AM18">
        <v>1416</v>
      </c>
      <c r="AN18">
        <v>59</v>
      </c>
      <c r="AO18">
        <v>0</v>
      </c>
      <c r="AP18">
        <f t="shared" si="9"/>
        <v>1475</v>
      </c>
      <c r="AQ18">
        <v>0</v>
      </c>
      <c r="AR18">
        <f t="shared" si="10"/>
        <v>1475</v>
      </c>
      <c r="AS18">
        <v>14</v>
      </c>
      <c r="AT18">
        <f t="shared" si="11"/>
        <v>6</v>
      </c>
      <c r="AU18">
        <f t="shared" si="12"/>
        <v>105.35714285714286</v>
      </c>
      <c r="AW18">
        <v>117</v>
      </c>
      <c r="AX18">
        <v>160</v>
      </c>
      <c r="AY18">
        <v>0</v>
      </c>
      <c r="AZ18">
        <f t="shared" si="13"/>
        <v>277</v>
      </c>
      <c r="BA18">
        <v>0</v>
      </c>
      <c r="BB18">
        <f t="shared" si="14"/>
        <v>277</v>
      </c>
      <c r="BC18">
        <v>3</v>
      </c>
      <c r="BD18">
        <f t="shared" si="15"/>
        <v>7</v>
      </c>
      <c r="BE18">
        <f t="shared" si="16"/>
        <v>92.333333333333329</v>
      </c>
      <c r="BG18">
        <v>258</v>
      </c>
      <c r="BH18">
        <v>0</v>
      </c>
      <c r="BI18">
        <v>0</v>
      </c>
      <c r="BJ18">
        <f t="shared" si="17"/>
        <v>258</v>
      </c>
      <c r="BK18">
        <v>0</v>
      </c>
      <c r="BL18">
        <f t="shared" si="18"/>
        <v>258</v>
      </c>
      <c r="BM18">
        <v>5</v>
      </c>
      <c r="BN18">
        <f t="shared" si="19"/>
        <v>5</v>
      </c>
      <c r="BO18">
        <f t="shared" si="20"/>
        <v>51.6</v>
      </c>
      <c r="BQ18">
        <v>458</v>
      </c>
      <c r="BR18">
        <v>0</v>
      </c>
      <c r="BS18">
        <v>0</v>
      </c>
      <c r="BT18">
        <f t="shared" si="21"/>
        <v>458</v>
      </c>
      <c r="BU18">
        <v>0</v>
      </c>
      <c r="BV18">
        <f t="shared" si="22"/>
        <v>458</v>
      </c>
      <c r="BW18">
        <v>3</v>
      </c>
      <c r="BX18">
        <f t="shared" si="23"/>
        <v>5</v>
      </c>
      <c r="BY18">
        <f t="shared" si="24"/>
        <v>152.66666666666666</v>
      </c>
      <c r="CA18">
        <v>10529</v>
      </c>
    </row>
    <row r="19" spans="1:79" ht="17.25" customHeight="1" x14ac:dyDescent="0.3">
      <c r="A19" s="2">
        <v>44543</v>
      </c>
      <c r="B19" t="s">
        <v>58</v>
      </c>
      <c r="C19" t="s">
        <v>59</v>
      </c>
      <c r="D19" t="s">
        <v>27</v>
      </c>
      <c r="F19">
        <v>52</v>
      </c>
      <c r="G19">
        <v>0</v>
      </c>
      <c r="H19">
        <v>0</v>
      </c>
      <c r="I19">
        <v>0</v>
      </c>
      <c r="J19">
        <f t="shared" si="0"/>
        <v>52</v>
      </c>
      <c r="K19">
        <v>0</v>
      </c>
      <c r="L19">
        <f t="shared" si="1"/>
        <v>52</v>
      </c>
      <c r="M19">
        <v>2</v>
      </c>
      <c r="N19">
        <v>1</v>
      </c>
      <c r="O19">
        <f t="shared" si="2"/>
        <v>26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B19">
        <v>71</v>
      </c>
      <c r="AC19">
        <v>0</v>
      </c>
      <c r="AD19">
        <v>0</v>
      </c>
      <c r="AE19">
        <v>0</v>
      </c>
      <c r="AF19">
        <f t="shared" si="6"/>
        <v>71</v>
      </c>
      <c r="AG19">
        <v>355</v>
      </c>
      <c r="AH19">
        <f t="shared" si="7"/>
        <v>426</v>
      </c>
      <c r="AI19">
        <v>4</v>
      </c>
      <c r="AJ19">
        <f t="shared" si="8"/>
        <v>6</v>
      </c>
      <c r="AK19">
        <f t="shared" si="25"/>
        <v>106.5</v>
      </c>
      <c r="AM19">
        <v>68</v>
      </c>
      <c r="AN19">
        <v>0</v>
      </c>
      <c r="AO19">
        <v>0</v>
      </c>
      <c r="AP19">
        <f t="shared" si="9"/>
        <v>68</v>
      </c>
      <c r="AQ19">
        <v>0</v>
      </c>
      <c r="AR19">
        <f t="shared" si="10"/>
        <v>68</v>
      </c>
      <c r="AS19">
        <v>3</v>
      </c>
      <c r="AT19">
        <f t="shared" si="11"/>
        <v>6</v>
      </c>
      <c r="AU19">
        <f t="shared" si="12"/>
        <v>22.666666666666668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78</v>
      </c>
      <c r="BH19">
        <v>40</v>
      </c>
      <c r="BI19">
        <v>0</v>
      </c>
      <c r="BJ19">
        <f t="shared" si="17"/>
        <v>118</v>
      </c>
      <c r="BK19">
        <v>0</v>
      </c>
      <c r="BL19">
        <f t="shared" si="18"/>
        <v>118</v>
      </c>
      <c r="BM19">
        <v>1</v>
      </c>
      <c r="BN19">
        <f t="shared" si="19"/>
        <v>5</v>
      </c>
      <c r="BO19">
        <f t="shared" si="20"/>
        <v>118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0</v>
      </c>
    </row>
    <row r="20" spans="1:79" ht="17.25" customHeight="1" x14ac:dyDescent="0.3">
      <c r="A20" s="2">
        <v>44543</v>
      </c>
      <c r="B20" t="s">
        <v>60</v>
      </c>
      <c r="C20" t="s">
        <v>61</v>
      </c>
      <c r="D20" t="s">
        <v>27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B20">
        <v>812</v>
      </c>
      <c r="AC20">
        <v>0</v>
      </c>
      <c r="AD20">
        <v>0</v>
      </c>
      <c r="AE20">
        <v>-5</v>
      </c>
      <c r="AF20">
        <f t="shared" si="6"/>
        <v>807</v>
      </c>
      <c r="AG20">
        <v>0</v>
      </c>
      <c r="AH20">
        <f t="shared" si="7"/>
        <v>807</v>
      </c>
      <c r="AI20">
        <v>14</v>
      </c>
      <c r="AJ20">
        <f t="shared" si="8"/>
        <v>6</v>
      </c>
      <c r="AK20">
        <f t="shared" si="25"/>
        <v>57.642857142857146</v>
      </c>
      <c r="AM20">
        <v>371</v>
      </c>
      <c r="AN20">
        <v>0</v>
      </c>
      <c r="AO20">
        <v>0</v>
      </c>
      <c r="AP20">
        <f t="shared" si="9"/>
        <v>371</v>
      </c>
      <c r="AQ20">
        <v>0</v>
      </c>
      <c r="AR20">
        <f t="shared" si="10"/>
        <v>371</v>
      </c>
      <c r="AS20">
        <v>5</v>
      </c>
      <c r="AT20">
        <f t="shared" si="11"/>
        <v>6</v>
      </c>
      <c r="AU20">
        <f t="shared" si="12"/>
        <v>74.2</v>
      </c>
      <c r="AW20">
        <v>398</v>
      </c>
      <c r="AX20">
        <v>0</v>
      </c>
      <c r="AY20">
        <v>-10</v>
      </c>
      <c r="AZ20">
        <f t="shared" si="13"/>
        <v>388</v>
      </c>
      <c r="BA20">
        <v>0</v>
      </c>
      <c r="BB20">
        <f t="shared" si="14"/>
        <v>388</v>
      </c>
      <c r="BC20">
        <v>10</v>
      </c>
      <c r="BD20">
        <f t="shared" si="15"/>
        <v>7</v>
      </c>
      <c r="BE20">
        <f t="shared" si="16"/>
        <v>38.799999999999997</v>
      </c>
      <c r="BG20">
        <v>204</v>
      </c>
      <c r="BH20">
        <v>0</v>
      </c>
      <c r="BI20">
        <v>0</v>
      </c>
      <c r="BJ20">
        <f t="shared" si="17"/>
        <v>204</v>
      </c>
      <c r="BK20">
        <v>0</v>
      </c>
      <c r="BL20">
        <f t="shared" si="18"/>
        <v>204</v>
      </c>
      <c r="BM20">
        <v>1</v>
      </c>
      <c r="BN20">
        <f t="shared" si="19"/>
        <v>5</v>
      </c>
      <c r="BO20">
        <f t="shared" si="20"/>
        <v>204</v>
      </c>
      <c r="BQ20">
        <v>359</v>
      </c>
      <c r="BR20">
        <v>0</v>
      </c>
      <c r="BS20">
        <v>0</v>
      </c>
      <c r="BT20">
        <f t="shared" si="21"/>
        <v>359</v>
      </c>
      <c r="BU20">
        <v>0</v>
      </c>
      <c r="BV20">
        <f t="shared" si="22"/>
        <v>359</v>
      </c>
      <c r="BW20">
        <v>3</v>
      </c>
      <c r="BX20">
        <f t="shared" si="23"/>
        <v>5</v>
      </c>
      <c r="BY20">
        <f t="shared" si="24"/>
        <v>119.66666666666667</v>
      </c>
      <c r="CA20">
        <v>2077</v>
      </c>
    </row>
    <row r="21" spans="1:79" ht="17.25" customHeight="1" x14ac:dyDescent="0.3">
      <c r="A21" s="2">
        <v>44543</v>
      </c>
      <c r="B21" t="s">
        <v>62</v>
      </c>
      <c r="C21" t="s">
        <v>63</v>
      </c>
      <c r="D21" t="s">
        <v>27</v>
      </c>
      <c r="F21">
        <v>1330</v>
      </c>
      <c r="G21">
        <v>0</v>
      </c>
      <c r="H21">
        <v>0</v>
      </c>
      <c r="I21">
        <v>-54</v>
      </c>
      <c r="J21">
        <f t="shared" si="0"/>
        <v>1276</v>
      </c>
      <c r="K21">
        <v>0</v>
      </c>
      <c r="L21">
        <f t="shared" si="1"/>
        <v>1276</v>
      </c>
      <c r="M21">
        <v>77</v>
      </c>
      <c r="N21">
        <v>1</v>
      </c>
      <c r="O21">
        <f t="shared" si="2"/>
        <v>16.571428571428573</v>
      </c>
      <c r="Q21">
        <v>559</v>
      </c>
      <c r="R21">
        <v>0</v>
      </c>
      <c r="S21">
        <v>0</v>
      </c>
      <c r="T21">
        <v>0</v>
      </c>
      <c r="U21">
        <f t="shared" si="3"/>
        <v>559</v>
      </c>
      <c r="V21">
        <v>0</v>
      </c>
      <c r="W21">
        <f t="shared" si="4"/>
        <v>559</v>
      </c>
      <c r="X21">
        <v>22</v>
      </c>
      <c r="Y21">
        <v>2</v>
      </c>
      <c r="Z21">
        <f t="shared" si="5"/>
        <v>25.40909090909091</v>
      </c>
      <c r="AB21">
        <v>7507</v>
      </c>
      <c r="AC21">
        <v>0</v>
      </c>
      <c r="AD21">
        <v>0</v>
      </c>
      <c r="AE21">
        <v>-30</v>
      </c>
      <c r="AF21">
        <f t="shared" si="6"/>
        <v>7477</v>
      </c>
      <c r="AG21">
        <v>6000</v>
      </c>
      <c r="AH21">
        <f t="shared" si="7"/>
        <v>13477</v>
      </c>
      <c r="AI21">
        <v>395</v>
      </c>
      <c r="AJ21">
        <f t="shared" si="8"/>
        <v>6</v>
      </c>
      <c r="AK21">
        <f t="shared" si="25"/>
        <v>34.118987341772154</v>
      </c>
      <c r="AM21">
        <v>3070</v>
      </c>
      <c r="AN21">
        <v>70</v>
      </c>
      <c r="AO21">
        <v>-39</v>
      </c>
      <c r="AP21">
        <f t="shared" si="9"/>
        <v>3101</v>
      </c>
      <c r="AQ21">
        <v>0</v>
      </c>
      <c r="AR21">
        <f t="shared" si="10"/>
        <v>3101</v>
      </c>
      <c r="AS21">
        <v>63</v>
      </c>
      <c r="AT21">
        <f t="shared" si="11"/>
        <v>6</v>
      </c>
      <c r="AU21">
        <f t="shared" si="12"/>
        <v>49.222222222222221</v>
      </c>
      <c r="AW21">
        <v>1408</v>
      </c>
      <c r="AX21">
        <v>0</v>
      </c>
      <c r="AY21">
        <v>-71</v>
      </c>
      <c r="AZ21">
        <f t="shared" si="13"/>
        <v>1337</v>
      </c>
      <c r="BA21">
        <v>1500</v>
      </c>
      <c r="BB21">
        <f t="shared" si="14"/>
        <v>2837</v>
      </c>
      <c r="BC21">
        <v>91</v>
      </c>
      <c r="BD21">
        <f t="shared" si="15"/>
        <v>7</v>
      </c>
      <c r="BE21">
        <f t="shared" si="16"/>
        <v>31.175824175824175</v>
      </c>
      <c r="BG21">
        <v>1528</v>
      </c>
      <c r="BH21">
        <v>0</v>
      </c>
      <c r="BI21">
        <v>-15</v>
      </c>
      <c r="BJ21">
        <f t="shared" si="17"/>
        <v>1513</v>
      </c>
      <c r="BK21">
        <v>0</v>
      </c>
      <c r="BL21">
        <f t="shared" si="18"/>
        <v>1513</v>
      </c>
      <c r="BM21">
        <v>39</v>
      </c>
      <c r="BN21">
        <f t="shared" si="19"/>
        <v>5</v>
      </c>
      <c r="BO21">
        <f t="shared" si="20"/>
        <v>38.794871794871796</v>
      </c>
      <c r="BQ21">
        <v>2275</v>
      </c>
      <c r="BR21">
        <v>0</v>
      </c>
      <c r="BS21">
        <v>0</v>
      </c>
      <c r="BT21">
        <f t="shared" si="21"/>
        <v>2275</v>
      </c>
      <c r="BU21">
        <v>0</v>
      </c>
      <c r="BV21">
        <f t="shared" si="22"/>
        <v>2275</v>
      </c>
      <c r="BW21">
        <v>17</v>
      </c>
      <c r="BX21">
        <f t="shared" si="23"/>
        <v>5</v>
      </c>
      <c r="BY21">
        <f t="shared" si="24"/>
        <v>133.8235294117647</v>
      </c>
      <c r="CA21">
        <v>14400</v>
      </c>
    </row>
    <row r="22" spans="1:79" ht="17.25" customHeight="1" x14ac:dyDescent="0.3">
      <c r="A22" s="2">
        <v>44543</v>
      </c>
      <c r="B22" t="s">
        <v>64</v>
      </c>
      <c r="C22" t="s">
        <v>65</v>
      </c>
      <c r="D22" t="s">
        <v>27</v>
      </c>
      <c r="F22">
        <v>28210</v>
      </c>
      <c r="G22">
        <v>0</v>
      </c>
      <c r="H22">
        <v>0</v>
      </c>
      <c r="I22">
        <v>-2591</v>
      </c>
      <c r="J22">
        <f t="shared" si="0"/>
        <v>25619</v>
      </c>
      <c r="K22">
        <v>0</v>
      </c>
      <c r="L22">
        <f t="shared" si="1"/>
        <v>25619</v>
      </c>
      <c r="M22">
        <v>4430</v>
      </c>
      <c r="N22">
        <v>1</v>
      </c>
      <c r="O22">
        <f t="shared" si="2"/>
        <v>5.7830699774266368</v>
      </c>
      <c r="Q22">
        <v>9426</v>
      </c>
      <c r="R22">
        <v>0</v>
      </c>
      <c r="S22">
        <v>0</v>
      </c>
      <c r="T22">
        <v>-125</v>
      </c>
      <c r="U22">
        <f t="shared" si="3"/>
        <v>9301</v>
      </c>
      <c r="V22">
        <v>0</v>
      </c>
      <c r="W22">
        <f t="shared" si="4"/>
        <v>9301</v>
      </c>
      <c r="X22">
        <v>598</v>
      </c>
      <c r="Y22">
        <v>2</v>
      </c>
      <c r="Z22">
        <f t="shared" si="5"/>
        <v>15.553511705685619</v>
      </c>
      <c r="AB22">
        <v>108099</v>
      </c>
      <c r="AC22">
        <v>0</v>
      </c>
      <c r="AD22">
        <v>0</v>
      </c>
      <c r="AE22">
        <v>-611</v>
      </c>
      <c r="AF22">
        <f t="shared" si="6"/>
        <v>107488</v>
      </c>
      <c r="AG22">
        <v>54297</v>
      </c>
      <c r="AH22">
        <f t="shared" si="7"/>
        <v>161785</v>
      </c>
      <c r="AI22">
        <v>4976</v>
      </c>
      <c r="AJ22">
        <f t="shared" si="8"/>
        <v>6</v>
      </c>
      <c r="AK22">
        <f t="shared" si="25"/>
        <v>32.513062700964632</v>
      </c>
      <c r="AM22">
        <v>32776</v>
      </c>
      <c r="AN22">
        <v>2930</v>
      </c>
      <c r="AO22">
        <v>-885</v>
      </c>
      <c r="AP22">
        <f t="shared" si="9"/>
        <v>34821</v>
      </c>
      <c r="AQ22">
        <v>0</v>
      </c>
      <c r="AR22">
        <f t="shared" si="10"/>
        <v>34821</v>
      </c>
      <c r="AS22">
        <v>1243</v>
      </c>
      <c r="AT22">
        <f t="shared" si="11"/>
        <v>6</v>
      </c>
      <c r="AU22">
        <f t="shared" si="12"/>
        <v>28.013676588897827</v>
      </c>
      <c r="AW22">
        <v>49107</v>
      </c>
      <c r="AX22">
        <v>0</v>
      </c>
      <c r="AY22">
        <v>-1717</v>
      </c>
      <c r="AZ22">
        <f t="shared" si="13"/>
        <v>47390</v>
      </c>
      <c r="BA22">
        <v>0</v>
      </c>
      <c r="BB22">
        <f t="shared" si="14"/>
        <v>47390</v>
      </c>
      <c r="BC22">
        <v>3376</v>
      </c>
      <c r="BD22">
        <f t="shared" si="15"/>
        <v>7</v>
      </c>
      <c r="BE22">
        <f t="shared" si="16"/>
        <v>14.037322274881516</v>
      </c>
      <c r="BG22">
        <v>41411</v>
      </c>
      <c r="BH22">
        <v>0</v>
      </c>
      <c r="BI22">
        <v>-105</v>
      </c>
      <c r="BJ22">
        <f t="shared" si="17"/>
        <v>41306</v>
      </c>
      <c r="BK22">
        <v>0</v>
      </c>
      <c r="BL22">
        <f t="shared" si="18"/>
        <v>41306</v>
      </c>
      <c r="BM22">
        <v>1370</v>
      </c>
      <c r="BN22">
        <f t="shared" si="19"/>
        <v>5</v>
      </c>
      <c r="BO22">
        <f>IFERROR(BL22/BM22,0)</f>
        <v>30.150364963503648</v>
      </c>
      <c r="BQ22">
        <v>35656</v>
      </c>
      <c r="BR22">
        <v>0</v>
      </c>
      <c r="BS22">
        <v>-910</v>
      </c>
      <c r="BT22">
        <f t="shared" si="21"/>
        <v>34746</v>
      </c>
      <c r="BU22">
        <v>30000</v>
      </c>
      <c r="BV22">
        <f t="shared" si="22"/>
        <v>64746</v>
      </c>
      <c r="BW22">
        <v>985</v>
      </c>
      <c r="BX22">
        <f t="shared" si="23"/>
        <v>5</v>
      </c>
      <c r="BY22">
        <f t="shared" si="24"/>
        <v>65.731979695431477</v>
      </c>
      <c r="CA22">
        <v>370859</v>
      </c>
    </row>
    <row r="23" spans="1:79" ht="17.25" customHeight="1" x14ac:dyDescent="0.3">
      <c r="A23" s="2">
        <v>44543</v>
      </c>
      <c r="B23" t="s">
        <v>66</v>
      </c>
      <c r="C23" t="s">
        <v>67</v>
      </c>
      <c r="D23" t="s">
        <v>27</v>
      </c>
      <c r="F23">
        <v>730</v>
      </c>
      <c r="G23">
        <v>339</v>
      </c>
      <c r="H23">
        <v>0</v>
      </c>
      <c r="I23">
        <v>-13</v>
      </c>
      <c r="J23">
        <f t="shared" si="0"/>
        <v>1056</v>
      </c>
      <c r="K23">
        <v>0</v>
      </c>
      <c r="L23">
        <f t="shared" si="1"/>
        <v>1056</v>
      </c>
      <c r="M23">
        <v>14</v>
      </c>
      <c r="N23">
        <v>1</v>
      </c>
      <c r="O23">
        <f t="shared" si="2"/>
        <v>75.428571428571431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1526</v>
      </c>
      <c r="AC23">
        <v>0</v>
      </c>
      <c r="AD23">
        <v>0</v>
      </c>
      <c r="AE23">
        <v>0</v>
      </c>
      <c r="AF23">
        <f t="shared" si="6"/>
        <v>1526</v>
      </c>
      <c r="AG23">
        <v>0</v>
      </c>
      <c r="AH23">
        <f t="shared" si="7"/>
        <v>1526</v>
      </c>
      <c r="AI23">
        <v>17</v>
      </c>
      <c r="AJ23">
        <f t="shared" si="8"/>
        <v>6</v>
      </c>
      <c r="AK23">
        <f t="shared" si="25"/>
        <v>89.764705882352942</v>
      </c>
      <c r="AM23">
        <v>547</v>
      </c>
      <c r="AN23">
        <v>950</v>
      </c>
      <c r="AO23">
        <v>0</v>
      </c>
      <c r="AP23">
        <f t="shared" si="9"/>
        <v>1497</v>
      </c>
      <c r="AQ23">
        <v>0</v>
      </c>
      <c r="AR23">
        <f t="shared" si="10"/>
        <v>1497</v>
      </c>
      <c r="AS23">
        <v>15</v>
      </c>
      <c r="AT23">
        <f t="shared" si="11"/>
        <v>6</v>
      </c>
      <c r="AU23">
        <f t="shared" si="12"/>
        <v>99.8</v>
      </c>
      <c r="AW23">
        <v>252</v>
      </c>
      <c r="AX23">
        <v>50</v>
      </c>
      <c r="AY23">
        <v>0</v>
      </c>
      <c r="AZ23">
        <f t="shared" si="13"/>
        <v>302</v>
      </c>
      <c r="BA23">
        <v>0</v>
      </c>
      <c r="BB23">
        <f t="shared" si="14"/>
        <v>302</v>
      </c>
      <c r="BC23">
        <v>5</v>
      </c>
      <c r="BD23">
        <f t="shared" si="15"/>
        <v>7</v>
      </c>
      <c r="BE23">
        <f t="shared" si="16"/>
        <v>60.4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Q23">
        <v>1052</v>
      </c>
      <c r="BR23">
        <v>335</v>
      </c>
      <c r="BS23">
        <v>0</v>
      </c>
      <c r="BT23">
        <f t="shared" si="21"/>
        <v>1387</v>
      </c>
      <c r="BU23">
        <v>0</v>
      </c>
      <c r="BV23">
        <f t="shared" si="22"/>
        <v>1387</v>
      </c>
      <c r="BW23">
        <v>8</v>
      </c>
      <c r="BX23">
        <f t="shared" si="23"/>
        <v>5</v>
      </c>
      <c r="BY23">
        <f t="shared" si="24"/>
        <v>173.375</v>
      </c>
      <c r="CA23">
        <v>0</v>
      </c>
    </row>
    <row r="24" spans="1:79" ht="17.25" customHeight="1" x14ac:dyDescent="0.3">
      <c r="A24" s="2">
        <v>44543</v>
      </c>
      <c r="B24" t="s">
        <v>68</v>
      </c>
      <c r="C24" t="s">
        <v>69</v>
      </c>
      <c r="D24" t="s">
        <v>27</v>
      </c>
      <c r="F24">
        <v>392</v>
      </c>
      <c r="G24">
        <v>0</v>
      </c>
      <c r="H24">
        <v>0</v>
      </c>
      <c r="I24">
        <v>-51</v>
      </c>
      <c r="J24">
        <f t="shared" si="0"/>
        <v>341</v>
      </c>
      <c r="K24">
        <v>0</v>
      </c>
      <c r="L24">
        <f t="shared" si="1"/>
        <v>341</v>
      </c>
      <c r="M24">
        <v>17</v>
      </c>
      <c r="N24">
        <v>1</v>
      </c>
      <c r="O24">
        <f t="shared" si="2"/>
        <v>20.058823529411764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B24">
        <v>303</v>
      </c>
      <c r="AC24">
        <v>0</v>
      </c>
      <c r="AD24">
        <v>0</v>
      </c>
      <c r="AE24">
        <v>0</v>
      </c>
      <c r="AF24">
        <f t="shared" si="6"/>
        <v>303</v>
      </c>
      <c r="AG24">
        <v>0</v>
      </c>
      <c r="AH24">
        <f t="shared" si="7"/>
        <v>303</v>
      </c>
      <c r="AI24">
        <v>7</v>
      </c>
      <c r="AJ24">
        <f t="shared" si="8"/>
        <v>6</v>
      </c>
      <c r="AK24">
        <f t="shared" si="25"/>
        <v>43.285714285714285</v>
      </c>
      <c r="AM24">
        <v>1339</v>
      </c>
      <c r="AN24">
        <v>600</v>
      </c>
      <c r="AO24">
        <v>0</v>
      </c>
      <c r="AP24">
        <f t="shared" si="9"/>
        <v>1939</v>
      </c>
      <c r="AQ24">
        <v>0</v>
      </c>
      <c r="AR24">
        <f t="shared" si="10"/>
        <v>1939</v>
      </c>
      <c r="AS24">
        <v>16</v>
      </c>
      <c r="AT24">
        <f t="shared" si="11"/>
        <v>6</v>
      </c>
      <c r="AU24">
        <f t="shared" si="12"/>
        <v>121.1875</v>
      </c>
      <c r="AW24">
        <v>258</v>
      </c>
      <c r="AX24">
        <v>0</v>
      </c>
      <c r="AY24">
        <v>0</v>
      </c>
      <c r="AZ24">
        <f t="shared" si="13"/>
        <v>258</v>
      </c>
      <c r="BA24">
        <v>0</v>
      </c>
      <c r="BB24">
        <f t="shared" si="14"/>
        <v>258</v>
      </c>
      <c r="BC24">
        <v>13</v>
      </c>
      <c r="BD24">
        <f t="shared" si="15"/>
        <v>7</v>
      </c>
      <c r="BE24">
        <f t="shared" si="16"/>
        <v>19.846153846153847</v>
      </c>
      <c r="BG24">
        <v>394</v>
      </c>
      <c r="BH24">
        <v>300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895</v>
      </c>
      <c r="BR24">
        <v>0</v>
      </c>
      <c r="BS24">
        <v>-18</v>
      </c>
      <c r="BT24">
        <f t="shared" si="21"/>
        <v>877</v>
      </c>
      <c r="BU24">
        <v>0</v>
      </c>
      <c r="BV24">
        <f t="shared" si="22"/>
        <v>877</v>
      </c>
      <c r="BW24">
        <v>8</v>
      </c>
      <c r="BX24">
        <f t="shared" si="23"/>
        <v>5</v>
      </c>
      <c r="BY24">
        <f t="shared" si="24"/>
        <v>109.625</v>
      </c>
      <c r="CA24">
        <v>898</v>
      </c>
    </row>
    <row r="25" spans="1:79" ht="17.25" customHeight="1" x14ac:dyDescent="0.3">
      <c r="A25" s="2">
        <v>44543</v>
      </c>
      <c r="B25" t="s">
        <v>70</v>
      </c>
      <c r="C25" t="s">
        <v>71</v>
      </c>
      <c r="D25" t="s">
        <v>27</v>
      </c>
      <c r="F25">
        <v>1204</v>
      </c>
      <c r="G25">
        <v>0</v>
      </c>
      <c r="H25">
        <v>0</v>
      </c>
      <c r="I25">
        <v>-65</v>
      </c>
      <c r="J25">
        <f t="shared" si="0"/>
        <v>1139</v>
      </c>
      <c r="K25">
        <v>0</v>
      </c>
      <c r="L25">
        <f t="shared" si="1"/>
        <v>1139</v>
      </c>
      <c r="M25">
        <v>94</v>
      </c>
      <c r="N25">
        <v>1</v>
      </c>
      <c r="O25">
        <f t="shared" si="2"/>
        <v>12.117021276595745</v>
      </c>
      <c r="Q25">
        <v>643</v>
      </c>
      <c r="R25">
        <v>0</v>
      </c>
      <c r="S25">
        <v>0</v>
      </c>
      <c r="T25">
        <v>0</v>
      </c>
      <c r="U25">
        <f t="shared" si="3"/>
        <v>643</v>
      </c>
      <c r="V25">
        <v>0</v>
      </c>
      <c r="W25">
        <f t="shared" si="4"/>
        <v>643</v>
      </c>
      <c r="X25">
        <v>23</v>
      </c>
      <c r="Y25">
        <v>2</v>
      </c>
      <c r="Z25">
        <f t="shared" si="5"/>
        <v>27.956521739130434</v>
      </c>
      <c r="AB25">
        <v>2433</v>
      </c>
      <c r="AC25">
        <v>0</v>
      </c>
      <c r="AD25">
        <v>0</v>
      </c>
      <c r="AE25">
        <v>-10</v>
      </c>
      <c r="AF25">
        <f t="shared" si="6"/>
        <v>2423</v>
      </c>
      <c r="AG25">
        <v>0</v>
      </c>
      <c r="AH25">
        <f t="shared" si="7"/>
        <v>2423</v>
      </c>
      <c r="AI25">
        <v>59</v>
      </c>
      <c r="AJ25">
        <f t="shared" si="8"/>
        <v>6</v>
      </c>
      <c r="AK25">
        <f t="shared" si="25"/>
        <v>41.067796610169495</v>
      </c>
      <c r="AM25">
        <v>783</v>
      </c>
      <c r="AN25">
        <v>1800</v>
      </c>
      <c r="AO25">
        <v>-43</v>
      </c>
      <c r="AP25">
        <f t="shared" si="9"/>
        <v>2540</v>
      </c>
      <c r="AQ25">
        <v>0</v>
      </c>
      <c r="AR25">
        <f t="shared" si="10"/>
        <v>2540</v>
      </c>
      <c r="AS25">
        <v>82</v>
      </c>
      <c r="AT25">
        <f t="shared" si="11"/>
        <v>6</v>
      </c>
      <c r="AU25">
        <f t="shared" si="12"/>
        <v>30.975609756097562</v>
      </c>
      <c r="AW25">
        <v>1270</v>
      </c>
      <c r="AX25">
        <v>0</v>
      </c>
      <c r="AY25">
        <v>-123</v>
      </c>
      <c r="AZ25">
        <f t="shared" si="13"/>
        <v>1147</v>
      </c>
      <c r="BA25">
        <v>900</v>
      </c>
      <c r="BB25">
        <f t="shared" si="14"/>
        <v>2047</v>
      </c>
      <c r="BC25">
        <v>72</v>
      </c>
      <c r="BD25">
        <f t="shared" si="15"/>
        <v>7</v>
      </c>
      <c r="BE25">
        <f t="shared" si="16"/>
        <v>28.430555555555557</v>
      </c>
      <c r="BG25">
        <v>585</v>
      </c>
      <c r="BH25">
        <v>0</v>
      </c>
      <c r="BI25">
        <v>-21</v>
      </c>
      <c r="BJ25">
        <f t="shared" si="17"/>
        <v>564</v>
      </c>
      <c r="BK25">
        <v>0</v>
      </c>
      <c r="BL25">
        <f t="shared" si="18"/>
        <v>564</v>
      </c>
      <c r="BM25">
        <v>45</v>
      </c>
      <c r="BN25">
        <f t="shared" si="19"/>
        <v>5</v>
      </c>
      <c r="BO25">
        <f t="shared" si="20"/>
        <v>12.533333333333333</v>
      </c>
      <c r="BQ25">
        <v>4070</v>
      </c>
      <c r="BR25">
        <v>0</v>
      </c>
      <c r="BS25">
        <v>-13</v>
      </c>
      <c r="BT25">
        <f t="shared" si="21"/>
        <v>4057</v>
      </c>
      <c r="BU25">
        <v>0</v>
      </c>
      <c r="BV25">
        <f t="shared" si="22"/>
        <v>4057</v>
      </c>
      <c r="BW25">
        <v>41</v>
      </c>
      <c r="BX25">
        <f t="shared" si="23"/>
        <v>5</v>
      </c>
      <c r="BY25">
        <f t="shared" si="24"/>
        <v>98.951219512195124</v>
      </c>
      <c r="CA25">
        <v>35400</v>
      </c>
    </row>
    <row r="26" spans="1:79" ht="17.25" customHeight="1" x14ac:dyDescent="0.3">
      <c r="A26" s="2">
        <v>44543</v>
      </c>
      <c r="B26" t="s">
        <v>72</v>
      </c>
      <c r="C26" t="s">
        <v>73</v>
      </c>
      <c r="D26" t="s">
        <v>27</v>
      </c>
      <c r="F26">
        <v>786</v>
      </c>
      <c r="G26">
        <v>0</v>
      </c>
      <c r="H26">
        <v>0</v>
      </c>
      <c r="I26">
        <v>0</v>
      </c>
      <c r="J26">
        <f t="shared" si="0"/>
        <v>786</v>
      </c>
      <c r="K26">
        <v>0</v>
      </c>
      <c r="L26">
        <f t="shared" si="1"/>
        <v>786</v>
      </c>
      <c r="M26">
        <v>33</v>
      </c>
      <c r="N26">
        <v>1</v>
      </c>
      <c r="O26">
        <f t="shared" si="2"/>
        <v>23.818181818181817</v>
      </c>
      <c r="Q26">
        <v>220</v>
      </c>
      <c r="R26">
        <v>0</v>
      </c>
      <c r="S26">
        <v>0</v>
      </c>
      <c r="T26">
        <v>-10</v>
      </c>
      <c r="U26">
        <f t="shared" si="3"/>
        <v>210</v>
      </c>
      <c r="V26">
        <v>0</v>
      </c>
      <c r="W26">
        <f t="shared" si="4"/>
        <v>210</v>
      </c>
      <c r="X26">
        <v>8</v>
      </c>
      <c r="Y26">
        <v>2</v>
      </c>
      <c r="Z26">
        <f t="shared" si="5"/>
        <v>26.25</v>
      </c>
      <c r="AB26">
        <v>1361</v>
      </c>
      <c r="AC26">
        <v>0</v>
      </c>
      <c r="AD26">
        <v>0</v>
      </c>
      <c r="AE26">
        <v>-10</v>
      </c>
      <c r="AF26">
        <f t="shared" si="6"/>
        <v>1351</v>
      </c>
      <c r="AG26">
        <v>0</v>
      </c>
      <c r="AH26">
        <f t="shared" si="7"/>
        <v>1351</v>
      </c>
      <c r="AI26">
        <v>26</v>
      </c>
      <c r="AJ26">
        <f t="shared" si="8"/>
        <v>6</v>
      </c>
      <c r="AK26">
        <f t="shared" si="25"/>
        <v>51.96153846153846</v>
      </c>
      <c r="AM26">
        <v>1694</v>
      </c>
      <c r="AN26">
        <v>1700</v>
      </c>
      <c r="AO26">
        <v>-34</v>
      </c>
      <c r="AP26">
        <f t="shared" si="9"/>
        <v>3360</v>
      </c>
      <c r="AQ26">
        <v>0</v>
      </c>
      <c r="AR26">
        <f t="shared" si="10"/>
        <v>3360</v>
      </c>
      <c r="AS26">
        <v>30</v>
      </c>
      <c r="AT26">
        <f t="shared" si="11"/>
        <v>6</v>
      </c>
      <c r="AU26">
        <f t="shared" si="12"/>
        <v>112</v>
      </c>
      <c r="AW26">
        <v>449</v>
      </c>
      <c r="AX26">
        <v>0</v>
      </c>
      <c r="AY26">
        <v>0</v>
      </c>
      <c r="AZ26">
        <f t="shared" si="13"/>
        <v>449</v>
      </c>
      <c r="BA26">
        <v>600</v>
      </c>
      <c r="BB26">
        <f t="shared" si="14"/>
        <v>1049</v>
      </c>
      <c r="BC26">
        <v>15</v>
      </c>
      <c r="BD26">
        <f t="shared" si="15"/>
        <v>7</v>
      </c>
      <c r="BE26">
        <f t="shared" si="16"/>
        <v>69.933333333333337</v>
      </c>
      <c r="BG26">
        <v>1402</v>
      </c>
      <c r="BH26">
        <v>0</v>
      </c>
      <c r="BI26">
        <v>-15</v>
      </c>
      <c r="BJ26">
        <f t="shared" si="17"/>
        <v>1387</v>
      </c>
      <c r="BK26">
        <v>0</v>
      </c>
      <c r="BL26">
        <f t="shared" si="18"/>
        <v>1387</v>
      </c>
      <c r="BM26">
        <v>14</v>
      </c>
      <c r="BN26">
        <f t="shared" si="19"/>
        <v>5</v>
      </c>
      <c r="BO26">
        <f t="shared" si="20"/>
        <v>99.071428571428569</v>
      </c>
      <c r="BQ26">
        <v>496</v>
      </c>
      <c r="BR26">
        <v>475</v>
      </c>
      <c r="BS26">
        <v>0</v>
      </c>
      <c r="BT26">
        <f t="shared" si="21"/>
        <v>971</v>
      </c>
      <c r="BU26">
        <v>0</v>
      </c>
      <c r="BV26">
        <f t="shared" si="22"/>
        <v>971</v>
      </c>
      <c r="BW26">
        <v>24</v>
      </c>
      <c r="BX26">
        <f t="shared" si="23"/>
        <v>5</v>
      </c>
      <c r="BY26">
        <f t="shared" si="24"/>
        <v>40.458333333333336</v>
      </c>
      <c r="CA26">
        <v>8700</v>
      </c>
    </row>
    <row r="27" spans="1:79" ht="17.25" customHeight="1" x14ac:dyDescent="0.3">
      <c r="A27" s="2">
        <v>44543</v>
      </c>
      <c r="B27" t="s">
        <v>74</v>
      </c>
      <c r="C27" t="s">
        <v>75</v>
      </c>
      <c r="D27" t="s">
        <v>27</v>
      </c>
      <c r="F27">
        <v>3630</v>
      </c>
      <c r="G27">
        <v>2470</v>
      </c>
      <c r="H27">
        <v>0</v>
      </c>
      <c r="I27">
        <v>-2838</v>
      </c>
      <c r="J27">
        <f t="shared" si="0"/>
        <v>3262</v>
      </c>
      <c r="K27">
        <v>0</v>
      </c>
      <c r="L27">
        <f t="shared" si="1"/>
        <v>3262</v>
      </c>
      <c r="M27">
        <v>825</v>
      </c>
      <c r="N27">
        <v>1</v>
      </c>
      <c r="O27">
        <f t="shared" si="2"/>
        <v>3.9539393939393941</v>
      </c>
      <c r="Q27">
        <v>421</v>
      </c>
      <c r="R27">
        <v>2426</v>
      </c>
      <c r="S27">
        <v>0</v>
      </c>
      <c r="T27">
        <v>-44</v>
      </c>
      <c r="U27">
        <f t="shared" si="3"/>
        <v>2803</v>
      </c>
      <c r="V27">
        <v>0</v>
      </c>
      <c r="W27">
        <f t="shared" si="4"/>
        <v>2803</v>
      </c>
      <c r="X27">
        <v>165</v>
      </c>
      <c r="Y27">
        <v>2</v>
      </c>
      <c r="Z27">
        <f>IFERROR(W27/X27,0)</f>
        <v>16.987878787878788</v>
      </c>
      <c r="AB27">
        <v>8222</v>
      </c>
      <c r="AC27">
        <v>0</v>
      </c>
      <c r="AD27">
        <v>0</v>
      </c>
      <c r="AE27">
        <v>-27</v>
      </c>
      <c r="AF27">
        <f t="shared" si="6"/>
        <v>8195</v>
      </c>
      <c r="AG27">
        <v>0</v>
      </c>
      <c r="AH27">
        <f t="shared" si="7"/>
        <v>8195</v>
      </c>
      <c r="AI27">
        <v>224</v>
      </c>
      <c r="AJ27">
        <f t="shared" si="8"/>
        <v>6</v>
      </c>
      <c r="AK27">
        <f t="shared" si="25"/>
        <v>36.584821428571431</v>
      </c>
      <c r="AM27">
        <v>2302</v>
      </c>
      <c r="AN27">
        <v>1310</v>
      </c>
      <c r="AO27">
        <v>-110</v>
      </c>
      <c r="AP27">
        <f t="shared" si="9"/>
        <v>3502</v>
      </c>
      <c r="AQ27">
        <v>0</v>
      </c>
      <c r="AR27">
        <f t="shared" si="10"/>
        <v>3502</v>
      </c>
      <c r="AS27">
        <v>91</v>
      </c>
      <c r="AT27">
        <f t="shared" si="11"/>
        <v>6</v>
      </c>
      <c r="AU27">
        <f t="shared" si="12"/>
        <v>38.483516483516482</v>
      </c>
      <c r="AW27">
        <v>1719</v>
      </c>
      <c r="AX27">
        <v>360</v>
      </c>
      <c r="AY27">
        <v>-146</v>
      </c>
      <c r="AZ27">
        <f t="shared" si="13"/>
        <v>1933</v>
      </c>
      <c r="BA27">
        <v>0</v>
      </c>
      <c r="BB27">
        <f t="shared" si="14"/>
        <v>1933</v>
      </c>
      <c r="BC27">
        <v>80</v>
      </c>
      <c r="BD27">
        <f t="shared" si="15"/>
        <v>7</v>
      </c>
      <c r="BE27">
        <f t="shared" si="16"/>
        <v>24.162500000000001</v>
      </c>
      <c r="BG27">
        <v>680</v>
      </c>
      <c r="BH27">
        <v>3860</v>
      </c>
      <c r="BI27">
        <v>-40</v>
      </c>
      <c r="BJ27">
        <f t="shared" si="17"/>
        <v>4500</v>
      </c>
      <c r="BK27">
        <v>0</v>
      </c>
      <c r="BL27">
        <f t="shared" si="18"/>
        <v>4500</v>
      </c>
      <c r="BM27">
        <v>90</v>
      </c>
      <c r="BN27">
        <f t="shared" si="19"/>
        <v>5</v>
      </c>
      <c r="BO27">
        <f t="shared" si="20"/>
        <v>50</v>
      </c>
      <c r="BQ27">
        <v>3714</v>
      </c>
      <c r="BR27">
        <v>2583</v>
      </c>
      <c r="BS27">
        <v>-20</v>
      </c>
      <c r="BT27">
        <f t="shared" si="21"/>
        <v>6277</v>
      </c>
      <c r="BU27">
        <v>0</v>
      </c>
      <c r="BV27">
        <f t="shared" si="22"/>
        <v>6277</v>
      </c>
      <c r="BW27">
        <v>101</v>
      </c>
      <c r="BX27">
        <f t="shared" si="23"/>
        <v>5</v>
      </c>
      <c r="BY27">
        <f t="shared" si="24"/>
        <v>62.148514851485146</v>
      </c>
      <c r="CA27">
        <v>22218</v>
      </c>
    </row>
    <row r="28" spans="1:79" ht="17.25" customHeight="1" x14ac:dyDescent="0.3">
      <c r="A28" s="2">
        <v>44543</v>
      </c>
      <c r="B28" t="s">
        <v>76</v>
      </c>
      <c r="C28" t="s">
        <v>77</v>
      </c>
      <c r="D28" t="s">
        <v>27</v>
      </c>
      <c r="F28">
        <v>866</v>
      </c>
      <c r="G28">
        <v>0</v>
      </c>
      <c r="H28">
        <v>0</v>
      </c>
      <c r="I28">
        <v>-20</v>
      </c>
      <c r="J28">
        <f t="shared" si="0"/>
        <v>846</v>
      </c>
      <c r="K28">
        <v>0</v>
      </c>
      <c r="L28">
        <f t="shared" si="1"/>
        <v>846</v>
      </c>
      <c r="M28">
        <v>60</v>
      </c>
      <c r="N28">
        <v>1</v>
      </c>
      <c r="O28">
        <f t="shared" si="2"/>
        <v>14.1</v>
      </c>
      <c r="Q28">
        <v>183</v>
      </c>
      <c r="R28">
        <v>0</v>
      </c>
      <c r="S28">
        <v>0</v>
      </c>
      <c r="T28">
        <v>0</v>
      </c>
      <c r="U28">
        <f t="shared" si="3"/>
        <v>183</v>
      </c>
      <c r="V28">
        <v>0</v>
      </c>
      <c r="W28">
        <f t="shared" si="4"/>
        <v>183</v>
      </c>
      <c r="X28">
        <v>11</v>
      </c>
      <c r="Y28">
        <v>2</v>
      </c>
      <c r="Z28">
        <f t="shared" si="5"/>
        <v>16.636363636363637</v>
      </c>
      <c r="AB28">
        <v>2058</v>
      </c>
      <c r="AC28">
        <v>0</v>
      </c>
      <c r="AD28">
        <v>0</v>
      </c>
      <c r="AE28">
        <v>0</v>
      </c>
      <c r="AF28">
        <f t="shared" si="6"/>
        <v>2058</v>
      </c>
      <c r="AG28">
        <v>0</v>
      </c>
      <c r="AH28">
        <f t="shared" si="7"/>
        <v>2058</v>
      </c>
      <c r="AI28">
        <v>40</v>
      </c>
      <c r="AJ28">
        <f t="shared" si="8"/>
        <v>6</v>
      </c>
      <c r="AK28">
        <f t="shared" si="25"/>
        <v>51.45</v>
      </c>
      <c r="AM28">
        <v>725</v>
      </c>
      <c r="AN28">
        <v>0</v>
      </c>
      <c r="AO28">
        <v>0</v>
      </c>
      <c r="AP28">
        <f t="shared" si="9"/>
        <v>725</v>
      </c>
      <c r="AQ28">
        <v>0</v>
      </c>
      <c r="AR28">
        <f t="shared" si="10"/>
        <v>725</v>
      </c>
      <c r="AS28">
        <v>11</v>
      </c>
      <c r="AT28">
        <f t="shared" si="11"/>
        <v>6</v>
      </c>
      <c r="AU28">
        <f t="shared" si="12"/>
        <v>65.909090909090907</v>
      </c>
      <c r="AW28">
        <v>749</v>
      </c>
      <c r="AX28">
        <v>0</v>
      </c>
      <c r="AY28">
        <v>-15</v>
      </c>
      <c r="AZ28">
        <f t="shared" si="13"/>
        <v>734</v>
      </c>
      <c r="BA28">
        <v>0</v>
      </c>
      <c r="BB28">
        <f t="shared" si="14"/>
        <v>734</v>
      </c>
      <c r="BC28">
        <v>32</v>
      </c>
      <c r="BD28">
        <f t="shared" si="15"/>
        <v>7</v>
      </c>
      <c r="BE28">
        <f t="shared" si="16"/>
        <v>22.9375</v>
      </c>
      <c r="BG28">
        <v>442</v>
      </c>
      <c r="BH28">
        <v>0</v>
      </c>
      <c r="BI28">
        <v>0</v>
      </c>
      <c r="BJ28">
        <f t="shared" si="17"/>
        <v>442</v>
      </c>
      <c r="BK28">
        <v>0</v>
      </c>
      <c r="BL28">
        <f t="shared" si="18"/>
        <v>442</v>
      </c>
      <c r="BM28">
        <v>13</v>
      </c>
      <c r="BN28">
        <f t="shared" si="19"/>
        <v>5</v>
      </c>
      <c r="BO28">
        <f t="shared" si="20"/>
        <v>34</v>
      </c>
      <c r="BQ28">
        <v>1612</v>
      </c>
      <c r="BR28">
        <v>0</v>
      </c>
      <c r="BS28">
        <v>-60</v>
      </c>
      <c r="BT28">
        <f t="shared" si="21"/>
        <v>1552</v>
      </c>
      <c r="BU28">
        <v>0</v>
      </c>
      <c r="BV28">
        <f t="shared" si="22"/>
        <v>1552</v>
      </c>
      <c r="BW28">
        <v>17</v>
      </c>
      <c r="BX28">
        <f t="shared" si="23"/>
        <v>5</v>
      </c>
      <c r="BY28">
        <f t="shared" si="24"/>
        <v>91.294117647058826</v>
      </c>
      <c r="CA28">
        <v>12000</v>
      </c>
    </row>
    <row r="29" spans="1:79" ht="17.25" customHeight="1" x14ac:dyDescent="0.3">
      <c r="A29" s="2">
        <v>44543</v>
      </c>
      <c r="B29" t="s">
        <v>78</v>
      </c>
      <c r="C29" t="s">
        <v>79</v>
      </c>
      <c r="D29" t="s">
        <v>27</v>
      </c>
      <c r="F29">
        <v>798</v>
      </c>
      <c r="G29">
        <v>0</v>
      </c>
      <c r="H29">
        <v>0</v>
      </c>
      <c r="I29">
        <v>-186</v>
      </c>
      <c r="J29">
        <f t="shared" si="0"/>
        <v>612</v>
      </c>
      <c r="K29">
        <v>0</v>
      </c>
      <c r="L29">
        <f t="shared" si="1"/>
        <v>612</v>
      </c>
      <c r="M29">
        <v>27</v>
      </c>
      <c r="N29">
        <v>1</v>
      </c>
      <c r="O29">
        <f t="shared" si="2"/>
        <v>22.666666666666668</v>
      </c>
      <c r="Q29">
        <v>567</v>
      </c>
      <c r="R29">
        <v>0</v>
      </c>
      <c r="S29">
        <v>0</v>
      </c>
      <c r="T29">
        <v>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B29">
        <v>2847</v>
      </c>
      <c r="AC29">
        <v>0</v>
      </c>
      <c r="AD29">
        <v>0</v>
      </c>
      <c r="AE29">
        <v>0</v>
      </c>
      <c r="AF29">
        <f t="shared" si="6"/>
        <v>2847</v>
      </c>
      <c r="AG29">
        <v>0</v>
      </c>
      <c r="AH29">
        <f t="shared" si="7"/>
        <v>2847</v>
      </c>
      <c r="AI29">
        <v>52</v>
      </c>
      <c r="AJ29">
        <f t="shared" si="8"/>
        <v>6</v>
      </c>
      <c r="AK29">
        <f t="shared" si="25"/>
        <v>54.75</v>
      </c>
      <c r="AM29">
        <v>979</v>
      </c>
      <c r="AN29">
        <v>0</v>
      </c>
      <c r="AO29">
        <v>0</v>
      </c>
      <c r="AP29">
        <f t="shared" si="9"/>
        <v>979</v>
      </c>
      <c r="AQ29">
        <v>0</v>
      </c>
      <c r="AR29">
        <f t="shared" si="10"/>
        <v>979</v>
      </c>
      <c r="AS29">
        <v>11</v>
      </c>
      <c r="AT29">
        <f t="shared" si="11"/>
        <v>6</v>
      </c>
      <c r="AU29">
        <f t="shared" si="12"/>
        <v>89</v>
      </c>
      <c r="AW29">
        <v>1148</v>
      </c>
      <c r="AX29">
        <v>0</v>
      </c>
      <c r="AY29">
        <v>0</v>
      </c>
      <c r="AZ29">
        <f t="shared" si="13"/>
        <v>1148</v>
      </c>
      <c r="BA29">
        <v>0</v>
      </c>
      <c r="BB29">
        <f t="shared" si="14"/>
        <v>1148</v>
      </c>
      <c r="BC29">
        <v>38</v>
      </c>
      <c r="BD29">
        <f t="shared" si="15"/>
        <v>7</v>
      </c>
      <c r="BE29">
        <f t="shared" si="16"/>
        <v>30.210526315789473</v>
      </c>
      <c r="BG29">
        <v>685</v>
      </c>
      <c r="BH29">
        <v>0</v>
      </c>
      <c r="BI29">
        <v>0</v>
      </c>
      <c r="BJ29">
        <f t="shared" si="17"/>
        <v>685</v>
      </c>
      <c r="BK29">
        <v>0</v>
      </c>
      <c r="BL29">
        <f t="shared" si="18"/>
        <v>685</v>
      </c>
      <c r="BM29">
        <v>16</v>
      </c>
      <c r="BN29">
        <f t="shared" si="19"/>
        <v>5</v>
      </c>
      <c r="BO29">
        <f t="shared" si="20"/>
        <v>42.8125</v>
      </c>
      <c r="BQ29">
        <v>1469</v>
      </c>
      <c r="BR29">
        <v>0</v>
      </c>
      <c r="BS29">
        <v>0</v>
      </c>
      <c r="BT29">
        <f t="shared" si="21"/>
        <v>1469</v>
      </c>
      <c r="BU29">
        <v>0</v>
      </c>
      <c r="BV29">
        <f t="shared" si="22"/>
        <v>1469</v>
      </c>
      <c r="BW29">
        <v>5</v>
      </c>
      <c r="BX29">
        <f t="shared" si="23"/>
        <v>5</v>
      </c>
      <c r="BY29">
        <f t="shared" si="24"/>
        <v>293.8</v>
      </c>
      <c r="CA29">
        <v>3300</v>
      </c>
    </row>
    <row r="30" spans="1:79" ht="17.25" customHeight="1" x14ac:dyDescent="0.3">
      <c r="A30" s="2">
        <v>44543</v>
      </c>
      <c r="B30" t="s">
        <v>80</v>
      </c>
      <c r="C30" t="s">
        <v>81</v>
      </c>
      <c r="D30" t="s">
        <v>27</v>
      </c>
      <c r="F30">
        <v>534</v>
      </c>
      <c r="G30">
        <v>1</v>
      </c>
      <c r="H30">
        <v>0</v>
      </c>
      <c r="I30">
        <v>-35</v>
      </c>
      <c r="J30">
        <f t="shared" si="0"/>
        <v>500</v>
      </c>
      <c r="K30">
        <v>0</v>
      </c>
      <c r="L30">
        <f t="shared" si="1"/>
        <v>500</v>
      </c>
      <c r="M30">
        <v>30</v>
      </c>
      <c r="N30">
        <v>1</v>
      </c>
      <c r="O30">
        <f t="shared" si="2"/>
        <v>16.666666666666668</v>
      </c>
      <c r="Q30">
        <v>337</v>
      </c>
      <c r="R30">
        <v>0</v>
      </c>
      <c r="S30">
        <v>0</v>
      </c>
      <c r="T30">
        <v>0</v>
      </c>
      <c r="U30">
        <f t="shared" si="3"/>
        <v>337</v>
      </c>
      <c r="V30">
        <v>0</v>
      </c>
      <c r="W30">
        <f t="shared" si="4"/>
        <v>337</v>
      </c>
      <c r="X30">
        <v>7</v>
      </c>
      <c r="Y30">
        <v>2</v>
      </c>
      <c r="Z30">
        <f t="shared" si="5"/>
        <v>48.142857142857146</v>
      </c>
      <c r="AB30">
        <v>3656</v>
      </c>
      <c r="AC30">
        <v>0</v>
      </c>
      <c r="AD30">
        <v>0</v>
      </c>
      <c r="AE30">
        <v>-55</v>
      </c>
      <c r="AF30">
        <f t="shared" si="6"/>
        <v>3601</v>
      </c>
      <c r="AG30">
        <v>0</v>
      </c>
      <c r="AH30">
        <f t="shared" si="7"/>
        <v>3601</v>
      </c>
      <c r="AI30">
        <v>99</v>
      </c>
      <c r="AJ30">
        <f t="shared" si="8"/>
        <v>6</v>
      </c>
      <c r="AK30">
        <f t="shared" si="25"/>
        <v>36.373737373737377</v>
      </c>
      <c r="AM30">
        <v>1891</v>
      </c>
      <c r="AN30">
        <v>70</v>
      </c>
      <c r="AO30">
        <v>-20</v>
      </c>
      <c r="AP30">
        <f t="shared" si="9"/>
        <v>1941</v>
      </c>
      <c r="AQ30">
        <v>0</v>
      </c>
      <c r="AR30">
        <f t="shared" si="10"/>
        <v>1941</v>
      </c>
      <c r="AS30">
        <v>40</v>
      </c>
      <c r="AT30">
        <f t="shared" si="11"/>
        <v>6</v>
      </c>
      <c r="AU30">
        <f t="shared" si="12"/>
        <v>48.524999999999999</v>
      </c>
      <c r="AW30">
        <v>1248</v>
      </c>
      <c r="AX30">
        <v>0</v>
      </c>
      <c r="AY30">
        <v>-40</v>
      </c>
      <c r="AZ30">
        <f t="shared" si="13"/>
        <v>1208</v>
      </c>
      <c r="BA30">
        <v>1500</v>
      </c>
      <c r="BB30">
        <f t="shared" si="14"/>
        <v>2708</v>
      </c>
      <c r="BC30">
        <v>77</v>
      </c>
      <c r="BD30">
        <f t="shared" si="15"/>
        <v>7</v>
      </c>
      <c r="BE30">
        <f t="shared" si="16"/>
        <v>35.168831168831169</v>
      </c>
      <c r="BG30">
        <v>976</v>
      </c>
      <c r="BH30">
        <v>40</v>
      </c>
      <c r="BI30">
        <v>0</v>
      </c>
      <c r="BJ30">
        <f t="shared" si="17"/>
        <v>1016</v>
      </c>
      <c r="BK30">
        <v>0</v>
      </c>
      <c r="BL30">
        <f t="shared" si="18"/>
        <v>1016</v>
      </c>
      <c r="BM30">
        <v>29</v>
      </c>
      <c r="BN30">
        <f t="shared" si="19"/>
        <v>5</v>
      </c>
      <c r="BO30">
        <f t="shared" si="20"/>
        <v>35.03448275862069</v>
      </c>
      <c r="BQ30">
        <v>1799</v>
      </c>
      <c r="BR30">
        <v>0</v>
      </c>
      <c r="BS30">
        <v>0</v>
      </c>
      <c r="BT30">
        <f t="shared" si="21"/>
        <v>1799</v>
      </c>
      <c r="BU30">
        <v>0</v>
      </c>
      <c r="BV30">
        <f t="shared" si="22"/>
        <v>1799</v>
      </c>
      <c r="BW30">
        <v>14</v>
      </c>
      <c r="BX30">
        <f t="shared" si="23"/>
        <v>5</v>
      </c>
      <c r="BY30">
        <f t="shared" si="24"/>
        <v>128.5</v>
      </c>
      <c r="CA30">
        <v>2688</v>
      </c>
    </row>
    <row r="31" spans="1:79" ht="17.25" customHeight="1" x14ac:dyDescent="0.3">
      <c r="A31" s="2">
        <v>44543</v>
      </c>
      <c r="B31" t="s">
        <v>82</v>
      </c>
      <c r="C31" t="s">
        <v>83</v>
      </c>
      <c r="D31" t="s">
        <v>27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436</v>
      </c>
      <c r="AC31">
        <v>0</v>
      </c>
      <c r="AD31">
        <v>0</v>
      </c>
      <c r="AE31">
        <v>-13</v>
      </c>
      <c r="AF31">
        <f t="shared" si="6"/>
        <v>423</v>
      </c>
      <c r="AG31">
        <v>0</v>
      </c>
      <c r="AH31">
        <f t="shared" si="7"/>
        <v>423</v>
      </c>
      <c r="AI31">
        <v>52</v>
      </c>
      <c r="AJ31">
        <f t="shared" si="8"/>
        <v>6</v>
      </c>
      <c r="AK31">
        <f t="shared" si="25"/>
        <v>8.134615384615385</v>
      </c>
      <c r="AM31">
        <v>32</v>
      </c>
      <c r="AN31">
        <v>0</v>
      </c>
      <c r="AO31">
        <v>0</v>
      </c>
      <c r="AP31">
        <f t="shared" si="9"/>
        <v>32</v>
      </c>
      <c r="AQ31">
        <v>0</v>
      </c>
      <c r="AR31">
        <f t="shared" si="10"/>
        <v>32</v>
      </c>
      <c r="AS31">
        <v>24</v>
      </c>
      <c r="AT31">
        <f t="shared" si="11"/>
        <v>6</v>
      </c>
      <c r="AU31">
        <f t="shared" si="12"/>
        <v>1.3333333333333333</v>
      </c>
      <c r="AW31">
        <v>58</v>
      </c>
      <c r="AX31">
        <v>0</v>
      </c>
      <c r="AY31">
        <v>-19</v>
      </c>
      <c r="AZ31">
        <f t="shared" si="13"/>
        <v>39</v>
      </c>
      <c r="BA31">
        <v>0</v>
      </c>
      <c r="BB31">
        <f t="shared" si="14"/>
        <v>39</v>
      </c>
      <c r="BC31">
        <v>32</v>
      </c>
      <c r="BD31">
        <f t="shared" si="15"/>
        <v>7</v>
      </c>
      <c r="BE31">
        <f t="shared" si="16"/>
        <v>1.21875</v>
      </c>
      <c r="BG31">
        <v>115</v>
      </c>
      <c r="BH31">
        <v>0</v>
      </c>
      <c r="BI31">
        <v>0</v>
      </c>
      <c r="BJ31">
        <f t="shared" si="17"/>
        <v>115</v>
      </c>
      <c r="BK31">
        <v>0</v>
      </c>
      <c r="BL31">
        <f t="shared" si="18"/>
        <v>115</v>
      </c>
      <c r="BM31">
        <v>15</v>
      </c>
      <c r="BN31">
        <f t="shared" si="19"/>
        <v>5</v>
      </c>
      <c r="BO31">
        <f t="shared" si="20"/>
        <v>7.666666666666667</v>
      </c>
      <c r="BQ31">
        <v>163</v>
      </c>
      <c r="BR31">
        <v>0</v>
      </c>
      <c r="BS31">
        <v>0</v>
      </c>
      <c r="BT31">
        <f t="shared" si="21"/>
        <v>163</v>
      </c>
      <c r="BU31">
        <v>0</v>
      </c>
      <c r="BV31">
        <f t="shared" si="22"/>
        <v>163</v>
      </c>
      <c r="BW31">
        <v>11</v>
      </c>
      <c r="BX31">
        <f t="shared" si="23"/>
        <v>5</v>
      </c>
      <c r="BY31">
        <f t="shared" si="24"/>
        <v>14.818181818181818</v>
      </c>
      <c r="CA31">
        <v>0</v>
      </c>
    </row>
    <row r="32" spans="1:79" ht="17.25" customHeight="1" x14ac:dyDescent="0.3">
      <c r="A32" s="2">
        <v>44543</v>
      </c>
      <c r="B32" t="s">
        <v>84</v>
      </c>
      <c r="C32" t="s">
        <v>85</v>
      </c>
      <c r="D32" t="s">
        <v>27</v>
      </c>
      <c r="F32">
        <v>1254</v>
      </c>
      <c r="G32">
        <v>0</v>
      </c>
      <c r="H32">
        <v>0</v>
      </c>
      <c r="I32">
        <v>-126</v>
      </c>
      <c r="J32">
        <f t="shared" si="0"/>
        <v>1128</v>
      </c>
      <c r="K32">
        <v>0</v>
      </c>
      <c r="L32">
        <f t="shared" si="1"/>
        <v>1128</v>
      </c>
      <c r="M32">
        <v>168</v>
      </c>
      <c r="N32">
        <v>1</v>
      </c>
      <c r="O32">
        <f t="shared" si="2"/>
        <v>6.7142857142857144</v>
      </c>
      <c r="Q32">
        <v>1354</v>
      </c>
      <c r="R32">
        <v>0</v>
      </c>
      <c r="S32">
        <v>0</v>
      </c>
      <c r="T32">
        <v>-40</v>
      </c>
      <c r="U32">
        <f t="shared" si="3"/>
        <v>1314</v>
      </c>
      <c r="V32">
        <v>0</v>
      </c>
      <c r="W32">
        <f t="shared" si="4"/>
        <v>1314</v>
      </c>
      <c r="X32">
        <v>33</v>
      </c>
      <c r="Y32">
        <v>2</v>
      </c>
      <c r="Z32">
        <f t="shared" si="5"/>
        <v>39.81818181818182</v>
      </c>
      <c r="AB32">
        <v>10105</v>
      </c>
      <c r="AC32">
        <v>0</v>
      </c>
      <c r="AD32">
        <v>0</v>
      </c>
      <c r="AE32">
        <v>-120</v>
      </c>
      <c r="AF32">
        <f t="shared" si="6"/>
        <v>9985</v>
      </c>
      <c r="AG32">
        <v>0</v>
      </c>
      <c r="AH32">
        <f t="shared" si="7"/>
        <v>9985</v>
      </c>
      <c r="AI32">
        <v>308</v>
      </c>
      <c r="AJ32">
        <f t="shared" si="8"/>
        <v>6</v>
      </c>
      <c r="AK32">
        <f t="shared" si="25"/>
        <v>32.418831168831169</v>
      </c>
      <c r="AM32">
        <v>2361</v>
      </c>
      <c r="AN32">
        <v>345</v>
      </c>
      <c r="AO32">
        <v>-81</v>
      </c>
      <c r="AP32">
        <f t="shared" si="9"/>
        <v>2625</v>
      </c>
      <c r="AQ32">
        <v>0</v>
      </c>
      <c r="AR32">
        <f t="shared" si="10"/>
        <v>2625</v>
      </c>
      <c r="AS32">
        <v>60</v>
      </c>
      <c r="AT32">
        <f t="shared" si="11"/>
        <v>6</v>
      </c>
      <c r="AU32">
        <f t="shared" si="12"/>
        <v>43.75</v>
      </c>
      <c r="AW32">
        <v>1704</v>
      </c>
      <c r="AX32">
        <v>0</v>
      </c>
      <c r="AY32">
        <v>-23</v>
      </c>
      <c r="AZ32">
        <f t="shared" si="13"/>
        <v>1681</v>
      </c>
      <c r="BA32">
        <v>1500</v>
      </c>
      <c r="BB32">
        <f t="shared" si="14"/>
        <v>3181</v>
      </c>
      <c r="BC32">
        <v>86</v>
      </c>
      <c r="BD32">
        <f t="shared" si="15"/>
        <v>7</v>
      </c>
      <c r="BE32">
        <f t="shared" si="16"/>
        <v>36.988372093023258</v>
      </c>
      <c r="BG32">
        <v>1196</v>
      </c>
      <c r="BH32">
        <v>0</v>
      </c>
      <c r="BI32">
        <v>-10</v>
      </c>
      <c r="BJ32">
        <f t="shared" si="17"/>
        <v>1186</v>
      </c>
      <c r="BK32">
        <v>0</v>
      </c>
      <c r="BL32">
        <f t="shared" si="18"/>
        <v>1186</v>
      </c>
      <c r="BM32">
        <v>62</v>
      </c>
      <c r="BN32">
        <f t="shared" si="19"/>
        <v>5</v>
      </c>
      <c r="BO32">
        <f t="shared" si="20"/>
        <v>19.129032258064516</v>
      </c>
      <c r="BQ32">
        <v>1762</v>
      </c>
      <c r="BR32">
        <v>0</v>
      </c>
      <c r="BS32">
        <v>-30</v>
      </c>
      <c r="BT32">
        <f t="shared" si="21"/>
        <v>1732</v>
      </c>
      <c r="BU32">
        <v>0</v>
      </c>
      <c r="BV32">
        <f t="shared" si="22"/>
        <v>1732</v>
      </c>
      <c r="BW32">
        <v>45</v>
      </c>
      <c r="BX32">
        <f t="shared" si="23"/>
        <v>5</v>
      </c>
      <c r="BY32">
        <f t="shared" si="24"/>
        <v>38.488888888888887</v>
      </c>
      <c r="CA32">
        <v>22799</v>
      </c>
    </row>
    <row r="33" spans="1:79" ht="17.25" customHeight="1" x14ac:dyDescent="0.3">
      <c r="A33" s="2">
        <v>44543</v>
      </c>
      <c r="B33" t="s">
        <v>86</v>
      </c>
      <c r="C33" t="s">
        <v>87</v>
      </c>
      <c r="D33" t="s">
        <v>27</v>
      </c>
      <c r="F33">
        <v>281</v>
      </c>
      <c r="G33">
        <v>1997</v>
      </c>
      <c r="H33">
        <v>0</v>
      </c>
      <c r="I33">
        <v>-400</v>
      </c>
      <c r="J33">
        <f t="shared" si="0"/>
        <v>1878</v>
      </c>
      <c r="K33">
        <v>0</v>
      </c>
      <c r="L33">
        <f t="shared" si="1"/>
        <v>1878</v>
      </c>
      <c r="M33">
        <v>183</v>
      </c>
      <c r="N33">
        <v>1</v>
      </c>
      <c r="O33">
        <f t="shared" si="2"/>
        <v>10.262295081967213</v>
      </c>
      <c r="Q33">
        <v>304</v>
      </c>
      <c r="R33">
        <v>1182</v>
      </c>
      <c r="S33">
        <v>0</v>
      </c>
      <c r="T33">
        <v>0</v>
      </c>
      <c r="U33">
        <f t="shared" si="3"/>
        <v>1486</v>
      </c>
      <c r="V33">
        <v>0</v>
      </c>
      <c r="W33">
        <f t="shared" si="4"/>
        <v>1486</v>
      </c>
      <c r="X33">
        <v>32</v>
      </c>
      <c r="Y33">
        <v>2</v>
      </c>
      <c r="Z33">
        <f t="shared" si="5"/>
        <v>46.4375</v>
      </c>
      <c r="AB33">
        <v>11253</v>
      </c>
      <c r="AC33">
        <v>0</v>
      </c>
      <c r="AD33">
        <v>0</v>
      </c>
      <c r="AE33">
        <v>0</v>
      </c>
      <c r="AF33">
        <f t="shared" si="6"/>
        <v>11253</v>
      </c>
      <c r="AG33">
        <v>6240</v>
      </c>
      <c r="AH33">
        <f t="shared" si="7"/>
        <v>17493</v>
      </c>
      <c r="AI33">
        <v>230</v>
      </c>
      <c r="AJ33">
        <f t="shared" si="8"/>
        <v>6</v>
      </c>
      <c r="AK33">
        <f t="shared" si="25"/>
        <v>76.056521739130432</v>
      </c>
      <c r="AM33">
        <v>1476</v>
      </c>
      <c r="AN33">
        <v>547</v>
      </c>
      <c r="AO33">
        <v>0</v>
      </c>
      <c r="AP33">
        <f t="shared" si="9"/>
        <v>2023</v>
      </c>
      <c r="AQ33">
        <v>0</v>
      </c>
      <c r="AR33">
        <f t="shared" si="10"/>
        <v>2023</v>
      </c>
      <c r="AS33">
        <v>39</v>
      </c>
      <c r="AT33">
        <f t="shared" si="11"/>
        <v>6</v>
      </c>
      <c r="AU33">
        <f t="shared" si="12"/>
        <v>51.871794871794869</v>
      </c>
      <c r="AW33">
        <v>468</v>
      </c>
      <c r="AX33">
        <v>1629</v>
      </c>
      <c r="AY33">
        <v>0</v>
      </c>
      <c r="AZ33">
        <f t="shared" si="13"/>
        <v>2097</v>
      </c>
      <c r="BA33">
        <v>2880</v>
      </c>
      <c r="BB33">
        <f t="shared" si="14"/>
        <v>4977</v>
      </c>
      <c r="BC33">
        <v>50</v>
      </c>
      <c r="BD33">
        <f t="shared" si="15"/>
        <v>7</v>
      </c>
      <c r="BE33">
        <f t="shared" si="16"/>
        <v>99.54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1241</v>
      </c>
      <c r="BR33">
        <v>3238</v>
      </c>
      <c r="BS33">
        <v>0</v>
      </c>
      <c r="BT33">
        <f t="shared" si="21"/>
        <v>4479</v>
      </c>
      <c r="BU33">
        <v>0</v>
      </c>
      <c r="BV33">
        <f t="shared" si="22"/>
        <v>4479</v>
      </c>
      <c r="BW33">
        <v>72</v>
      </c>
      <c r="BX33">
        <f t="shared" si="23"/>
        <v>5</v>
      </c>
      <c r="BY33">
        <f t="shared" si="24"/>
        <v>62.208333333333336</v>
      </c>
      <c r="CA33">
        <v>51160</v>
      </c>
    </row>
    <row r="34" spans="1:79" ht="17.25" customHeight="1" x14ac:dyDescent="0.3">
      <c r="A34" s="2">
        <v>44543</v>
      </c>
      <c r="B34" t="s">
        <v>88</v>
      </c>
      <c r="C34" t="s">
        <v>89</v>
      </c>
      <c r="D34" t="s">
        <v>27</v>
      </c>
      <c r="F34">
        <v>1497</v>
      </c>
      <c r="G34">
        <v>2645</v>
      </c>
      <c r="H34">
        <v>0</v>
      </c>
      <c r="I34">
        <v>-333</v>
      </c>
      <c r="J34">
        <f t="shared" si="0"/>
        <v>3809</v>
      </c>
      <c r="K34">
        <v>0</v>
      </c>
      <c r="L34">
        <f t="shared" si="1"/>
        <v>3809</v>
      </c>
      <c r="M34">
        <v>160</v>
      </c>
      <c r="N34">
        <v>1</v>
      </c>
      <c r="O34">
        <f t="shared" si="2"/>
        <v>23.806249999999999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4081</v>
      </c>
      <c r="AC34">
        <v>0</v>
      </c>
      <c r="AD34">
        <v>0</v>
      </c>
      <c r="AE34">
        <v>0</v>
      </c>
      <c r="AF34">
        <f t="shared" si="6"/>
        <v>4081</v>
      </c>
      <c r="AG34">
        <v>0</v>
      </c>
      <c r="AH34">
        <f t="shared" si="7"/>
        <v>4081</v>
      </c>
      <c r="AI34">
        <v>19</v>
      </c>
      <c r="AJ34">
        <f t="shared" si="8"/>
        <v>6</v>
      </c>
      <c r="AK34">
        <f t="shared" si="25"/>
        <v>214.78947368421052</v>
      </c>
      <c r="AM34">
        <v>1320</v>
      </c>
      <c r="AN34">
        <v>201</v>
      </c>
      <c r="AO34">
        <v>0</v>
      </c>
      <c r="AP34">
        <f t="shared" si="9"/>
        <v>1521</v>
      </c>
      <c r="AQ34">
        <v>0</v>
      </c>
      <c r="AR34">
        <f t="shared" si="10"/>
        <v>1521</v>
      </c>
      <c r="AS34">
        <v>23</v>
      </c>
      <c r="AT34">
        <f t="shared" si="11"/>
        <v>6</v>
      </c>
      <c r="AU34">
        <f t="shared" si="12"/>
        <v>66.130434782608702</v>
      </c>
      <c r="AW34">
        <v>78</v>
      </c>
      <c r="AX34">
        <v>450</v>
      </c>
      <c r="AY34">
        <v>0</v>
      </c>
      <c r="AZ34">
        <f t="shared" si="13"/>
        <v>528</v>
      </c>
      <c r="BA34">
        <v>0</v>
      </c>
      <c r="BB34">
        <f t="shared" ref="BB34:BB65" si="26">SUM(AZ34:BA34)</f>
        <v>528</v>
      </c>
      <c r="BC34">
        <v>13</v>
      </c>
      <c r="BD34">
        <f t="shared" si="15"/>
        <v>7</v>
      </c>
      <c r="BE34">
        <f t="shared" si="16"/>
        <v>40.615384615384613</v>
      </c>
      <c r="BG34">
        <v>623</v>
      </c>
      <c r="BH34">
        <v>1800</v>
      </c>
      <c r="BI34">
        <v>0</v>
      </c>
      <c r="BJ34">
        <f t="shared" si="17"/>
        <v>2423</v>
      </c>
      <c r="BK34">
        <v>0</v>
      </c>
      <c r="BL34">
        <f t="shared" si="18"/>
        <v>2423</v>
      </c>
      <c r="BM34">
        <v>45</v>
      </c>
      <c r="BN34">
        <f t="shared" si="19"/>
        <v>5</v>
      </c>
      <c r="BO34">
        <f t="shared" si="20"/>
        <v>53.844444444444441</v>
      </c>
      <c r="BQ34">
        <v>705</v>
      </c>
      <c r="BR34">
        <v>3991</v>
      </c>
      <c r="BS34">
        <v>0</v>
      </c>
      <c r="BT34">
        <f t="shared" si="21"/>
        <v>4696</v>
      </c>
      <c r="BU34">
        <v>0</v>
      </c>
      <c r="BV34">
        <f t="shared" si="22"/>
        <v>4696</v>
      </c>
      <c r="BW34">
        <v>60</v>
      </c>
      <c r="BX34">
        <f t="shared" si="23"/>
        <v>5</v>
      </c>
      <c r="BY34">
        <f t="shared" si="24"/>
        <v>78.266666666666666</v>
      </c>
      <c r="CA34">
        <v>8226</v>
      </c>
    </row>
    <row r="35" spans="1:79" ht="17.25" customHeight="1" x14ac:dyDescent="0.3">
      <c r="A35" s="2">
        <v>44543</v>
      </c>
      <c r="B35" t="s">
        <v>90</v>
      </c>
      <c r="C35" t="s">
        <v>91</v>
      </c>
      <c r="D35" t="s">
        <v>27</v>
      </c>
      <c r="F35">
        <v>616</v>
      </c>
      <c r="G35">
        <v>0</v>
      </c>
      <c r="H35">
        <v>0</v>
      </c>
      <c r="I35">
        <v>-96</v>
      </c>
      <c r="J35">
        <f t="shared" si="0"/>
        <v>520</v>
      </c>
      <c r="K35">
        <v>0</v>
      </c>
      <c r="L35">
        <f t="shared" si="1"/>
        <v>520</v>
      </c>
      <c r="M35">
        <v>43</v>
      </c>
      <c r="N35">
        <v>1</v>
      </c>
      <c r="O35">
        <f t="shared" si="2"/>
        <v>12.093023255813954</v>
      </c>
      <c r="Q35">
        <v>433</v>
      </c>
      <c r="R35">
        <v>0</v>
      </c>
      <c r="S35">
        <v>0</v>
      </c>
      <c r="T35">
        <v>-2</v>
      </c>
      <c r="U35">
        <f t="shared" si="3"/>
        <v>431</v>
      </c>
      <c r="V35">
        <v>0</v>
      </c>
      <c r="W35">
        <f t="shared" si="4"/>
        <v>431</v>
      </c>
      <c r="X35">
        <v>16</v>
      </c>
      <c r="Y35">
        <v>2</v>
      </c>
      <c r="Z35">
        <f t="shared" si="5"/>
        <v>26.9375</v>
      </c>
      <c r="AB35">
        <v>7481</v>
      </c>
      <c r="AC35">
        <v>0</v>
      </c>
      <c r="AD35">
        <v>0</v>
      </c>
      <c r="AE35">
        <v>-14</v>
      </c>
      <c r="AF35">
        <f t="shared" si="6"/>
        <v>7467</v>
      </c>
      <c r="AG35">
        <v>485</v>
      </c>
      <c r="AH35">
        <f t="shared" si="7"/>
        <v>7952</v>
      </c>
      <c r="AI35">
        <v>177</v>
      </c>
      <c r="AJ35">
        <f t="shared" si="8"/>
        <v>6</v>
      </c>
      <c r="AK35">
        <f t="shared" si="25"/>
        <v>44.926553672316388</v>
      </c>
      <c r="AM35">
        <v>2116</v>
      </c>
      <c r="AN35">
        <v>430</v>
      </c>
      <c r="AO35">
        <v>-3</v>
      </c>
      <c r="AP35">
        <f t="shared" si="9"/>
        <v>2543</v>
      </c>
      <c r="AQ35">
        <v>0</v>
      </c>
      <c r="AR35">
        <f t="shared" si="10"/>
        <v>2543</v>
      </c>
      <c r="AS35">
        <v>91</v>
      </c>
      <c r="AT35">
        <f t="shared" si="11"/>
        <v>6</v>
      </c>
      <c r="AU35">
        <f t="shared" si="12"/>
        <v>27.945054945054945</v>
      </c>
      <c r="AW35">
        <v>2847</v>
      </c>
      <c r="AX35">
        <v>0</v>
      </c>
      <c r="AY35">
        <v>-15</v>
      </c>
      <c r="AZ35">
        <f t="shared" si="13"/>
        <v>2832</v>
      </c>
      <c r="BA35">
        <v>0</v>
      </c>
      <c r="BB35">
        <f t="shared" si="26"/>
        <v>2832</v>
      </c>
      <c r="BC35">
        <v>102</v>
      </c>
      <c r="BD35">
        <f t="shared" si="15"/>
        <v>7</v>
      </c>
      <c r="BE35">
        <f t="shared" si="16"/>
        <v>27.764705882352942</v>
      </c>
      <c r="BG35">
        <v>1106</v>
      </c>
      <c r="BH35">
        <v>2</v>
      </c>
      <c r="BI35">
        <v>0</v>
      </c>
      <c r="BJ35">
        <f t="shared" si="17"/>
        <v>1108</v>
      </c>
      <c r="BK35">
        <v>0</v>
      </c>
      <c r="BL35">
        <f t="shared" si="18"/>
        <v>1108</v>
      </c>
      <c r="BM35">
        <v>52</v>
      </c>
      <c r="BN35">
        <f t="shared" si="19"/>
        <v>5</v>
      </c>
      <c r="BO35">
        <f t="shared" si="20"/>
        <v>21.307692307692307</v>
      </c>
      <c r="BQ35">
        <v>3402</v>
      </c>
      <c r="BR35">
        <v>0</v>
      </c>
      <c r="BS35">
        <v>-18</v>
      </c>
      <c r="BT35">
        <f t="shared" si="21"/>
        <v>3384</v>
      </c>
      <c r="BU35">
        <v>0</v>
      </c>
      <c r="BV35">
        <f t="shared" si="22"/>
        <v>3384</v>
      </c>
      <c r="BW35">
        <v>41</v>
      </c>
      <c r="BX35">
        <f t="shared" si="23"/>
        <v>5</v>
      </c>
      <c r="BY35">
        <f t="shared" si="24"/>
        <v>82.536585365853654</v>
      </c>
      <c r="CA35">
        <v>6076</v>
      </c>
    </row>
    <row r="36" spans="1:79" ht="17.25" customHeight="1" x14ac:dyDescent="0.3">
      <c r="A36" s="2">
        <v>44543</v>
      </c>
      <c r="B36" t="s">
        <v>92</v>
      </c>
      <c r="C36" t="s">
        <v>93</v>
      </c>
      <c r="D36" t="s">
        <v>27</v>
      </c>
      <c r="F36">
        <v>380</v>
      </c>
      <c r="G36">
        <v>0</v>
      </c>
      <c r="H36">
        <v>0</v>
      </c>
      <c r="I36">
        <v>0</v>
      </c>
      <c r="J36">
        <f t="shared" si="0"/>
        <v>380</v>
      </c>
      <c r="K36">
        <v>0</v>
      </c>
      <c r="L36">
        <f t="shared" si="1"/>
        <v>380</v>
      </c>
      <c r="M36">
        <v>32</v>
      </c>
      <c r="N36">
        <v>1</v>
      </c>
      <c r="O36">
        <f t="shared" si="2"/>
        <v>11.875</v>
      </c>
      <c r="Q36">
        <v>343</v>
      </c>
      <c r="R36">
        <v>0</v>
      </c>
      <c r="S36">
        <v>0</v>
      </c>
      <c r="T36">
        <v>0</v>
      </c>
      <c r="U36">
        <f t="shared" si="3"/>
        <v>343</v>
      </c>
      <c r="V36">
        <v>0</v>
      </c>
      <c r="W36">
        <f t="shared" si="4"/>
        <v>343</v>
      </c>
      <c r="X36">
        <v>10</v>
      </c>
      <c r="Y36">
        <v>2</v>
      </c>
      <c r="Z36">
        <f t="shared" si="5"/>
        <v>34.299999999999997</v>
      </c>
      <c r="AB36">
        <v>6903</v>
      </c>
      <c r="AC36">
        <v>0</v>
      </c>
      <c r="AD36">
        <v>0</v>
      </c>
      <c r="AE36">
        <v>-8</v>
      </c>
      <c r="AF36">
        <f t="shared" si="6"/>
        <v>6895</v>
      </c>
      <c r="AG36">
        <v>313</v>
      </c>
      <c r="AH36">
        <f t="shared" si="7"/>
        <v>7208</v>
      </c>
      <c r="AI36">
        <v>153</v>
      </c>
      <c r="AJ36">
        <f t="shared" si="8"/>
        <v>6</v>
      </c>
      <c r="AK36">
        <f t="shared" si="25"/>
        <v>47.111111111111114</v>
      </c>
      <c r="AM36">
        <v>1208</v>
      </c>
      <c r="AN36">
        <v>221</v>
      </c>
      <c r="AO36">
        <v>-4</v>
      </c>
      <c r="AP36">
        <f t="shared" si="9"/>
        <v>1425</v>
      </c>
      <c r="AQ36">
        <v>1440</v>
      </c>
      <c r="AR36">
        <f t="shared" si="10"/>
        <v>2865</v>
      </c>
      <c r="AS36">
        <v>59</v>
      </c>
      <c r="AT36">
        <f t="shared" si="11"/>
        <v>6</v>
      </c>
      <c r="AU36">
        <f t="shared" si="12"/>
        <v>48.559322033898304</v>
      </c>
      <c r="AW36">
        <v>2673</v>
      </c>
      <c r="AX36">
        <v>0</v>
      </c>
      <c r="AY36">
        <v>-15</v>
      </c>
      <c r="AZ36">
        <f t="shared" si="13"/>
        <v>2658</v>
      </c>
      <c r="BA36">
        <v>0</v>
      </c>
      <c r="BB36">
        <f t="shared" si="26"/>
        <v>2658</v>
      </c>
      <c r="BC36">
        <v>89</v>
      </c>
      <c r="BD36">
        <f t="shared" si="15"/>
        <v>7</v>
      </c>
      <c r="BE36">
        <f t="shared" si="16"/>
        <v>29.865168539325843</v>
      </c>
      <c r="BG36">
        <v>274</v>
      </c>
      <c r="BH36">
        <v>2</v>
      </c>
      <c r="BI36">
        <v>0</v>
      </c>
      <c r="BJ36">
        <f t="shared" si="17"/>
        <v>276</v>
      </c>
      <c r="BK36">
        <v>1920</v>
      </c>
      <c r="BL36">
        <f t="shared" si="18"/>
        <v>2196</v>
      </c>
      <c r="BM36">
        <v>44</v>
      </c>
      <c r="BN36">
        <f t="shared" si="19"/>
        <v>5</v>
      </c>
      <c r="BO36">
        <f t="shared" si="20"/>
        <v>49.909090909090907</v>
      </c>
      <c r="BQ36">
        <v>1576</v>
      </c>
      <c r="BR36">
        <v>0</v>
      </c>
      <c r="BS36">
        <v>-48</v>
      </c>
      <c r="BT36">
        <f t="shared" si="21"/>
        <v>1528</v>
      </c>
      <c r="BU36">
        <v>960</v>
      </c>
      <c r="BV36">
        <f t="shared" si="22"/>
        <v>2488</v>
      </c>
      <c r="BW36">
        <v>25</v>
      </c>
      <c r="BX36">
        <f t="shared" si="23"/>
        <v>5</v>
      </c>
      <c r="BY36">
        <f t="shared" si="24"/>
        <v>99.52</v>
      </c>
      <c r="CA36">
        <v>15739</v>
      </c>
    </row>
    <row r="37" spans="1:79" ht="17.25" customHeight="1" x14ac:dyDescent="0.3">
      <c r="A37" s="2">
        <v>44543</v>
      </c>
      <c r="B37" t="s">
        <v>94</v>
      </c>
      <c r="C37" t="s">
        <v>95</v>
      </c>
      <c r="D37" t="s">
        <v>27</v>
      </c>
      <c r="F37">
        <v>1559</v>
      </c>
      <c r="G37">
        <v>0</v>
      </c>
      <c r="H37">
        <v>0</v>
      </c>
      <c r="I37">
        <v>-125</v>
      </c>
      <c r="J37">
        <f t="shared" si="0"/>
        <v>1434</v>
      </c>
      <c r="K37">
        <v>0</v>
      </c>
      <c r="L37">
        <f t="shared" si="1"/>
        <v>1434</v>
      </c>
      <c r="M37">
        <v>65</v>
      </c>
      <c r="N37">
        <v>1</v>
      </c>
      <c r="O37">
        <f t="shared" si="2"/>
        <v>22.061538461538461</v>
      </c>
      <c r="Q37">
        <v>681</v>
      </c>
      <c r="R37">
        <v>0</v>
      </c>
      <c r="S37">
        <v>0</v>
      </c>
      <c r="T37">
        <v>-10</v>
      </c>
      <c r="U37">
        <f t="shared" si="3"/>
        <v>671</v>
      </c>
      <c r="V37">
        <v>0</v>
      </c>
      <c r="W37">
        <f t="shared" si="4"/>
        <v>671</v>
      </c>
      <c r="X37">
        <v>21</v>
      </c>
      <c r="Y37">
        <v>2</v>
      </c>
      <c r="Z37">
        <f t="shared" si="5"/>
        <v>31.952380952380953</v>
      </c>
      <c r="AB37">
        <v>3316</v>
      </c>
      <c r="AC37">
        <v>0</v>
      </c>
      <c r="AD37">
        <v>0</v>
      </c>
      <c r="AE37">
        <v>-30</v>
      </c>
      <c r="AF37">
        <f t="shared" si="6"/>
        <v>3286</v>
      </c>
      <c r="AG37">
        <v>0</v>
      </c>
      <c r="AH37">
        <f t="shared" si="7"/>
        <v>3286</v>
      </c>
      <c r="AI37">
        <v>61</v>
      </c>
      <c r="AJ37">
        <f t="shared" si="8"/>
        <v>6</v>
      </c>
      <c r="AK37">
        <f t="shared" si="25"/>
        <v>53.868852459016395</v>
      </c>
      <c r="AM37">
        <v>3968</v>
      </c>
      <c r="AN37">
        <v>300</v>
      </c>
      <c r="AO37">
        <v>0</v>
      </c>
      <c r="AP37">
        <f t="shared" si="9"/>
        <v>4268</v>
      </c>
      <c r="AQ37">
        <v>0</v>
      </c>
      <c r="AR37">
        <f t="shared" si="10"/>
        <v>4268</v>
      </c>
      <c r="AS37">
        <v>24</v>
      </c>
      <c r="AT37">
        <f t="shared" si="11"/>
        <v>6</v>
      </c>
      <c r="AU37">
        <f t="shared" si="12"/>
        <v>177.83333333333334</v>
      </c>
      <c r="AW37">
        <v>1522</v>
      </c>
      <c r="AX37">
        <v>0</v>
      </c>
      <c r="AY37">
        <v>-130</v>
      </c>
      <c r="AZ37">
        <f t="shared" si="13"/>
        <v>1392</v>
      </c>
      <c r="BA37">
        <v>1500</v>
      </c>
      <c r="BB37">
        <f t="shared" si="26"/>
        <v>2892</v>
      </c>
      <c r="BC37">
        <v>43</v>
      </c>
      <c r="BD37">
        <f t="shared" si="15"/>
        <v>7</v>
      </c>
      <c r="BE37">
        <f t="shared" si="16"/>
        <v>67.255813953488371</v>
      </c>
      <c r="BG37">
        <v>1452</v>
      </c>
      <c r="BH37">
        <v>0</v>
      </c>
      <c r="BI37">
        <v>-60</v>
      </c>
      <c r="BJ37">
        <f t="shared" si="17"/>
        <v>1392</v>
      </c>
      <c r="BK37">
        <v>0</v>
      </c>
      <c r="BL37">
        <f t="shared" si="18"/>
        <v>1392</v>
      </c>
      <c r="BM37">
        <v>37</v>
      </c>
      <c r="BN37">
        <f t="shared" si="19"/>
        <v>5</v>
      </c>
      <c r="BO37">
        <f t="shared" si="20"/>
        <v>37.621621621621621</v>
      </c>
      <c r="BQ37">
        <v>3922</v>
      </c>
      <c r="BR37">
        <v>0</v>
      </c>
      <c r="BS37">
        <v>0</v>
      </c>
      <c r="BT37">
        <f t="shared" si="21"/>
        <v>3922</v>
      </c>
      <c r="BU37">
        <v>0</v>
      </c>
      <c r="BV37">
        <f t="shared" si="22"/>
        <v>3922</v>
      </c>
      <c r="BW37">
        <v>30</v>
      </c>
      <c r="BX37">
        <f t="shared" si="23"/>
        <v>5</v>
      </c>
      <c r="BY37">
        <f t="shared" si="24"/>
        <v>130.73333333333332</v>
      </c>
      <c r="CA37">
        <v>24034</v>
      </c>
    </row>
    <row r="38" spans="1:79" ht="17.25" customHeight="1" x14ac:dyDescent="0.3">
      <c r="A38" s="2">
        <v>44543</v>
      </c>
      <c r="B38" t="s">
        <v>96</v>
      </c>
      <c r="C38" t="s">
        <v>97</v>
      </c>
      <c r="D38" t="s">
        <v>27</v>
      </c>
      <c r="F38">
        <v>10577</v>
      </c>
      <c r="G38">
        <v>0</v>
      </c>
      <c r="H38">
        <v>0</v>
      </c>
      <c r="I38">
        <v>-3083</v>
      </c>
      <c r="J38">
        <f t="shared" si="0"/>
        <v>7494</v>
      </c>
      <c r="K38">
        <v>0</v>
      </c>
      <c r="L38">
        <f t="shared" si="1"/>
        <v>7494</v>
      </c>
      <c r="M38">
        <v>1882</v>
      </c>
      <c r="N38">
        <v>1</v>
      </c>
      <c r="O38">
        <f t="shared" si="2"/>
        <v>3.9819341126461212</v>
      </c>
      <c r="Q38">
        <v>4566</v>
      </c>
      <c r="R38">
        <v>0</v>
      </c>
      <c r="S38">
        <v>0</v>
      </c>
      <c r="T38">
        <v>-60</v>
      </c>
      <c r="U38">
        <f t="shared" si="3"/>
        <v>4506</v>
      </c>
      <c r="V38">
        <v>0</v>
      </c>
      <c r="W38">
        <f t="shared" si="4"/>
        <v>4506</v>
      </c>
      <c r="X38">
        <v>470</v>
      </c>
      <c r="Y38">
        <v>2</v>
      </c>
      <c r="Z38">
        <f t="shared" si="5"/>
        <v>9.5872340425531917</v>
      </c>
      <c r="AB38">
        <v>27042</v>
      </c>
      <c r="AC38">
        <v>0</v>
      </c>
      <c r="AD38">
        <v>0</v>
      </c>
      <c r="AE38">
        <v>-723</v>
      </c>
      <c r="AF38">
        <f t="shared" si="6"/>
        <v>26319</v>
      </c>
      <c r="AG38">
        <v>20500</v>
      </c>
      <c r="AH38">
        <f t="shared" si="7"/>
        <v>46819</v>
      </c>
      <c r="AI38">
        <v>2542</v>
      </c>
      <c r="AJ38">
        <f t="shared" si="8"/>
        <v>6</v>
      </c>
      <c r="AK38">
        <f t="shared" si="25"/>
        <v>18.418174665617624</v>
      </c>
      <c r="AM38">
        <v>12136</v>
      </c>
      <c r="AN38">
        <v>2045</v>
      </c>
      <c r="AO38">
        <v>-377</v>
      </c>
      <c r="AP38">
        <f t="shared" si="9"/>
        <v>13804</v>
      </c>
      <c r="AQ38">
        <v>15500</v>
      </c>
      <c r="AR38">
        <f t="shared" si="10"/>
        <v>29304</v>
      </c>
      <c r="AS38">
        <v>1093</v>
      </c>
      <c r="AT38">
        <f t="shared" si="11"/>
        <v>6</v>
      </c>
      <c r="AU38">
        <f t="shared" si="12"/>
        <v>26.810612991765783</v>
      </c>
      <c r="AW38">
        <v>12748</v>
      </c>
      <c r="AX38">
        <v>0</v>
      </c>
      <c r="AY38">
        <v>-587</v>
      </c>
      <c r="AZ38">
        <f t="shared" si="13"/>
        <v>12161</v>
      </c>
      <c r="BA38">
        <v>0</v>
      </c>
      <c r="BB38">
        <f t="shared" si="26"/>
        <v>12161</v>
      </c>
      <c r="BC38">
        <v>704</v>
      </c>
      <c r="BD38">
        <f t="shared" si="15"/>
        <v>7</v>
      </c>
      <c r="BE38">
        <f t="shared" si="16"/>
        <v>17.274147727272727</v>
      </c>
      <c r="BG38">
        <v>4320</v>
      </c>
      <c r="BH38">
        <v>0</v>
      </c>
      <c r="BI38">
        <v>-1062</v>
      </c>
      <c r="BJ38">
        <f t="shared" si="17"/>
        <v>3258</v>
      </c>
      <c r="BK38">
        <v>1500</v>
      </c>
      <c r="BL38">
        <f t="shared" si="18"/>
        <v>4758</v>
      </c>
      <c r="BM38">
        <v>424</v>
      </c>
      <c r="BN38">
        <f t="shared" si="19"/>
        <v>5</v>
      </c>
      <c r="BO38">
        <f t="shared" si="20"/>
        <v>11.221698113207546</v>
      </c>
      <c r="BQ38">
        <v>472</v>
      </c>
      <c r="BR38">
        <v>0</v>
      </c>
      <c r="BS38">
        <v>-75</v>
      </c>
      <c r="BT38">
        <f t="shared" si="21"/>
        <v>397</v>
      </c>
      <c r="BU38">
        <v>3000</v>
      </c>
      <c r="BV38">
        <f t="shared" si="22"/>
        <v>3397</v>
      </c>
      <c r="BW38">
        <v>512</v>
      </c>
      <c r="BX38">
        <f t="shared" si="23"/>
        <v>5</v>
      </c>
      <c r="BY38">
        <f t="shared" si="24"/>
        <v>6.634765625</v>
      </c>
      <c r="CA38">
        <v>3900</v>
      </c>
    </row>
    <row r="39" spans="1:79" ht="17.25" customHeight="1" x14ac:dyDescent="0.3">
      <c r="A39" s="2">
        <v>44543</v>
      </c>
      <c r="B39" t="s">
        <v>98</v>
      </c>
      <c r="C39" t="s">
        <v>99</v>
      </c>
      <c r="D39" t="s">
        <v>27</v>
      </c>
      <c r="F39">
        <v>1166</v>
      </c>
      <c r="G39">
        <v>0</v>
      </c>
      <c r="H39">
        <v>0</v>
      </c>
      <c r="I39">
        <v>-180</v>
      </c>
      <c r="J39">
        <f t="shared" si="0"/>
        <v>986</v>
      </c>
      <c r="K39">
        <v>0</v>
      </c>
      <c r="L39">
        <f t="shared" si="1"/>
        <v>986</v>
      </c>
      <c r="M39">
        <v>100</v>
      </c>
      <c r="N39">
        <v>1</v>
      </c>
      <c r="O39">
        <f t="shared" si="2"/>
        <v>9.86</v>
      </c>
      <c r="Q39">
        <v>469</v>
      </c>
      <c r="R39">
        <v>0</v>
      </c>
      <c r="S39">
        <v>0</v>
      </c>
      <c r="T39">
        <v>0</v>
      </c>
      <c r="U39">
        <f t="shared" si="3"/>
        <v>469</v>
      </c>
      <c r="V39">
        <v>0</v>
      </c>
      <c r="W39">
        <f t="shared" si="4"/>
        <v>469</v>
      </c>
      <c r="X39">
        <v>26</v>
      </c>
      <c r="Y39">
        <v>2</v>
      </c>
      <c r="Z39">
        <f t="shared" si="5"/>
        <v>18.03846153846154</v>
      </c>
      <c r="AB39">
        <v>877</v>
      </c>
      <c r="AC39">
        <v>0</v>
      </c>
      <c r="AD39">
        <v>0</v>
      </c>
      <c r="AE39">
        <v>-551</v>
      </c>
      <c r="AF39">
        <f t="shared" si="6"/>
        <v>326</v>
      </c>
      <c r="AG39">
        <v>32582</v>
      </c>
      <c r="AH39">
        <f t="shared" si="7"/>
        <v>32908</v>
      </c>
      <c r="AI39">
        <v>1637</v>
      </c>
      <c r="AJ39">
        <f t="shared" si="8"/>
        <v>6</v>
      </c>
      <c r="AK39">
        <f t="shared" si="25"/>
        <v>20.102626756261454</v>
      </c>
      <c r="AM39">
        <v>26</v>
      </c>
      <c r="AN39">
        <v>0</v>
      </c>
      <c r="AO39">
        <v>-26</v>
      </c>
      <c r="AP39">
        <f t="shared" si="9"/>
        <v>0</v>
      </c>
      <c r="AQ39">
        <v>7000</v>
      </c>
      <c r="AR39">
        <f t="shared" si="10"/>
        <v>7000</v>
      </c>
      <c r="AS39">
        <v>821</v>
      </c>
      <c r="AT39">
        <f t="shared" si="11"/>
        <v>6</v>
      </c>
      <c r="AU39">
        <f t="shared" si="12"/>
        <v>8.5261875761266754</v>
      </c>
      <c r="AW39">
        <v>1549</v>
      </c>
      <c r="AX39">
        <v>0</v>
      </c>
      <c r="AY39">
        <v>-145</v>
      </c>
      <c r="AZ39">
        <f t="shared" si="13"/>
        <v>1404</v>
      </c>
      <c r="BA39">
        <v>16043</v>
      </c>
      <c r="BB39">
        <f t="shared" si="26"/>
        <v>17447</v>
      </c>
      <c r="BC39">
        <v>633</v>
      </c>
      <c r="BD39">
        <f t="shared" si="15"/>
        <v>7</v>
      </c>
      <c r="BE39">
        <f t="shared" si="16"/>
        <v>27.562401263823066</v>
      </c>
      <c r="BG39">
        <v>10</v>
      </c>
      <c r="BH39">
        <v>0</v>
      </c>
      <c r="BI39">
        <v>-10</v>
      </c>
      <c r="BJ39">
        <f t="shared" si="17"/>
        <v>0</v>
      </c>
      <c r="BK39">
        <f>1000+3300</f>
        <v>4300</v>
      </c>
      <c r="BL39">
        <f t="shared" si="18"/>
        <v>4300</v>
      </c>
      <c r="BM39">
        <v>119</v>
      </c>
      <c r="BN39">
        <f t="shared" si="19"/>
        <v>5</v>
      </c>
      <c r="BO39">
        <f t="shared" si="20"/>
        <v>36.134453781512605</v>
      </c>
      <c r="BQ39">
        <v>292</v>
      </c>
      <c r="BR39">
        <v>0</v>
      </c>
      <c r="BS39">
        <v>-115</v>
      </c>
      <c r="BT39">
        <f t="shared" si="21"/>
        <v>177</v>
      </c>
      <c r="BU39">
        <v>1300</v>
      </c>
      <c r="BV39">
        <f t="shared" si="22"/>
        <v>1477</v>
      </c>
      <c r="BW39">
        <v>89</v>
      </c>
      <c r="BX39">
        <f t="shared" si="23"/>
        <v>5</v>
      </c>
      <c r="BY39">
        <f t="shared" si="24"/>
        <v>16.59550561797753</v>
      </c>
      <c r="CA39">
        <v>-34243</v>
      </c>
    </row>
    <row r="40" spans="1:79" ht="17.25" customHeight="1" x14ac:dyDescent="0.3">
      <c r="A40" s="2">
        <v>44543</v>
      </c>
      <c r="B40" t="s">
        <v>100</v>
      </c>
      <c r="C40" t="s">
        <v>101</v>
      </c>
      <c r="D40" t="s">
        <v>27</v>
      </c>
      <c r="F40">
        <v>8295</v>
      </c>
      <c r="G40">
        <v>0</v>
      </c>
      <c r="H40">
        <v>0</v>
      </c>
      <c r="I40">
        <v>-7777</v>
      </c>
      <c r="J40">
        <f t="shared" si="0"/>
        <v>518</v>
      </c>
      <c r="K40">
        <v>0</v>
      </c>
      <c r="L40">
        <f t="shared" si="1"/>
        <v>518</v>
      </c>
      <c r="M40">
        <v>2054</v>
      </c>
      <c r="N40">
        <v>1</v>
      </c>
      <c r="O40">
        <f t="shared" si="2"/>
        <v>0.25219084712755596</v>
      </c>
      <c r="Q40">
        <v>1804</v>
      </c>
      <c r="R40">
        <v>0</v>
      </c>
      <c r="S40">
        <v>0</v>
      </c>
      <c r="T40">
        <v>-55</v>
      </c>
      <c r="U40">
        <f t="shared" si="3"/>
        <v>1749</v>
      </c>
      <c r="V40">
        <v>0</v>
      </c>
      <c r="W40">
        <f t="shared" si="4"/>
        <v>1749</v>
      </c>
      <c r="X40">
        <v>460</v>
      </c>
      <c r="Y40">
        <v>2</v>
      </c>
      <c r="Z40">
        <f t="shared" si="5"/>
        <v>3.8021739130434784</v>
      </c>
      <c r="AB40">
        <v>23009</v>
      </c>
      <c r="AC40">
        <v>0</v>
      </c>
      <c r="AD40">
        <v>190</v>
      </c>
      <c r="AE40">
        <v>-4104</v>
      </c>
      <c r="AF40">
        <f t="shared" si="6"/>
        <v>19095</v>
      </c>
      <c r="AG40">
        <v>1300</v>
      </c>
      <c r="AH40">
        <f t="shared" si="7"/>
        <v>20395</v>
      </c>
      <c r="AI40">
        <v>8249</v>
      </c>
      <c r="AJ40">
        <f t="shared" si="8"/>
        <v>6</v>
      </c>
      <c r="AK40">
        <f t="shared" si="25"/>
        <v>2.4724208995029699</v>
      </c>
      <c r="AM40">
        <v>240</v>
      </c>
      <c r="AN40">
        <v>0</v>
      </c>
      <c r="AO40">
        <v>-126</v>
      </c>
      <c r="AP40">
        <f t="shared" si="9"/>
        <v>114</v>
      </c>
      <c r="AQ40">
        <f>32425+10000</f>
        <v>42425</v>
      </c>
      <c r="AR40">
        <f t="shared" si="10"/>
        <v>42539</v>
      </c>
      <c r="AS40">
        <v>3543</v>
      </c>
      <c r="AT40">
        <f t="shared" si="11"/>
        <v>6</v>
      </c>
      <c r="AU40">
        <f t="shared" si="12"/>
        <v>12.006491673722834</v>
      </c>
      <c r="AW40">
        <v>12315</v>
      </c>
      <c r="AX40">
        <v>0</v>
      </c>
      <c r="AY40">
        <v>-3224</v>
      </c>
      <c r="AZ40">
        <f t="shared" si="13"/>
        <v>9091</v>
      </c>
      <c r="BA40">
        <v>20000</v>
      </c>
      <c r="BB40">
        <f t="shared" si="26"/>
        <v>29091</v>
      </c>
      <c r="BC40">
        <v>2607</v>
      </c>
      <c r="BD40">
        <f t="shared" si="15"/>
        <v>7</v>
      </c>
      <c r="BE40">
        <f t="shared" si="16"/>
        <v>11.158803222094361</v>
      </c>
      <c r="BG40">
        <v>141</v>
      </c>
      <c r="BH40">
        <v>0</v>
      </c>
      <c r="BI40">
        <v>-30</v>
      </c>
      <c r="BJ40">
        <f t="shared" si="17"/>
        <v>111</v>
      </c>
      <c r="BK40">
        <v>8600</v>
      </c>
      <c r="BL40">
        <f t="shared" si="18"/>
        <v>8711</v>
      </c>
      <c r="BM40">
        <v>1129</v>
      </c>
      <c r="BN40">
        <f t="shared" si="19"/>
        <v>5</v>
      </c>
      <c r="BO40">
        <f t="shared" si="20"/>
        <v>7.7156775907883084</v>
      </c>
      <c r="BQ40">
        <v>1508</v>
      </c>
      <c r="BR40">
        <v>0</v>
      </c>
      <c r="BS40">
        <v>-321</v>
      </c>
      <c r="BT40">
        <f t="shared" si="21"/>
        <v>1187</v>
      </c>
      <c r="BU40">
        <v>0</v>
      </c>
      <c r="BV40">
        <f t="shared" si="22"/>
        <v>1187</v>
      </c>
      <c r="BW40">
        <v>848</v>
      </c>
      <c r="BX40">
        <f t="shared" si="23"/>
        <v>5</v>
      </c>
      <c r="BY40">
        <f t="shared" si="24"/>
        <v>1.3997641509433962</v>
      </c>
      <c r="CA40">
        <v>1900</v>
      </c>
    </row>
    <row r="41" spans="1:79" ht="17.25" customHeight="1" x14ac:dyDescent="0.3">
      <c r="A41" s="2">
        <v>44543</v>
      </c>
      <c r="B41" t="s">
        <v>102</v>
      </c>
      <c r="C41" t="s">
        <v>103</v>
      </c>
      <c r="D41" t="s">
        <v>27</v>
      </c>
      <c r="F41">
        <v>1889</v>
      </c>
      <c r="G41">
        <v>0</v>
      </c>
      <c r="H41">
        <v>0</v>
      </c>
      <c r="I41">
        <v>-135</v>
      </c>
      <c r="J41">
        <f t="shared" si="0"/>
        <v>1754</v>
      </c>
      <c r="K41">
        <v>0</v>
      </c>
      <c r="L41">
        <f t="shared" si="1"/>
        <v>1754</v>
      </c>
      <c r="M41">
        <v>209</v>
      </c>
      <c r="N41">
        <v>1</v>
      </c>
      <c r="O41">
        <f t="shared" si="2"/>
        <v>8.392344497607656</v>
      </c>
      <c r="Q41">
        <v>748</v>
      </c>
      <c r="R41">
        <v>0</v>
      </c>
      <c r="S41">
        <v>0</v>
      </c>
      <c r="T41">
        <v>0</v>
      </c>
      <c r="U41">
        <f t="shared" si="3"/>
        <v>748</v>
      </c>
      <c r="V41">
        <v>0</v>
      </c>
      <c r="W41">
        <f t="shared" si="4"/>
        <v>748</v>
      </c>
      <c r="X41">
        <v>44</v>
      </c>
      <c r="Y41">
        <v>2</v>
      </c>
      <c r="Z41">
        <f t="shared" si="5"/>
        <v>17</v>
      </c>
      <c r="AB41">
        <v>4016</v>
      </c>
      <c r="AC41">
        <v>0</v>
      </c>
      <c r="AD41">
        <v>0</v>
      </c>
      <c r="AE41">
        <v>-64</v>
      </c>
      <c r="AF41">
        <f t="shared" si="6"/>
        <v>3952</v>
      </c>
      <c r="AG41">
        <v>3600</v>
      </c>
      <c r="AH41">
        <f t="shared" si="7"/>
        <v>7552</v>
      </c>
      <c r="AI41">
        <v>220</v>
      </c>
      <c r="AJ41">
        <f t="shared" si="8"/>
        <v>6</v>
      </c>
      <c r="AK41">
        <f t="shared" si="25"/>
        <v>34.327272727272728</v>
      </c>
      <c r="AM41">
        <v>1731</v>
      </c>
      <c r="AN41">
        <v>70</v>
      </c>
      <c r="AO41">
        <v>-61</v>
      </c>
      <c r="AP41">
        <f t="shared" si="9"/>
        <v>1740</v>
      </c>
      <c r="AQ41">
        <v>0</v>
      </c>
      <c r="AR41">
        <f t="shared" si="10"/>
        <v>1740</v>
      </c>
      <c r="AS41">
        <v>69</v>
      </c>
      <c r="AT41">
        <f t="shared" si="11"/>
        <v>6</v>
      </c>
      <c r="AU41">
        <f t="shared" si="12"/>
        <v>25.217391304347824</v>
      </c>
      <c r="AW41">
        <v>902</v>
      </c>
      <c r="AX41">
        <v>0</v>
      </c>
      <c r="AY41">
        <v>-145</v>
      </c>
      <c r="AZ41">
        <f t="shared" si="13"/>
        <v>757</v>
      </c>
      <c r="BA41">
        <v>2500</v>
      </c>
      <c r="BB41">
        <f t="shared" si="26"/>
        <v>3257</v>
      </c>
      <c r="BC41">
        <v>105</v>
      </c>
      <c r="BD41">
        <f t="shared" si="15"/>
        <v>7</v>
      </c>
      <c r="BE41">
        <f t="shared" si="16"/>
        <v>31.019047619047619</v>
      </c>
      <c r="BG41">
        <v>620</v>
      </c>
      <c r="BH41">
        <v>70</v>
      </c>
      <c r="BI41">
        <v>0</v>
      </c>
      <c r="BJ41">
        <f t="shared" si="17"/>
        <v>690</v>
      </c>
      <c r="BK41">
        <v>0</v>
      </c>
      <c r="BL41">
        <f t="shared" si="18"/>
        <v>690</v>
      </c>
      <c r="BM41">
        <v>25</v>
      </c>
      <c r="BN41">
        <f t="shared" si="19"/>
        <v>5</v>
      </c>
      <c r="BO41">
        <f t="shared" si="20"/>
        <v>27.6</v>
      </c>
      <c r="BQ41">
        <v>1292</v>
      </c>
      <c r="BR41">
        <v>0</v>
      </c>
      <c r="BS41">
        <v>0</v>
      </c>
      <c r="BT41">
        <f t="shared" si="21"/>
        <v>1292</v>
      </c>
      <c r="BU41">
        <v>0</v>
      </c>
      <c r="BV41">
        <f t="shared" si="22"/>
        <v>1292</v>
      </c>
      <c r="BW41">
        <v>36</v>
      </c>
      <c r="BX41">
        <f t="shared" si="23"/>
        <v>5</v>
      </c>
      <c r="BY41">
        <f t="shared" si="24"/>
        <v>35.888888888888886</v>
      </c>
      <c r="CA41">
        <v>2600</v>
      </c>
    </row>
    <row r="42" spans="1:79" ht="17.25" customHeight="1" x14ac:dyDescent="0.3">
      <c r="A42" s="2">
        <v>44543</v>
      </c>
      <c r="B42" t="s">
        <v>104</v>
      </c>
      <c r="C42" t="s">
        <v>105</v>
      </c>
      <c r="D42" t="s">
        <v>27</v>
      </c>
      <c r="F42">
        <v>430</v>
      </c>
      <c r="G42">
        <v>0</v>
      </c>
      <c r="H42">
        <v>0</v>
      </c>
      <c r="I42">
        <v>-40</v>
      </c>
      <c r="J42">
        <f t="shared" si="0"/>
        <v>390</v>
      </c>
      <c r="K42">
        <v>0</v>
      </c>
      <c r="L42">
        <f t="shared" si="1"/>
        <v>390</v>
      </c>
      <c r="M42">
        <v>81</v>
      </c>
      <c r="N42">
        <v>1</v>
      </c>
      <c r="O42">
        <f t="shared" si="2"/>
        <v>4.8148148148148149</v>
      </c>
      <c r="Q42">
        <v>304</v>
      </c>
      <c r="R42">
        <v>0</v>
      </c>
      <c r="S42">
        <v>0</v>
      </c>
      <c r="T42">
        <v>-10</v>
      </c>
      <c r="U42">
        <f t="shared" si="3"/>
        <v>294</v>
      </c>
      <c r="V42">
        <v>0</v>
      </c>
      <c r="W42">
        <f t="shared" si="4"/>
        <v>294</v>
      </c>
      <c r="X42">
        <v>21</v>
      </c>
      <c r="Y42">
        <v>2</v>
      </c>
      <c r="Z42">
        <f t="shared" si="5"/>
        <v>14</v>
      </c>
      <c r="AB42">
        <v>938</v>
      </c>
      <c r="AC42">
        <v>0</v>
      </c>
      <c r="AD42">
        <v>0</v>
      </c>
      <c r="AE42">
        <v>-16</v>
      </c>
      <c r="AF42">
        <f t="shared" si="6"/>
        <v>922</v>
      </c>
      <c r="AG42">
        <v>0</v>
      </c>
      <c r="AH42">
        <f t="shared" si="7"/>
        <v>922</v>
      </c>
      <c r="AI42">
        <v>34</v>
      </c>
      <c r="AJ42">
        <f t="shared" si="8"/>
        <v>6</v>
      </c>
      <c r="AK42">
        <f t="shared" si="25"/>
        <v>27.117647058823529</v>
      </c>
      <c r="AM42">
        <v>1252</v>
      </c>
      <c r="AN42">
        <v>0</v>
      </c>
      <c r="AO42">
        <v>-25</v>
      </c>
      <c r="AP42">
        <f t="shared" si="9"/>
        <v>1227</v>
      </c>
      <c r="AQ42">
        <v>0</v>
      </c>
      <c r="AR42">
        <f t="shared" si="10"/>
        <v>1227</v>
      </c>
      <c r="AS42">
        <v>27</v>
      </c>
      <c r="AT42">
        <f t="shared" si="11"/>
        <v>6</v>
      </c>
      <c r="AU42">
        <f t="shared" si="12"/>
        <v>45.444444444444443</v>
      </c>
      <c r="AW42">
        <v>165</v>
      </c>
      <c r="AX42">
        <v>0</v>
      </c>
      <c r="AY42">
        <v>-25</v>
      </c>
      <c r="AZ42">
        <f t="shared" si="13"/>
        <v>140</v>
      </c>
      <c r="BA42">
        <v>200</v>
      </c>
      <c r="BB42">
        <f t="shared" si="26"/>
        <v>340</v>
      </c>
      <c r="BC42">
        <v>12</v>
      </c>
      <c r="BD42">
        <f t="shared" si="15"/>
        <v>7</v>
      </c>
      <c r="BE42">
        <f t="shared" si="16"/>
        <v>28.333333333333332</v>
      </c>
      <c r="BG42">
        <v>334</v>
      </c>
      <c r="BH42">
        <v>0</v>
      </c>
      <c r="BI42">
        <v>-40</v>
      </c>
      <c r="BJ42">
        <f t="shared" si="17"/>
        <v>294</v>
      </c>
      <c r="BK42">
        <v>0</v>
      </c>
      <c r="BL42">
        <f t="shared" si="18"/>
        <v>294</v>
      </c>
      <c r="BM42">
        <v>9</v>
      </c>
      <c r="BN42">
        <f t="shared" si="19"/>
        <v>5</v>
      </c>
      <c r="BO42">
        <f t="shared" si="20"/>
        <v>32.666666666666664</v>
      </c>
      <c r="BQ42">
        <v>368</v>
      </c>
      <c r="BR42">
        <v>0</v>
      </c>
      <c r="BS42">
        <v>-20</v>
      </c>
      <c r="BT42">
        <f t="shared" si="21"/>
        <v>348</v>
      </c>
      <c r="BU42">
        <v>0</v>
      </c>
      <c r="BV42">
        <f t="shared" si="22"/>
        <v>348</v>
      </c>
      <c r="BW42">
        <v>23</v>
      </c>
      <c r="BX42">
        <f t="shared" si="23"/>
        <v>5</v>
      </c>
      <c r="BY42">
        <f t="shared" si="24"/>
        <v>15.130434782608695</v>
      </c>
      <c r="CA42">
        <v>0</v>
      </c>
    </row>
    <row r="43" spans="1:79" ht="17.25" customHeight="1" x14ac:dyDescent="0.3">
      <c r="A43" s="2">
        <v>44543</v>
      </c>
      <c r="B43" t="s">
        <v>106</v>
      </c>
      <c r="C43" t="s">
        <v>107</v>
      </c>
      <c r="D43" t="s">
        <v>27</v>
      </c>
      <c r="F43">
        <v>1322</v>
      </c>
      <c r="G43">
        <v>0</v>
      </c>
      <c r="H43">
        <v>0</v>
      </c>
      <c r="I43">
        <v>-262</v>
      </c>
      <c r="J43">
        <f t="shared" si="0"/>
        <v>1060</v>
      </c>
      <c r="K43">
        <v>0</v>
      </c>
      <c r="L43">
        <f t="shared" si="1"/>
        <v>1060</v>
      </c>
      <c r="M43">
        <v>71</v>
      </c>
      <c r="N43">
        <v>1</v>
      </c>
      <c r="O43">
        <f t="shared" si="2"/>
        <v>14.929577464788732</v>
      </c>
      <c r="Q43">
        <v>834</v>
      </c>
      <c r="R43">
        <v>0</v>
      </c>
      <c r="S43">
        <v>0</v>
      </c>
      <c r="T43">
        <v>-10</v>
      </c>
      <c r="U43">
        <f t="shared" si="3"/>
        <v>824</v>
      </c>
      <c r="V43">
        <v>0</v>
      </c>
      <c r="W43">
        <f t="shared" si="4"/>
        <v>824</v>
      </c>
      <c r="X43">
        <v>19</v>
      </c>
      <c r="Y43">
        <v>2</v>
      </c>
      <c r="Z43">
        <f t="shared" si="5"/>
        <v>43.368421052631582</v>
      </c>
      <c r="AB43">
        <v>309</v>
      </c>
      <c r="AC43">
        <v>0</v>
      </c>
      <c r="AD43">
        <v>0</v>
      </c>
      <c r="AE43">
        <v>-17</v>
      </c>
      <c r="AF43">
        <f t="shared" si="6"/>
        <v>292</v>
      </c>
      <c r="AG43">
        <v>0</v>
      </c>
      <c r="AH43">
        <f t="shared" si="7"/>
        <v>292</v>
      </c>
      <c r="AI43">
        <v>12</v>
      </c>
      <c r="AJ43">
        <f t="shared" si="8"/>
        <v>6</v>
      </c>
      <c r="AK43">
        <f t="shared" si="25"/>
        <v>24.333333333333332</v>
      </c>
      <c r="AM43">
        <v>1012</v>
      </c>
      <c r="AN43">
        <v>0</v>
      </c>
      <c r="AO43">
        <v>0</v>
      </c>
      <c r="AP43">
        <f t="shared" si="9"/>
        <v>1012</v>
      </c>
      <c r="AQ43">
        <v>0</v>
      </c>
      <c r="AR43">
        <f t="shared" si="10"/>
        <v>1012</v>
      </c>
      <c r="AS43">
        <v>10</v>
      </c>
      <c r="AT43">
        <f t="shared" si="11"/>
        <v>6</v>
      </c>
      <c r="AU43">
        <f t="shared" si="12"/>
        <v>101.2</v>
      </c>
      <c r="AW43">
        <v>58</v>
      </c>
      <c r="AX43">
        <v>0</v>
      </c>
      <c r="AY43">
        <v>-7</v>
      </c>
      <c r="AZ43">
        <f t="shared" si="13"/>
        <v>51</v>
      </c>
      <c r="BA43">
        <v>200</v>
      </c>
      <c r="BB43">
        <f t="shared" si="26"/>
        <v>251</v>
      </c>
      <c r="BC43">
        <v>2</v>
      </c>
      <c r="BD43">
        <f t="shared" si="15"/>
        <v>7</v>
      </c>
      <c r="BE43">
        <f t="shared" si="16"/>
        <v>125.5</v>
      </c>
      <c r="BG43">
        <v>613</v>
      </c>
      <c r="BH43">
        <v>0</v>
      </c>
      <c r="BI43">
        <v>0</v>
      </c>
      <c r="BJ43">
        <f t="shared" si="17"/>
        <v>613</v>
      </c>
      <c r="BK43">
        <v>0</v>
      </c>
      <c r="BL43">
        <f t="shared" si="18"/>
        <v>613</v>
      </c>
      <c r="BM43">
        <v>8</v>
      </c>
      <c r="BN43">
        <f t="shared" si="19"/>
        <v>5</v>
      </c>
      <c r="BO43">
        <f t="shared" si="20"/>
        <v>76.625</v>
      </c>
      <c r="BQ43">
        <v>1296</v>
      </c>
      <c r="BR43">
        <v>0</v>
      </c>
      <c r="BS43">
        <v>-10</v>
      </c>
      <c r="BT43">
        <f t="shared" si="21"/>
        <v>1286</v>
      </c>
      <c r="BU43">
        <v>0</v>
      </c>
      <c r="BV43">
        <f t="shared" si="22"/>
        <v>1286</v>
      </c>
      <c r="BW43">
        <v>21</v>
      </c>
      <c r="BX43">
        <f t="shared" si="23"/>
        <v>5</v>
      </c>
      <c r="BY43">
        <f t="shared" si="24"/>
        <v>61.238095238095241</v>
      </c>
      <c r="CA43">
        <v>600</v>
      </c>
    </row>
    <row r="44" spans="1:79" ht="17.25" customHeight="1" x14ac:dyDescent="0.3">
      <c r="A44" s="2">
        <v>44543</v>
      </c>
      <c r="B44" t="s">
        <v>108</v>
      </c>
      <c r="C44" t="s">
        <v>109</v>
      </c>
      <c r="D44" t="s">
        <v>27</v>
      </c>
      <c r="F44">
        <v>510</v>
      </c>
      <c r="G44">
        <v>0</v>
      </c>
      <c r="H44">
        <v>0</v>
      </c>
      <c r="I44">
        <v>-16</v>
      </c>
      <c r="J44">
        <f t="shared" si="0"/>
        <v>494</v>
      </c>
      <c r="K44">
        <v>0</v>
      </c>
      <c r="L44">
        <f t="shared" si="1"/>
        <v>494</v>
      </c>
      <c r="M44">
        <v>12</v>
      </c>
      <c r="N44">
        <v>1</v>
      </c>
      <c r="O44">
        <f t="shared" si="2"/>
        <v>41.166666666666664</v>
      </c>
      <c r="Q44">
        <v>118</v>
      </c>
      <c r="R44">
        <v>0</v>
      </c>
      <c r="S44">
        <v>0</v>
      </c>
      <c r="T44">
        <v>0</v>
      </c>
      <c r="U44">
        <f t="shared" si="3"/>
        <v>118</v>
      </c>
      <c r="V44">
        <v>0</v>
      </c>
      <c r="W44">
        <f t="shared" si="4"/>
        <v>118</v>
      </c>
      <c r="X44">
        <v>1</v>
      </c>
      <c r="Y44">
        <v>2</v>
      </c>
      <c r="Z44">
        <f t="shared" si="5"/>
        <v>118</v>
      </c>
      <c r="AB44">
        <v>2750</v>
      </c>
      <c r="AC44">
        <v>0</v>
      </c>
      <c r="AD44">
        <v>0</v>
      </c>
      <c r="AE44">
        <v>0</v>
      </c>
      <c r="AF44">
        <f t="shared" si="6"/>
        <v>2750</v>
      </c>
      <c r="AG44">
        <v>0</v>
      </c>
      <c r="AH44">
        <f t="shared" si="7"/>
        <v>2750</v>
      </c>
      <c r="AI44">
        <v>17</v>
      </c>
      <c r="AJ44">
        <f t="shared" si="8"/>
        <v>6</v>
      </c>
      <c r="AK44">
        <f>IFERROR(AH44/AI44,0)</f>
        <v>161.76470588235293</v>
      </c>
      <c r="AM44">
        <v>418</v>
      </c>
      <c r="AN44">
        <v>0</v>
      </c>
      <c r="AO44">
        <v>0</v>
      </c>
      <c r="AP44">
        <f t="shared" si="9"/>
        <v>418</v>
      </c>
      <c r="AQ44">
        <v>0</v>
      </c>
      <c r="AR44">
        <f t="shared" si="10"/>
        <v>418</v>
      </c>
      <c r="AS44">
        <v>6</v>
      </c>
      <c r="AT44">
        <f t="shared" si="11"/>
        <v>6</v>
      </c>
      <c r="AU44">
        <f t="shared" si="12"/>
        <v>69.666666666666671</v>
      </c>
      <c r="AW44">
        <v>410</v>
      </c>
      <c r="AX44">
        <v>0</v>
      </c>
      <c r="AY44">
        <v>0</v>
      </c>
      <c r="AZ44">
        <f t="shared" si="13"/>
        <v>410</v>
      </c>
      <c r="BA44">
        <v>300</v>
      </c>
      <c r="BB44">
        <f t="shared" si="26"/>
        <v>710</v>
      </c>
      <c r="BC44">
        <v>7</v>
      </c>
      <c r="BD44">
        <f t="shared" si="15"/>
        <v>7</v>
      </c>
      <c r="BE44">
        <f t="shared" si="16"/>
        <v>101.42857142857143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803</v>
      </c>
      <c r="BR44">
        <v>0</v>
      </c>
      <c r="BS44">
        <v>0</v>
      </c>
      <c r="BT44">
        <f t="shared" si="21"/>
        <v>803</v>
      </c>
      <c r="BU44">
        <v>0</v>
      </c>
      <c r="BV44">
        <f t="shared" si="22"/>
        <v>803</v>
      </c>
      <c r="BW44">
        <v>6</v>
      </c>
      <c r="BX44">
        <f t="shared" si="23"/>
        <v>5</v>
      </c>
      <c r="BY44">
        <f t="shared" si="24"/>
        <v>133.83333333333334</v>
      </c>
      <c r="CA44">
        <v>0</v>
      </c>
    </row>
    <row r="45" spans="1:79" ht="17.25" customHeight="1" x14ac:dyDescent="0.3">
      <c r="A45" s="2">
        <v>44543</v>
      </c>
      <c r="B45" t="s">
        <v>110</v>
      </c>
      <c r="C45" t="s">
        <v>111</v>
      </c>
      <c r="D45" t="s">
        <v>27</v>
      </c>
      <c r="F45">
        <v>2658</v>
      </c>
      <c r="G45">
        <v>1207</v>
      </c>
      <c r="H45">
        <v>0</v>
      </c>
      <c r="I45">
        <v>-499</v>
      </c>
      <c r="J45">
        <f t="shared" si="0"/>
        <v>3366</v>
      </c>
      <c r="K45">
        <v>0</v>
      </c>
      <c r="L45">
        <f t="shared" si="1"/>
        <v>3366</v>
      </c>
      <c r="M45">
        <v>330</v>
      </c>
      <c r="N45">
        <v>1</v>
      </c>
      <c r="O45">
        <f t="shared" si="2"/>
        <v>10.199999999999999</v>
      </c>
      <c r="Q45">
        <v>913</v>
      </c>
      <c r="R45">
        <v>795</v>
      </c>
      <c r="S45">
        <v>0</v>
      </c>
      <c r="T45">
        <v>-37</v>
      </c>
      <c r="U45">
        <f t="shared" si="3"/>
        <v>1671</v>
      </c>
      <c r="V45">
        <v>0</v>
      </c>
      <c r="W45">
        <f t="shared" si="4"/>
        <v>1671</v>
      </c>
      <c r="X45">
        <v>61</v>
      </c>
      <c r="Y45">
        <v>2</v>
      </c>
      <c r="Z45">
        <f t="shared" si="5"/>
        <v>27.393442622950818</v>
      </c>
      <c r="AB45">
        <v>9301</v>
      </c>
      <c r="AC45">
        <v>0</v>
      </c>
      <c r="AD45">
        <v>0</v>
      </c>
      <c r="AE45">
        <v>-72</v>
      </c>
      <c r="AF45">
        <f t="shared" si="6"/>
        <v>9229</v>
      </c>
      <c r="AG45">
        <v>0</v>
      </c>
      <c r="AH45">
        <f t="shared" si="7"/>
        <v>9229</v>
      </c>
      <c r="AI45">
        <v>533</v>
      </c>
      <c r="AJ45">
        <f t="shared" si="8"/>
        <v>6</v>
      </c>
      <c r="AK45">
        <f t="shared" si="25"/>
        <v>17.315196998123827</v>
      </c>
      <c r="AM45">
        <v>3206</v>
      </c>
      <c r="AN45">
        <v>2574</v>
      </c>
      <c r="AO45">
        <v>-134</v>
      </c>
      <c r="AP45">
        <f t="shared" si="9"/>
        <v>5646</v>
      </c>
      <c r="AQ45">
        <v>0</v>
      </c>
      <c r="AR45">
        <f t="shared" si="10"/>
        <v>5646</v>
      </c>
      <c r="AS45">
        <v>161</v>
      </c>
      <c r="AT45">
        <f t="shared" si="11"/>
        <v>6</v>
      </c>
      <c r="AU45">
        <f t="shared" si="12"/>
        <v>35.068322981366457</v>
      </c>
      <c r="AW45">
        <v>3886</v>
      </c>
      <c r="AX45">
        <v>2290</v>
      </c>
      <c r="AY45">
        <v>-146</v>
      </c>
      <c r="AZ45">
        <f t="shared" si="13"/>
        <v>6030</v>
      </c>
      <c r="BA45">
        <v>2000</v>
      </c>
      <c r="BB45">
        <f t="shared" si="26"/>
        <v>8030</v>
      </c>
      <c r="BC45">
        <v>203</v>
      </c>
      <c r="BD45">
        <f t="shared" si="15"/>
        <v>7</v>
      </c>
      <c r="BE45">
        <f t="shared" si="16"/>
        <v>39.556650246305416</v>
      </c>
      <c r="BG45">
        <v>3274</v>
      </c>
      <c r="BH45">
        <v>2790</v>
      </c>
      <c r="BI45">
        <v>-245</v>
      </c>
      <c r="BJ45">
        <f t="shared" si="17"/>
        <v>5819</v>
      </c>
      <c r="BK45">
        <v>0</v>
      </c>
      <c r="BL45">
        <f t="shared" si="18"/>
        <v>5819</v>
      </c>
      <c r="BM45">
        <v>227</v>
      </c>
      <c r="BN45">
        <f t="shared" si="19"/>
        <v>5</v>
      </c>
      <c r="BO45">
        <f t="shared" si="20"/>
        <v>25.634361233480178</v>
      </c>
      <c r="BQ45">
        <v>6910</v>
      </c>
      <c r="BR45">
        <v>1163</v>
      </c>
      <c r="BS45">
        <v>-96</v>
      </c>
      <c r="BT45">
        <f t="shared" si="21"/>
        <v>7977</v>
      </c>
      <c r="BU45">
        <v>0</v>
      </c>
      <c r="BV45">
        <f t="shared" si="22"/>
        <v>7977</v>
      </c>
      <c r="BW45">
        <v>142</v>
      </c>
      <c r="BX45">
        <f t="shared" si="23"/>
        <v>5</v>
      </c>
      <c r="BY45">
        <f t="shared" si="24"/>
        <v>56.176056338028168</v>
      </c>
      <c r="CA45">
        <v>35990</v>
      </c>
    </row>
    <row r="46" spans="1:79" ht="17.25" customHeight="1" x14ac:dyDescent="0.3">
      <c r="A46" s="2">
        <v>44543</v>
      </c>
      <c r="B46" t="s">
        <v>112</v>
      </c>
      <c r="C46" t="s">
        <v>113</v>
      </c>
      <c r="D46" t="s">
        <v>27</v>
      </c>
      <c r="F46">
        <v>2107</v>
      </c>
      <c r="G46">
        <v>1252</v>
      </c>
      <c r="H46">
        <v>0</v>
      </c>
      <c r="I46">
        <v>-868</v>
      </c>
      <c r="J46">
        <f t="shared" si="0"/>
        <v>2491</v>
      </c>
      <c r="K46">
        <v>0</v>
      </c>
      <c r="L46">
        <f t="shared" si="1"/>
        <v>2491</v>
      </c>
      <c r="M46">
        <v>184</v>
      </c>
      <c r="N46">
        <v>1</v>
      </c>
      <c r="O46">
        <f t="shared" si="2"/>
        <v>13.538043478260869</v>
      </c>
      <c r="Q46">
        <v>987</v>
      </c>
      <c r="R46">
        <v>820</v>
      </c>
      <c r="S46">
        <v>0</v>
      </c>
      <c r="T46">
        <v>0</v>
      </c>
      <c r="U46">
        <f t="shared" si="3"/>
        <v>1807</v>
      </c>
      <c r="V46">
        <v>0</v>
      </c>
      <c r="W46">
        <f t="shared" si="4"/>
        <v>1807</v>
      </c>
      <c r="X46">
        <v>85</v>
      </c>
      <c r="Y46">
        <v>2</v>
      </c>
      <c r="Z46">
        <f t="shared" si="5"/>
        <v>21.258823529411764</v>
      </c>
      <c r="AB46">
        <v>10480</v>
      </c>
      <c r="AC46">
        <v>0</v>
      </c>
      <c r="AD46">
        <v>0</v>
      </c>
      <c r="AE46">
        <v>-41</v>
      </c>
      <c r="AF46">
        <f t="shared" si="6"/>
        <v>10439</v>
      </c>
      <c r="AG46">
        <v>0</v>
      </c>
      <c r="AH46">
        <f t="shared" si="7"/>
        <v>10439</v>
      </c>
      <c r="AI46">
        <v>417</v>
      </c>
      <c r="AJ46">
        <f t="shared" si="8"/>
        <v>6</v>
      </c>
      <c r="AK46">
        <f t="shared" si="25"/>
        <v>25.033573141486812</v>
      </c>
      <c r="AM46">
        <v>2832</v>
      </c>
      <c r="AN46">
        <v>2420</v>
      </c>
      <c r="AO46">
        <v>-165</v>
      </c>
      <c r="AP46">
        <f t="shared" si="9"/>
        <v>5087</v>
      </c>
      <c r="AQ46">
        <v>0</v>
      </c>
      <c r="AR46">
        <f t="shared" si="10"/>
        <v>5087</v>
      </c>
      <c r="AS46">
        <v>166</v>
      </c>
      <c r="AT46">
        <f t="shared" si="11"/>
        <v>6</v>
      </c>
      <c r="AU46">
        <f t="shared" si="12"/>
        <v>30.64457831325301</v>
      </c>
      <c r="AW46">
        <v>4699</v>
      </c>
      <c r="AX46">
        <v>2310</v>
      </c>
      <c r="AY46">
        <v>-84</v>
      </c>
      <c r="AZ46">
        <f t="shared" si="13"/>
        <v>6925</v>
      </c>
      <c r="BA46">
        <v>2000</v>
      </c>
      <c r="BB46">
        <f t="shared" si="26"/>
        <v>8925</v>
      </c>
      <c r="BC46">
        <v>161</v>
      </c>
      <c r="BD46">
        <f t="shared" si="15"/>
        <v>7</v>
      </c>
      <c r="BE46">
        <f t="shared" si="16"/>
        <v>55.434782608695649</v>
      </c>
      <c r="BG46">
        <v>1550</v>
      </c>
      <c r="BH46">
        <v>3130</v>
      </c>
      <c r="BI46">
        <v>-26</v>
      </c>
      <c r="BJ46">
        <f t="shared" si="17"/>
        <v>4654</v>
      </c>
      <c r="BK46">
        <v>0</v>
      </c>
      <c r="BL46">
        <f t="shared" si="18"/>
        <v>4654</v>
      </c>
      <c r="BM46">
        <v>93</v>
      </c>
      <c r="BN46">
        <f t="shared" si="19"/>
        <v>5</v>
      </c>
      <c r="BO46">
        <f t="shared" si="20"/>
        <v>50.043010752688176</v>
      </c>
      <c r="BQ46">
        <v>2118</v>
      </c>
      <c r="BR46">
        <v>1370</v>
      </c>
      <c r="BS46">
        <v>-28</v>
      </c>
      <c r="BT46">
        <f t="shared" si="21"/>
        <v>3460</v>
      </c>
      <c r="BU46">
        <v>0</v>
      </c>
      <c r="BV46">
        <f t="shared" si="22"/>
        <v>3460</v>
      </c>
      <c r="BW46">
        <v>78</v>
      </c>
      <c r="BX46">
        <f t="shared" si="23"/>
        <v>5</v>
      </c>
      <c r="BY46">
        <f t="shared" si="24"/>
        <v>44.358974358974358</v>
      </c>
      <c r="CA46">
        <v>36383</v>
      </c>
    </row>
    <row r="47" spans="1:79" ht="17.25" customHeight="1" x14ac:dyDescent="0.3">
      <c r="A47" s="2">
        <v>44543</v>
      </c>
      <c r="B47" t="s">
        <v>114</v>
      </c>
      <c r="C47" t="s">
        <v>115</v>
      </c>
      <c r="D47" t="s">
        <v>27</v>
      </c>
      <c r="F47">
        <v>637</v>
      </c>
      <c r="G47">
        <v>219</v>
      </c>
      <c r="H47">
        <v>0</v>
      </c>
      <c r="I47">
        <v>-73</v>
      </c>
      <c r="J47">
        <f t="shared" si="0"/>
        <v>783</v>
      </c>
      <c r="K47">
        <v>0</v>
      </c>
      <c r="L47">
        <f t="shared" si="1"/>
        <v>783</v>
      </c>
      <c r="M47">
        <v>57</v>
      </c>
      <c r="N47">
        <v>1</v>
      </c>
      <c r="O47">
        <f t="shared" si="2"/>
        <v>13.736842105263158</v>
      </c>
      <c r="Q47">
        <v>330</v>
      </c>
      <c r="R47">
        <v>650</v>
      </c>
      <c r="S47">
        <v>0</v>
      </c>
      <c r="T47">
        <v>0</v>
      </c>
      <c r="U47">
        <f t="shared" si="3"/>
        <v>980</v>
      </c>
      <c r="V47">
        <v>0</v>
      </c>
      <c r="W47">
        <f t="shared" si="4"/>
        <v>980</v>
      </c>
      <c r="X47">
        <v>68</v>
      </c>
      <c r="Y47">
        <v>2</v>
      </c>
      <c r="Z47">
        <f t="shared" si="5"/>
        <v>14.411764705882353</v>
      </c>
      <c r="AB47">
        <v>1256</v>
      </c>
      <c r="AC47">
        <v>0</v>
      </c>
      <c r="AD47">
        <v>0</v>
      </c>
      <c r="AE47">
        <v>0</v>
      </c>
      <c r="AF47">
        <f t="shared" si="6"/>
        <v>1256</v>
      </c>
      <c r="AG47">
        <v>0</v>
      </c>
      <c r="AH47">
        <f t="shared" si="7"/>
        <v>1256</v>
      </c>
      <c r="AI47">
        <v>26</v>
      </c>
      <c r="AJ47">
        <f t="shared" si="8"/>
        <v>6</v>
      </c>
      <c r="AK47">
        <f t="shared" si="25"/>
        <v>48.307692307692307</v>
      </c>
      <c r="AM47">
        <v>951</v>
      </c>
      <c r="AN47">
        <v>390</v>
      </c>
      <c r="AO47">
        <v>0</v>
      </c>
      <c r="AP47">
        <f t="shared" si="9"/>
        <v>1341</v>
      </c>
      <c r="AQ47">
        <v>0</v>
      </c>
      <c r="AR47">
        <f t="shared" si="10"/>
        <v>1341</v>
      </c>
      <c r="AS47">
        <v>20</v>
      </c>
      <c r="AT47">
        <f t="shared" si="11"/>
        <v>6</v>
      </c>
      <c r="AU47">
        <f t="shared" si="12"/>
        <v>67.05</v>
      </c>
      <c r="AW47">
        <v>128</v>
      </c>
      <c r="AX47">
        <v>300</v>
      </c>
      <c r="AY47">
        <v>0</v>
      </c>
      <c r="AZ47">
        <f t="shared" si="13"/>
        <v>428</v>
      </c>
      <c r="BA47">
        <v>0</v>
      </c>
      <c r="BB47">
        <f t="shared" si="26"/>
        <v>428</v>
      </c>
      <c r="BC47">
        <v>14</v>
      </c>
      <c r="BD47">
        <f t="shared" si="15"/>
        <v>7</v>
      </c>
      <c r="BE47">
        <f t="shared" si="16"/>
        <v>30.571428571428573</v>
      </c>
      <c r="BG47">
        <v>451</v>
      </c>
      <c r="BH47">
        <v>1800</v>
      </c>
      <c r="BI47">
        <v>0</v>
      </c>
      <c r="BJ47">
        <f t="shared" si="17"/>
        <v>2251</v>
      </c>
      <c r="BK47">
        <v>0</v>
      </c>
      <c r="BL47">
        <f t="shared" si="18"/>
        <v>2251</v>
      </c>
      <c r="BM47">
        <v>12</v>
      </c>
      <c r="BN47">
        <f t="shared" si="19"/>
        <v>5</v>
      </c>
      <c r="BO47">
        <f t="shared" si="20"/>
        <v>187.58333333333334</v>
      </c>
      <c r="BQ47">
        <v>743</v>
      </c>
      <c r="BR47">
        <v>253</v>
      </c>
      <c r="BS47">
        <v>0</v>
      </c>
      <c r="BT47">
        <f t="shared" si="21"/>
        <v>996</v>
      </c>
      <c r="BU47">
        <v>196</v>
      </c>
      <c r="BV47">
        <f t="shared" si="22"/>
        <v>1192</v>
      </c>
      <c r="BW47">
        <v>11</v>
      </c>
      <c r="BX47">
        <f t="shared" si="23"/>
        <v>5</v>
      </c>
      <c r="BY47">
        <f t="shared" si="24"/>
        <v>108.36363636363636</v>
      </c>
      <c r="CA47">
        <v>-30001</v>
      </c>
    </row>
    <row r="48" spans="1:79" ht="17.25" customHeight="1" x14ac:dyDescent="0.3">
      <c r="A48" s="2">
        <v>44543</v>
      </c>
      <c r="B48" t="s">
        <v>116</v>
      </c>
      <c r="C48" t="s">
        <v>117</v>
      </c>
      <c r="D48" t="s">
        <v>27</v>
      </c>
      <c r="F48">
        <v>1465</v>
      </c>
      <c r="G48">
        <v>100</v>
      </c>
      <c r="H48">
        <v>0</v>
      </c>
      <c r="I48">
        <v>-302</v>
      </c>
      <c r="J48">
        <f t="shared" si="0"/>
        <v>1263</v>
      </c>
      <c r="K48">
        <v>0</v>
      </c>
      <c r="L48">
        <f t="shared" si="1"/>
        <v>1263</v>
      </c>
      <c r="M48">
        <v>222</v>
      </c>
      <c r="N48">
        <v>1</v>
      </c>
      <c r="O48">
        <f t="shared" si="2"/>
        <v>5.6891891891891895</v>
      </c>
      <c r="Q48">
        <v>666</v>
      </c>
      <c r="R48">
        <v>0</v>
      </c>
      <c r="S48">
        <v>0</v>
      </c>
      <c r="T48">
        <v>0</v>
      </c>
      <c r="U48">
        <f t="shared" si="3"/>
        <v>666</v>
      </c>
      <c r="V48">
        <v>0</v>
      </c>
      <c r="W48">
        <f t="shared" si="4"/>
        <v>666</v>
      </c>
      <c r="X48">
        <v>53</v>
      </c>
      <c r="Y48">
        <v>2</v>
      </c>
      <c r="Z48">
        <f t="shared" si="5"/>
        <v>12.566037735849056</v>
      </c>
      <c r="AB48">
        <v>5162</v>
      </c>
      <c r="AC48">
        <v>0</v>
      </c>
      <c r="AD48">
        <v>0</v>
      </c>
      <c r="AE48">
        <v>-445</v>
      </c>
      <c r="AF48">
        <f t="shared" si="6"/>
        <v>4717</v>
      </c>
      <c r="AG48">
        <v>10261</v>
      </c>
      <c r="AH48">
        <f t="shared" si="7"/>
        <v>14978</v>
      </c>
      <c r="AI48">
        <v>1523</v>
      </c>
      <c r="AJ48">
        <f t="shared" si="8"/>
        <v>6</v>
      </c>
      <c r="AK48">
        <f t="shared" si="25"/>
        <v>9.8345370978332234</v>
      </c>
      <c r="AM48">
        <v>8303</v>
      </c>
      <c r="AN48">
        <v>2280</v>
      </c>
      <c r="AO48">
        <v>-61</v>
      </c>
      <c r="AP48">
        <f t="shared" si="9"/>
        <v>10522</v>
      </c>
      <c r="AQ48">
        <v>0</v>
      </c>
      <c r="AR48">
        <f t="shared" si="10"/>
        <v>10522</v>
      </c>
      <c r="AS48">
        <v>266</v>
      </c>
      <c r="AT48">
        <f t="shared" si="11"/>
        <v>6</v>
      </c>
      <c r="AU48">
        <f t="shared" si="12"/>
        <v>39.556390977443606</v>
      </c>
      <c r="AW48">
        <v>1355</v>
      </c>
      <c r="AX48">
        <v>0</v>
      </c>
      <c r="AY48">
        <v>-181</v>
      </c>
      <c r="AZ48">
        <f t="shared" si="13"/>
        <v>1174</v>
      </c>
      <c r="BA48">
        <v>8000</v>
      </c>
      <c r="BB48">
        <f t="shared" si="26"/>
        <v>9174</v>
      </c>
      <c r="BC48">
        <v>205</v>
      </c>
      <c r="BD48">
        <f t="shared" si="15"/>
        <v>7</v>
      </c>
      <c r="BE48">
        <f t="shared" si="16"/>
        <v>44.751219512195121</v>
      </c>
      <c r="BG48">
        <v>4932</v>
      </c>
      <c r="BH48">
        <v>0</v>
      </c>
      <c r="BI48">
        <v>-55</v>
      </c>
      <c r="BJ48">
        <f t="shared" si="17"/>
        <v>4877</v>
      </c>
      <c r="BK48">
        <v>0</v>
      </c>
      <c r="BL48">
        <f t="shared" si="18"/>
        <v>4877</v>
      </c>
      <c r="BM48">
        <v>92</v>
      </c>
      <c r="BN48">
        <f t="shared" si="19"/>
        <v>5</v>
      </c>
      <c r="BO48">
        <f t="shared" si="20"/>
        <v>53.010869565217391</v>
      </c>
      <c r="BQ48">
        <v>124</v>
      </c>
      <c r="BR48">
        <v>100</v>
      </c>
      <c r="BS48">
        <v>-39</v>
      </c>
      <c r="BT48">
        <f t="shared" si="21"/>
        <v>185</v>
      </c>
      <c r="BU48">
        <v>3000</v>
      </c>
      <c r="BV48">
        <f t="shared" si="22"/>
        <v>3185</v>
      </c>
      <c r="BW48">
        <v>143</v>
      </c>
      <c r="BX48">
        <f t="shared" si="23"/>
        <v>5</v>
      </c>
      <c r="BY48">
        <f t="shared" si="24"/>
        <v>22.272727272727273</v>
      </c>
      <c r="CA48">
        <v>-18031</v>
      </c>
    </row>
    <row r="49" spans="1:79" ht="17.25" customHeight="1" x14ac:dyDescent="0.3">
      <c r="A49" s="2">
        <v>44543</v>
      </c>
      <c r="B49" t="s">
        <v>118</v>
      </c>
      <c r="C49" t="s">
        <v>119</v>
      </c>
      <c r="D49" t="s">
        <v>27</v>
      </c>
      <c r="F49">
        <v>265</v>
      </c>
      <c r="G49">
        <v>0</v>
      </c>
      <c r="H49">
        <v>0</v>
      </c>
      <c r="I49">
        <v>-11</v>
      </c>
      <c r="J49">
        <f t="shared" si="0"/>
        <v>254</v>
      </c>
      <c r="K49">
        <v>0</v>
      </c>
      <c r="L49">
        <f t="shared" si="1"/>
        <v>254</v>
      </c>
      <c r="M49">
        <v>15</v>
      </c>
      <c r="N49">
        <v>1</v>
      </c>
      <c r="O49">
        <f t="shared" si="2"/>
        <v>16.933333333333334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B49">
        <v>1108</v>
      </c>
      <c r="AC49">
        <v>0</v>
      </c>
      <c r="AD49">
        <v>0</v>
      </c>
      <c r="AE49">
        <v>-26</v>
      </c>
      <c r="AF49">
        <f t="shared" si="6"/>
        <v>1082</v>
      </c>
      <c r="AG49">
        <v>0</v>
      </c>
      <c r="AH49">
        <f t="shared" si="7"/>
        <v>1082</v>
      </c>
      <c r="AI49">
        <v>23</v>
      </c>
      <c r="AJ49">
        <f t="shared" si="8"/>
        <v>6</v>
      </c>
      <c r="AK49">
        <f t="shared" si="25"/>
        <v>47.043478260869563</v>
      </c>
      <c r="AM49">
        <v>213</v>
      </c>
      <c r="AN49">
        <v>0</v>
      </c>
      <c r="AO49">
        <v>-112</v>
      </c>
      <c r="AP49">
        <f t="shared" si="9"/>
        <v>101</v>
      </c>
      <c r="AQ49">
        <v>0</v>
      </c>
      <c r="AR49">
        <f t="shared" si="10"/>
        <v>101</v>
      </c>
      <c r="AS49">
        <v>22</v>
      </c>
      <c r="AT49">
        <f t="shared" si="11"/>
        <v>6</v>
      </c>
      <c r="AU49">
        <f t="shared" si="12"/>
        <v>4.5909090909090908</v>
      </c>
      <c r="AW49">
        <v>49</v>
      </c>
      <c r="AX49">
        <v>0</v>
      </c>
      <c r="AY49">
        <v>0</v>
      </c>
      <c r="AZ49">
        <f t="shared" si="13"/>
        <v>49</v>
      </c>
      <c r="BA49">
        <v>0</v>
      </c>
      <c r="BB49">
        <f t="shared" si="26"/>
        <v>49</v>
      </c>
      <c r="BC49">
        <v>35</v>
      </c>
      <c r="BD49">
        <f t="shared" si="15"/>
        <v>7</v>
      </c>
      <c r="BE49">
        <f t="shared" si="16"/>
        <v>1.4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CA49">
        <v>0</v>
      </c>
    </row>
    <row r="50" spans="1:79" ht="17.25" customHeight="1" x14ac:dyDescent="0.3">
      <c r="A50" s="2">
        <v>44543</v>
      </c>
      <c r="B50" t="s">
        <v>120</v>
      </c>
      <c r="C50" t="s">
        <v>121</v>
      </c>
      <c r="D50" t="s">
        <v>27</v>
      </c>
      <c r="F50">
        <v>710</v>
      </c>
      <c r="G50">
        <v>0</v>
      </c>
      <c r="H50">
        <v>0</v>
      </c>
      <c r="I50">
        <v>-64</v>
      </c>
      <c r="J50">
        <f t="shared" si="0"/>
        <v>646</v>
      </c>
      <c r="K50">
        <v>0</v>
      </c>
      <c r="L50">
        <f t="shared" si="1"/>
        <v>646</v>
      </c>
      <c r="M50">
        <v>64</v>
      </c>
      <c r="N50">
        <v>1</v>
      </c>
      <c r="O50">
        <f t="shared" si="2"/>
        <v>10.09375</v>
      </c>
      <c r="Q50">
        <v>339</v>
      </c>
      <c r="R50">
        <v>0</v>
      </c>
      <c r="S50">
        <v>0</v>
      </c>
      <c r="T50">
        <v>-20</v>
      </c>
      <c r="U50">
        <f t="shared" si="3"/>
        <v>319</v>
      </c>
      <c r="V50">
        <v>0</v>
      </c>
      <c r="W50">
        <f t="shared" si="4"/>
        <v>319</v>
      </c>
      <c r="X50">
        <v>9</v>
      </c>
      <c r="Y50">
        <v>2</v>
      </c>
      <c r="Z50">
        <f t="shared" si="5"/>
        <v>35.444444444444443</v>
      </c>
      <c r="AB50">
        <v>2726</v>
      </c>
      <c r="AC50">
        <v>0</v>
      </c>
      <c r="AD50">
        <v>0</v>
      </c>
      <c r="AE50">
        <v>0</v>
      </c>
      <c r="AF50">
        <f t="shared" si="6"/>
        <v>2726</v>
      </c>
      <c r="AG50">
        <v>0</v>
      </c>
      <c r="AH50">
        <f t="shared" si="7"/>
        <v>2726</v>
      </c>
      <c r="AI50">
        <v>66</v>
      </c>
      <c r="AJ50">
        <f t="shared" si="8"/>
        <v>6</v>
      </c>
      <c r="AK50">
        <f t="shared" si="25"/>
        <v>41.303030303030305</v>
      </c>
      <c r="AM50">
        <v>2085</v>
      </c>
      <c r="AN50">
        <v>430</v>
      </c>
      <c r="AO50">
        <v>-10</v>
      </c>
      <c r="AP50">
        <f t="shared" si="9"/>
        <v>2505</v>
      </c>
      <c r="AQ50">
        <v>0</v>
      </c>
      <c r="AR50">
        <f t="shared" si="10"/>
        <v>2505</v>
      </c>
      <c r="AS50">
        <v>53</v>
      </c>
      <c r="AT50">
        <f t="shared" si="11"/>
        <v>6</v>
      </c>
      <c r="AU50">
        <f t="shared" si="12"/>
        <v>47.264150943396224</v>
      </c>
      <c r="AW50">
        <v>699</v>
      </c>
      <c r="AX50">
        <v>0</v>
      </c>
      <c r="AY50">
        <v>-12</v>
      </c>
      <c r="AZ50">
        <f t="shared" si="13"/>
        <v>687</v>
      </c>
      <c r="BA50">
        <v>800</v>
      </c>
      <c r="BB50">
        <f t="shared" si="26"/>
        <v>1487</v>
      </c>
      <c r="BC50">
        <v>44</v>
      </c>
      <c r="BD50">
        <f t="shared" si="15"/>
        <v>7</v>
      </c>
      <c r="BE50">
        <f t="shared" si="16"/>
        <v>33.795454545454547</v>
      </c>
      <c r="BG50">
        <v>1141</v>
      </c>
      <c r="BH50">
        <v>0</v>
      </c>
      <c r="BI50">
        <v>-20</v>
      </c>
      <c r="BJ50">
        <f t="shared" si="17"/>
        <v>1121</v>
      </c>
      <c r="BK50">
        <v>0</v>
      </c>
      <c r="BL50">
        <f t="shared" si="18"/>
        <v>1121</v>
      </c>
      <c r="BM50">
        <v>29</v>
      </c>
      <c r="BN50">
        <f t="shared" si="19"/>
        <v>5</v>
      </c>
      <c r="BO50">
        <f t="shared" si="20"/>
        <v>38.655172413793103</v>
      </c>
      <c r="BQ50">
        <v>1875</v>
      </c>
      <c r="BR50">
        <v>0</v>
      </c>
      <c r="BS50">
        <v>-20</v>
      </c>
      <c r="BT50">
        <f t="shared" si="21"/>
        <v>1855</v>
      </c>
      <c r="BU50">
        <v>0</v>
      </c>
      <c r="BV50">
        <f t="shared" si="22"/>
        <v>1855</v>
      </c>
      <c r="BW50">
        <v>23</v>
      </c>
      <c r="BX50">
        <f t="shared" si="23"/>
        <v>5</v>
      </c>
      <c r="BY50">
        <f t="shared" si="24"/>
        <v>80.652173913043484</v>
      </c>
      <c r="CA50">
        <v>7600</v>
      </c>
    </row>
    <row r="51" spans="1:79" ht="17.25" customHeight="1" x14ac:dyDescent="0.3">
      <c r="A51" s="2">
        <v>44543</v>
      </c>
      <c r="B51" t="s">
        <v>122</v>
      </c>
      <c r="C51" t="s">
        <v>123</v>
      </c>
      <c r="D51" t="s">
        <v>27</v>
      </c>
      <c r="F51">
        <v>409</v>
      </c>
      <c r="G51">
        <v>0</v>
      </c>
      <c r="H51">
        <v>0</v>
      </c>
      <c r="I51">
        <v>-34</v>
      </c>
      <c r="J51">
        <f t="shared" si="0"/>
        <v>375</v>
      </c>
      <c r="K51">
        <v>0</v>
      </c>
      <c r="L51">
        <f t="shared" si="1"/>
        <v>375</v>
      </c>
      <c r="M51">
        <v>42</v>
      </c>
      <c r="N51">
        <v>1</v>
      </c>
      <c r="O51">
        <f t="shared" si="2"/>
        <v>8.9285714285714288</v>
      </c>
      <c r="Q51">
        <v>257</v>
      </c>
      <c r="R51">
        <v>0</v>
      </c>
      <c r="S51">
        <v>0</v>
      </c>
      <c r="T51">
        <v>0</v>
      </c>
      <c r="U51">
        <f t="shared" si="3"/>
        <v>257</v>
      </c>
      <c r="V51">
        <v>0</v>
      </c>
      <c r="W51">
        <f t="shared" si="4"/>
        <v>257</v>
      </c>
      <c r="X51">
        <v>6</v>
      </c>
      <c r="Y51">
        <v>2</v>
      </c>
      <c r="Z51">
        <f t="shared" si="5"/>
        <v>42.833333333333336</v>
      </c>
      <c r="AB51">
        <v>5160</v>
      </c>
      <c r="AC51">
        <v>0</v>
      </c>
      <c r="AD51">
        <v>0</v>
      </c>
      <c r="AE51">
        <v>0</v>
      </c>
      <c r="AF51">
        <f t="shared" si="6"/>
        <v>5160</v>
      </c>
      <c r="AG51">
        <v>0</v>
      </c>
      <c r="AH51">
        <f t="shared" si="7"/>
        <v>5160</v>
      </c>
      <c r="AI51">
        <v>101</v>
      </c>
      <c r="AJ51">
        <f t="shared" si="8"/>
        <v>6</v>
      </c>
      <c r="AK51">
        <f t="shared" si="25"/>
        <v>51.089108910891092</v>
      </c>
      <c r="AM51">
        <v>1441</v>
      </c>
      <c r="AN51">
        <v>0</v>
      </c>
      <c r="AO51">
        <v>0</v>
      </c>
      <c r="AP51">
        <f t="shared" si="9"/>
        <v>1441</v>
      </c>
      <c r="AQ51">
        <v>0</v>
      </c>
      <c r="AR51">
        <f t="shared" si="10"/>
        <v>1441</v>
      </c>
      <c r="AS51">
        <v>37</v>
      </c>
      <c r="AT51">
        <f t="shared" si="11"/>
        <v>6</v>
      </c>
      <c r="AU51">
        <f t="shared" si="12"/>
        <v>38.945945945945944</v>
      </c>
      <c r="AW51">
        <v>1653</v>
      </c>
      <c r="AX51">
        <v>0</v>
      </c>
      <c r="AY51">
        <v>-51</v>
      </c>
      <c r="AZ51">
        <f t="shared" si="13"/>
        <v>1602</v>
      </c>
      <c r="BA51">
        <v>1000</v>
      </c>
      <c r="BB51">
        <f t="shared" si="26"/>
        <v>2602</v>
      </c>
      <c r="BC51">
        <v>66</v>
      </c>
      <c r="BD51">
        <f t="shared" si="15"/>
        <v>7</v>
      </c>
      <c r="BE51">
        <f t="shared" si="16"/>
        <v>39.424242424242422</v>
      </c>
      <c r="BG51">
        <v>1223</v>
      </c>
      <c r="BH51">
        <v>0</v>
      </c>
      <c r="BI51">
        <v>0</v>
      </c>
      <c r="BJ51">
        <f t="shared" si="17"/>
        <v>1223</v>
      </c>
      <c r="BK51">
        <v>0</v>
      </c>
      <c r="BL51">
        <f t="shared" si="18"/>
        <v>1223</v>
      </c>
      <c r="BM51">
        <v>30</v>
      </c>
      <c r="BN51">
        <f t="shared" si="19"/>
        <v>5</v>
      </c>
      <c r="BO51">
        <f t="shared" si="20"/>
        <v>40.766666666666666</v>
      </c>
      <c r="BQ51">
        <v>2288</v>
      </c>
      <c r="BR51">
        <v>0</v>
      </c>
      <c r="BS51">
        <v>-34</v>
      </c>
      <c r="BT51">
        <f t="shared" si="21"/>
        <v>2254</v>
      </c>
      <c r="BU51">
        <v>1000</v>
      </c>
      <c r="BV51">
        <f t="shared" si="22"/>
        <v>3254</v>
      </c>
      <c r="BW51">
        <v>33</v>
      </c>
      <c r="BX51">
        <f t="shared" si="23"/>
        <v>5</v>
      </c>
      <c r="BY51">
        <f t="shared" si="24"/>
        <v>98.606060606060609</v>
      </c>
      <c r="CA51">
        <v>13445</v>
      </c>
    </row>
    <row r="52" spans="1:79" ht="17.25" customHeight="1" x14ac:dyDescent="0.3">
      <c r="A52" s="2">
        <v>44543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44543</v>
      </c>
      <c r="B53" t="s">
        <v>126</v>
      </c>
      <c r="C53" t="s">
        <v>127</v>
      </c>
      <c r="D53" t="s">
        <v>27</v>
      </c>
      <c r="F53">
        <v>1211</v>
      </c>
      <c r="G53">
        <v>1218</v>
      </c>
      <c r="H53">
        <v>0</v>
      </c>
      <c r="I53">
        <v>-43</v>
      </c>
      <c r="J53">
        <f t="shared" si="0"/>
        <v>2386</v>
      </c>
      <c r="K53">
        <v>0</v>
      </c>
      <c r="L53">
        <f t="shared" si="1"/>
        <v>2386</v>
      </c>
      <c r="M53">
        <v>111</v>
      </c>
      <c r="N53">
        <v>1</v>
      </c>
      <c r="O53">
        <f t="shared" si="2"/>
        <v>21.495495495495497</v>
      </c>
      <c r="Q53">
        <v>720</v>
      </c>
      <c r="R53">
        <v>820</v>
      </c>
      <c r="S53">
        <v>0</v>
      </c>
      <c r="T53">
        <v>-10</v>
      </c>
      <c r="U53">
        <f t="shared" si="3"/>
        <v>1530</v>
      </c>
      <c r="V53">
        <v>0</v>
      </c>
      <c r="W53">
        <f t="shared" si="4"/>
        <v>1530</v>
      </c>
      <c r="X53">
        <v>20</v>
      </c>
      <c r="Y53">
        <v>2</v>
      </c>
      <c r="Z53">
        <f t="shared" si="5"/>
        <v>76.5</v>
      </c>
      <c r="AB53">
        <v>1470</v>
      </c>
      <c r="AC53">
        <v>0</v>
      </c>
      <c r="AD53">
        <v>0</v>
      </c>
      <c r="AE53">
        <v>-2</v>
      </c>
      <c r="AF53">
        <f t="shared" si="6"/>
        <v>1468</v>
      </c>
      <c r="AG53">
        <v>0</v>
      </c>
      <c r="AH53">
        <f t="shared" si="7"/>
        <v>1468</v>
      </c>
      <c r="AI53">
        <v>30</v>
      </c>
      <c r="AJ53">
        <f t="shared" si="8"/>
        <v>6</v>
      </c>
      <c r="AK53">
        <f t="shared" si="25"/>
        <v>48.93333333333333</v>
      </c>
      <c r="AM53">
        <v>2402</v>
      </c>
      <c r="AN53">
        <v>420</v>
      </c>
      <c r="AO53">
        <v>0</v>
      </c>
      <c r="AP53">
        <f t="shared" si="9"/>
        <v>2822</v>
      </c>
      <c r="AQ53">
        <v>0</v>
      </c>
      <c r="AR53">
        <f t="shared" si="10"/>
        <v>2822</v>
      </c>
      <c r="AS53">
        <v>20</v>
      </c>
      <c r="AT53">
        <f t="shared" si="11"/>
        <v>6</v>
      </c>
      <c r="AU53">
        <f t="shared" si="12"/>
        <v>141.1</v>
      </c>
      <c r="AW53">
        <v>710</v>
      </c>
      <c r="AX53">
        <v>278</v>
      </c>
      <c r="AY53">
        <v>-22</v>
      </c>
      <c r="AZ53">
        <f t="shared" si="13"/>
        <v>966</v>
      </c>
      <c r="BA53">
        <v>0</v>
      </c>
      <c r="BB53">
        <f t="shared" si="26"/>
        <v>966</v>
      </c>
      <c r="BC53">
        <v>21</v>
      </c>
      <c r="BD53">
        <f t="shared" si="15"/>
        <v>7</v>
      </c>
      <c r="BE53">
        <f t="shared" si="16"/>
        <v>46</v>
      </c>
      <c r="BG53">
        <v>177</v>
      </c>
      <c r="BH53">
        <v>660</v>
      </c>
      <c r="BI53">
        <v>0</v>
      </c>
      <c r="BJ53">
        <f t="shared" si="17"/>
        <v>837</v>
      </c>
      <c r="BK53">
        <v>0</v>
      </c>
      <c r="BL53">
        <f t="shared" si="18"/>
        <v>837</v>
      </c>
      <c r="BM53">
        <v>11</v>
      </c>
      <c r="BN53">
        <f t="shared" si="19"/>
        <v>5</v>
      </c>
      <c r="BO53">
        <f t="shared" si="20"/>
        <v>76.090909090909093</v>
      </c>
      <c r="BQ53">
        <v>1746</v>
      </c>
      <c r="BR53">
        <v>600</v>
      </c>
      <c r="BS53">
        <v>0</v>
      </c>
      <c r="BT53">
        <f t="shared" si="21"/>
        <v>2346</v>
      </c>
      <c r="BU53">
        <v>400</v>
      </c>
      <c r="BV53">
        <f t="shared" si="22"/>
        <v>2746</v>
      </c>
      <c r="BW53">
        <v>37</v>
      </c>
      <c r="BX53">
        <f t="shared" si="23"/>
        <v>5</v>
      </c>
      <c r="BY53">
        <f t="shared" si="24"/>
        <v>74.21621621621621</v>
      </c>
      <c r="CA53">
        <v>9196</v>
      </c>
    </row>
    <row r="54" spans="1:79" ht="17.25" customHeight="1" x14ac:dyDescent="0.3">
      <c r="A54" s="2">
        <v>44543</v>
      </c>
      <c r="B54" t="s">
        <v>128</v>
      </c>
      <c r="C54" t="s">
        <v>129</v>
      </c>
      <c r="D54" t="s">
        <v>27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v>0</v>
      </c>
      <c r="L54">
        <f t="shared" si="1"/>
        <v>0</v>
      </c>
      <c r="M54">
        <v>2</v>
      </c>
      <c r="N54">
        <v>1</v>
      </c>
      <c r="O54">
        <f t="shared" si="2"/>
        <v>0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389</v>
      </c>
      <c r="AC54">
        <v>0</v>
      </c>
      <c r="AD54">
        <v>0</v>
      </c>
      <c r="AE54">
        <v>-3</v>
      </c>
      <c r="AF54">
        <f t="shared" si="6"/>
        <v>386</v>
      </c>
      <c r="AG54">
        <v>0</v>
      </c>
      <c r="AH54">
        <f t="shared" si="7"/>
        <v>386</v>
      </c>
      <c r="AI54">
        <v>17</v>
      </c>
      <c r="AJ54">
        <f t="shared" si="8"/>
        <v>6</v>
      </c>
      <c r="AK54">
        <f t="shared" si="25"/>
        <v>22.705882352941178</v>
      </c>
      <c r="AM54">
        <v>66</v>
      </c>
      <c r="AN54">
        <v>0</v>
      </c>
      <c r="AO54">
        <v>-2</v>
      </c>
      <c r="AP54">
        <f t="shared" si="9"/>
        <v>64</v>
      </c>
      <c r="AQ54">
        <v>0</v>
      </c>
      <c r="AR54">
        <f t="shared" si="10"/>
        <v>64</v>
      </c>
      <c r="AS54">
        <v>10</v>
      </c>
      <c r="AT54">
        <f t="shared" si="11"/>
        <v>6</v>
      </c>
      <c r="AU54">
        <f t="shared" si="12"/>
        <v>6.4</v>
      </c>
      <c r="AW54">
        <v>67</v>
      </c>
      <c r="AX54">
        <v>0</v>
      </c>
      <c r="AY54">
        <v>0</v>
      </c>
      <c r="AZ54">
        <f t="shared" si="13"/>
        <v>67</v>
      </c>
      <c r="BA54">
        <v>0</v>
      </c>
      <c r="BB54">
        <f t="shared" si="26"/>
        <v>67</v>
      </c>
      <c r="BC54">
        <v>5</v>
      </c>
      <c r="BD54">
        <f t="shared" si="15"/>
        <v>7</v>
      </c>
      <c r="BE54">
        <f t="shared" si="16"/>
        <v>13.4</v>
      </c>
      <c r="BG54">
        <v>4</v>
      </c>
      <c r="BH54">
        <v>30</v>
      </c>
      <c r="BI54">
        <v>-30</v>
      </c>
      <c r="BJ54">
        <f t="shared" si="17"/>
        <v>4</v>
      </c>
      <c r="BK54">
        <v>0</v>
      </c>
      <c r="BL54">
        <f t="shared" si="18"/>
        <v>4</v>
      </c>
      <c r="BM54">
        <v>6</v>
      </c>
      <c r="BN54">
        <f t="shared" si="19"/>
        <v>5</v>
      </c>
      <c r="BO54">
        <f t="shared" si="20"/>
        <v>0.66666666666666663</v>
      </c>
      <c r="BQ54">
        <v>58</v>
      </c>
      <c r="BR54">
        <v>22</v>
      </c>
      <c r="BS54">
        <v>0</v>
      </c>
      <c r="BT54">
        <f t="shared" si="21"/>
        <v>80</v>
      </c>
      <c r="BU54">
        <v>120</v>
      </c>
      <c r="BV54">
        <f t="shared" si="22"/>
        <v>200</v>
      </c>
      <c r="BW54">
        <v>7</v>
      </c>
      <c r="BX54">
        <f t="shared" si="23"/>
        <v>5</v>
      </c>
      <c r="BY54">
        <f t="shared" si="24"/>
        <v>28.571428571428573</v>
      </c>
      <c r="CA54">
        <v>306</v>
      </c>
    </row>
    <row r="55" spans="1:79" ht="17.25" customHeight="1" x14ac:dyDescent="0.3">
      <c r="A55" s="2">
        <v>44543</v>
      </c>
      <c r="B55" t="s">
        <v>130</v>
      </c>
      <c r="C55" t="s">
        <v>131</v>
      </c>
      <c r="D55" t="s">
        <v>27</v>
      </c>
      <c r="F55">
        <v>403</v>
      </c>
      <c r="G55">
        <v>0</v>
      </c>
      <c r="H55">
        <v>0</v>
      </c>
      <c r="I55">
        <v>-100</v>
      </c>
      <c r="J55">
        <f t="shared" si="0"/>
        <v>303</v>
      </c>
      <c r="K55">
        <v>0</v>
      </c>
      <c r="L55">
        <f t="shared" si="1"/>
        <v>303</v>
      </c>
      <c r="M55">
        <v>27</v>
      </c>
      <c r="N55">
        <v>1</v>
      </c>
      <c r="O55">
        <f t="shared" si="2"/>
        <v>11.222222222222221</v>
      </c>
      <c r="Q55">
        <v>367</v>
      </c>
      <c r="R55">
        <v>0</v>
      </c>
      <c r="S55">
        <v>0</v>
      </c>
      <c r="T55">
        <v>-20</v>
      </c>
      <c r="U55">
        <f t="shared" si="3"/>
        <v>347</v>
      </c>
      <c r="V55">
        <v>0</v>
      </c>
      <c r="W55">
        <f t="shared" si="4"/>
        <v>347</v>
      </c>
      <c r="X55">
        <v>17</v>
      </c>
      <c r="Y55">
        <v>2</v>
      </c>
      <c r="Z55">
        <f t="shared" si="5"/>
        <v>20.411764705882351</v>
      </c>
      <c r="AB55">
        <v>3544</v>
      </c>
      <c r="AC55">
        <v>0</v>
      </c>
      <c r="AD55">
        <v>0</v>
      </c>
      <c r="AE55">
        <v>-48</v>
      </c>
      <c r="AF55">
        <f t="shared" si="6"/>
        <v>3496</v>
      </c>
      <c r="AG55">
        <v>0</v>
      </c>
      <c r="AH55">
        <f t="shared" si="7"/>
        <v>3496</v>
      </c>
      <c r="AI55">
        <v>83</v>
      </c>
      <c r="AJ55">
        <f t="shared" si="8"/>
        <v>6</v>
      </c>
      <c r="AK55">
        <f t="shared" si="25"/>
        <v>42.120481927710841</v>
      </c>
      <c r="AM55">
        <v>875</v>
      </c>
      <c r="AN55">
        <v>80</v>
      </c>
      <c r="AO55">
        <v>-44</v>
      </c>
      <c r="AP55">
        <f t="shared" si="9"/>
        <v>911</v>
      </c>
      <c r="AQ55">
        <v>0</v>
      </c>
      <c r="AR55">
        <f t="shared" si="10"/>
        <v>911</v>
      </c>
      <c r="AS55">
        <v>33</v>
      </c>
      <c r="AT55">
        <f t="shared" si="11"/>
        <v>6</v>
      </c>
      <c r="AU55">
        <f t="shared" si="12"/>
        <v>27.606060606060606</v>
      </c>
      <c r="AW55">
        <v>537</v>
      </c>
      <c r="AX55">
        <v>0</v>
      </c>
      <c r="AY55">
        <v>-5</v>
      </c>
      <c r="AZ55">
        <f t="shared" si="13"/>
        <v>532</v>
      </c>
      <c r="BA55">
        <v>0</v>
      </c>
      <c r="BB55">
        <f t="shared" si="26"/>
        <v>532</v>
      </c>
      <c r="BC55">
        <v>20</v>
      </c>
      <c r="BD55">
        <f t="shared" si="15"/>
        <v>7</v>
      </c>
      <c r="BE55">
        <f t="shared" si="16"/>
        <v>26.6</v>
      </c>
      <c r="BG55">
        <v>839</v>
      </c>
      <c r="BH55">
        <v>0</v>
      </c>
      <c r="BI55">
        <v>0</v>
      </c>
      <c r="BJ55">
        <f t="shared" si="17"/>
        <v>839</v>
      </c>
      <c r="BK55">
        <v>0</v>
      </c>
      <c r="BL55">
        <f t="shared" si="18"/>
        <v>839</v>
      </c>
      <c r="BM55">
        <v>17</v>
      </c>
      <c r="BN55">
        <f t="shared" si="19"/>
        <v>5</v>
      </c>
      <c r="BO55">
        <f t="shared" si="20"/>
        <v>49.352941176470587</v>
      </c>
      <c r="BQ55">
        <v>1012</v>
      </c>
      <c r="BR55">
        <v>0</v>
      </c>
      <c r="BS55">
        <v>-3</v>
      </c>
      <c r="BT55">
        <f t="shared" si="21"/>
        <v>1009</v>
      </c>
      <c r="BU55">
        <v>1440</v>
      </c>
      <c r="BV55">
        <f t="shared" si="22"/>
        <v>2449</v>
      </c>
      <c r="BW55">
        <v>46</v>
      </c>
      <c r="BX55">
        <f t="shared" si="23"/>
        <v>5</v>
      </c>
      <c r="BY55">
        <f t="shared" si="24"/>
        <v>53.239130434782609</v>
      </c>
      <c r="CA55">
        <v>13473</v>
      </c>
    </row>
    <row r="56" spans="1:79" ht="17.25" customHeight="1" x14ac:dyDescent="0.3">
      <c r="A56" s="2">
        <v>44543</v>
      </c>
      <c r="B56" t="s">
        <v>132</v>
      </c>
      <c r="C56" t="s">
        <v>133</v>
      </c>
      <c r="D56" t="s">
        <v>27</v>
      </c>
      <c r="F56">
        <v>852</v>
      </c>
      <c r="G56">
        <v>559</v>
      </c>
      <c r="H56">
        <v>0</v>
      </c>
      <c r="I56">
        <v>-127</v>
      </c>
      <c r="J56">
        <f t="shared" si="0"/>
        <v>1284</v>
      </c>
      <c r="K56">
        <v>0</v>
      </c>
      <c r="L56">
        <f t="shared" si="1"/>
        <v>1284</v>
      </c>
      <c r="M56">
        <v>144</v>
      </c>
      <c r="N56">
        <v>1</v>
      </c>
      <c r="O56">
        <f t="shared" si="2"/>
        <v>8.9166666666666661</v>
      </c>
      <c r="Q56">
        <v>99</v>
      </c>
      <c r="R56">
        <v>2680</v>
      </c>
      <c r="S56">
        <v>0</v>
      </c>
      <c r="T56">
        <v>0</v>
      </c>
      <c r="U56">
        <f t="shared" si="3"/>
        <v>2779</v>
      </c>
      <c r="V56">
        <v>0</v>
      </c>
      <c r="W56">
        <f t="shared" si="4"/>
        <v>2779</v>
      </c>
      <c r="X56">
        <v>86</v>
      </c>
      <c r="Y56">
        <v>2</v>
      </c>
      <c r="Z56">
        <f t="shared" si="5"/>
        <v>32.313953488372093</v>
      </c>
      <c r="AB56">
        <v>8073</v>
      </c>
      <c r="AC56">
        <v>1500</v>
      </c>
      <c r="AD56">
        <v>0</v>
      </c>
      <c r="AE56">
        <v>-69</v>
      </c>
      <c r="AF56">
        <f t="shared" si="6"/>
        <v>9504</v>
      </c>
      <c r="AG56">
        <v>0</v>
      </c>
      <c r="AH56">
        <f t="shared" si="7"/>
        <v>9504</v>
      </c>
      <c r="AI56">
        <v>320</v>
      </c>
      <c r="AJ56">
        <f t="shared" si="8"/>
        <v>6</v>
      </c>
      <c r="AK56">
        <f t="shared" si="25"/>
        <v>29.7</v>
      </c>
      <c r="AM56">
        <v>9539</v>
      </c>
      <c r="AN56">
        <v>11433</v>
      </c>
      <c r="AO56">
        <v>-580</v>
      </c>
      <c r="AP56">
        <f t="shared" si="9"/>
        <v>20392</v>
      </c>
      <c r="AQ56">
        <v>0</v>
      </c>
      <c r="AR56">
        <f t="shared" si="10"/>
        <v>20392</v>
      </c>
      <c r="AS56">
        <v>276</v>
      </c>
      <c r="AT56">
        <f t="shared" si="11"/>
        <v>6</v>
      </c>
      <c r="AU56">
        <f t="shared" si="12"/>
        <v>73.884057971014499</v>
      </c>
      <c r="AW56">
        <v>414</v>
      </c>
      <c r="AX56">
        <v>860</v>
      </c>
      <c r="AY56">
        <v>-172</v>
      </c>
      <c r="AZ56">
        <f t="shared" si="13"/>
        <v>1102</v>
      </c>
      <c r="BA56">
        <v>8500</v>
      </c>
      <c r="BB56">
        <f t="shared" si="26"/>
        <v>9602</v>
      </c>
      <c r="BC56">
        <v>235</v>
      </c>
      <c r="BD56">
        <f t="shared" si="15"/>
        <v>7</v>
      </c>
      <c r="BE56">
        <f t="shared" si="16"/>
        <v>40.859574468085107</v>
      </c>
      <c r="BG56">
        <v>458</v>
      </c>
      <c r="BH56">
        <v>12818</v>
      </c>
      <c r="BI56">
        <v>0</v>
      </c>
      <c r="BJ56">
        <f t="shared" si="17"/>
        <v>13276</v>
      </c>
      <c r="BK56">
        <v>0</v>
      </c>
      <c r="BL56">
        <f t="shared" si="18"/>
        <v>13276</v>
      </c>
      <c r="BM56">
        <v>339</v>
      </c>
      <c r="BN56">
        <f t="shared" si="19"/>
        <v>5</v>
      </c>
      <c r="BO56">
        <f t="shared" si="20"/>
        <v>39.162241887905601</v>
      </c>
      <c r="BQ56">
        <v>457</v>
      </c>
      <c r="BR56">
        <v>5371</v>
      </c>
      <c r="BS56">
        <v>-15</v>
      </c>
      <c r="BT56">
        <f t="shared" si="21"/>
        <v>5813</v>
      </c>
      <c r="BU56">
        <v>500</v>
      </c>
      <c r="BV56">
        <f t="shared" si="22"/>
        <v>6313</v>
      </c>
      <c r="BW56">
        <v>181</v>
      </c>
      <c r="BX56">
        <f t="shared" si="23"/>
        <v>5</v>
      </c>
      <c r="BY56">
        <f t="shared" si="24"/>
        <v>34.878453038674031</v>
      </c>
      <c r="CA56">
        <v>61284</v>
      </c>
    </row>
    <row r="57" spans="1:79" ht="17.25" customHeight="1" x14ac:dyDescent="0.3">
      <c r="A57" s="2">
        <v>44543</v>
      </c>
      <c r="B57" t="s">
        <v>134</v>
      </c>
      <c r="C57" t="s">
        <v>135</v>
      </c>
      <c r="D57" t="s">
        <v>27</v>
      </c>
      <c r="F57">
        <v>1152</v>
      </c>
      <c r="G57">
        <v>200</v>
      </c>
      <c r="H57">
        <v>0</v>
      </c>
      <c r="I57">
        <v>-68</v>
      </c>
      <c r="J57">
        <f t="shared" si="0"/>
        <v>1284</v>
      </c>
      <c r="K57">
        <v>0</v>
      </c>
      <c r="L57">
        <f t="shared" si="1"/>
        <v>1284</v>
      </c>
      <c r="M57">
        <v>117</v>
      </c>
      <c r="N57">
        <v>1</v>
      </c>
      <c r="O57">
        <f t="shared" si="2"/>
        <v>10.974358974358974</v>
      </c>
      <c r="Q57">
        <v>611</v>
      </c>
      <c r="R57">
        <v>0</v>
      </c>
      <c r="S57">
        <v>0</v>
      </c>
      <c r="T57">
        <v>-19</v>
      </c>
      <c r="U57">
        <f t="shared" si="3"/>
        <v>592</v>
      </c>
      <c r="V57">
        <v>0</v>
      </c>
      <c r="W57">
        <f t="shared" si="4"/>
        <v>592</v>
      </c>
      <c r="X57">
        <v>43</v>
      </c>
      <c r="Y57">
        <v>2</v>
      </c>
      <c r="Z57">
        <f t="shared" si="5"/>
        <v>13.767441860465116</v>
      </c>
      <c r="AB57">
        <v>1704</v>
      </c>
      <c r="AC57">
        <v>0</v>
      </c>
      <c r="AD57">
        <v>0</v>
      </c>
      <c r="AE57">
        <v>-10</v>
      </c>
      <c r="AF57">
        <f t="shared" si="6"/>
        <v>1694</v>
      </c>
      <c r="AG57">
        <v>0</v>
      </c>
      <c r="AH57">
        <f t="shared" si="7"/>
        <v>1694</v>
      </c>
      <c r="AI57">
        <v>50</v>
      </c>
      <c r="AJ57">
        <f t="shared" si="8"/>
        <v>6</v>
      </c>
      <c r="AK57">
        <f t="shared" si="25"/>
        <v>33.880000000000003</v>
      </c>
      <c r="AM57">
        <v>1583</v>
      </c>
      <c r="AN57">
        <v>0</v>
      </c>
      <c r="AO57">
        <v>0</v>
      </c>
      <c r="AP57">
        <f t="shared" si="9"/>
        <v>1583</v>
      </c>
      <c r="AQ57">
        <v>0</v>
      </c>
      <c r="AR57">
        <f t="shared" si="10"/>
        <v>1583</v>
      </c>
      <c r="AS57">
        <v>20</v>
      </c>
      <c r="AT57">
        <f t="shared" si="11"/>
        <v>6</v>
      </c>
      <c r="AU57">
        <f t="shared" si="12"/>
        <v>79.150000000000006</v>
      </c>
      <c r="AW57">
        <v>616</v>
      </c>
      <c r="AX57">
        <v>50</v>
      </c>
      <c r="AY57">
        <v>-6</v>
      </c>
      <c r="AZ57">
        <f t="shared" si="13"/>
        <v>660</v>
      </c>
      <c r="BA57">
        <v>0</v>
      </c>
      <c r="BB57">
        <f t="shared" si="26"/>
        <v>660</v>
      </c>
      <c r="BC57">
        <v>20</v>
      </c>
      <c r="BD57">
        <f t="shared" si="15"/>
        <v>7</v>
      </c>
      <c r="BE57">
        <f t="shared" si="16"/>
        <v>33</v>
      </c>
      <c r="BG57">
        <v>692</v>
      </c>
      <c r="BH57">
        <v>100</v>
      </c>
      <c r="BI57">
        <v>0</v>
      </c>
      <c r="BJ57">
        <f t="shared" si="17"/>
        <v>792</v>
      </c>
      <c r="BK57">
        <v>0</v>
      </c>
      <c r="BL57">
        <f t="shared" si="18"/>
        <v>792</v>
      </c>
      <c r="BM57">
        <v>17</v>
      </c>
      <c r="BN57">
        <f t="shared" si="19"/>
        <v>5</v>
      </c>
      <c r="BO57">
        <f t="shared" si="20"/>
        <v>46.588235294117645</v>
      </c>
      <c r="BQ57">
        <v>1331</v>
      </c>
      <c r="BR57">
        <v>970</v>
      </c>
      <c r="BS57">
        <v>-7</v>
      </c>
      <c r="BT57">
        <f t="shared" si="21"/>
        <v>2294</v>
      </c>
      <c r="BU57">
        <v>0</v>
      </c>
      <c r="BV57">
        <f t="shared" si="22"/>
        <v>2294</v>
      </c>
      <c r="BW57">
        <v>38</v>
      </c>
      <c r="BX57">
        <f t="shared" si="23"/>
        <v>5</v>
      </c>
      <c r="BY57">
        <f t="shared" si="24"/>
        <v>60.368421052631582</v>
      </c>
      <c r="CA57">
        <v>7203</v>
      </c>
    </row>
    <row r="58" spans="1:79" ht="17.25" customHeight="1" x14ac:dyDescent="0.3">
      <c r="A58" s="2">
        <v>44543</v>
      </c>
      <c r="B58" t="s">
        <v>136</v>
      </c>
      <c r="C58" t="s">
        <v>137</v>
      </c>
      <c r="D58" t="s">
        <v>27</v>
      </c>
      <c r="F58">
        <v>774</v>
      </c>
      <c r="G58">
        <v>0</v>
      </c>
      <c r="H58">
        <v>0</v>
      </c>
      <c r="I58">
        <v>-81</v>
      </c>
      <c r="J58">
        <f t="shared" si="0"/>
        <v>693</v>
      </c>
      <c r="K58">
        <v>0</v>
      </c>
      <c r="L58">
        <f t="shared" si="1"/>
        <v>693</v>
      </c>
      <c r="M58">
        <v>8</v>
      </c>
      <c r="N58">
        <v>1</v>
      </c>
      <c r="O58">
        <f t="shared" si="2"/>
        <v>86.625</v>
      </c>
      <c r="Q58">
        <v>339</v>
      </c>
      <c r="R58">
        <v>0</v>
      </c>
      <c r="S58">
        <v>0</v>
      </c>
      <c r="T58">
        <v>-57</v>
      </c>
      <c r="U58">
        <f t="shared" si="3"/>
        <v>282</v>
      </c>
      <c r="V58">
        <v>0</v>
      </c>
      <c r="W58">
        <f t="shared" si="4"/>
        <v>282</v>
      </c>
      <c r="X58">
        <v>16</v>
      </c>
      <c r="Y58">
        <v>2</v>
      </c>
      <c r="Z58">
        <f t="shared" si="5"/>
        <v>17.625</v>
      </c>
      <c r="AB58">
        <v>3381</v>
      </c>
      <c r="AC58">
        <v>0</v>
      </c>
      <c r="AD58">
        <v>0</v>
      </c>
      <c r="AE58">
        <v>19</v>
      </c>
      <c r="AF58">
        <f t="shared" si="6"/>
        <v>3400</v>
      </c>
      <c r="AG58">
        <v>0</v>
      </c>
      <c r="AH58">
        <f t="shared" si="7"/>
        <v>3400</v>
      </c>
      <c r="AI58">
        <v>12</v>
      </c>
      <c r="AJ58">
        <f t="shared" si="8"/>
        <v>6</v>
      </c>
      <c r="AK58">
        <f t="shared" si="25"/>
        <v>283.33333333333331</v>
      </c>
      <c r="AM58">
        <v>1250</v>
      </c>
      <c r="AN58">
        <v>0</v>
      </c>
      <c r="AO58">
        <v>0</v>
      </c>
      <c r="AP58">
        <f t="shared" si="9"/>
        <v>1250</v>
      </c>
      <c r="AQ58">
        <v>0</v>
      </c>
      <c r="AR58">
        <f t="shared" si="10"/>
        <v>1250</v>
      </c>
      <c r="AS58">
        <v>5</v>
      </c>
      <c r="AT58">
        <f t="shared" si="11"/>
        <v>6</v>
      </c>
      <c r="AU58">
        <f t="shared" si="12"/>
        <v>250</v>
      </c>
      <c r="AW58">
        <v>562</v>
      </c>
      <c r="AX58">
        <v>0</v>
      </c>
      <c r="AY58">
        <v>0</v>
      </c>
      <c r="AZ58">
        <f t="shared" si="13"/>
        <v>562</v>
      </c>
      <c r="BA58">
        <v>0</v>
      </c>
      <c r="BB58">
        <f t="shared" si="26"/>
        <v>562</v>
      </c>
      <c r="BC58">
        <v>4</v>
      </c>
      <c r="BD58">
        <f t="shared" si="15"/>
        <v>7</v>
      </c>
      <c r="BE58">
        <f t="shared" si="16"/>
        <v>140.5</v>
      </c>
      <c r="BG58">
        <v>585</v>
      </c>
      <c r="BH58">
        <v>0</v>
      </c>
      <c r="BI58">
        <v>0</v>
      </c>
      <c r="BJ58">
        <f t="shared" si="17"/>
        <v>585</v>
      </c>
      <c r="BK58">
        <v>0</v>
      </c>
      <c r="BL58">
        <f t="shared" si="18"/>
        <v>585</v>
      </c>
      <c r="BM58">
        <v>4</v>
      </c>
      <c r="BN58">
        <f t="shared" si="19"/>
        <v>5</v>
      </c>
      <c r="BO58">
        <f t="shared" si="20"/>
        <v>146.25</v>
      </c>
      <c r="BQ58">
        <v>675</v>
      </c>
      <c r="BR58">
        <v>0</v>
      </c>
      <c r="BS58">
        <v>0</v>
      </c>
      <c r="BT58">
        <f t="shared" si="21"/>
        <v>675</v>
      </c>
      <c r="BU58">
        <v>0</v>
      </c>
      <c r="BV58">
        <f t="shared" si="22"/>
        <v>675</v>
      </c>
      <c r="BW58">
        <v>15</v>
      </c>
      <c r="BX58">
        <f t="shared" si="23"/>
        <v>5</v>
      </c>
      <c r="BY58">
        <f t="shared" si="24"/>
        <v>45</v>
      </c>
      <c r="CA58">
        <v>25522</v>
      </c>
    </row>
    <row r="59" spans="1:79" ht="17.25" customHeight="1" x14ac:dyDescent="0.3">
      <c r="A59" s="2">
        <v>44543</v>
      </c>
      <c r="B59" t="s">
        <v>138</v>
      </c>
      <c r="C59" t="s">
        <v>139</v>
      </c>
      <c r="D59" t="s">
        <v>27</v>
      </c>
      <c r="F59">
        <v>1700</v>
      </c>
      <c r="G59">
        <v>0</v>
      </c>
      <c r="H59">
        <v>0</v>
      </c>
      <c r="I59">
        <v>-301</v>
      </c>
      <c r="J59">
        <f t="shared" si="0"/>
        <v>1399</v>
      </c>
      <c r="K59">
        <v>0</v>
      </c>
      <c r="L59">
        <f t="shared" si="1"/>
        <v>1399</v>
      </c>
      <c r="M59">
        <v>249</v>
      </c>
      <c r="N59">
        <v>1</v>
      </c>
      <c r="O59">
        <f t="shared" si="2"/>
        <v>5.618473895582329</v>
      </c>
      <c r="Q59">
        <v>420</v>
      </c>
      <c r="R59">
        <v>0</v>
      </c>
      <c r="S59">
        <v>0</v>
      </c>
      <c r="T59">
        <v>-32</v>
      </c>
      <c r="U59">
        <f t="shared" si="3"/>
        <v>388</v>
      </c>
      <c r="V59">
        <v>0</v>
      </c>
      <c r="W59">
        <f t="shared" si="4"/>
        <v>388</v>
      </c>
      <c r="X59">
        <v>54</v>
      </c>
      <c r="Y59">
        <v>2</v>
      </c>
      <c r="Z59">
        <f t="shared" si="5"/>
        <v>7.1851851851851851</v>
      </c>
      <c r="AB59">
        <v>5911</v>
      </c>
      <c r="AC59">
        <v>0</v>
      </c>
      <c r="AD59">
        <v>0</v>
      </c>
      <c r="AE59">
        <v>-147</v>
      </c>
      <c r="AF59">
        <f t="shared" si="6"/>
        <v>5764</v>
      </c>
      <c r="AG59">
        <v>1000</v>
      </c>
      <c r="AH59">
        <f t="shared" si="7"/>
        <v>6764</v>
      </c>
      <c r="AI59">
        <v>623</v>
      </c>
      <c r="AJ59">
        <f t="shared" si="8"/>
        <v>6</v>
      </c>
      <c r="AK59">
        <f t="shared" si="25"/>
        <v>10.857142857142858</v>
      </c>
      <c r="AM59">
        <v>988</v>
      </c>
      <c r="AN59">
        <v>0</v>
      </c>
      <c r="AO59">
        <v>-31</v>
      </c>
      <c r="AP59">
        <f t="shared" si="9"/>
        <v>957</v>
      </c>
      <c r="AQ59">
        <v>0</v>
      </c>
      <c r="AR59">
        <f t="shared" si="10"/>
        <v>957</v>
      </c>
      <c r="AS59">
        <v>68</v>
      </c>
      <c r="AT59">
        <f t="shared" si="11"/>
        <v>6</v>
      </c>
      <c r="AU59">
        <f t="shared" si="12"/>
        <v>14.073529411764707</v>
      </c>
      <c r="AW59">
        <v>2488</v>
      </c>
      <c r="AX59">
        <v>0</v>
      </c>
      <c r="AY59">
        <v>-38</v>
      </c>
      <c r="AZ59">
        <f t="shared" si="13"/>
        <v>2450</v>
      </c>
      <c r="BA59">
        <v>0</v>
      </c>
      <c r="BB59">
        <f t="shared" si="26"/>
        <v>2450</v>
      </c>
      <c r="BC59">
        <v>82</v>
      </c>
      <c r="BD59">
        <f t="shared" si="15"/>
        <v>7</v>
      </c>
      <c r="BE59">
        <f t="shared" si="16"/>
        <v>29.878048780487806</v>
      </c>
      <c r="BG59">
        <v>2025</v>
      </c>
      <c r="BH59">
        <v>40</v>
      </c>
      <c r="BI59">
        <v>0</v>
      </c>
      <c r="BJ59">
        <f t="shared" si="17"/>
        <v>2065</v>
      </c>
      <c r="BK59">
        <v>0</v>
      </c>
      <c r="BL59">
        <f t="shared" si="18"/>
        <v>2065</v>
      </c>
      <c r="BM59">
        <v>103</v>
      </c>
      <c r="BN59">
        <f t="shared" si="19"/>
        <v>5</v>
      </c>
      <c r="BO59">
        <f t="shared" si="20"/>
        <v>20.04854368932039</v>
      </c>
      <c r="BQ59">
        <v>3909</v>
      </c>
      <c r="BR59">
        <v>0</v>
      </c>
      <c r="BS59">
        <v>-75</v>
      </c>
      <c r="BT59">
        <f t="shared" si="21"/>
        <v>3834</v>
      </c>
      <c r="BU59">
        <v>1500</v>
      </c>
      <c r="BV59">
        <f t="shared" si="22"/>
        <v>5334</v>
      </c>
      <c r="BW59">
        <v>66</v>
      </c>
      <c r="BX59">
        <f t="shared" si="23"/>
        <v>5</v>
      </c>
      <c r="BY59">
        <f t="shared" si="24"/>
        <v>80.818181818181813</v>
      </c>
      <c r="CA59">
        <v>8323</v>
      </c>
    </row>
    <row r="60" spans="1:79" ht="17.25" customHeight="1" x14ac:dyDescent="0.3">
      <c r="A60" s="2">
        <v>44543</v>
      </c>
      <c r="B60" t="s">
        <v>140</v>
      </c>
      <c r="C60" t="s">
        <v>141</v>
      </c>
      <c r="D60" t="s">
        <v>27</v>
      </c>
      <c r="F60">
        <v>374</v>
      </c>
      <c r="G60">
        <v>0</v>
      </c>
      <c r="H60">
        <v>0</v>
      </c>
      <c r="I60">
        <v>0</v>
      </c>
      <c r="J60">
        <f t="shared" si="0"/>
        <v>374</v>
      </c>
      <c r="K60">
        <v>0</v>
      </c>
      <c r="L60">
        <f t="shared" si="1"/>
        <v>374</v>
      </c>
      <c r="M60">
        <v>2</v>
      </c>
      <c r="N60">
        <v>1</v>
      </c>
      <c r="O60">
        <f t="shared" si="2"/>
        <v>187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B60">
        <v>854</v>
      </c>
      <c r="AC60">
        <v>0</v>
      </c>
      <c r="AD60">
        <v>0</v>
      </c>
      <c r="AE60">
        <v>0</v>
      </c>
      <c r="AF60">
        <f t="shared" si="6"/>
        <v>854</v>
      </c>
      <c r="AG60">
        <v>0</v>
      </c>
      <c r="AH60">
        <f t="shared" si="7"/>
        <v>854</v>
      </c>
      <c r="AI60">
        <v>15</v>
      </c>
      <c r="AJ60">
        <f t="shared" si="8"/>
        <v>6</v>
      </c>
      <c r="AK60">
        <f t="shared" si="25"/>
        <v>56.93333333333333</v>
      </c>
      <c r="AM60">
        <v>1174</v>
      </c>
      <c r="AN60">
        <v>340</v>
      </c>
      <c r="AO60">
        <v>0</v>
      </c>
      <c r="AP60">
        <f t="shared" si="9"/>
        <v>1514</v>
      </c>
      <c r="AQ60">
        <v>0</v>
      </c>
      <c r="AR60">
        <f t="shared" si="10"/>
        <v>1514</v>
      </c>
      <c r="AS60">
        <v>23</v>
      </c>
      <c r="AT60">
        <f t="shared" si="11"/>
        <v>6</v>
      </c>
      <c r="AU60">
        <f t="shared" si="12"/>
        <v>65.826086956521735</v>
      </c>
      <c r="AW60">
        <v>81</v>
      </c>
      <c r="AX60">
        <v>0</v>
      </c>
      <c r="AY60">
        <v>-10</v>
      </c>
      <c r="AZ60">
        <f t="shared" si="13"/>
        <v>71</v>
      </c>
      <c r="BA60">
        <v>0</v>
      </c>
      <c r="BB60">
        <f t="shared" si="26"/>
        <v>71</v>
      </c>
      <c r="BC60">
        <v>3</v>
      </c>
      <c r="BD60">
        <f t="shared" si="15"/>
        <v>7</v>
      </c>
      <c r="BE60">
        <f t="shared" si="16"/>
        <v>23.666666666666668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Q60">
        <v>1081</v>
      </c>
      <c r="BR60">
        <v>0</v>
      </c>
      <c r="BS60">
        <v>0</v>
      </c>
      <c r="BT60">
        <f t="shared" si="21"/>
        <v>1081</v>
      </c>
      <c r="BU60">
        <v>0</v>
      </c>
      <c r="BV60">
        <f t="shared" si="22"/>
        <v>1081</v>
      </c>
      <c r="BW60">
        <v>17</v>
      </c>
      <c r="BX60">
        <f t="shared" si="23"/>
        <v>5</v>
      </c>
      <c r="BY60">
        <f t="shared" si="24"/>
        <v>63.588235294117645</v>
      </c>
      <c r="CA60">
        <v>1440</v>
      </c>
    </row>
    <row r="61" spans="1:79" ht="17.25" customHeight="1" x14ac:dyDescent="0.3">
      <c r="A61" s="2">
        <v>44543</v>
      </c>
      <c r="B61" t="s">
        <v>142</v>
      </c>
      <c r="C61" t="s">
        <v>143</v>
      </c>
      <c r="D61" t="s">
        <v>27</v>
      </c>
      <c r="F61">
        <v>744</v>
      </c>
      <c r="G61">
        <v>372</v>
      </c>
      <c r="H61">
        <v>0</v>
      </c>
      <c r="I61">
        <v>-40</v>
      </c>
      <c r="J61">
        <f t="shared" si="0"/>
        <v>1076</v>
      </c>
      <c r="K61">
        <v>0</v>
      </c>
      <c r="L61">
        <f t="shared" si="1"/>
        <v>1076</v>
      </c>
      <c r="M61">
        <v>20</v>
      </c>
      <c r="N61">
        <v>1</v>
      </c>
      <c r="O61">
        <f t="shared" si="2"/>
        <v>53.8</v>
      </c>
      <c r="Q61">
        <v>177</v>
      </c>
      <c r="R61">
        <v>232</v>
      </c>
      <c r="S61">
        <v>0</v>
      </c>
      <c r="T61">
        <v>0</v>
      </c>
      <c r="U61">
        <f t="shared" si="3"/>
        <v>409</v>
      </c>
      <c r="V61">
        <f>1262</f>
        <v>1262</v>
      </c>
      <c r="W61">
        <f t="shared" si="4"/>
        <v>1671</v>
      </c>
      <c r="X61">
        <v>10</v>
      </c>
      <c r="Y61">
        <v>2</v>
      </c>
      <c r="Z61">
        <f t="shared" si="5"/>
        <v>167.1</v>
      </c>
      <c r="AB61">
        <v>937</v>
      </c>
      <c r="AC61">
        <v>0</v>
      </c>
      <c r="AD61">
        <v>0</v>
      </c>
      <c r="AE61">
        <v>0</v>
      </c>
      <c r="AF61">
        <f t="shared" si="6"/>
        <v>937</v>
      </c>
      <c r="AG61">
        <v>0</v>
      </c>
      <c r="AH61">
        <f t="shared" si="7"/>
        <v>937</v>
      </c>
      <c r="AI61">
        <v>8</v>
      </c>
      <c r="AJ61">
        <f t="shared" si="8"/>
        <v>6</v>
      </c>
      <c r="AK61">
        <f t="shared" si="25"/>
        <v>117.125</v>
      </c>
      <c r="AM61">
        <v>1298</v>
      </c>
      <c r="AN61">
        <v>0</v>
      </c>
      <c r="AO61">
        <v>-10</v>
      </c>
      <c r="AP61">
        <f t="shared" si="9"/>
        <v>1288</v>
      </c>
      <c r="AQ61">
        <v>0</v>
      </c>
      <c r="AR61">
        <f t="shared" si="10"/>
        <v>1288</v>
      </c>
      <c r="AS61">
        <v>6</v>
      </c>
      <c r="AT61">
        <f t="shared" si="11"/>
        <v>6</v>
      </c>
      <c r="AU61">
        <f t="shared" si="12"/>
        <v>214.66666666666666</v>
      </c>
      <c r="AW61">
        <v>436</v>
      </c>
      <c r="AX61">
        <v>0</v>
      </c>
      <c r="AY61">
        <v>-10</v>
      </c>
      <c r="AZ61">
        <f t="shared" si="13"/>
        <v>426</v>
      </c>
      <c r="BA61">
        <v>0</v>
      </c>
      <c r="BB61">
        <f t="shared" si="26"/>
        <v>426</v>
      </c>
      <c r="BC61">
        <v>2</v>
      </c>
      <c r="BD61">
        <f t="shared" si="15"/>
        <v>7</v>
      </c>
      <c r="BE61">
        <f t="shared" si="16"/>
        <v>213</v>
      </c>
      <c r="BG61">
        <v>428</v>
      </c>
      <c r="BH61">
        <v>312</v>
      </c>
      <c r="BI61">
        <v>0</v>
      </c>
      <c r="BJ61">
        <f t="shared" si="17"/>
        <v>740</v>
      </c>
      <c r="BK61">
        <v>0</v>
      </c>
      <c r="BL61">
        <f t="shared" si="18"/>
        <v>740</v>
      </c>
      <c r="BM61">
        <v>7</v>
      </c>
      <c r="BN61">
        <f t="shared" si="19"/>
        <v>5</v>
      </c>
      <c r="BO61">
        <f t="shared" si="20"/>
        <v>105.71428571428571</v>
      </c>
      <c r="BQ61">
        <v>892</v>
      </c>
      <c r="BR61">
        <v>50</v>
      </c>
      <c r="BS61">
        <v>0</v>
      </c>
      <c r="BT61">
        <f t="shared" si="21"/>
        <v>942</v>
      </c>
      <c r="BU61">
        <v>0</v>
      </c>
      <c r="BV61">
        <f t="shared" si="22"/>
        <v>942</v>
      </c>
      <c r="BW61">
        <v>4</v>
      </c>
      <c r="BX61">
        <f t="shared" si="23"/>
        <v>5</v>
      </c>
      <c r="BY61">
        <f t="shared" si="24"/>
        <v>235.5</v>
      </c>
      <c r="CA61">
        <v>6264</v>
      </c>
    </row>
    <row r="62" spans="1:79" ht="17.25" customHeight="1" x14ac:dyDescent="0.3">
      <c r="A62" s="2">
        <v>44543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44543</v>
      </c>
      <c r="B63" t="s">
        <v>146</v>
      </c>
      <c r="C63" t="s">
        <v>147</v>
      </c>
      <c r="D63" t="s">
        <v>27</v>
      </c>
      <c r="F63">
        <v>300</v>
      </c>
      <c r="G63">
        <v>0</v>
      </c>
      <c r="H63">
        <v>0</v>
      </c>
      <c r="I63">
        <v>-18</v>
      </c>
      <c r="J63">
        <f t="shared" si="0"/>
        <v>282</v>
      </c>
      <c r="K63">
        <v>0</v>
      </c>
      <c r="L63">
        <f t="shared" si="1"/>
        <v>282</v>
      </c>
      <c r="M63">
        <v>11</v>
      </c>
      <c r="N63">
        <v>1</v>
      </c>
      <c r="O63">
        <f t="shared" si="2"/>
        <v>25.636363636363637</v>
      </c>
      <c r="Q63">
        <v>132</v>
      </c>
      <c r="R63">
        <v>0</v>
      </c>
      <c r="S63">
        <v>0</v>
      </c>
      <c r="T63">
        <v>0</v>
      </c>
      <c r="U63">
        <f t="shared" si="3"/>
        <v>132</v>
      </c>
      <c r="V63">
        <v>0</v>
      </c>
      <c r="W63">
        <f t="shared" si="4"/>
        <v>132</v>
      </c>
      <c r="X63">
        <v>2</v>
      </c>
      <c r="Y63">
        <v>2</v>
      </c>
      <c r="Z63">
        <f t="shared" si="5"/>
        <v>66</v>
      </c>
      <c r="AB63">
        <v>1090</v>
      </c>
      <c r="AC63">
        <v>0</v>
      </c>
      <c r="AD63">
        <v>0</v>
      </c>
      <c r="AE63">
        <v>0</v>
      </c>
      <c r="AF63">
        <f t="shared" si="6"/>
        <v>1090</v>
      </c>
      <c r="AG63">
        <v>0</v>
      </c>
      <c r="AH63">
        <f t="shared" si="7"/>
        <v>1090</v>
      </c>
      <c r="AI63">
        <v>1</v>
      </c>
      <c r="AJ63">
        <f t="shared" si="8"/>
        <v>6</v>
      </c>
      <c r="AK63">
        <f t="shared" si="25"/>
        <v>1090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714</v>
      </c>
    </row>
    <row r="64" spans="1:79" ht="17.25" customHeight="1" x14ac:dyDescent="0.3">
      <c r="A64" s="2">
        <v>44543</v>
      </c>
      <c r="B64" t="s">
        <v>148</v>
      </c>
      <c r="C64" t="s">
        <v>149</v>
      </c>
      <c r="D64" t="s">
        <v>27</v>
      </c>
      <c r="F64">
        <v>509</v>
      </c>
      <c r="G64">
        <v>692</v>
      </c>
      <c r="H64">
        <v>0</v>
      </c>
      <c r="I64">
        <v>0</v>
      </c>
      <c r="J64">
        <f t="shared" si="0"/>
        <v>1201</v>
      </c>
      <c r="K64">
        <v>0</v>
      </c>
      <c r="L64">
        <f t="shared" si="1"/>
        <v>1201</v>
      </c>
      <c r="M64">
        <v>39</v>
      </c>
      <c r="N64">
        <v>1</v>
      </c>
      <c r="O64">
        <f t="shared" si="2"/>
        <v>30.794871794871796</v>
      </c>
      <c r="Q64">
        <v>560</v>
      </c>
      <c r="R64">
        <v>730</v>
      </c>
      <c r="S64">
        <v>0</v>
      </c>
      <c r="T64">
        <v>0</v>
      </c>
      <c r="U64">
        <f t="shared" si="3"/>
        <v>1290</v>
      </c>
      <c r="V64">
        <v>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B64">
        <v>1430</v>
      </c>
      <c r="AC64">
        <v>0</v>
      </c>
      <c r="AD64">
        <v>0</v>
      </c>
      <c r="AE64">
        <v>0</v>
      </c>
      <c r="AF64">
        <f t="shared" si="6"/>
        <v>1430</v>
      </c>
      <c r="AG64">
        <v>0</v>
      </c>
      <c r="AH64">
        <f t="shared" si="7"/>
        <v>1430</v>
      </c>
      <c r="AI64">
        <v>25</v>
      </c>
      <c r="AJ64">
        <f t="shared" si="8"/>
        <v>6</v>
      </c>
      <c r="AK64">
        <f t="shared" si="25"/>
        <v>57.2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W64">
        <v>631</v>
      </c>
      <c r="AX64">
        <v>130</v>
      </c>
      <c r="AY64">
        <v>0</v>
      </c>
      <c r="AZ64">
        <f t="shared" si="13"/>
        <v>761</v>
      </c>
      <c r="BA64">
        <v>0</v>
      </c>
      <c r="BB64">
        <f t="shared" si="26"/>
        <v>761</v>
      </c>
      <c r="BC64">
        <v>16</v>
      </c>
      <c r="BD64">
        <f t="shared" si="15"/>
        <v>7</v>
      </c>
      <c r="BE64">
        <f t="shared" si="16"/>
        <v>47.5625</v>
      </c>
      <c r="BG64">
        <v>458</v>
      </c>
      <c r="BH64">
        <v>400</v>
      </c>
      <c r="BI64">
        <v>0</v>
      </c>
      <c r="BJ64">
        <f t="shared" si="17"/>
        <v>858</v>
      </c>
      <c r="BK64">
        <v>0</v>
      </c>
      <c r="BL64">
        <f t="shared" si="18"/>
        <v>858</v>
      </c>
      <c r="BM64">
        <v>13</v>
      </c>
      <c r="BN64">
        <f t="shared" si="19"/>
        <v>5</v>
      </c>
      <c r="BO64">
        <f t="shared" si="20"/>
        <v>66</v>
      </c>
      <c r="BQ64">
        <v>712</v>
      </c>
      <c r="BR64">
        <v>1050</v>
      </c>
      <c r="BS64">
        <v>0</v>
      </c>
      <c r="BT64">
        <f t="shared" si="21"/>
        <v>1762</v>
      </c>
      <c r="BU64">
        <v>0</v>
      </c>
      <c r="BV64">
        <f t="shared" si="22"/>
        <v>1762</v>
      </c>
      <c r="BW64">
        <v>12</v>
      </c>
      <c r="BX64">
        <f t="shared" si="23"/>
        <v>5</v>
      </c>
      <c r="BY64">
        <f t="shared" si="24"/>
        <v>146.83333333333334</v>
      </c>
      <c r="CA64">
        <v>118</v>
      </c>
    </row>
    <row r="65" spans="1:79" ht="17.25" customHeight="1" x14ac:dyDescent="0.3">
      <c r="A65" s="2">
        <v>44543</v>
      </c>
      <c r="B65" t="s">
        <v>150</v>
      </c>
      <c r="C65" t="s">
        <v>151</v>
      </c>
      <c r="D65" t="s">
        <v>27</v>
      </c>
      <c r="F65">
        <v>112</v>
      </c>
      <c r="G65">
        <v>0</v>
      </c>
      <c r="H65">
        <v>0</v>
      </c>
      <c r="I65">
        <v>-25</v>
      </c>
      <c r="J65">
        <f t="shared" si="0"/>
        <v>87</v>
      </c>
      <c r="K65">
        <v>0</v>
      </c>
      <c r="L65">
        <f t="shared" si="1"/>
        <v>87</v>
      </c>
      <c r="M65">
        <v>7</v>
      </c>
      <c r="N65">
        <v>1</v>
      </c>
      <c r="O65">
        <f t="shared" si="2"/>
        <v>12.428571428571429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664</v>
      </c>
      <c r="AC65">
        <v>0</v>
      </c>
      <c r="AD65">
        <v>0</v>
      </c>
      <c r="AE65">
        <v>-2</v>
      </c>
      <c r="AF65">
        <f t="shared" si="6"/>
        <v>662</v>
      </c>
      <c r="AG65">
        <v>50</v>
      </c>
      <c r="AH65">
        <f t="shared" si="7"/>
        <v>712</v>
      </c>
      <c r="AI65">
        <v>16</v>
      </c>
      <c r="AJ65">
        <f t="shared" si="8"/>
        <v>6</v>
      </c>
      <c r="AK65">
        <f t="shared" si="25"/>
        <v>44.5</v>
      </c>
      <c r="AM65">
        <v>827</v>
      </c>
      <c r="AN65">
        <v>0</v>
      </c>
      <c r="AO65">
        <v>0</v>
      </c>
      <c r="AP65">
        <f t="shared" si="9"/>
        <v>827</v>
      </c>
      <c r="AQ65">
        <v>0</v>
      </c>
      <c r="AR65">
        <f t="shared" si="10"/>
        <v>827</v>
      </c>
      <c r="AS65">
        <v>13</v>
      </c>
      <c r="AT65">
        <f t="shared" si="11"/>
        <v>6</v>
      </c>
      <c r="AU65">
        <f t="shared" si="12"/>
        <v>63.615384615384613</v>
      </c>
      <c r="AW65">
        <v>277</v>
      </c>
      <c r="AX65">
        <v>0</v>
      </c>
      <c r="AY65">
        <v>0</v>
      </c>
      <c r="AZ65">
        <f t="shared" si="13"/>
        <v>277</v>
      </c>
      <c r="BA65">
        <v>0</v>
      </c>
      <c r="BB65">
        <f t="shared" si="26"/>
        <v>277</v>
      </c>
      <c r="BC65">
        <v>11</v>
      </c>
      <c r="BD65">
        <f t="shared" si="15"/>
        <v>7</v>
      </c>
      <c r="BE65">
        <f t="shared" si="16"/>
        <v>25.181818181818183</v>
      </c>
      <c r="BG65">
        <v>244</v>
      </c>
      <c r="BH65">
        <v>0</v>
      </c>
      <c r="BI65">
        <v>0</v>
      </c>
      <c r="BJ65">
        <f t="shared" si="17"/>
        <v>244</v>
      </c>
      <c r="BK65">
        <v>0</v>
      </c>
      <c r="BL65">
        <f t="shared" si="18"/>
        <v>244</v>
      </c>
      <c r="BM65">
        <v>7</v>
      </c>
      <c r="BN65">
        <f t="shared" si="19"/>
        <v>5</v>
      </c>
      <c r="BO65">
        <f t="shared" si="20"/>
        <v>34.857142857142854</v>
      </c>
      <c r="BQ65">
        <v>1050</v>
      </c>
      <c r="BR65">
        <v>0</v>
      </c>
      <c r="BS65">
        <v>-6</v>
      </c>
      <c r="BT65">
        <f t="shared" si="21"/>
        <v>1044</v>
      </c>
      <c r="BU65">
        <v>0</v>
      </c>
      <c r="BV65">
        <f t="shared" si="22"/>
        <v>1044</v>
      </c>
      <c r="BW65">
        <v>5</v>
      </c>
      <c r="BX65">
        <f t="shared" si="23"/>
        <v>5</v>
      </c>
      <c r="BY65">
        <f t="shared" si="24"/>
        <v>208.8</v>
      </c>
      <c r="CA65">
        <v>1500</v>
      </c>
    </row>
    <row r="66" spans="1:79" ht="17.25" customHeight="1" x14ac:dyDescent="0.3">
      <c r="A66" s="2">
        <v>44543</v>
      </c>
      <c r="B66" t="s">
        <v>152</v>
      </c>
      <c r="C66" t="s">
        <v>153</v>
      </c>
      <c r="D66" t="s">
        <v>27</v>
      </c>
      <c r="F66">
        <v>57</v>
      </c>
      <c r="G66">
        <v>0</v>
      </c>
      <c r="H66">
        <v>0</v>
      </c>
      <c r="I66">
        <v>-20</v>
      </c>
      <c r="J66">
        <f t="shared" ref="J66:J86" si="27">SUM(F66:I66)</f>
        <v>37</v>
      </c>
      <c r="K66">
        <v>0</v>
      </c>
      <c r="L66">
        <f t="shared" ref="L66:L86" si="28">SUM(J66:K66)</f>
        <v>37</v>
      </c>
      <c r="M66">
        <v>46</v>
      </c>
      <c r="N66">
        <v>1</v>
      </c>
      <c r="O66">
        <f t="shared" ref="O66:O86" si="29">IFERROR(L66/M66,0)</f>
        <v>0.80434782608695654</v>
      </c>
      <c r="Q66">
        <v>266</v>
      </c>
      <c r="R66">
        <v>0</v>
      </c>
      <c r="S66">
        <v>0</v>
      </c>
      <c r="T66">
        <v>0</v>
      </c>
      <c r="U66">
        <f t="shared" ref="U66:U86" si="30">SUM(Q66:T66)</f>
        <v>266</v>
      </c>
      <c r="V66">
        <v>0</v>
      </c>
      <c r="W66">
        <f t="shared" ref="W66:W86" si="31">SUM(U66:V66)</f>
        <v>266</v>
      </c>
      <c r="X66">
        <v>8</v>
      </c>
      <c r="Y66">
        <v>2</v>
      </c>
      <c r="Z66">
        <f t="shared" ref="Z66:Z86" si="32">IFERROR(W66/X66,0)</f>
        <v>33.25</v>
      </c>
      <c r="AB66">
        <v>4564</v>
      </c>
      <c r="AC66">
        <v>0</v>
      </c>
      <c r="AD66">
        <v>0</v>
      </c>
      <c r="AE66">
        <v>-50</v>
      </c>
      <c r="AF66">
        <f t="shared" ref="AF66:AF86" si="33">SUM(AB66:AE66)</f>
        <v>4514</v>
      </c>
      <c r="AG66">
        <v>590</v>
      </c>
      <c r="AH66">
        <f t="shared" ref="AH66:AH86" si="34">SUM(AF66:AG66)</f>
        <v>5104</v>
      </c>
      <c r="AI66">
        <v>223</v>
      </c>
      <c r="AJ66">
        <f t="shared" ref="AJ66:AJ86" si="35">4+2</f>
        <v>6</v>
      </c>
      <c r="AK66">
        <f t="shared" si="25"/>
        <v>22.887892376681613</v>
      </c>
      <c r="AM66">
        <v>2029</v>
      </c>
      <c r="AN66">
        <v>270</v>
      </c>
      <c r="AO66">
        <v>-7</v>
      </c>
      <c r="AP66">
        <f t="shared" ref="AP66:AP86" si="36">SUM(AM66:AO66)</f>
        <v>2292</v>
      </c>
      <c r="AQ66">
        <v>0</v>
      </c>
      <c r="AR66">
        <f t="shared" ref="AR66:AR86" si="37">SUM(AP66:AQ66)</f>
        <v>2292</v>
      </c>
      <c r="AS66">
        <v>85</v>
      </c>
      <c r="AT66">
        <f t="shared" ref="AT66:AT86" si="38">4+2</f>
        <v>6</v>
      </c>
      <c r="AU66">
        <f t="shared" ref="AU66:AU84" si="39">IFERROR(AR66/AS66,0)</f>
        <v>26.964705882352941</v>
      </c>
      <c r="AW66">
        <v>1833</v>
      </c>
      <c r="AX66">
        <v>0</v>
      </c>
      <c r="AY66">
        <v>-12</v>
      </c>
      <c r="AZ66">
        <f t="shared" ref="AZ66:AZ86" si="40">SUM(AW66:AY66)</f>
        <v>1821</v>
      </c>
      <c r="BA66">
        <v>0</v>
      </c>
      <c r="BB66">
        <f t="shared" ref="BB66:BB86" si="41">SUM(AZ66:BA66)</f>
        <v>1821</v>
      </c>
      <c r="BC66">
        <v>93</v>
      </c>
      <c r="BD66">
        <f t="shared" ref="BD66:BD86" si="42">5+2</f>
        <v>7</v>
      </c>
      <c r="BE66">
        <f t="shared" ref="BE66:BE86" si="43">IFERROR(BB66/BC66,0)</f>
        <v>19.580645161290324</v>
      </c>
      <c r="BG66">
        <v>852</v>
      </c>
      <c r="BH66">
        <v>0</v>
      </c>
      <c r="BI66">
        <v>0</v>
      </c>
      <c r="BJ66">
        <f t="shared" ref="BJ66:BJ86" si="44">SUM(BG66:BI66)</f>
        <v>852</v>
      </c>
      <c r="BK66">
        <v>0</v>
      </c>
      <c r="BL66">
        <f t="shared" ref="BL66:BL86" si="45">SUM(BJ66:BK66)</f>
        <v>852</v>
      </c>
      <c r="BM66">
        <v>29</v>
      </c>
      <c r="BN66">
        <f t="shared" ref="BN66:BN86" si="46">3+2</f>
        <v>5</v>
      </c>
      <c r="BO66">
        <f t="shared" ref="BO66:BO86" si="47">IFERROR(BL66/BM66,0)</f>
        <v>29.379310344827587</v>
      </c>
      <c r="BQ66">
        <v>1313</v>
      </c>
      <c r="BR66">
        <v>0</v>
      </c>
      <c r="BS66">
        <v>-255</v>
      </c>
      <c r="BT66">
        <f t="shared" ref="BT66:BT86" si="48">SUM(BQ66:BS66)</f>
        <v>1058</v>
      </c>
      <c r="BU66">
        <v>0</v>
      </c>
      <c r="BV66">
        <f t="shared" ref="BV66:BV86" si="49">SUM(BT66:BU66)</f>
        <v>1058</v>
      </c>
      <c r="BW66">
        <v>19</v>
      </c>
      <c r="BX66">
        <f t="shared" ref="BX66:BX86" si="50">3+2</f>
        <v>5</v>
      </c>
      <c r="BY66">
        <f t="shared" ref="BY66:BY86" si="51">IFERROR(BV66/BW66,0)</f>
        <v>55.684210526315788</v>
      </c>
      <c r="CA66">
        <v>0</v>
      </c>
    </row>
    <row r="67" spans="1:79" ht="17.25" customHeight="1" x14ac:dyDescent="0.3">
      <c r="A67" s="2">
        <v>44543</v>
      </c>
      <c r="B67" t="s">
        <v>154</v>
      </c>
      <c r="C67" t="s">
        <v>155</v>
      </c>
      <c r="D67" t="s">
        <v>27</v>
      </c>
      <c r="F67">
        <v>432</v>
      </c>
      <c r="G67">
        <v>0</v>
      </c>
      <c r="H67">
        <v>0</v>
      </c>
      <c r="I67">
        <v>-12</v>
      </c>
      <c r="J67">
        <f t="shared" si="27"/>
        <v>420</v>
      </c>
      <c r="K67">
        <v>0</v>
      </c>
      <c r="L67">
        <f t="shared" si="28"/>
        <v>420</v>
      </c>
      <c r="M67">
        <v>33</v>
      </c>
      <c r="N67">
        <v>1</v>
      </c>
      <c r="O67">
        <f t="shared" si="29"/>
        <v>12.727272727272727</v>
      </c>
      <c r="Q67">
        <v>193</v>
      </c>
      <c r="R67">
        <v>0</v>
      </c>
      <c r="S67">
        <v>0</v>
      </c>
      <c r="T67">
        <v>0</v>
      </c>
      <c r="U67">
        <f t="shared" si="30"/>
        <v>193</v>
      </c>
      <c r="V67">
        <v>0</v>
      </c>
      <c r="W67">
        <f t="shared" si="31"/>
        <v>193</v>
      </c>
      <c r="X67">
        <v>5</v>
      </c>
      <c r="Y67">
        <v>2</v>
      </c>
      <c r="Z67">
        <f t="shared" si="32"/>
        <v>38.6</v>
      </c>
      <c r="AB67">
        <v>5589</v>
      </c>
      <c r="AC67">
        <v>0</v>
      </c>
      <c r="AD67">
        <v>0</v>
      </c>
      <c r="AE67">
        <v>-32</v>
      </c>
      <c r="AF67">
        <f t="shared" si="33"/>
        <v>5557</v>
      </c>
      <c r="AG67">
        <v>448</v>
      </c>
      <c r="AH67">
        <f t="shared" si="34"/>
        <v>6005</v>
      </c>
      <c r="AI67">
        <v>196</v>
      </c>
      <c r="AJ67">
        <f t="shared" si="35"/>
        <v>6</v>
      </c>
      <c r="AK67">
        <f t="shared" ref="AK67:AK86" si="52">IFERROR(AH67/AI67,0)</f>
        <v>30.637755102040817</v>
      </c>
      <c r="AM67">
        <v>2824</v>
      </c>
      <c r="AN67">
        <v>280</v>
      </c>
      <c r="AO67">
        <v>-3</v>
      </c>
      <c r="AP67">
        <f t="shared" si="36"/>
        <v>3101</v>
      </c>
      <c r="AQ67">
        <v>0</v>
      </c>
      <c r="AR67">
        <f t="shared" si="37"/>
        <v>3101</v>
      </c>
      <c r="AS67">
        <v>74</v>
      </c>
      <c r="AT67">
        <f t="shared" si="38"/>
        <v>6</v>
      </c>
      <c r="AU67">
        <f t="shared" si="39"/>
        <v>41.905405405405403</v>
      </c>
      <c r="AW67">
        <v>2062</v>
      </c>
      <c r="AX67">
        <v>0</v>
      </c>
      <c r="AY67">
        <v>-12</v>
      </c>
      <c r="AZ67">
        <f t="shared" si="40"/>
        <v>2050</v>
      </c>
      <c r="BA67">
        <v>0</v>
      </c>
      <c r="BB67">
        <f t="shared" si="41"/>
        <v>2050</v>
      </c>
      <c r="BC67">
        <v>79</v>
      </c>
      <c r="BD67">
        <f t="shared" si="42"/>
        <v>7</v>
      </c>
      <c r="BE67">
        <f t="shared" si="43"/>
        <v>25.949367088607595</v>
      </c>
      <c r="BG67">
        <v>587</v>
      </c>
      <c r="BH67">
        <v>0</v>
      </c>
      <c r="BI67">
        <v>0</v>
      </c>
      <c r="BJ67">
        <f t="shared" si="44"/>
        <v>587</v>
      </c>
      <c r="BK67">
        <v>0</v>
      </c>
      <c r="BL67">
        <f t="shared" si="45"/>
        <v>587</v>
      </c>
      <c r="BM67">
        <v>25</v>
      </c>
      <c r="BN67">
        <f t="shared" si="46"/>
        <v>5</v>
      </c>
      <c r="BO67">
        <f t="shared" si="47"/>
        <v>23.48</v>
      </c>
      <c r="BQ67">
        <v>1335</v>
      </c>
      <c r="BR67">
        <v>0</v>
      </c>
      <c r="BS67">
        <v>-15</v>
      </c>
      <c r="BT67">
        <f t="shared" si="48"/>
        <v>1320</v>
      </c>
      <c r="BU67">
        <v>0</v>
      </c>
      <c r="BV67">
        <f t="shared" si="49"/>
        <v>1320</v>
      </c>
      <c r="BW67">
        <v>14</v>
      </c>
      <c r="BX67">
        <f t="shared" si="50"/>
        <v>5</v>
      </c>
      <c r="BY67">
        <f t="shared" si="51"/>
        <v>94.285714285714292</v>
      </c>
      <c r="CA67">
        <v>-1408</v>
      </c>
    </row>
    <row r="68" spans="1:79" ht="17.25" customHeight="1" x14ac:dyDescent="0.3">
      <c r="A68" s="2">
        <v>44543</v>
      </c>
      <c r="B68" t="s">
        <v>156</v>
      </c>
      <c r="C68" t="s">
        <v>157</v>
      </c>
      <c r="D68" t="s">
        <v>27</v>
      </c>
      <c r="F68">
        <v>324</v>
      </c>
      <c r="G68">
        <v>0</v>
      </c>
      <c r="H68">
        <v>0</v>
      </c>
      <c r="I68">
        <v>-85</v>
      </c>
      <c r="J68">
        <f t="shared" si="27"/>
        <v>239</v>
      </c>
      <c r="K68">
        <v>0</v>
      </c>
      <c r="L68">
        <f t="shared" si="28"/>
        <v>239</v>
      </c>
      <c r="M68">
        <v>28</v>
      </c>
      <c r="N68">
        <v>1</v>
      </c>
      <c r="O68">
        <f t="shared" si="29"/>
        <v>8.5357142857142865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2761</v>
      </c>
      <c r="AC68">
        <v>0</v>
      </c>
      <c r="AD68">
        <v>0</v>
      </c>
      <c r="AE68">
        <v>0</v>
      </c>
      <c r="AF68">
        <f t="shared" si="33"/>
        <v>2761</v>
      </c>
      <c r="AG68">
        <v>0</v>
      </c>
      <c r="AH68">
        <f t="shared" si="34"/>
        <v>2761</v>
      </c>
      <c r="AI68">
        <v>67</v>
      </c>
      <c r="AJ68">
        <f t="shared" si="35"/>
        <v>6</v>
      </c>
      <c r="AK68">
        <f t="shared" si="52"/>
        <v>41.208955223880594</v>
      </c>
      <c r="AM68">
        <v>995</v>
      </c>
      <c r="AN68">
        <v>0</v>
      </c>
      <c r="AO68">
        <v>0</v>
      </c>
      <c r="AP68">
        <f t="shared" si="36"/>
        <v>995</v>
      </c>
      <c r="AQ68">
        <v>0</v>
      </c>
      <c r="AR68">
        <f t="shared" si="37"/>
        <v>995</v>
      </c>
      <c r="AS68">
        <v>23</v>
      </c>
      <c r="AT68">
        <f t="shared" si="38"/>
        <v>6</v>
      </c>
      <c r="AU68">
        <f t="shared" si="39"/>
        <v>43.260869565217391</v>
      </c>
      <c r="AW68">
        <v>1831</v>
      </c>
      <c r="AX68">
        <v>0</v>
      </c>
      <c r="AY68">
        <v>0</v>
      </c>
      <c r="AZ68">
        <f t="shared" si="40"/>
        <v>1831</v>
      </c>
      <c r="BA68">
        <v>0</v>
      </c>
      <c r="BB68">
        <f t="shared" si="41"/>
        <v>1831</v>
      </c>
      <c r="BC68">
        <v>35</v>
      </c>
      <c r="BD68">
        <f t="shared" si="42"/>
        <v>7</v>
      </c>
      <c r="BE68">
        <f t="shared" si="43"/>
        <v>52.314285714285717</v>
      </c>
      <c r="BG68">
        <v>889</v>
      </c>
      <c r="BH68">
        <v>0</v>
      </c>
      <c r="BI68">
        <v>-34</v>
      </c>
      <c r="BJ68">
        <f t="shared" si="44"/>
        <v>855</v>
      </c>
      <c r="BK68">
        <v>0</v>
      </c>
      <c r="BL68">
        <f t="shared" si="45"/>
        <v>855</v>
      </c>
      <c r="BM68">
        <v>9</v>
      </c>
      <c r="BN68">
        <f t="shared" si="46"/>
        <v>5</v>
      </c>
      <c r="BO68">
        <f t="shared" si="47"/>
        <v>95</v>
      </c>
      <c r="BQ68">
        <v>2839</v>
      </c>
      <c r="BR68">
        <v>0</v>
      </c>
      <c r="BS68">
        <v>0</v>
      </c>
      <c r="BT68">
        <f t="shared" si="48"/>
        <v>2839</v>
      </c>
      <c r="BU68">
        <v>0</v>
      </c>
      <c r="BV68">
        <f t="shared" si="49"/>
        <v>2839</v>
      </c>
      <c r="BW68">
        <v>22</v>
      </c>
      <c r="BX68">
        <f t="shared" si="50"/>
        <v>5</v>
      </c>
      <c r="BY68">
        <f t="shared" si="51"/>
        <v>129.04545454545453</v>
      </c>
      <c r="CA68">
        <v>2880</v>
      </c>
    </row>
    <row r="69" spans="1:79" ht="17.25" customHeight="1" x14ac:dyDescent="0.3">
      <c r="A69" s="2">
        <v>44543</v>
      </c>
      <c r="B69" t="s">
        <v>158</v>
      </c>
      <c r="C69" t="s">
        <v>159</v>
      </c>
      <c r="D69" t="s">
        <v>27</v>
      </c>
      <c r="F69">
        <v>19</v>
      </c>
      <c r="G69">
        <v>0</v>
      </c>
      <c r="H69">
        <v>0</v>
      </c>
      <c r="I69">
        <v>-10</v>
      </c>
      <c r="J69">
        <f t="shared" si="27"/>
        <v>9</v>
      </c>
      <c r="K69">
        <v>0</v>
      </c>
      <c r="L69">
        <f t="shared" si="28"/>
        <v>9</v>
      </c>
      <c r="M69">
        <v>2</v>
      </c>
      <c r="N69">
        <v>1</v>
      </c>
      <c r="O69">
        <f t="shared" si="29"/>
        <v>4.5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1831</v>
      </c>
      <c r="AC69">
        <v>0</v>
      </c>
      <c r="AD69">
        <v>0</v>
      </c>
      <c r="AE69">
        <v>0</v>
      </c>
      <c r="AF69">
        <f t="shared" si="33"/>
        <v>1831</v>
      </c>
      <c r="AG69">
        <v>0</v>
      </c>
      <c r="AH69">
        <f t="shared" si="34"/>
        <v>1831</v>
      </c>
      <c r="AI69">
        <v>4</v>
      </c>
      <c r="AJ69">
        <f t="shared" si="35"/>
        <v>6</v>
      </c>
      <c r="AK69">
        <f t="shared" si="52"/>
        <v>457.75</v>
      </c>
      <c r="AM69">
        <v>604</v>
      </c>
      <c r="AN69">
        <v>1267</v>
      </c>
      <c r="AO69">
        <v>0</v>
      </c>
      <c r="AP69">
        <f t="shared" si="36"/>
        <v>1871</v>
      </c>
      <c r="AQ69">
        <v>0</v>
      </c>
      <c r="AR69">
        <f t="shared" si="37"/>
        <v>1871</v>
      </c>
      <c r="AS69">
        <v>1</v>
      </c>
      <c r="AT69">
        <f t="shared" si="38"/>
        <v>6</v>
      </c>
      <c r="AU69">
        <f t="shared" si="39"/>
        <v>1871</v>
      </c>
      <c r="AW69">
        <v>110</v>
      </c>
      <c r="AX69">
        <v>100</v>
      </c>
      <c r="AY69">
        <v>0</v>
      </c>
      <c r="AZ69">
        <f t="shared" si="40"/>
        <v>210</v>
      </c>
      <c r="BA69">
        <v>0</v>
      </c>
      <c r="BB69">
        <f t="shared" si="41"/>
        <v>210</v>
      </c>
      <c r="BC69">
        <v>3</v>
      </c>
      <c r="BD69">
        <f t="shared" si="42"/>
        <v>7</v>
      </c>
      <c r="BE69">
        <f t="shared" si="43"/>
        <v>70</v>
      </c>
      <c r="BG69">
        <v>24</v>
      </c>
      <c r="BH69">
        <v>40</v>
      </c>
      <c r="BI69">
        <v>0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Q69">
        <v>30</v>
      </c>
      <c r="BR69">
        <v>200</v>
      </c>
      <c r="BS69">
        <v>0</v>
      </c>
      <c r="BT69">
        <f t="shared" si="48"/>
        <v>230</v>
      </c>
      <c r="BU69">
        <v>0</v>
      </c>
      <c r="BV69">
        <f t="shared" si="49"/>
        <v>230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44543</v>
      </c>
      <c r="B70" t="s">
        <v>160</v>
      </c>
      <c r="C70" t="s">
        <v>161</v>
      </c>
      <c r="D70" t="s">
        <v>27</v>
      </c>
      <c r="F70">
        <v>8</v>
      </c>
      <c r="G70">
        <v>0</v>
      </c>
      <c r="H70">
        <v>0</v>
      </c>
      <c r="I70">
        <v>-8</v>
      </c>
      <c r="J70">
        <f t="shared" si="27"/>
        <v>0</v>
      </c>
      <c r="K70">
        <v>0</v>
      </c>
      <c r="L70">
        <f t="shared" si="28"/>
        <v>0</v>
      </c>
      <c r="M70">
        <v>10</v>
      </c>
      <c r="N70">
        <v>1</v>
      </c>
      <c r="O70">
        <f t="shared" si="29"/>
        <v>0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8</v>
      </c>
      <c r="AN70">
        <v>0</v>
      </c>
      <c r="AO70">
        <v>0</v>
      </c>
      <c r="AP70">
        <f t="shared" si="36"/>
        <v>8</v>
      </c>
      <c r="AQ70">
        <v>0</v>
      </c>
      <c r="AR70">
        <f t="shared" si="37"/>
        <v>8</v>
      </c>
      <c r="AS70">
        <v>4</v>
      </c>
      <c r="AT70">
        <f t="shared" si="38"/>
        <v>6</v>
      </c>
      <c r="AU70">
        <f t="shared" si="39"/>
        <v>2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44543</v>
      </c>
      <c r="B71" t="s">
        <v>162</v>
      </c>
      <c r="C71" t="s">
        <v>163</v>
      </c>
      <c r="D71" t="s">
        <v>27</v>
      </c>
      <c r="F71">
        <v>285</v>
      </c>
      <c r="G71">
        <v>0</v>
      </c>
      <c r="H71">
        <v>0</v>
      </c>
      <c r="I71">
        <v>0</v>
      </c>
      <c r="J71">
        <f t="shared" si="27"/>
        <v>285</v>
      </c>
      <c r="K71">
        <v>0</v>
      </c>
      <c r="L71">
        <f t="shared" si="28"/>
        <v>285</v>
      </c>
      <c r="M71">
        <v>3</v>
      </c>
      <c r="N71">
        <v>1</v>
      </c>
      <c r="O71">
        <f t="shared" si="29"/>
        <v>95</v>
      </c>
      <c r="Q71">
        <v>50</v>
      </c>
      <c r="R71">
        <v>0</v>
      </c>
      <c r="S71">
        <v>0</v>
      </c>
      <c r="T71">
        <v>0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487</v>
      </c>
      <c r="AC71">
        <v>0</v>
      </c>
      <c r="AD71">
        <v>0</v>
      </c>
      <c r="AE71">
        <v>-20</v>
      </c>
      <c r="AF71">
        <f t="shared" si="33"/>
        <v>467</v>
      </c>
      <c r="AG71">
        <v>0</v>
      </c>
      <c r="AH71">
        <f t="shared" si="34"/>
        <v>467</v>
      </c>
      <c r="AI71">
        <v>13</v>
      </c>
      <c r="AJ71">
        <f t="shared" si="35"/>
        <v>6</v>
      </c>
      <c r="AK71">
        <f t="shared" si="52"/>
        <v>35.92307692307692</v>
      </c>
      <c r="AM71">
        <v>194</v>
      </c>
      <c r="AN71">
        <v>0</v>
      </c>
      <c r="AO71">
        <v>0</v>
      </c>
      <c r="AP71">
        <f t="shared" si="36"/>
        <v>194</v>
      </c>
      <c r="AQ71">
        <v>0</v>
      </c>
      <c r="AR71">
        <f t="shared" si="37"/>
        <v>194</v>
      </c>
      <c r="AS71">
        <v>2</v>
      </c>
      <c r="AT71">
        <f t="shared" si="38"/>
        <v>6</v>
      </c>
      <c r="AU71">
        <f t="shared" si="39"/>
        <v>97</v>
      </c>
      <c r="AW71">
        <v>103</v>
      </c>
      <c r="AX71">
        <v>0</v>
      </c>
      <c r="AY71">
        <v>0</v>
      </c>
      <c r="AZ71">
        <f t="shared" si="40"/>
        <v>103</v>
      </c>
      <c r="BA71">
        <v>0</v>
      </c>
      <c r="BB71">
        <f t="shared" si="41"/>
        <v>103</v>
      </c>
      <c r="BC71">
        <v>2</v>
      </c>
      <c r="BD71">
        <f t="shared" si="42"/>
        <v>7</v>
      </c>
      <c r="BE71">
        <f t="shared" si="43"/>
        <v>51.5</v>
      </c>
      <c r="BG71">
        <v>180</v>
      </c>
      <c r="BH71">
        <v>0</v>
      </c>
      <c r="BI71">
        <v>0</v>
      </c>
      <c r="BJ71">
        <f t="shared" si="44"/>
        <v>180</v>
      </c>
      <c r="BK71">
        <v>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Q71">
        <v>840</v>
      </c>
      <c r="BR71">
        <v>0</v>
      </c>
      <c r="BS71">
        <v>0</v>
      </c>
      <c r="BT71">
        <f t="shared" si="48"/>
        <v>840</v>
      </c>
      <c r="BU71">
        <v>0</v>
      </c>
      <c r="BV71">
        <f t="shared" si="49"/>
        <v>840</v>
      </c>
      <c r="BW71">
        <v>3</v>
      </c>
      <c r="BX71">
        <f t="shared" si="50"/>
        <v>5</v>
      </c>
      <c r="BY71">
        <f t="shared" si="51"/>
        <v>280</v>
      </c>
      <c r="CA71">
        <v>116</v>
      </c>
    </row>
    <row r="72" spans="1:79" ht="17.25" customHeight="1" x14ac:dyDescent="0.3">
      <c r="A72" s="2">
        <v>44543</v>
      </c>
      <c r="B72" t="s">
        <v>164</v>
      </c>
      <c r="C72" t="s">
        <v>165</v>
      </c>
      <c r="D72" t="s">
        <v>27</v>
      </c>
      <c r="F72">
        <v>13</v>
      </c>
      <c r="G72">
        <v>0</v>
      </c>
      <c r="H72">
        <v>0</v>
      </c>
      <c r="I72">
        <v>-1</v>
      </c>
      <c r="J72">
        <f t="shared" si="27"/>
        <v>12</v>
      </c>
      <c r="K72">
        <v>0</v>
      </c>
      <c r="L72">
        <f t="shared" si="28"/>
        <v>12</v>
      </c>
      <c r="M72">
        <v>7</v>
      </c>
      <c r="N72">
        <v>1</v>
      </c>
      <c r="O72">
        <f t="shared" si="29"/>
        <v>1.7142857142857142</v>
      </c>
      <c r="Q72">
        <v>40</v>
      </c>
      <c r="R72">
        <v>0</v>
      </c>
      <c r="S72">
        <v>0</v>
      </c>
      <c r="T72">
        <v>0</v>
      </c>
      <c r="U72">
        <f t="shared" si="30"/>
        <v>40</v>
      </c>
      <c r="V72">
        <v>0</v>
      </c>
      <c r="W72">
        <f t="shared" si="31"/>
        <v>40</v>
      </c>
      <c r="X72">
        <v>2</v>
      </c>
      <c r="Y72">
        <v>2</v>
      </c>
      <c r="Z72">
        <f t="shared" si="32"/>
        <v>20</v>
      </c>
      <c r="AB72">
        <v>277</v>
      </c>
      <c r="AC72">
        <v>0</v>
      </c>
      <c r="AD72">
        <v>0</v>
      </c>
      <c r="AE72">
        <v>0</v>
      </c>
      <c r="AF72">
        <f t="shared" si="33"/>
        <v>277</v>
      </c>
      <c r="AG72">
        <v>0</v>
      </c>
      <c r="AH72">
        <f t="shared" si="34"/>
        <v>277</v>
      </c>
      <c r="AI72">
        <v>3</v>
      </c>
      <c r="AJ72">
        <f t="shared" si="35"/>
        <v>6</v>
      </c>
      <c r="AK72">
        <f t="shared" si="52"/>
        <v>92.333333333333329</v>
      </c>
      <c r="AM72">
        <v>276</v>
      </c>
      <c r="AN72">
        <v>0</v>
      </c>
      <c r="AO72">
        <v>0</v>
      </c>
      <c r="AP72">
        <f t="shared" si="36"/>
        <v>276</v>
      </c>
      <c r="AQ72">
        <v>0</v>
      </c>
      <c r="AR72">
        <f t="shared" si="37"/>
        <v>276</v>
      </c>
      <c r="AS72">
        <v>1</v>
      </c>
      <c r="AT72">
        <f t="shared" si="38"/>
        <v>6</v>
      </c>
      <c r="AU72">
        <f t="shared" si="39"/>
        <v>276</v>
      </c>
      <c r="AW72">
        <v>102</v>
      </c>
      <c r="AX72">
        <v>0</v>
      </c>
      <c r="AY72">
        <v>0</v>
      </c>
      <c r="AZ72">
        <f t="shared" si="40"/>
        <v>102</v>
      </c>
      <c r="BA72">
        <v>0</v>
      </c>
      <c r="BB72">
        <f t="shared" si="41"/>
        <v>102</v>
      </c>
      <c r="BC72">
        <v>1</v>
      </c>
      <c r="BD72">
        <f t="shared" si="42"/>
        <v>7</v>
      </c>
      <c r="BE72">
        <f t="shared" si="43"/>
        <v>102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300</v>
      </c>
      <c r="BR72">
        <v>0</v>
      </c>
      <c r="BS72">
        <v>0</v>
      </c>
      <c r="BT72">
        <f t="shared" si="48"/>
        <v>300</v>
      </c>
      <c r="BU72">
        <v>180</v>
      </c>
      <c r="BV72">
        <f t="shared" si="49"/>
        <v>480</v>
      </c>
      <c r="BW72">
        <v>4</v>
      </c>
      <c r="BX72">
        <f t="shared" si="50"/>
        <v>5</v>
      </c>
      <c r="BY72">
        <f t="shared" si="51"/>
        <v>120</v>
      </c>
      <c r="CA72">
        <v>0</v>
      </c>
    </row>
    <row r="73" spans="1:79" ht="17.25" customHeight="1" x14ac:dyDescent="0.3">
      <c r="A73" s="2">
        <v>44543</v>
      </c>
      <c r="B73" t="s">
        <v>166</v>
      </c>
      <c r="C73" t="s">
        <v>167</v>
      </c>
      <c r="D73" t="s">
        <v>27</v>
      </c>
      <c r="F73">
        <v>541</v>
      </c>
      <c r="G73">
        <v>1220</v>
      </c>
      <c r="H73">
        <v>0</v>
      </c>
      <c r="I73">
        <v>-10</v>
      </c>
      <c r="J73">
        <f t="shared" si="27"/>
        <v>1751</v>
      </c>
      <c r="K73">
        <v>0</v>
      </c>
      <c r="L73">
        <f t="shared" si="28"/>
        <v>1751</v>
      </c>
      <c r="M73">
        <v>64</v>
      </c>
      <c r="N73">
        <v>1</v>
      </c>
      <c r="O73">
        <f t="shared" si="29"/>
        <v>27.359375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B73">
        <v>1376</v>
      </c>
      <c r="AC73">
        <v>0</v>
      </c>
      <c r="AD73">
        <v>0</v>
      </c>
      <c r="AE73">
        <v>0</v>
      </c>
      <c r="AF73">
        <f t="shared" si="33"/>
        <v>1376</v>
      </c>
      <c r="AG73">
        <v>0</v>
      </c>
      <c r="AH73">
        <f t="shared" si="34"/>
        <v>1376</v>
      </c>
      <c r="AI73">
        <v>28</v>
      </c>
      <c r="AJ73">
        <f t="shared" si="35"/>
        <v>6</v>
      </c>
      <c r="AK73">
        <f t="shared" si="52"/>
        <v>49.142857142857146</v>
      </c>
      <c r="AM73">
        <v>526</v>
      </c>
      <c r="AN73">
        <v>1020</v>
      </c>
      <c r="AO73">
        <v>-200</v>
      </c>
      <c r="AP73">
        <f t="shared" si="36"/>
        <v>1346</v>
      </c>
      <c r="AQ73">
        <v>0</v>
      </c>
      <c r="AR73">
        <f t="shared" si="37"/>
        <v>1346</v>
      </c>
      <c r="AS73">
        <v>30</v>
      </c>
      <c r="AT73">
        <f t="shared" si="38"/>
        <v>6</v>
      </c>
      <c r="AU73">
        <f t="shared" si="39"/>
        <v>44.866666666666667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215</v>
      </c>
      <c r="BH73">
        <v>500</v>
      </c>
      <c r="BI73">
        <v>0</v>
      </c>
      <c r="BJ73">
        <f t="shared" si="44"/>
        <v>715</v>
      </c>
      <c r="BK73">
        <v>0</v>
      </c>
      <c r="BL73">
        <f t="shared" si="45"/>
        <v>715</v>
      </c>
      <c r="BM73">
        <v>6</v>
      </c>
      <c r="BN73">
        <f t="shared" si="46"/>
        <v>5</v>
      </c>
      <c r="BO73">
        <f t="shared" si="47"/>
        <v>119.16666666666667</v>
      </c>
      <c r="BQ73">
        <v>525</v>
      </c>
      <c r="BR73">
        <v>683</v>
      </c>
      <c r="BS73">
        <v>0</v>
      </c>
      <c r="BT73">
        <f t="shared" si="48"/>
        <v>1208</v>
      </c>
      <c r="BU73">
        <v>0</v>
      </c>
      <c r="BV73">
        <f t="shared" si="49"/>
        <v>1208</v>
      </c>
      <c r="BW73">
        <v>10</v>
      </c>
      <c r="BX73">
        <f t="shared" si="50"/>
        <v>5</v>
      </c>
      <c r="BY73">
        <f t="shared" si="51"/>
        <v>120.8</v>
      </c>
      <c r="CA73">
        <v>300</v>
      </c>
    </row>
    <row r="74" spans="1:79" ht="17.25" customHeight="1" x14ac:dyDescent="0.3">
      <c r="A74" s="2">
        <v>44543</v>
      </c>
      <c r="B74" t="s">
        <v>168</v>
      </c>
      <c r="C74" t="s">
        <v>169</v>
      </c>
      <c r="D74" t="s">
        <v>27</v>
      </c>
      <c r="F74">
        <v>422</v>
      </c>
      <c r="G74">
        <v>0</v>
      </c>
      <c r="H74">
        <v>0</v>
      </c>
      <c r="I74">
        <v>-5</v>
      </c>
      <c r="J74">
        <f t="shared" si="27"/>
        <v>417</v>
      </c>
      <c r="K74">
        <v>0</v>
      </c>
      <c r="L74">
        <f t="shared" si="28"/>
        <v>417</v>
      </c>
      <c r="M74">
        <v>3</v>
      </c>
      <c r="N74">
        <v>1</v>
      </c>
      <c r="O74">
        <f t="shared" si="29"/>
        <v>139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294</v>
      </c>
      <c r="AN74">
        <v>710</v>
      </c>
      <c r="AO74">
        <v>0</v>
      </c>
      <c r="AP74">
        <f t="shared" si="36"/>
        <v>1004</v>
      </c>
      <c r="AQ74">
        <v>0</v>
      </c>
      <c r="AR74">
        <f t="shared" si="37"/>
        <v>1004</v>
      </c>
      <c r="AS74">
        <v>4</v>
      </c>
      <c r="AT74">
        <f t="shared" si="38"/>
        <v>6</v>
      </c>
      <c r="AU74">
        <f t="shared" si="39"/>
        <v>251</v>
      </c>
      <c r="AW74">
        <v>233</v>
      </c>
      <c r="AX74">
        <v>30</v>
      </c>
      <c r="AY74">
        <v>0</v>
      </c>
      <c r="AZ74">
        <f t="shared" si="40"/>
        <v>263</v>
      </c>
      <c r="BA74">
        <v>0</v>
      </c>
      <c r="BB74">
        <f t="shared" si="41"/>
        <v>263</v>
      </c>
      <c r="BC74">
        <v>1</v>
      </c>
      <c r="BD74">
        <f t="shared" si="42"/>
        <v>7</v>
      </c>
      <c r="BE74">
        <f t="shared" si="43"/>
        <v>263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128</v>
      </c>
      <c r="BR74">
        <v>250</v>
      </c>
      <c r="BS74">
        <v>0</v>
      </c>
      <c r="BT74">
        <f t="shared" si="48"/>
        <v>378</v>
      </c>
      <c r="BU74">
        <v>0</v>
      </c>
      <c r="BV74">
        <f t="shared" si="49"/>
        <v>378</v>
      </c>
      <c r="BW74">
        <v>2</v>
      </c>
      <c r="BX74">
        <f t="shared" si="50"/>
        <v>5</v>
      </c>
      <c r="BY74">
        <f t="shared" si="51"/>
        <v>189</v>
      </c>
      <c r="CA74">
        <v>1500</v>
      </c>
    </row>
    <row r="75" spans="1:79" ht="17.25" customHeight="1" x14ac:dyDescent="0.3">
      <c r="A75" s="2">
        <v>44543</v>
      </c>
      <c r="B75" t="s">
        <v>170</v>
      </c>
      <c r="C75" t="s">
        <v>171</v>
      </c>
      <c r="D75" t="s">
        <v>27</v>
      </c>
      <c r="F75">
        <v>131</v>
      </c>
      <c r="G75">
        <v>0</v>
      </c>
      <c r="H75">
        <v>0</v>
      </c>
      <c r="I75">
        <v>-2</v>
      </c>
      <c r="J75">
        <f t="shared" si="27"/>
        <v>129</v>
      </c>
      <c r="K75">
        <v>0</v>
      </c>
      <c r="L75">
        <f t="shared" si="28"/>
        <v>129</v>
      </c>
      <c r="M75">
        <v>2</v>
      </c>
      <c r="N75">
        <v>1</v>
      </c>
      <c r="O75">
        <f t="shared" si="29"/>
        <v>64.5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B75">
        <v>336</v>
      </c>
      <c r="AC75">
        <v>0</v>
      </c>
      <c r="AD75">
        <v>0</v>
      </c>
      <c r="AE75">
        <v>-2</v>
      </c>
      <c r="AF75">
        <f t="shared" si="33"/>
        <v>334</v>
      </c>
      <c r="AG75">
        <v>0</v>
      </c>
      <c r="AH75">
        <f t="shared" si="34"/>
        <v>334</v>
      </c>
      <c r="AI75">
        <v>4</v>
      </c>
      <c r="AJ75">
        <f t="shared" si="35"/>
        <v>6</v>
      </c>
      <c r="AK75">
        <f t="shared" si="52"/>
        <v>83.5</v>
      </c>
      <c r="AM75">
        <v>936</v>
      </c>
      <c r="AN75">
        <v>0</v>
      </c>
      <c r="AO75">
        <v>0</v>
      </c>
      <c r="AP75">
        <f t="shared" si="36"/>
        <v>936</v>
      </c>
      <c r="AQ75">
        <v>0</v>
      </c>
      <c r="AR75">
        <f t="shared" si="37"/>
        <v>936</v>
      </c>
      <c r="AS75">
        <v>2</v>
      </c>
      <c r="AT75">
        <f t="shared" si="38"/>
        <v>6</v>
      </c>
      <c r="AU75">
        <f t="shared" si="39"/>
        <v>468</v>
      </c>
      <c r="AW75">
        <v>165</v>
      </c>
      <c r="AX75">
        <v>0</v>
      </c>
      <c r="AY75">
        <v>0</v>
      </c>
      <c r="AZ75">
        <f t="shared" si="40"/>
        <v>165</v>
      </c>
      <c r="BA75">
        <v>0</v>
      </c>
      <c r="BB75">
        <f t="shared" si="41"/>
        <v>165</v>
      </c>
      <c r="BC75">
        <v>3</v>
      </c>
      <c r="BD75">
        <f t="shared" si="42"/>
        <v>7</v>
      </c>
      <c r="BE75">
        <f t="shared" si="43"/>
        <v>55</v>
      </c>
      <c r="BG75">
        <v>424</v>
      </c>
      <c r="BH75">
        <v>0</v>
      </c>
      <c r="BI75">
        <v>0</v>
      </c>
      <c r="BJ75">
        <f t="shared" si="44"/>
        <v>424</v>
      </c>
      <c r="BK75">
        <v>0</v>
      </c>
      <c r="BL75">
        <f t="shared" si="45"/>
        <v>424</v>
      </c>
      <c r="BM75">
        <v>1</v>
      </c>
      <c r="BN75">
        <f t="shared" si="46"/>
        <v>5</v>
      </c>
      <c r="BO75">
        <f t="shared" si="47"/>
        <v>424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ht="17.25" customHeight="1" x14ac:dyDescent="0.3">
      <c r="A76" s="2">
        <v>44543</v>
      </c>
      <c r="B76" t="s">
        <v>172</v>
      </c>
      <c r="C76" t="s">
        <v>173</v>
      </c>
      <c r="D76" t="s">
        <v>27</v>
      </c>
      <c r="F76">
        <v>222</v>
      </c>
      <c r="G76">
        <v>0</v>
      </c>
      <c r="H76">
        <v>0</v>
      </c>
      <c r="I76">
        <v>0</v>
      </c>
      <c r="J76">
        <f t="shared" si="27"/>
        <v>222</v>
      </c>
      <c r="K76">
        <v>0</v>
      </c>
      <c r="L76">
        <f t="shared" si="28"/>
        <v>222</v>
      </c>
      <c r="M76">
        <v>6</v>
      </c>
      <c r="N76">
        <v>1</v>
      </c>
      <c r="O76">
        <f t="shared" si="29"/>
        <v>37</v>
      </c>
      <c r="Q76">
        <v>236</v>
      </c>
      <c r="R76">
        <v>0</v>
      </c>
      <c r="S76">
        <v>0</v>
      </c>
      <c r="T76">
        <v>-10</v>
      </c>
      <c r="U76">
        <f t="shared" si="30"/>
        <v>226</v>
      </c>
      <c r="V76">
        <v>0</v>
      </c>
      <c r="W76">
        <f t="shared" si="31"/>
        <v>226</v>
      </c>
      <c r="X76">
        <v>2</v>
      </c>
      <c r="Y76">
        <v>2</v>
      </c>
      <c r="Z76">
        <f t="shared" si="32"/>
        <v>113</v>
      </c>
      <c r="AB76">
        <v>1533</v>
      </c>
      <c r="AC76">
        <v>0</v>
      </c>
      <c r="AD76">
        <v>0</v>
      </c>
      <c r="AE76">
        <v>0</v>
      </c>
      <c r="AF76">
        <f t="shared" si="33"/>
        <v>1533</v>
      </c>
      <c r="AG76">
        <v>0</v>
      </c>
      <c r="AH76">
        <f t="shared" si="34"/>
        <v>1533</v>
      </c>
      <c r="AI76">
        <v>2</v>
      </c>
      <c r="AJ76">
        <f t="shared" si="35"/>
        <v>6</v>
      </c>
      <c r="AK76">
        <f t="shared" si="52"/>
        <v>766.5</v>
      </c>
      <c r="AM76">
        <v>879</v>
      </c>
      <c r="AN76">
        <v>0</v>
      </c>
      <c r="AO76">
        <v>0</v>
      </c>
      <c r="AP76">
        <f t="shared" si="36"/>
        <v>879</v>
      </c>
      <c r="AQ76">
        <v>0</v>
      </c>
      <c r="AR76">
        <f t="shared" si="37"/>
        <v>879</v>
      </c>
      <c r="AS76">
        <v>10</v>
      </c>
      <c r="AT76">
        <f t="shared" si="38"/>
        <v>6</v>
      </c>
      <c r="AU76">
        <f t="shared" si="39"/>
        <v>87.9</v>
      </c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G76">
        <v>529</v>
      </c>
      <c r="BH76">
        <v>0</v>
      </c>
      <c r="BI76">
        <v>0</v>
      </c>
      <c r="BJ76">
        <f t="shared" si="44"/>
        <v>529</v>
      </c>
      <c r="BK76">
        <v>0</v>
      </c>
      <c r="BL76">
        <f t="shared" si="45"/>
        <v>529</v>
      </c>
      <c r="BM76">
        <v>2</v>
      </c>
      <c r="BN76">
        <f t="shared" si="46"/>
        <v>5</v>
      </c>
      <c r="BO76">
        <f t="shared" si="47"/>
        <v>264.5</v>
      </c>
      <c r="BQ76">
        <v>1949</v>
      </c>
      <c r="BR76">
        <v>0</v>
      </c>
      <c r="BS76">
        <v>-1</v>
      </c>
      <c r="BT76">
        <f t="shared" si="48"/>
        <v>1948</v>
      </c>
      <c r="BU76">
        <v>0</v>
      </c>
      <c r="BV76">
        <f t="shared" si="49"/>
        <v>1948</v>
      </c>
      <c r="BW76">
        <v>10</v>
      </c>
      <c r="BX76">
        <f t="shared" si="50"/>
        <v>5</v>
      </c>
      <c r="BY76">
        <f t="shared" si="51"/>
        <v>194.8</v>
      </c>
      <c r="CA76">
        <v>750</v>
      </c>
    </row>
    <row r="77" spans="1:79" ht="17.25" customHeight="1" x14ac:dyDescent="0.3">
      <c r="A77" s="2">
        <v>44543</v>
      </c>
      <c r="B77" t="s">
        <v>174</v>
      </c>
      <c r="C77" t="s">
        <v>175</v>
      </c>
      <c r="D77" t="s">
        <v>27</v>
      </c>
      <c r="F77">
        <v>256</v>
      </c>
      <c r="G77">
        <v>0</v>
      </c>
      <c r="H77">
        <v>0</v>
      </c>
      <c r="I77">
        <v>0</v>
      </c>
      <c r="J77">
        <f t="shared" si="27"/>
        <v>256</v>
      </c>
      <c r="K77">
        <v>0</v>
      </c>
      <c r="L77">
        <f t="shared" si="28"/>
        <v>256</v>
      </c>
      <c r="M77">
        <v>2</v>
      </c>
      <c r="N77">
        <v>1</v>
      </c>
      <c r="O77">
        <f t="shared" si="29"/>
        <v>128</v>
      </c>
      <c r="Q77">
        <v>83</v>
      </c>
      <c r="R77">
        <v>0</v>
      </c>
      <c r="S77">
        <v>0</v>
      </c>
      <c r="T77">
        <v>0</v>
      </c>
      <c r="U77">
        <f t="shared" si="30"/>
        <v>83</v>
      </c>
      <c r="V77">
        <v>0</v>
      </c>
      <c r="W77">
        <f t="shared" si="31"/>
        <v>83</v>
      </c>
      <c r="X77">
        <v>0</v>
      </c>
      <c r="Y77">
        <v>2</v>
      </c>
      <c r="Z77">
        <f t="shared" si="32"/>
        <v>0</v>
      </c>
      <c r="AB77">
        <v>1622</v>
      </c>
      <c r="AC77">
        <v>0</v>
      </c>
      <c r="AD77">
        <v>0</v>
      </c>
      <c r="AE77">
        <v>0</v>
      </c>
      <c r="AF77">
        <f t="shared" si="33"/>
        <v>1622</v>
      </c>
      <c r="AG77">
        <v>0</v>
      </c>
      <c r="AH77">
        <f t="shared" si="34"/>
        <v>1622</v>
      </c>
      <c r="AI77">
        <v>3</v>
      </c>
      <c r="AJ77">
        <f t="shared" si="35"/>
        <v>6</v>
      </c>
      <c r="AK77">
        <f t="shared" si="52"/>
        <v>540.66666666666663</v>
      </c>
      <c r="AM77">
        <v>755</v>
      </c>
      <c r="AN77">
        <v>910</v>
      </c>
      <c r="AO77">
        <v>0</v>
      </c>
      <c r="AP77">
        <f t="shared" si="36"/>
        <v>1665</v>
      </c>
      <c r="AQ77">
        <v>0</v>
      </c>
      <c r="AR77">
        <f t="shared" si="37"/>
        <v>1665</v>
      </c>
      <c r="AS77">
        <v>2</v>
      </c>
      <c r="AT77">
        <f t="shared" si="38"/>
        <v>6</v>
      </c>
      <c r="AU77">
        <f t="shared" si="39"/>
        <v>832.5</v>
      </c>
      <c r="AW77">
        <v>140</v>
      </c>
      <c r="AX77">
        <v>235</v>
      </c>
      <c r="AY77">
        <v>0</v>
      </c>
      <c r="AZ77">
        <f t="shared" si="40"/>
        <v>375</v>
      </c>
      <c r="BA77">
        <v>0</v>
      </c>
      <c r="BB77">
        <f t="shared" si="41"/>
        <v>375</v>
      </c>
      <c r="BC77">
        <v>1</v>
      </c>
      <c r="BD77">
        <f t="shared" si="42"/>
        <v>7</v>
      </c>
      <c r="BE77">
        <f t="shared" si="43"/>
        <v>375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72</v>
      </c>
      <c r="BR77">
        <v>240</v>
      </c>
      <c r="BS77">
        <v>0</v>
      </c>
      <c r="BT77">
        <f t="shared" si="48"/>
        <v>312</v>
      </c>
      <c r="BU77">
        <v>0</v>
      </c>
      <c r="BV77">
        <f t="shared" si="49"/>
        <v>312</v>
      </c>
      <c r="BW77">
        <v>2</v>
      </c>
      <c r="BX77">
        <f t="shared" si="50"/>
        <v>5</v>
      </c>
      <c r="BY77">
        <f t="shared" si="51"/>
        <v>156</v>
      </c>
      <c r="CA77">
        <v>367</v>
      </c>
    </row>
    <row r="78" spans="1:79" ht="17.25" customHeight="1" x14ac:dyDescent="0.3">
      <c r="A78" s="2">
        <v>44543</v>
      </c>
      <c r="B78" t="s">
        <v>176</v>
      </c>
      <c r="C78" t="s">
        <v>177</v>
      </c>
      <c r="D78" t="s">
        <v>27</v>
      </c>
      <c r="F78">
        <v>970</v>
      </c>
      <c r="G78">
        <v>0</v>
      </c>
      <c r="H78">
        <v>0</v>
      </c>
      <c r="I78">
        <v>-32</v>
      </c>
      <c r="J78">
        <f t="shared" si="27"/>
        <v>938</v>
      </c>
      <c r="K78">
        <v>0</v>
      </c>
      <c r="L78">
        <f t="shared" si="28"/>
        <v>938</v>
      </c>
      <c r="M78">
        <v>38</v>
      </c>
      <c r="N78">
        <v>1</v>
      </c>
      <c r="O78">
        <f t="shared" si="29"/>
        <v>24.684210526315791</v>
      </c>
      <c r="Q78">
        <v>233</v>
      </c>
      <c r="R78">
        <v>0</v>
      </c>
      <c r="S78">
        <v>0</v>
      </c>
      <c r="T78">
        <v>-22</v>
      </c>
      <c r="U78">
        <f t="shared" si="30"/>
        <v>211</v>
      </c>
      <c r="V78">
        <v>0</v>
      </c>
      <c r="W78">
        <f t="shared" si="31"/>
        <v>211</v>
      </c>
      <c r="X78">
        <v>19</v>
      </c>
      <c r="Y78">
        <v>2</v>
      </c>
      <c r="Z78">
        <f t="shared" si="32"/>
        <v>11.105263157894736</v>
      </c>
      <c r="AB78">
        <v>3200</v>
      </c>
      <c r="AC78">
        <v>0</v>
      </c>
      <c r="AD78">
        <v>0</v>
      </c>
      <c r="AE78">
        <v>-780</v>
      </c>
      <c r="AF78">
        <f t="shared" si="33"/>
        <v>2420</v>
      </c>
      <c r="AG78">
        <v>2400</v>
      </c>
      <c r="AH78">
        <f t="shared" si="34"/>
        <v>4820</v>
      </c>
      <c r="AI78">
        <v>95</v>
      </c>
      <c r="AJ78">
        <f t="shared" si="35"/>
        <v>6</v>
      </c>
      <c r="AK78">
        <f t="shared" si="52"/>
        <v>50.736842105263158</v>
      </c>
      <c r="AM78">
        <v>2</v>
      </c>
      <c r="AN78">
        <v>0</v>
      </c>
      <c r="AO78">
        <v>0</v>
      </c>
      <c r="AP78">
        <f t="shared" si="36"/>
        <v>2</v>
      </c>
      <c r="AQ78">
        <v>2800</v>
      </c>
      <c r="AR78">
        <f t="shared" si="37"/>
        <v>2802</v>
      </c>
      <c r="AS78">
        <v>81</v>
      </c>
      <c r="AT78">
        <f t="shared" si="38"/>
        <v>6</v>
      </c>
      <c r="AU78">
        <f t="shared" si="39"/>
        <v>34.592592592592595</v>
      </c>
      <c r="AW78">
        <v>1067</v>
      </c>
      <c r="AX78">
        <v>0</v>
      </c>
      <c r="AY78">
        <v>-264</v>
      </c>
      <c r="AZ78">
        <f t="shared" si="40"/>
        <v>803</v>
      </c>
      <c r="BA78">
        <v>1600</v>
      </c>
      <c r="BB78">
        <f t="shared" si="41"/>
        <v>2403</v>
      </c>
      <c r="BC78">
        <v>64</v>
      </c>
      <c r="BD78">
        <f t="shared" si="42"/>
        <v>7</v>
      </c>
      <c r="BE78">
        <f t="shared" si="43"/>
        <v>37.546875</v>
      </c>
      <c r="BG78">
        <v>5</v>
      </c>
      <c r="BH78">
        <v>0</v>
      </c>
      <c r="BI78">
        <v>0</v>
      </c>
      <c r="BJ78">
        <f t="shared" si="44"/>
        <v>5</v>
      </c>
      <c r="BK78">
        <f>640+800</f>
        <v>1440</v>
      </c>
      <c r="BL78">
        <f t="shared" si="45"/>
        <v>1445</v>
      </c>
      <c r="BM78">
        <v>25</v>
      </c>
      <c r="BN78">
        <f t="shared" si="46"/>
        <v>5</v>
      </c>
      <c r="BO78">
        <f t="shared" si="47"/>
        <v>57.8</v>
      </c>
      <c r="BQ78">
        <v>1024</v>
      </c>
      <c r="BR78">
        <v>0</v>
      </c>
      <c r="BS78">
        <v>-11</v>
      </c>
      <c r="BT78">
        <f t="shared" si="48"/>
        <v>1013</v>
      </c>
      <c r="BU78">
        <v>800</v>
      </c>
      <c r="BV78">
        <f t="shared" si="49"/>
        <v>1813</v>
      </c>
      <c r="BW78">
        <v>22</v>
      </c>
      <c r="BX78">
        <f t="shared" si="50"/>
        <v>5</v>
      </c>
      <c r="BY78">
        <f t="shared" si="51"/>
        <v>82.409090909090907</v>
      </c>
      <c r="CA78">
        <v>7876</v>
      </c>
    </row>
    <row r="79" spans="1:79" ht="17.25" customHeight="1" x14ac:dyDescent="0.3">
      <c r="A79" s="2">
        <v>44543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44543</v>
      </c>
      <c r="B80" t="s">
        <v>178</v>
      </c>
      <c r="C80" t="s">
        <v>179</v>
      </c>
      <c r="D80" t="s">
        <v>27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44543</v>
      </c>
      <c r="B81" t="s">
        <v>180</v>
      </c>
      <c r="C81" t="s">
        <v>181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44543</v>
      </c>
      <c r="B82" t="s">
        <v>182</v>
      </c>
      <c r="C82" t="s">
        <v>183</v>
      </c>
      <c r="D82" t="s">
        <v>27</v>
      </c>
      <c r="F82">
        <v>247</v>
      </c>
      <c r="G82">
        <v>0</v>
      </c>
      <c r="H82">
        <v>0</v>
      </c>
      <c r="I82">
        <v>-28</v>
      </c>
      <c r="J82">
        <f t="shared" si="27"/>
        <v>219</v>
      </c>
      <c r="K82">
        <v>0</v>
      </c>
      <c r="L82">
        <f t="shared" si="28"/>
        <v>219</v>
      </c>
      <c r="M82">
        <v>11</v>
      </c>
      <c r="N82">
        <v>1</v>
      </c>
      <c r="O82">
        <f t="shared" si="29"/>
        <v>19.90909090909091</v>
      </c>
      <c r="Q82">
        <v>68</v>
      </c>
      <c r="R82">
        <v>0</v>
      </c>
      <c r="S82">
        <v>0</v>
      </c>
      <c r="T82">
        <v>0</v>
      </c>
      <c r="U82">
        <f t="shared" si="30"/>
        <v>68</v>
      </c>
      <c r="V82">
        <v>0</v>
      </c>
      <c r="W82">
        <f t="shared" si="31"/>
        <v>68</v>
      </c>
      <c r="X82">
        <v>4</v>
      </c>
      <c r="Y82">
        <v>2</v>
      </c>
      <c r="Z82">
        <f t="shared" si="32"/>
        <v>17</v>
      </c>
      <c r="AB82">
        <v>819</v>
      </c>
      <c r="AC82">
        <v>0</v>
      </c>
      <c r="AD82">
        <v>0</v>
      </c>
      <c r="AE82">
        <v>-11</v>
      </c>
      <c r="AF82">
        <f t="shared" si="33"/>
        <v>808</v>
      </c>
      <c r="AG82">
        <v>0</v>
      </c>
      <c r="AH82">
        <f t="shared" si="34"/>
        <v>808</v>
      </c>
      <c r="AI82">
        <v>61</v>
      </c>
      <c r="AJ82">
        <f t="shared" si="35"/>
        <v>6</v>
      </c>
      <c r="AK82">
        <f t="shared" si="52"/>
        <v>13.245901639344263</v>
      </c>
      <c r="AM82">
        <v>143</v>
      </c>
      <c r="AN82">
        <v>0</v>
      </c>
      <c r="AO82">
        <v>-34</v>
      </c>
      <c r="AP82">
        <f t="shared" si="36"/>
        <v>109</v>
      </c>
      <c r="AQ82">
        <v>0</v>
      </c>
      <c r="AR82">
        <f t="shared" si="37"/>
        <v>109</v>
      </c>
      <c r="AS82">
        <v>17</v>
      </c>
      <c r="AT82">
        <f t="shared" si="38"/>
        <v>6</v>
      </c>
      <c r="AU82">
        <f t="shared" si="39"/>
        <v>6.4117647058823533</v>
      </c>
      <c r="AW82">
        <v>113</v>
      </c>
      <c r="AX82">
        <v>0</v>
      </c>
      <c r="AY82">
        <v>0</v>
      </c>
      <c r="AZ82">
        <f t="shared" si="40"/>
        <v>113</v>
      </c>
      <c r="BA82">
        <v>0</v>
      </c>
      <c r="BB82">
        <f t="shared" si="41"/>
        <v>113</v>
      </c>
      <c r="BC82">
        <v>10</v>
      </c>
      <c r="BD82">
        <f t="shared" si="42"/>
        <v>7</v>
      </c>
      <c r="BE82">
        <f t="shared" si="43"/>
        <v>11.3</v>
      </c>
      <c r="BG82">
        <v>237</v>
      </c>
      <c r="BH82">
        <v>0</v>
      </c>
      <c r="BI82">
        <v>0</v>
      </c>
      <c r="BJ82">
        <f t="shared" si="44"/>
        <v>237</v>
      </c>
      <c r="BK82">
        <v>0</v>
      </c>
      <c r="BL82">
        <f t="shared" si="45"/>
        <v>237</v>
      </c>
      <c r="BM82">
        <v>15</v>
      </c>
      <c r="BN82">
        <v>71</v>
      </c>
      <c r="BO82">
        <f t="shared" si="47"/>
        <v>15.8</v>
      </c>
      <c r="BQ82">
        <v>449</v>
      </c>
      <c r="BR82">
        <v>0</v>
      </c>
      <c r="BS82">
        <v>0</v>
      </c>
      <c r="BT82">
        <f t="shared" si="48"/>
        <v>449</v>
      </c>
      <c r="BU82">
        <v>0</v>
      </c>
      <c r="BV82">
        <f t="shared" si="49"/>
        <v>449</v>
      </c>
      <c r="BW82">
        <v>4</v>
      </c>
      <c r="BX82">
        <f t="shared" si="50"/>
        <v>5</v>
      </c>
      <c r="BY82">
        <f t="shared" si="51"/>
        <v>112.25</v>
      </c>
      <c r="CA82">
        <v>0</v>
      </c>
    </row>
    <row r="83" spans="1:79" ht="17.25" customHeight="1" x14ac:dyDescent="0.3">
      <c r="A83" s="2">
        <v>44543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44543</v>
      </c>
      <c r="B84" t="s">
        <v>184</v>
      </c>
      <c r="C84" t="s">
        <v>185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44543</v>
      </c>
      <c r="B85" t="s">
        <v>186</v>
      </c>
      <c r="C85" t="s">
        <v>187</v>
      </c>
      <c r="D85" t="s">
        <v>27</v>
      </c>
      <c r="F85">
        <v>413</v>
      </c>
      <c r="G85">
        <v>0</v>
      </c>
      <c r="H85">
        <v>0</v>
      </c>
      <c r="I85">
        <v>-20</v>
      </c>
      <c r="J85">
        <f t="shared" si="27"/>
        <v>393</v>
      </c>
      <c r="K85">
        <v>0</v>
      </c>
      <c r="L85">
        <f t="shared" si="28"/>
        <v>393</v>
      </c>
      <c r="M85">
        <v>13</v>
      </c>
      <c r="N85">
        <v>1</v>
      </c>
      <c r="O85">
        <f t="shared" si="29"/>
        <v>30.23076923076923</v>
      </c>
      <c r="Q85">
        <v>169</v>
      </c>
      <c r="R85">
        <v>0</v>
      </c>
      <c r="S85">
        <v>0</v>
      </c>
      <c r="T85">
        <v>0</v>
      </c>
      <c r="U85">
        <f t="shared" si="30"/>
        <v>169</v>
      </c>
      <c r="V85">
        <v>0</v>
      </c>
      <c r="W85">
        <f t="shared" si="31"/>
        <v>169</v>
      </c>
      <c r="X85">
        <v>4</v>
      </c>
      <c r="Y85">
        <v>2</v>
      </c>
      <c r="Z85">
        <f t="shared" si="32"/>
        <v>42.25</v>
      </c>
      <c r="AB85">
        <v>536</v>
      </c>
      <c r="AC85">
        <v>0</v>
      </c>
      <c r="AD85">
        <v>0</v>
      </c>
      <c r="AE85">
        <v>0</v>
      </c>
      <c r="AF85">
        <f t="shared" si="33"/>
        <v>536</v>
      </c>
      <c r="AG85">
        <v>0</v>
      </c>
      <c r="AH85">
        <f t="shared" si="34"/>
        <v>536</v>
      </c>
      <c r="AI85">
        <v>17</v>
      </c>
      <c r="AJ85">
        <f t="shared" si="35"/>
        <v>6</v>
      </c>
      <c r="AK85">
        <f t="shared" si="52"/>
        <v>31.529411764705884</v>
      </c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W85">
        <v>166</v>
      </c>
      <c r="AX85">
        <v>0</v>
      </c>
      <c r="AY85">
        <v>0</v>
      </c>
      <c r="AZ85">
        <f t="shared" si="40"/>
        <v>166</v>
      </c>
      <c r="BA85">
        <v>100</v>
      </c>
      <c r="BB85">
        <f t="shared" si="41"/>
        <v>266</v>
      </c>
      <c r="BC85">
        <v>3</v>
      </c>
      <c r="BD85">
        <f t="shared" si="42"/>
        <v>7</v>
      </c>
      <c r="BE85">
        <f t="shared" si="43"/>
        <v>88.666666666666671</v>
      </c>
      <c r="BG85">
        <v>61</v>
      </c>
      <c r="BH85">
        <v>0</v>
      </c>
      <c r="BI85">
        <v>-39</v>
      </c>
      <c r="BJ85">
        <f t="shared" si="44"/>
        <v>22</v>
      </c>
      <c r="BK85">
        <v>300</v>
      </c>
      <c r="BL85">
        <f t="shared" si="45"/>
        <v>322</v>
      </c>
      <c r="BM85">
        <v>5</v>
      </c>
      <c r="BN85">
        <f t="shared" si="46"/>
        <v>5</v>
      </c>
      <c r="BO85">
        <f t="shared" si="47"/>
        <v>64.400000000000006</v>
      </c>
      <c r="BQ85">
        <v>131</v>
      </c>
      <c r="BR85">
        <v>0</v>
      </c>
      <c r="BS85">
        <v>0</v>
      </c>
      <c r="BT85">
        <f t="shared" si="48"/>
        <v>131</v>
      </c>
      <c r="BU85">
        <v>0</v>
      </c>
      <c r="BV85">
        <f t="shared" si="49"/>
        <v>131</v>
      </c>
      <c r="BW85">
        <v>2</v>
      </c>
      <c r="BX85">
        <f t="shared" si="50"/>
        <v>5</v>
      </c>
      <c r="BY85">
        <f t="shared" si="51"/>
        <v>65.5</v>
      </c>
      <c r="CA85">
        <v>0</v>
      </c>
    </row>
    <row r="86" spans="1:79" ht="18.600000000000001" customHeight="1" x14ac:dyDescent="0.3">
      <c r="A86" s="2">
        <v>44543</v>
      </c>
      <c r="B86" t="s">
        <v>188</v>
      </c>
      <c r="C86" t="s">
        <v>189</v>
      </c>
      <c r="D86" t="s">
        <v>27</v>
      </c>
      <c r="F86">
        <v>932</v>
      </c>
      <c r="G86">
        <v>0</v>
      </c>
      <c r="H86">
        <v>0</v>
      </c>
      <c r="I86">
        <v>-42</v>
      </c>
      <c r="J86">
        <f t="shared" si="27"/>
        <v>890</v>
      </c>
      <c r="K86">
        <v>0</v>
      </c>
      <c r="L86">
        <f t="shared" si="28"/>
        <v>890</v>
      </c>
      <c r="M86">
        <v>13</v>
      </c>
      <c r="N86">
        <v>1</v>
      </c>
      <c r="O86">
        <f t="shared" si="29"/>
        <v>68.461538461538467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650</v>
      </c>
      <c r="AC86">
        <v>0</v>
      </c>
      <c r="AD86">
        <v>0</v>
      </c>
      <c r="AE86">
        <v>0</v>
      </c>
      <c r="AF86">
        <f t="shared" si="33"/>
        <v>650</v>
      </c>
      <c r="AG86">
        <v>0</v>
      </c>
      <c r="AH86">
        <f t="shared" si="34"/>
        <v>650</v>
      </c>
      <c r="AI86">
        <v>13</v>
      </c>
      <c r="AJ86">
        <f t="shared" si="35"/>
        <v>6</v>
      </c>
      <c r="AK86">
        <f t="shared" si="52"/>
        <v>50</v>
      </c>
      <c r="AM86">
        <v>31</v>
      </c>
      <c r="AN86">
        <v>0</v>
      </c>
      <c r="AO86">
        <v>0</v>
      </c>
      <c r="AP86">
        <f t="shared" si="36"/>
        <v>31</v>
      </c>
      <c r="AQ86">
        <v>0</v>
      </c>
      <c r="AR86">
        <f t="shared" si="37"/>
        <v>31</v>
      </c>
      <c r="AS86">
        <v>6</v>
      </c>
      <c r="AT86">
        <f t="shared" si="38"/>
        <v>6</v>
      </c>
      <c r="AU86">
        <f>IFERROR(AR86/AS86,0)</f>
        <v>5.166666666666667</v>
      </c>
      <c r="AW86">
        <v>51</v>
      </c>
      <c r="AX86">
        <v>0</v>
      </c>
      <c r="AY86">
        <v>-17</v>
      </c>
      <c r="AZ86">
        <f t="shared" si="40"/>
        <v>34</v>
      </c>
      <c r="BA86">
        <v>0</v>
      </c>
      <c r="BB86">
        <f t="shared" si="41"/>
        <v>34</v>
      </c>
      <c r="BC86">
        <v>11</v>
      </c>
      <c r="BD86">
        <f t="shared" si="42"/>
        <v>7</v>
      </c>
      <c r="BE86">
        <f t="shared" si="43"/>
        <v>3.0909090909090908</v>
      </c>
      <c r="BG86">
        <v>576</v>
      </c>
      <c r="BH86">
        <v>0</v>
      </c>
      <c r="BI86">
        <v>0</v>
      </c>
      <c r="BJ86">
        <f t="shared" si="44"/>
        <v>576</v>
      </c>
      <c r="BK86">
        <v>0</v>
      </c>
      <c r="BL86">
        <f t="shared" si="45"/>
        <v>576</v>
      </c>
      <c r="BM86">
        <v>1</v>
      </c>
      <c r="BN86">
        <f t="shared" si="46"/>
        <v>5</v>
      </c>
      <c r="BO86">
        <f t="shared" si="47"/>
        <v>576</v>
      </c>
      <c r="BQ86">
        <v>349</v>
      </c>
      <c r="BR86">
        <v>0</v>
      </c>
      <c r="BS86">
        <v>0</v>
      </c>
      <c r="BT86">
        <f t="shared" si="48"/>
        <v>349</v>
      </c>
      <c r="BU86">
        <v>0</v>
      </c>
      <c r="BV86">
        <f t="shared" si="49"/>
        <v>349</v>
      </c>
      <c r="BW86">
        <v>6</v>
      </c>
      <c r="BX86">
        <f t="shared" si="50"/>
        <v>5</v>
      </c>
      <c r="BY86">
        <f t="shared" si="51"/>
        <v>58.166666666666664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1E74-60CB-410C-BD61-D567578F0F8E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4.33203125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8" width="10.5546875" customWidth="1"/>
    <col min="79" max="79" width="14.332031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44544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44544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82</v>
      </c>
      <c r="BH3">
        <v>0</v>
      </c>
      <c r="BI3">
        <v>-3</v>
      </c>
      <c r="BJ3">
        <f t="shared" si="17"/>
        <v>79</v>
      </c>
      <c r="BK3">
        <v>0</v>
      </c>
      <c r="BL3">
        <f t="shared" si="18"/>
        <v>79</v>
      </c>
      <c r="BM3">
        <v>6</v>
      </c>
      <c r="BN3">
        <f t="shared" si="19"/>
        <v>5</v>
      </c>
      <c r="BO3">
        <f t="shared" si="20"/>
        <v>13.166666666666666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CA3">
        <v>0</v>
      </c>
    </row>
    <row r="4" spans="1:79" ht="16.5" customHeight="1" x14ac:dyDescent="0.3">
      <c r="A4" s="2">
        <v>44544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44544</v>
      </c>
      <c r="B5" t="s">
        <v>30</v>
      </c>
      <c r="C5" t="s">
        <v>31</v>
      </c>
      <c r="D5" t="s">
        <v>27</v>
      </c>
      <c r="F5">
        <v>178</v>
      </c>
      <c r="G5">
        <v>0</v>
      </c>
      <c r="H5">
        <v>0</v>
      </c>
      <c r="I5">
        <v>0</v>
      </c>
      <c r="J5">
        <f t="shared" si="0"/>
        <v>178</v>
      </c>
      <c r="K5">
        <v>0</v>
      </c>
      <c r="L5">
        <f t="shared" si="1"/>
        <v>178</v>
      </c>
      <c r="M5">
        <v>8</v>
      </c>
      <c r="N5">
        <v>1</v>
      </c>
      <c r="O5">
        <f t="shared" si="2"/>
        <v>22.25</v>
      </c>
      <c r="Q5">
        <v>374</v>
      </c>
      <c r="R5">
        <v>0</v>
      </c>
      <c r="S5">
        <v>0</v>
      </c>
      <c r="T5">
        <v>0</v>
      </c>
      <c r="U5">
        <f t="shared" si="3"/>
        <v>374</v>
      </c>
      <c r="V5">
        <v>0</v>
      </c>
      <c r="W5">
        <f t="shared" si="4"/>
        <v>374</v>
      </c>
      <c r="X5">
        <v>7</v>
      </c>
      <c r="Y5">
        <v>2</v>
      </c>
      <c r="Z5">
        <f t="shared" si="5"/>
        <v>53.428571428571431</v>
      </c>
      <c r="AB5">
        <v>997</v>
      </c>
      <c r="AC5">
        <v>0</v>
      </c>
      <c r="AD5">
        <v>0</v>
      </c>
      <c r="AE5">
        <v>0</v>
      </c>
      <c r="AF5">
        <f t="shared" si="6"/>
        <v>997</v>
      </c>
      <c r="AG5">
        <v>0</v>
      </c>
      <c r="AH5">
        <f t="shared" si="7"/>
        <v>997</v>
      </c>
      <c r="AI5">
        <v>21</v>
      </c>
      <c r="AJ5">
        <f t="shared" si="8"/>
        <v>6</v>
      </c>
      <c r="AK5">
        <f t="shared" si="25"/>
        <v>47.476190476190474</v>
      </c>
      <c r="AM5">
        <v>1550</v>
      </c>
      <c r="AN5">
        <v>165</v>
      </c>
      <c r="AO5">
        <v>0</v>
      </c>
      <c r="AP5">
        <f t="shared" si="9"/>
        <v>1715</v>
      </c>
      <c r="AQ5">
        <v>0</v>
      </c>
      <c r="AR5">
        <f t="shared" si="10"/>
        <v>1715</v>
      </c>
      <c r="AS5">
        <v>17</v>
      </c>
      <c r="AT5">
        <f t="shared" si="11"/>
        <v>6</v>
      </c>
      <c r="AU5">
        <f t="shared" si="12"/>
        <v>100.88235294117646</v>
      </c>
      <c r="AW5">
        <v>188</v>
      </c>
      <c r="AX5">
        <v>0</v>
      </c>
      <c r="AY5">
        <v>-10</v>
      </c>
      <c r="AZ5">
        <f t="shared" si="13"/>
        <v>178</v>
      </c>
      <c r="BA5">
        <v>0</v>
      </c>
      <c r="BB5">
        <f t="shared" si="14"/>
        <v>178</v>
      </c>
      <c r="BC5">
        <v>4</v>
      </c>
      <c r="BD5">
        <f t="shared" si="15"/>
        <v>7</v>
      </c>
      <c r="BE5">
        <f t="shared" si="16"/>
        <v>44.5</v>
      </c>
      <c r="BG5">
        <v>306</v>
      </c>
      <c r="BH5">
        <v>0</v>
      </c>
      <c r="BI5">
        <v>-10</v>
      </c>
      <c r="BJ5">
        <f t="shared" si="17"/>
        <v>296</v>
      </c>
      <c r="BK5">
        <v>0</v>
      </c>
      <c r="BL5">
        <f t="shared" si="18"/>
        <v>296</v>
      </c>
      <c r="BM5">
        <v>3</v>
      </c>
      <c r="BN5">
        <f t="shared" si="19"/>
        <v>5</v>
      </c>
      <c r="BO5">
        <f t="shared" si="20"/>
        <v>98.666666666666671</v>
      </c>
      <c r="BQ5">
        <v>2113</v>
      </c>
      <c r="BR5">
        <v>0</v>
      </c>
      <c r="BS5">
        <v>0</v>
      </c>
      <c r="BT5">
        <f t="shared" si="21"/>
        <v>2113</v>
      </c>
      <c r="BU5">
        <v>0</v>
      </c>
      <c r="BV5">
        <f t="shared" si="22"/>
        <v>2113</v>
      </c>
      <c r="BW5">
        <v>18</v>
      </c>
      <c r="BX5">
        <f t="shared" si="23"/>
        <v>5</v>
      </c>
      <c r="BY5">
        <f t="shared" si="24"/>
        <v>117.38888888888889</v>
      </c>
      <c r="CA5">
        <v>1293</v>
      </c>
    </row>
    <row r="6" spans="1:79" ht="17.25" customHeight="1" x14ac:dyDescent="0.3">
      <c r="A6" s="2">
        <v>44544</v>
      </c>
      <c r="B6" t="s">
        <v>32</v>
      </c>
      <c r="C6" t="s">
        <v>33</v>
      </c>
      <c r="D6" t="s">
        <v>27</v>
      </c>
      <c r="F6">
        <v>227</v>
      </c>
      <c r="G6">
        <v>0</v>
      </c>
      <c r="H6">
        <v>0</v>
      </c>
      <c r="I6">
        <v>-5</v>
      </c>
      <c r="J6">
        <f t="shared" si="0"/>
        <v>222</v>
      </c>
      <c r="K6">
        <v>0</v>
      </c>
      <c r="L6">
        <f t="shared" si="1"/>
        <v>222</v>
      </c>
      <c r="M6">
        <v>6</v>
      </c>
      <c r="N6">
        <v>1</v>
      </c>
      <c r="O6">
        <f t="shared" si="2"/>
        <v>37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B6">
        <v>374</v>
      </c>
      <c r="AC6">
        <v>0</v>
      </c>
      <c r="AD6">
        <v>0</v>
      </c>
      <c r="AE6">
        <v>0</v>
      </c>
      <c r="AF6">
        <f t="shared" si="6"/>
        <v>374</v>
      </c>
      <c r="AG6">
        <v>0</v>
      </c>
      <c r="AH6">
        <f t="shared" si="7"/>
        <v>374</v>
      </c>
      <c r="AI6">
        <v>3</v>
      </c>
      <c r="AJ6">
        <f t="shared" si="8"/>
        <v>6</v>
      </c>
      <c r="AK6">
        <f t="shared" si="25"/>
        <v>124.66666666666667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W6">
        <v>230</v>
      </c>
      <c r="AX6">
        <v>0</v>
      </c>
      <c r="AY6">
        <v>0</v>
      </c>
      <c r="AZ6">
        <f t="shared" si="13"/>
        <v>230</v>
      </c>
      <c r="BA6">
        <v>0</v>
      </c>
      <c r="BB6">
        <f t="shared" si="14"/>
        <v>230</v>
      </c>
      <c r="BC6">
        <v>1</v>
      </c>
      <c r="BD6">
        <f t="shared" si="15"/>
        <v>7</v>
      </c>
      <c r="BE6">
        <f t="shared" si="16"/>
        <v>230</v>
      </c>
      <c r="BG6">
        <v>78</v>
      </c>
      <c r="BH6">
        <v>0</v>
      </c>
      <c r="BI6">
        <v>0</v>
      </c>
      <c r="BJ6">
        <f t="shared" si="17"/>
        <v>78</v>
      </c>
      <c r="BK6">
        <v>0</v>
      </c>
      <c r="BL6">
        <f t="shared" si="18"/>
        <v>78</v>
      </c>
      <c r="BM6">
        <v>2</v>
      </c>
      <c r="BN6">
        <f t="shared" si="19"/>
        <v>5</v>
      </c>
      <c r="BO6">
        <f t="shared" si="20"/>
        <v>39</v>
      </c>
      <c r="BQ6">
        <v>378</v>
      </c>
      <c r="BR6">
        <v>0</v>
      </c>
      <c r="BS6">
        <v>0</v>
      </c>
      <c r="BT6">
        <f t="shared" si="21"/>
        <v>378</v>
      </c>
      <c r="BU6">
        <v>0</v>
      </c>
      <c r="BV6">
        <f t="shared" si="22"/>
        <v>378</v>
      </c>
      <c r="BW6">
        <v>2</v>
      </c>
      <c r="BX6">
        <f t="shared" si="23"/>
        <v>5</v>
      </c>
      <c r="BY6">
        <f t="shared" si="24"/>
        <v>189</v>
      </c>
      <c r="CA6">
        <v>2916</v>
      </c>
    </row>
    <row r="7" spans="1:79" ht="15.75" customHeight="1" x14ac:dyDescent="0.3">
      <c r="A7" s="2">
        <v>44544</v>
      </c>
      <c r="B7" t="s">
        <v>34</v>
      </c>
      <c r="C7" t="s">
        <v>35</v>
      </c>
      <c r="D7" t="s">
        <v>27</v>
      </c>
      <c r="F7">
        <v>132</v>
      </c>
      <c r="G7">
        <v>0</v>
      </c>
      <c r="H7">
        <v>0</v>
      </c>
      <c r="I7">
        <v>-3</v>
      </c>
      <c r="J7">
        <f t="shared" si="0"/>
        <v>129</v>
      </c>
      <c r="K7">
        <v>0</v>
      </c>
      <c r="L7">
        <f t="shared" si="1"/>
        <v>129</v>
      </c>
      <c r="M7">
        <v>8</v>
      </c>
      <c r="N7">
        <v>1</v>
      </c>
      <c r="O7">
        <f t="shared" si="2"/>
        <v>16.125</v>
      </c>
      <c r="Q7">
        <v>56</v>
      </c>
      <c r="R7">
        <v>0</v>
      </c>
      <c r="S7">
        <v>0</v>
      </c>
      <c r="T7">
        <v>0</v>
      </c>
      <c r="U7">
        <f t="shared" si="3"/>
        <v>56</v>
      </c>
      <c r="V7">
        <v>0</v>
      </c>
      <c r="W7">
        <f t="shared" si="4"/>
        <v>56</v>
      </c>
      <c r="X7">
        <v>2</v>
      </c>
      <c r="Y7">
        <v>2</v>
      </c>
      <c r="Z7">
        <f t="shared" si="5"/>
        <v>28</v>
      </c>
      <c r="AB7">
        <v>456</v>
      </c>
      <c r="AC7">
        <v>0</v>
      </c>
      <c r="AD7">
        <v>0</v>
      </c>
      <c r="AE7">
        <v>0</v>
      </c>
      <c r="AF7">
        <f t="shared" si="6"/>
        <v>456</v>
      </c>
      <c r="AG7">
        <v>0</v>
      </c>
      <c r="AH7">
        <f t="shared" si="7"/>
        <v>456</v>
      </c>
      <c r="AI7">
        <v>2</v>
      </c>
      <c r="AJ7">
        <f t="shared" si="8"/>
        <v>6</v>
      </c>
      <c r="AK7">
        <f t="shared" si="25"/>
        <v>228</v>
      </c>
      <c r="AM7">
        <v>441</v>
      </c>
      <c r="AN7">
        <v>0</v>
      </c>
      <c r="AO7">
        <v>0</v>
      </c>
      <c r="AP7">
        <f t="shared" si="9"/>
        <v>441</v>
      </c>
      <c r="AQ7">
        <v>0</v>
      </c>
      <c r="AR7">
        <f t="shared" si="10"/>
        <v>441</v>
      </c>
      <c r="AS7">
        <v>4</v>
      </c>
      <c r="AT7">
        <f t="shared" si="11"/>
        <v>6</v>
      </c>
      <c r="AU7">
        <f t="shared" si="12"/>
        <v>110.25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G7">
        <v>59</v>
      </c>
      <c r="BH7">
        <v>96</v>
      </c>
      <c r="BI7">
        <v>0</v>
      </c>
      <c r="BJ7">
        <f t="shared" si="17"/>
        <v>155</v>
      </c>
      <c r="BK7">
        <v>192</v>
      </c>
      <c r="BL7">
        <f t="shared" si="18"/>
        <v>347</v>
      </c>
      <c r="BM7">
        <v>1</v>
      </c>
      <c r="BN7">
        <f t="shared" si="19"/>
        <v>5</v>
      </c>
      <c r="BO7">
        <f t="shared" si="20"/>
        <v>347</v>
      </c>
      <c r="BQ7">
        <v>367</v>
      </c>
      <c r="BR7">
        <v>0</v>
      </c>
      <c r="BS7">
        <v>0</v>
      </c>
      <c r="BT7">
        <f t="shared" si="21"/>
        <v>367</v>
      </c>
      <c r="BU7">
        <v>0</v>
      </c>
      <c r="BV7">
        <f t="shared" si="22"/>
        <v>367</v>
      </c>
      <c r="BW7">
        <v>3</v>
      </c>
      <c r="BX7">
        <f t="shared" si="23"/>
        <v>5</v>
      </c>
      <c r="BY7">
        <f t="shared" si="24"/>
        <v>122.33333333333333</v>
      </c>
      <c r="CA7">
        <v>1215</v>
      </c>
    </row>
    <row r="8" spans="1:79" ht="17.25" customHeight="1" x14ac:dyDescent="0.3">
      <c r="A8" s="2">
        <v>44544</v>
      </c>
      <c r="B8" t="s">
        <v>36</v>
      </c>
      <c r="C8" t="s">
        <v>37</v>
      </c>
      <c r="D8" t="s">
        <v>27</v>
      </c>
      <c r="F8">
        <v>215</v>
      </c>
      <c r="G8">
        <v>160</v>
      </c>
      <c r="H8">
        <v>0</v>
      </c>
      <c r="I8">
        <v>0</v>
      </c>
      <c r="J8">
        <f t="shared" si="0"/>
        <v>375</v>
      </c>
      <c r="K8">
        <v>0</v>
      </c>
      <c r="L8">
        <f t="shared" si="1"/>
        <v>375</v>
      </c>
      <c r="M8">
        <v>10</v>
      </c>
      <c r="N8">
        <v>1</v>
      </c>
      <c r="O8">
        <f t="shared" si="2"/>
        <v>37.5</v>
      </c>
      <c r="Q8">
        <v>368</v>
      </c>
      <c r="R8">
        <v>0</v>
      </c>
      <c r="S8">
        <v>0</v>
      </c>
      <c r="T8">
        <v>0</v>
      </c>
      <c r="U8">
        <f t="shared" si="3"/>
        <v>368</v>
      </c>
      <c r="V8">
        <v>0</v>
      </c>
      <c r="W8">
        <f t="shared" si="4"/>
        <v>368</v>
      </c>
      <c r="X8">
        <v>2</v>
      </c>
      <c r="Y8">
        <v>2</v>
      </c>
      <c r="Z8">
        <f t="shared" si="5"/>
        <v>184</v>
      </c>
      <c r="AB8">
        <v>1890</v>
      </c>
      <c r="AC8">
        <v>0</v>
      </c>
      <c r="AD8">
        <v>0</v>
      </c>
      <c r="AE8">
        <v>0</v>
      </c>
      <c r="AF8">
        <f t="shared" si="6"/>
        <v>1890</v>
      </c>
      <c r="AG8">
        <v>0</v>
      </c>
      <c r="AH8">
        <f t="shared" si="7"/>
        <v>1890</v>
      </c>
      <c r="AI8">
        <v>27</v>
      </c>
      <c r="AJ8">
        <f t="shared" si="8"/>
        <v>6</v>
      </c>
      <c r="AK8">
        <f t="shared" si="25"/>
        <v>70</v>
      </c>
      <c r="AM8">
        <v>673</v>
      </c>
      <c r="AN8">
        <v>480</v>
      </c>
      <c r="AO8">
        <v>-10</v>
      </c>
      <c r="AP8">
        <f t="shared" si="9"/>
        <v>1143</v>
      </c>
      <c r="AQ8">
        <v>0</v>
      </c>
      <c r="AR8">
        <f t="shared" si="10"/>
        <v>1143</v>
      </c>
      <c r="AS8">
        <v>4</v>
      </c>
      <c r="AT8">
        <f t="shared" si="11"/>
        <v>6</v>
      </c>
      <c r="AU8">
        <f t="shared" si="12"/>
        <v>285.75</v>
      </c>
      <c r="AW8">
        <v>274</v>
      </c>
      <c r="AX8">
        <v>0</v>
      </c>
      <c r="AY8">
        <v>0</v>
      </c>
      <c r="AZ8">
        <f t="shared" si="13"/>
        <v>274</v>
      </c>
      <c r="BA8">
        <v>0</v>
      </c>
      <c r="BB8">
        <f t="shared" si="14"/>
        <v>274</v>
      </c>
      <c r="BC8">
        <v>4</v>
      </c>
      <c r="BD8">
        <f t="shared" si="15"/>
        <v>7</v>
      </c>
      <c r="BE8">
        <f t="shared" si="16"/>
        <v>68.5</v>
      </c>
      <c r="BG8">
        <v>126</v>
      </c>
      <c r="BH8">
        <v>320</v>
      </c>
      <c r="BI8">
        <v>-1</v>
      </c>
      <c r="BJ8">
        <f t="shared" si="17"/>
        <v>445</v>
      </c>
      <c r="BK8">
        <v>0</v>
      </c>
      <c r="BL8">
        <f t="shared" si="18"/>
        <v>445</v>
      </c>
      <c r="BM8">
        <v>1</v>
      </c>
      <c r="BN8">
        <f t="shared" si="19"/>
        <v>5</v>
      </c>
      <c r="BO8">
        <f t="shared" si="20"/>
        <v>445</v>
      </c>
      <c r="BQ8">
        <v>1328</v>
      </c>
      <c r="BR8">
        <v>480</v>
      </c>
      <c r="BS8">
        <v>0</v>
      </c>
      <c r="BT8">
        <f t="shared" si="21"/>
        <v>1808</v>
      </c>
      <c r="BU8">
        <v>640</v>
      </c>
      <c r="BV8">
        <f t="shared" si="22"/>
        <v>2448</v>
      </c>
      <c r="BW8">
        <v>45</v>
      </c>
      <c r="BX8">
        <f t="shared" si="23"/>
        <v>5</v>
      </c>
      <c r="BY8">
        <f t="shared" si="24"/>
        <v>54.4</v>
      </c>
      <c r="CA8">
        <v>7642</v>
      </c>
    </row>
    <row r="9" spans="1:79" ht="17.25" customHeight="1" x14ac:dyDescent="0.3">
      <c r="A9" s="2">
        <v>44544</v>
      </c>
      <c r="B9" t="s">
        <v>38</v>
      </c>
      <c r="C9" t="s">
        <v>39</v>
      </c>
      <c r="D9" t="s">
        <v>27</v>
      </c>
      <c r="F9">
        <v>341</v>
      </c>
      <c r="G9">
        <v>139</v>
      </c>
      <c r="H9">
        <v>0</v>
      </c>
      <c r="I9">
        <v>0</v>
      </c>
      <c r="J9">
        <f t="shared" si="0"/>
        <v>480</v>
      </c>
      <c r="K9">
        <v>0</v>
      </c>
      <c r="L9">
        <f t="shared" si="1"/>
        <v>480</v>
      </c>
      <c r="M9">
        <v>9</v>
      </c>
      <c r="N9">
        <v>1</v>
      </c>
      <c r="O9">
        <f t="shared" si="2"/>
        <v>53.333333333333336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416</v>
      </c>
      <c r="AC9">
        <v>0</v>
      </c>
      <c r="AD9">
        <v>0</v>
      </c>
      <c r="AE9">
        <v>0</v>
      </c>
      <c r="AF9">
        <f t="shared" si="6"/>
        <v>416</v>
      </c>
      <c r="AG9">
        <v>0</v>
      </c>
      <c r="AH9">
        <f t="shared" si="7"/>
        <v>416</v>
      </c>
      <c r="AI9">
        <v>1</v>
      </c>
      <c r="AJ9">
        <f t="shared" si="8"/>
        <v>6</v>
      </c>
      <c r="AK9">
        <f t="shared" si="25"/>
        <v>416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-1</v>
      </c>
      <c r="BJ9">
        <f t="shared" si="17"/>
        <v>635</v>
      </c>
      <c r="BK9">
        <v>0</v>
      </c>
      <c r="BL9">
        <f t="shared" si="18"/>
        <v>635</v>
      </c>
      <c r="BM9">
        <v>1</v>
      </c>
      <c r="BN9">
        <f t="shared" si="19"/>
        <v>5</v>
      </c>
      <c r="BO9">
        <f t="shared" si="20"/>
        <v>635</v>
      </c>
      <c r="BQ9">
        <v>147</v>
      </c>
      <c r="BR9">
        <v>275</v>
      </c>
      <c r="BS9">
        <v>0</v>
      </c>
      <c r="BT9">
        <f t="shared" si="21"/>
        <v>422</v>
      </c>
      <c r="BU9">
        <v>0</v>
      </c>
      <c r="BV9">
        <f t="shared" si="22"/>
        <v>422</v>
      </c>
      <c r="BW9">
        <v>1</v>
      </c>
      <c r="BX9">
        <f t="shared" si="23"/>
        <v>5</v>
      </c>
      <c r="BY9">
        <f t="shared" si="24"/>
        <v>422</v>
      </c>
      <c r="CA9">
        <v>9070</v>
      </c>
    </row>
    <row r="10" spans="1:79" ht="17.25" customHeight="1" x14ac:dyDescent="0.3">
      <c r="A10" s="2">
        <v>44544</v>
      </c>
      <c r="B10" t="s">
        <v>40</v>
      </c>
      <c r="C10" t="s">
        <v>41</v>
      </c>
      <c r="D10" t="s">
        <v>27</v>
      </c>
      <c r="F10">
        <v>269</v>
      </c>
      <c r="G10">
        <v>97</v>
      </c>
      <c r="H10">
        <v>0</v>
      </c>
      <c r="I10">
        <v>-20</v>
      </c>
      <c r="J10">
        <f t="shared" si="0"/>
        <v>346</v>
      </c>
      <c r="K10">
        <v>0</v>
      </c>
      <c r="L10">
        <f t="shared" si="1"/>
        <v>346</v>
      </c>
      <c r="M10">
        <v>33</v>
      </c>
      <c r="N10">
        <v>1</v>
      </c>
      <c r="O10">
        <v>360</v>
      </c>
      <c r="Q10">
        <v>11</v>
      </c>
      <c r="R10">
        <v>430</v>
      </c>
      <c r="S10">
        <v>0</v>
      </c>
      <c r="T10">
        <v>-10</v>
      </c>
      <c r="U10">
        <f t="shared" si="3"/>
        <v>431</v>
      </c>
      <c r="V10">
        <v>0</v>
      </c>
      <c r="W10">
        <f t="shared" si="4"/>
        <v>431</v>
      </c>
      <c r="X10">
        <v>5</v>
      </c>
      <c r="Y10">
        <v>2</v>
      </c>
      <c r="Z10">
        <f t="shared" si="5"/>
        <v>86.2</v>
      </c>
      <c r="AB10">
        <v>1094</v>
      </c>
      <c r="AC10">
        <v>0</v>
      </c>
      <c r="AD10">
        <v>0</v>
      </c>
      <c r="AE10">
        <v>0</v>
      </c>
      <c r="AF10">
        <f t="shared" si="6"/>
        <v>1094</v>
      </c>
      <c r="AG10">
        <v>0</v>
      </c>
      <c r="AH10">
        <f t="shared" si="7"/>
        <v>1094</v>
      </c>
      <c r="AI10">
        <v>5</v>
      </c>
      <c r="AJ10">
        <f t="shared" si="8"/>
        <v>6</v>
      </c>
      <c r="AK10">
        <f t="shared" si="25"/>
        <v>218.8</v>
      </c>
      <c r="AM10">
        <v>702</v>
      </c>
      <c r="AN10">
        <v>1760</v>
      </c>
      <c r="AO10">
        <v>0</v>
      </c>
      <c r="AP10">
        <f t="shared" si="9"/>
        <v>2462</v>
      </c>
      <c r="AQ10">
        <v>0</v>
      </c>
      <c r="AR10">
        <f t="shared" si="10"/>
        <v>2462</v>
      </c>
      <c r="AS10">
        <v>11</v>
      </c>
      <c r="AT10">
        <f t="shared" si="11"/>
        <v>6</v>
      </c>
      <c r="AU10">
        <f t="shared" si="12"/>
        <v>223.81818181818181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G10">
        <v>138</v>
      </c>
      <c r="BH10">
        <v>3936</v>
      </c>
      <c r="BI10">
        <v>0</v>
      </c>
      <c r="BJ10">
        <f t="shared" si="17"/>
        <v>4074</v>
      </c>
      <c r="BK10">
        <v>0</v>
      </c>
      <c r="BL10">
        <f t="shared" si="18"/>
        <v>4074</v>
      </c>
      <c r="BM10">
        <v>8</v>
      </c>
      <c r="BN10">
        <f t="shared" si="19"/>
        <v>5</v>
      </c>
      <c r="BO10">
        <f t="shared" si="20"/>
        <v>509.25</v>
      </c>
      <c r="BQ10">
        <v>617</v>
      </c>
      <c r="BR10">
        <v>306</v>
      </c>
      <c r="BS10">
        <v>0</v>
      </c>
      <c r="BT10">
        <f t="shared" si="21"/>
        <v>923</v>
      </c>
      <c r="BU10">
        <v>384</v>
      </c>
      <c r="BV10">
        <f t="shared" si="22"/>
        <v>1307</v>
      </c>
      <c r="BW10">
        <v>2</v>
      </c>
      <c r="BX10">
        <f t="shared" si="23"/>
        <v>5</v>
      </c>
      <c r="BY10">
        <f t="shared" si="24"/>
        <v>653.5</v>
      </c>
      <c r="CA10">
        <v>2891</v>
      </c>
    </row>
    <row r="11" spans="1:79" ht="17.25" customHeight="1" x14ac:dyDescent="0.3">
      <c r="A11" s="2">
        <v>44544</v>
      </c>
      <c r="B11" t="s">
        <v>42</v>
      </c>
      <c r="C11" t="s">
        <v>43</v>
      </c>
      <c r="D11" t="s">
        <v>27</v>
      </c>
      <c r="F11">
        <v>450</v>
      </c>
      <c r="G11">
        <v>392</v>
      </c>
      <c r="H11">
        <v>0</v>
      </c>
      <c r="I11">
        <v>0</v>
      </c>
      <c r="J11">
        <f t="shared" si="0"/>
        <v>842</v>
      </c>
      <c r="K11">
        <v>0</v>
      </c>
      <c r="L11">
        <f t="shared" si="1"/>
        <v>842</v>
      </c>
      <c r="M11">
        <v>51</v>
      </c>
      <c r="N11">
        <v>1</v>
      </c>
      <c r="O11">
        <f t="shared" si="2"/>
        <v>16.509803921568629</v>
      </c>
      <c r="Q11">
        <v>71</v>
      </c>
      <c r="R11">
        <v>524</v>
      </c>
      <c r="S11">
        <v>0</v>
      </c>
      <c r="T11">
        <v>0</v>
      </c>
      <c r="U11">
        <f t="shared" si="3"/>
        <v>595</v>
      </c>
      <c r="V11">
        <v>0</v>
      </c>
      <c r="W11">
        <f t="shared" si="4"/>
        <v>595</v>
      </c>
      <c r="X11">
        <v>8</v>
      </c>
      <c r="Y11">
        <v>2</v>
      </c>
      <c r="Z11">
        <f t="shared" si="5"/>
        <v>74.375</v>
      </c>
      <c r="AB11">
        <v>4020</v>
      </c>
      <c r="AC11">
        <v>3060</v>
      </c>
      <c r="AD11">
        <v>0</v>
      </c>
      <c r="AE11">
        <v>0</v>
      </c>
      <c r="AF11">
        <f t="shared" si="6"/>
        <v>7080</v>
      </c>
      <c r="AG11">
        <v>0</v>
      </c>
      <c r="AH11">
        <f t="shared" si="7"/>
        <v>7080</v>
      </c>
      <c r="AI11">
        <v>5</v>
      </c>
      <c r="AJ11">
        <f t="shared" si="8"/>
        <v>6</v>
      </c>
      <c r="AK11">
        <f t="shared" si="25"/>
        <v>1416</v>
      </c>
      <c r="AM11">
        <v>1321</v>
      </c>
      <c r="AN11">
        <v>1124</v>
      </c>
      <c r="AO11">
        <v>0</v>
      </c>
      <c r="AP11">
        <f t="shared" si="9"/>
        <v>2445</v>
      </c>
      <c r="AQ11">
        <v>0</v>
      </c>
      <c r="AR11">
        <f t="shared" si="10"/>
        <v>2445</v>
      </c>
      <c r="AS11">
        <v>7</v>
      </c>
      <c r="AT11">
        <f t="shared" si="11"/>
        <v>6</v>
      </c>
      <c r="AU11">
        <f t="shared" si="12"/>
        <v>349.28571428571428</v>
      </c>
      <c r="AW11">
        <v>180</v>
      </c>
      <c r="AX11">
        <v>200</v>
      </c>
      <c r="AY11">
        <v>0</v>
      </c>
      <c r="AZ11">
        <f t="shared" si="13"/>
        <v>380</v>
      </c>
      <c r="BA11">
        <v>0</v>
      </c>
      <c r="BB11">
        <f t="shared" si="14"/>
        <v>380</v>
      </c>
      <c r="BC11">
        <v>4</v>
      </c>
      <c r="BD11">
        <f t="shared" si="15"/>
        <v>7</v>
      </c>
      <c r="BE11">
        <f t="shared" si="16"/>
        <v>95</v>
      </c>
      <c r="BG11">
        <v>180</v>
      </c>
      <c r="BH11">
        <v>2144</v>
      </c>
      <c r="BI11">
        <v>-12</v>
      </c>
      <c r="BJ11">
        <f t="shared" si="17"/>
        <v>2312</v>
      </c>
      <c r="BK11">
        <v>0</v>
      </c>
      <c r="BL11">
        <f t="shared" si="18"/>
        <v>2312</v>
      </c>
      <c r="BM11">
        <v>2</v>
      </c>
      <c r="BN11">
        <f t="shared" si="19"/>
        <v>5</v>
      </c>
      <c r="BO11">
        <f t="shared" si="20"/>
        <v>1156</v>
      </c>
      <c r="BQ11">
        <v>852</v>
      </c>
      <c r="BR11">
        <v>421</v>
      </c>
      <c r="BS11">
        <v>0</v>
      </c>
      <c r="BT11">
        <f t="shared" si="21"/>
        <v>1273</v>
      </c>
      <c r="BU11">
        <v>0</v>
      </c>
      <c r="BV11">
        <f t="shared" si="22"/>
        <v>1273</v>
      </c>
      <c r="BW11">
        <v>11</v>
      </c>
      <c r="BX11">
        <f t="shared" si="23"/>
        <v>5</v>
      </c>
      <c r="BY11">
        <f t="shared" si="24"/>
        <v>115.72727272727273</v>
      </c>
      <c r="CA11">
        <v>9604</v>
      </c>
    </row>
    <row r="12" spans="1:79" ht="17.25" customHeight="1" x14ac:dyDescent="0.3">
      <c r="A12" s="2">
        <v>44544</v>
      </c>
      <c r="B12" t="s">
        <v>44</v>
      </c>
      <c r="C12" t="s">
        <v>45</v>
      </c>
      <c r="D12" t="s">
        <v>27</v>
      </c>
      <c r="F12">
        <v>292</v>
      </c>
      <c r="G12">
        <v>0</v>
      </c>
      <c r="H12">
        <v>0</v>
      </c>
      <c r="I12">
        <v>-19</v>
      </c>
      <c r="J12">
        <f t="shared" si="0"/>
        <v>273</v>
      </c>
      <c r="K12">
        <v>0</v>
      </c>
      <c r="L12">
        <f t="shared" si="1"/>
        <v>273</v>
      </c>
      <c r="M12">
        <v>15</v>
      </c>
      <c r="N12">
        <v>1</v>
      </c>
      <c r="O12">
        <f t="shared" si="2"/>
        <v>18.2</v>
      </c>
      <c r="Q12">
        <v>326</v>
      </c>
      <c r="R12">
        <v>0</v>
      </c>
      <c r="S12">
        <v>0</v>
      </c>
      <c r="T12">
        <v>0</v>
      </c>
      <c r="U12">
        <f t="shared" si="3"/>
        <v>326</v>
      </c>
      <c r="V12">
        <v>0</v>
      </c>
      <c r="W12">
        <f t="shared" si="4"/>
        <v>326</v>
      </c>
      <c r="X12">
        <v>6</v>
      </c>
      <c r="Y12">
        <v>2</v>
      </c>
      <c r="Z12">
        <f t="shared" si="5"/>
        <v>54.333333333333336</v>
      </c>
      <c r="AB12">
        <v>2027</v>
      </c>
      <c r="AC12">
        <v>0</v>
      </c>
      <c r="AD12">
        <v>0</v>
      </c>
      <c r="AE12">
        <v>0</v>
      </c>
      <c r="AF12">
        <f t="shared" si="6"/>
        <v>2027</v>
      </c>
      <c r="AG12">
        <v>0</v>
      </c>
      <c r="AH12">
        <f t="shared" si="7"/>
        <v>2027</v>
      </c>
      <c r="AI12">
        <v>5</v>
      </c>
      <c r="AJ12">
        <f t="shared" si="8"/>
        <v>6</v>
      </c>
      <c r="AK12">
        <f t="shared" si="25"/>
        <v>405.4</v>
      </c>
      <c r="AM12">
        <v>2655</v>
      </c>
      <c r="AN12">
        <v>202</v>
      </c>
      <c r="AO12">
        <v>0</v>
      </c>
      <c r="AP12">
        <f t="shared" si="9"/>
        <v>2857</v>
      </c>
      <c r="AQ12">
        <v>0</v>
      </c>
      <c r="AR12">
        <f t="shared" si="10"/>
        <v>2857</v>
      </c>
      <c r="AS12">
        <v>5</v>
      </c>
      <c r="AT12">
        <f t="shared" si="11"/>
        <v>6</v>
      </c>
      <c r="AU12">
        <f t="shared" si="12"/>
        <v>571.4</v>
      </c>
      <c r="AW12">
        <v>279</v>
      </c>
      <c r="AX12">
        <v>0</v>
      </c>
      <c r="AY12">
        <v>0</v>
      </c>
      <c r="AZ12">
        <f t="shared" si="13"/>
        <v>279</v>
      </c>
      <c r="BA12">
        <v>204</v>
      </c>
      <c r="BB12">
        <f t="shared" si="14"/>
        <v>483</v>
      </c>
      <c r="BC12">
        <v>3</v>
      </c>
      <c r="BD12">
        <f t="shared" si="15"/>
        <v>7</v>
      </c>
      <c r="BE12">
        <f t="shared" si="16"/>
        <v>161</v>
      </c>
      <c r="BG12">
        <v>149</v>
      </c>
      <c r="BH12">
        <v>973</v>
      </c>
      <c r="BI12">
        <v>-20</v>
      </c>
      <c r="BJ12">
        <f t="shared" si="17"/>
        <v>1102</v>
      </c>
      <c r="BK12">
        <v>0</v>
      </c>
      <c r="BL12">
        <f t="shared" si="18"/>
        <v>1102</v>
      </c>
      <c r="BM12">
        <v>4</v>
      </c>
      <c r="BN12">
        <f t="shared" si="19"/>
        <v>5</v>
      </c>
      <c r="BO12">
        <f t="shared" si="20"/>
        <v>275.5</v>
      </c>
      <c r="BQ12">
        <v>675</v>
      </c>
      <c r="BR12">
        <v>0</v>
      </c>
      <c r="BS12">
        <v>-24</v>
      </c>
      <c r="BT12">
        <f t="shared" si="21"/>
        <v>651</v>
      </c>
      <c r="BU12">
        <v>0</v>
      </c>
      <c r="BV12">
        <f t="shared" si="22"/>
        <v>651</v>
      </c>
      <c r="BW12">
        <v>7</v>
      </c>
      <c r="BX12">
        <f t="shared" si="23"/>
        <v>5</v>
      </c>
      <c r="BY12">
        <f t="shared" si="24"/>
        <v>93</v>
      </c>
      <c r="CA12">
        <v>7863</v>
      </c>
    </row>
    <row r="13" spans="1:79" ht="17.25" customHeight="1" x14ac:dyDescent="0.3">
      <c r="A13" s="2">
        <v>44544</v>
      </c>
      <c r="B13" t="s">
        <v>46</v>
      </c>
      <c r="C13" t="s">
        <v>47</v>
      </c>
      <c r="D13" t="s">
        <v>27</v>
      </c>
      <c r="F13">
        <v>120</v>
      </c>
      <c r="G13">
        <v>0</v>
      </c>
      <c r="H13">
        <v>0</v>
      </c>
      <c r="I13">
        <v>-5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B13">
        <v>4490</v>
      </c>
      <c r="AC13">
        <v>0</v>
      </c>
      <c r="AD13">
        <v>0</v>
      </c>
      <c r="AE13">
        <v>0</v>
      </c>
      <c r="AF13">
        <f t="shared" si="6"/>
        <v>4490</v>
      </c>
      <c r="AG13">
        <v>3200</v>
      </c>
      <c r="AH13">
        <f t="shared" si="7"/>
        <v>7690</v>
      </c>
      <c r="AI13">
        <v>51</v>
      </c>
      <c r="AJ13">
        <f t="shared" si="8"/>
        <v>6</v>
      </c>
      <c r="AK13">
        <f t="shared" si="25"/>
        <v>150.78431372549019</v>
      </c>
      <c r="AM13">
        <v>328</v>
      </c>
      <c r="AN13">
        <v>240</v>
      </c>
      <c r="AO13">
        <v>-10</v>
      </c>
      <c r="AP13">
        <f t="shared" si="9"/>
        <v>558</v>
      </c>
      <c r="AQ13">
        <v>0</v>
      </c>
      <c r="AR13">
        <f t="shared" si="10"/>
        <v>558</v>
      </c>
      <c r="AS13">
        <v>15</v>
      </c>
      <c r="AT13">
        <f t="shared" si="11"/>
        <v>6</v>
      </c>
      <c r="AU13">
        <f t="shared" si="12"/>
        <v>37.200000000000003</v>
      </c>
      <c r="AW13">
        <v>227</v>
      </c>
      <c r="AX13">
        <v>490</v>
      </c>
      <c r="AY13">
        <v>0</v>
      </c>
      <c r="AZ13">
        <f t="shared" si="13"/>
        <v>717</v>
      </c>
      <c r="BA13">
        <v>0</v>
      </c>
      <c r="BB13">
        <f t="shared" si="14"/>
        <v>717</v>
      </c>
      <c r="BC13">
        <v>7</v>
      </c>
      <c r="BD13">
        <f t="shared" si="15"/>
        <v>7</v>
      </c>
      <c r="BE13">
        <f t="shared" si="16"/>
        <v>102.42857142857143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3176</v>
      </c>
      <c r="BR13">
        <v>405</v>
      </c>
      <c r="BS13">
        <v>0</v>
      </c>
      <c r="BT13">
        <f t="shared" si="21"/>
        <v>3581</v>
      </c>
      <c r="BU13">
        <v>0</v>
      </c>
      <c r="BV13">
        <f t="shared" si="22"/>
        <v>3581</v>
      </c>
      <c r="BW13">
        <v>13</v>
      </c>
      <c r="BX13">
        <f t="shared" si="23"/>
        <v>5</v>
      </c>
      <c r="BY13">
        <f t="shared" si="24"/>
        <v>275.46153846153845</v>
      </c>
      <c r="CA13">
        <v>9305</v>
      </c>
    </row>
    <row r="14" spans="1:79" ht="18" customHeight="1" x14ac:dyDescent="0.3">
      <c r="A14" s="2">
        <v>44544</v>
      </c>
      <c r="B14" t="s">
        <v>48</v>
      </c>
      <c r="C14" t="s">
        <v>49</v>
      </c>
      <c r="D14" t="s">
        <v>27</v>
      </c>
      <c r="F14">
        <v>92</v>
      </c>
      <c r="G14">
        <v>0</v>
      </c>
      <c r="H14">
        <v>0</v>
      </c>
      <c r="I14">
        <v>-15</v>
      </c>
      <c r="J14">
        <f t="shared" si="0"/>
        <v>77</v>
      </c>
      <c r="K14">
        <v>0</v>
      </c>
      <c r="L14">
        <f t="shared" si="1"/>
        <v>77</v>
      </c>
      <c r="M14">
        <v>5</v>
      </c>
      <c r="N14">
        <v>1</v>
      </c>
      <c r="O14">
        <f t="shared" si="2"/>
        <v>15.4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B14">
        <v>519</v>
      </c>
      <c r="AC14">
        <v>0</v>
      </c>
      <c r="AD14">
        <v>0</v>
      </c>
      <c r="AE14">
        <v>0</v>
      </c>
      <c r="AF14">
        <f t="shared" si="6"/>
        <v>519</v>
      </c>
      <c r="AG14">
        <v>0</v>
      </c>
      <c r="AH14">
        <f t="shared" si="7"/>
        <v>519</v>
      </c>
      <c r="AI14">
        <v>7</v>
      </c>
      <c r="AJ14">
        <f t="shared" si="8"/>
        <v>6</v>
      </c>
      <c r="AK14">
        <f>IFERROR(AH14/AI14,0)</f>
        <v>74.142857142857139</v>
      </c>
      <c r="AM14">
        <v>767</v>
      </c>
      <c r="AN14">
        <v>230</v>
      </c>
      <c r="AO14">
        <v>-30</v>
      </c>
      <c r="AP14">
        <f t="shared" si="9"/>
        <v>967</v>
      </c>
      <c r="AQ14">
        <v>0</v>
      </c>
      <c r="AR14">
        <f t="shared" si="10"/>
        <v>967</v>
      </c>
      <c r="AS14">
        <v>4</v>
      </c>
      <c r="AT14">
        <f t="shared" si="11"/>
        <v>6</v>
      </c>
      <c r="AU14">
        <f t="shared" si="12"/>
        <v>241.75</v>
      </c>
      <c r="AW14">
        <v>270</v>
      </c>
      <c r="AX14">
        <v>158</v>
      </c>
      <c r="AY14">
        <v>0</v>
      </c>
      <c r="AZ14">
        <f t="shared" si="13"/>
        <v>428</v>
      </c>
      <c r="BA14">
        <v>0</v>
      </c>
      <c r="BB14">
        <f t="shared" si="14"/>
        <v>428</v>
      </c>
      <c r="BC14">
        <v>1</v>
      </c>
      <c r="BD14">
        <f t="shared" si="15"/>
        <v>7</v>
      </c>
      <c r="BE14">
        <f t="shared" si="16"/>
        <v>428</v>
      </c>
      <c r="BG14">
        <v>47</v>
      </c>
      <c r="BH14">
        <v>310</v>
      </c>
      <c r="BI14">
        <v>0</v>
      </c>
      <c r="BJ14">
        <f t="shared" si="17"/>
        <v>357</v>
      </c>
      <c r="BK14">
        <v>0</v>
      </c>
      <c r="BL14">
        <f t="shared" si="18"/>
        <v>357</v>
      </c>
      <c r="BM14">
        <v>1</v>
      </c>
      <c r="BN14">
        <f t="shared" si="19"/>
        <v>5</v>
      </c>
      <c r="BO14">
        <f t="shared" si="20"/>
        <v>357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CA14">
        <v>4768</v>
      </c>
    </row>
    <row r="15" spans="1:79" ht="17.25" customHeight="1" x14ac:dyDescent="0.3">
      <c r="A15" s="2">
        <v>44544</v>
      </c>
      <c r="B15" t="s">
        <v>50</v>
      </c>
      <c r="C15" t="s">
        <v>51</v>
      </c>
      <c r="D15" t="s">
        <v>27</v>
      </c>
      <c r="F15">
        <v>214</v>
      </c>
      <c r="G15">
        <v>0</v>
      </c>
      <c r="H15">
        <v>0</v>
      </c>
      <c r="I15">
        <v>-5</v>
      </c>
      <c r="J15">
        <f t="shared" si="0"/>
        <v>209</v>
      </c>
      <c r="K15">
        <v>0</v>
      </c>
      <c r="L15">
        <f t="shared" si="1"/>
        <v>209</v>
      </c>
      <c r="M15">
        <v>5</v>
      </c>
      <c r="N15">
        <v>1</v>
      </c>
      <c r="O15">
        <f t="shared" si="2"/>
        <v>41.8</v>
      </c>
      <c r="Q15">
        <v>218</v>
      </c>
      <c r="R15">
        <v>0</v>
      </c>
      <c r="S15">
        <v>0</v>
      </c>
      <c r="T15">
        <v>0</v>
      </c>
      <c r="U15">
        <f t="shared" si="3"/>
        <v>218</v>
      </c>
      <c r="V15">
        <v>0</v>
      </c>
      <c r="W15">
        <f t="shared" si="4"/>
        <v>218</v>
      </c>
      <c r="X15">
        <v>1</v>
      </c>
      <c r="Y15">
        <v>2</v>
      </c>
      <c r="Z15">
        <f t="shared" si="5"/>
        <v>218</v>
      </c>
      <c r="AB15">
        <v>1059</v>
      </c>
      <c r="AC15">
        <v>0</v>
      </c>
      <c r="AD15">
        <v>0</v>
      </c>
      <c r="AE15">
        <v>0</v>
      </c>
      <c r="AF15">
        <f t="shared" si="6"/>
        <v>1059</v>
      </c>
      <c r="AG15">
        <v>0</v>
      </c>
      <c r="AH15">
        <f t="shared" si="7"/>
        <v>1059</v>
      </c>
      <c r="AI15">
        <v>8</v>
      </c>
      <c r="AJ15">
        <f t="shared" si="8"/>
        <v>6</v>
      </c>
      <c r="AK15">
        <f t="shared" si="25"/>
        <v>132.375</v>
      </c>
      <c r="AM15">
        <v>757</v>
      </c>
      <c r="AN15">
        <v>130</v>
      </c>
      <c r="AO15">
        <v>0</v>
      </c>
      <c r="AP15">
        <f t="shared" si="9"/>
        <v>887</v>
      </c>
      <c r="AQ15">
        <v>0</v>
      </c>
      <c r="AR15">
        <f t="shared" si="10"/>
        <v>887</v>
      </c>
      <c r="AS15">
        <v>17</v>
      </c>
      <c r="AT15">
        <f t="shared" si="11"/>
        <v>6</v>
      </c>
      <c r="AU15">
        <f t="shared" si="12"/>
        <v>52.176470588235297</v>
      </c>
      <c r="AW15">
        <v>203</v>
      </c>
      <c r="AX15">
        <v>0</v>
      </c>
      <c r="AY15">
        <v>0</v>
      </c>
      <c r="AZ15">
        <f t="shared" si="13"/>
        <v>203</v>
      </c>
      <c r="BA15">
        <v>0</v>
      </c>
      <c r="BB15">
        <f t="shared" si="14"/>
        <v>203</v>
      </c>
      <c r="BC15">
        <v>15</v>
      </c>
      <c r="BD15">
        <f t="shared" si="15"/>
        <v>7</v>
      </c>
      <c r="BE15">
        <f t="shared" si="16"/>
        <v>13.533333333333333</v>
      </c>
      <c r="BG15">
        <v>88</v>
      </c>
      <c r="BH15">
        <v>40</v>
      </c>
      <c r="BI15">
        <v>0</v>
      </c>
      <c r="BJ15">
        <f t="shared" si="17"/>
        <v>128</v>
      </c>
      <c r="BK15">
        <v>160</v>
      </c>
      <c r="BL15">
        <f t="shared" si="18"/>
        <v>288</v>
      </c>
      <c r="BM15">
        <v>4</v>
      </c>
      <c r="BN15">
        <f t="shared" si="19"/>
        <v>5</v>
      </c>
      <c r="BO15">
        <f t="shared" si="20"/>
        <v>72</v>
      </c>
      <c r="BQ15">
        <v>767</v>
      </c>
      <c r="BR15">
        <v>0</v>
      </c>
      <c r="BS15">
        <v>0</v>
      </c>
      <c r="BT15">
        <f t="shared" si="21"/>
        <v>767</v>
      </c>
      <c r="BU15">
        <v>0</v>
      </c>
      <c r="BV15">
        <f t="shared" si="22"/>
        <v>767</v>
      </c>
      <c r="BW15">
        <v>6</v>
      </c>
      <c r="BX15">
        <f t="shared" si="23"/>
        <v>5</v>
      </c>
      <c r="BY15">
        <f t="shared" si="24"/>
        <v>127.83333333333333</v>
      </c>
      <c r="CA15">
        <v>1375</v>
      </c>
    </row>
    <row r="16" spans="1:79" ht="17.25" customHeight="1" x14ac:dyDescent="0.3">
      <c r="A16" s="2">
        <v>44544</v>
      </c>
      <c r="B16" t="s">
        <v>52</v>
      </c>
      <c r="C16" t="s">
        <v>53</v>
      </c>
      <c r="D16" t="s">
        <v>27</v>
      </c>
      <c r="F16">
        <v>39</v>
      </c>
      <c r="G16">
        <v>0</v>
      </c>
      <c r="H16">
        <v>0</v>
      </c>
      <c r="I16">
        <v>0</v>
      </c>
      <c r="J16">
        <f t="shared" si="0"/>
        <v>39</v>
      </c>
      <c r="K16">
        <v>0</v>
      </c>
      <c r="L16">
        <f t="shared" si="1"/>
        <v>39</v>
      </c>
      <c r="M16">
        <v>3</v>
      </c>
      <c r="N16">
        <v>1</v>
      </c>
      <c r="O16">
        <f t="shared" si="2"/>
        <v>13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2000</v>
      </c>
      <c r="AC16">
        <v>0</v>
      </c>
      <c r="AD16">
        <v>0</v>
      </c>
      <c r="AE16">
        <v>-5</v>
      </c>
      <c r="AF16">
        <f t="shared" si="6"/>
        <v>1995</v>
      </c>
      <c r="AG16">
        <v>0</v>
      </c>
      <c r="AH16">
        <f t="shared" si="7"/>
        <v>1995</v>
      </c>
      <c r="AI16">
        <v>26</v>
      </c>
      <c r="AJ16">
        <f t="shared" si="8"/>
        <v>6</v>
      </c>
      <c r="AK16">
        <f t="shared" si="25"/>
        <v>76.730769230769226</v>
      </c>
      <c r="AM16">
        <v>1025</v>
      </c>
      <c r="AN16">
        <v>160</v>
      </c>
      <c r="AO16">
        <v>-10</v>
      </c>
      <c r="AP16">
        <f t="shared" si="9"/>
        <v>1175</v>
      </c>
      <c r="AQ16">
        <v>0</v>
      </c>
      <c r="AR16">
        <f t="shared" si="10"/>
        <v>1175</v>
      </c>
      <c r="AS16">
        <v>7</v>
      </c>
      <c r="AT16">
        <f t="shared" si="11"/>
        <v>6</v>
      </c>
      <c r="AU16">
        <f t="shared" si="12"/>
        <v>167.85714285714286</v>
      </c>
      <c r="AW16">
        <v>137</v>
      </c>
      <c r="AX16">
        <v>160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G16">
        <v>66</v>
      </c>
      <c r="BH16">
        <v>660</v>
      </c>
      <c r="BI16">
        <v>-2</v>
      </c>
      <c r="BJ16">
        <f t="shared" si="17"/>
        <v>724</v>
      </c>
      <c r="BK16">
        <v>0</v>
      </c>
      <c r="BL16">
        <f t="shared" si="18"/>
        <v>724</v>
      </c>
      <c r="BM16">
        <v>3</v>
      </c>
      <c r="BN16">
        <f t="shared" si="19"/>
        <v>5</v>
      </c>
      <c r="BO16">
        <f t="shared" si="20"/>
        <v>241.33333333333334</v>
      </c>
      <c r="BQ16">
        <v>451</v>
      </c>
      <c r="BR16">
        <v>380</v>
      </c>
      <c r="BS16">
        <v>0</v>
      </c>
      <c r="BT16">
        <f t="shared" si="21"/>
        <v>831</v>
      </c>
      <c r="BU16">
        <v>320</v>
      </c>
      <c r="BV16">
        <f t="shared" si="22"/>
        <v>1151</v>
      </c>
      <c r="BW16">
        <v>20</v>
      </c>
      <c r="BX16">
        <f t="shared" si="23"/>
        <v>5</v>
      </c>
      <c r="BY16">
        <f t="shared" si="24"/>
        <v>57.55</v>
      </c>
      <c r="CA16">
        <v>6658</v>
      </c>
    </row>
    <row r="17" spans="1:79" ht="17.25" customHeight="1" x14ac:dyDescent="0.3">
      <c r="A17" s="2">
        <v>44544</v>
      </c>
      <c r="B17" t="s">
        <v>54</v>
      </c>
      <c r="C17" t="s">
        <v>55</v>
      </c>
      <c r="D17" t="s">
        <v>27</v>
      </c>
      <c r="F17">
        <v>198</v>
      </c>
      <c r="G17">
        <v>0</v>
      </c>
      <c r="H17">
        <v>0</v>
      </c>
      <c r="I17">
        <v>-15</v>
      </c>
      <c r="J17">
        <f t="shared" si="0"/>
        <v>183</v>
      </c>
      <c r="K17">
        <v>0</v>
      </c>
      <c r="L17">
        <f t="shared" si="1"/>
        <v>183</v>
      </c>
      <c r="M17">
        <v>18</v>
      </c>
      <c r="N17">
        <v>1</v>
      </c>
      <c r="O17">
        <f t="shared" si="2"/>
        <v>10.166666666666666</v>
      </c>
      <c r="Q17">
        <v>217</v>
      </c>
      <c r="R17">
        <v>0</v>
      </c>
      <c r="S17">
        <v>0</v>
      </c>
      <c r="T17">
        <v>0</v>
      </c>
      <c r="U17">
        <f t="shared" si="3"/>
        <v>217</v>
      </c>
      <c r="V17">
        <v>0</v>
      </c>
      <c r="W17">
        <f t="shared" si="4"/>
        <v>217</v>
      </c>
      <c r="X17">
        <v>1</v>
      </c>
      <c r="Y17">
        <v>2</v>
      </c>
      <c r="Z17">
        <f t="shared" si="5"/>
        <v>217</v>
      </c>
      <c r="AB17">
        <v>575</v>
      </c>
      <c r="AC17">
        <v>0</v>
      </c>
      <c r="AD17">
        <v>0</v>
      </c>
      <c r="AE17">
        <v>0</v>
      </c>
      <c r="AF17">
        <f t="shared" si="6"/>
        <v>575</v>
      </c>
      <c r="AG17">
        <v>0</v>
      </c>
      <c r="AH17">
        <f t="shared" si="7"/>
        <v>575</v>
      </c>
      <c r="AI17">
        <v>10</v>
      </c>
      <c r="AJ17">
        <f t="shared" si="8"/>
        <v>6</v>
      </c>
      <c r="AK17">
        <f t="shared" si="25"/>
        <v>57.5</v>
      </c>
      <c r="AM17">
        <v>1759</v>
      </c>
      <c r="AN17">
        <v>231</v>
      </c>
      <c r="AO17">
        <v>-1</v>
      </c>
      <c r="AP17">
        <f t="shared" si="9"/>
        <v>1989</v>
      </c>
      <c r="AQ17">
        <v>0</v>
      </c>
      <c r="AR17">
        <f t="shared" si="10"/>
        <v>1989</v>
      </c>
      <c r="AS17">
        <v>12</v>
      </c>
      <c r="AT17">
        <f t="shared" si="11"/>
        <v>6</v>
      </c>
      <c r="AU17">
        <f t="shared" si="12"/>
        <v>165.75</v>
      </c>
      <c r="AW17">
        <v>352</v>
      </c>
      <c r="AX17">
        <v>0</v>
      </c>
      <c r="AY17">
        <v>0</v>
      </c>
      <c r="AZ17">
        <f t="shared" si="13"/>
        <v>352</v>
      </c>
      <c r="BA17">
        <v>0</v>
      </c>
      <c r="BB17">
        <f t="shared" si="14"/>
        <v>352</v>
      </c>
      <c r="BC17">
        <v>3</v>
      </c>
      <c r="BD17">
        <f t="shared" si="15"/>
        <v>7</v>
      </c>
      <c r="BE17">
        <f t="shared" si="16"/>
        <v>117.33333333333333</v>
      </c>
      <c r="BG17">
        <v>365</v>
      </c>
      <c r="BH17">
        <v>0</v>
      </c>
      <c r="BI17">
        <v>0</v>
      </c>
      <c r="BJ17">
        <f t="shared" si="17"/>
        <v>365</v>
      </c>
      <c r="BK17">
        <v>0</v>
      </c>
      <c r="BL17">
        <f t="shared" si="18"/>
        <v>365</v>
      </c>
      <c r="BM17">
        <v>4</v>
      </c>
      <c r="BN17">
        <f t="shared" si="19"/>
        <v>5</v>
      </c>
      <c r="BO17">
        <f t="shared" si="20"/>
        <v>91.25</v>
      </c>
      <c r="BQ17">
        <v>380</v>
      </c>
      <c r="BR17">
        <v>0</v>
      </c>
      <c r="BS17">
        <v>0</v>
      </c>
      <c r="BT17">
        <f t="shared" si="21"/>
        <v>380</v>
      </c>
      <c r="BU17">
        <v>0</v>
      </c>
      <c r="BV17">
        <f t="shared" si="22"/>
        <v>380</v>
      </c>
      <c r="BW17">
        <v>3</v>
      </c>
      <c r="BX17">
        <f t="shared" si="23"/>
        <v>5</v>
      </c>
      <c r="BY17">
        <f t="shared" si="24"/>
        <v>126.66666666666667</v>
      </c>
      <c r="CA17">
        <v>19164</v>
      </c>
    </row>
    <row r="18" spans="1:79" ht="17.25" customHeight="1" x14ac:dyDescent="0.3">
      <c r="A18" s="2">
        <v>44544</v>
      </c>
      <c r="B18" t="s">
        <v>56</v>
      </c>
      <c r="C18" t="s">
        <v>57</v>
      </c>
      <c r="D18" t="s">
        <v>27</v>
      </c>
      <c r="F18">
        <v>216</v>
      </c>
      <c r="G18">
        <v>0</v>
      </c>
      <c r="H18">
        <v>0</v>
      </c>
      <c r="I18">
        <v>-30</v>
      </c>
      <c r="J18">
        <f t="shared" si="0"/>
        <v>186</v>
      </c>
      <c r="K18">
        <v>0</v>
      </c>
      <c r="L18">
        <f t="shared" si="1"/>
        <v>186</v>
      </c>
      <c r="M18">
        <v>26</v>
      </c>
      <c r="N18">
        <v>1</v>
      </c>
      <c r="O18">
        <f t="shared" si="2"/>
        <v>7.1538461538461542</v>
      </c>
      <c r="Q18">
        <v>97</v>
      </c>
      <c r="R18">
        <v>0</v>
      </c>
      <c r="S18">
        <v>0</v>
      </c>
      <c r="T18">
        <v>0</v>
      </c>
      <c r="U18">
        <f t="shared" si="3"/>
        <v>97</v>
      </c>
      <c r="V18">
        <v>0</v>
      </c>
      <c r="W18">
        <f t="shared" si="4"/>
        <v>97</v>
      </c>
      <c r="X18">
        <v>3</v>
      </c>
      <c r="Y18">
        <v>2</v>
      </c>
      <c r="Z18">
        <f t="shared" si="5"/>
        <v>32.333333333333336</v>
      </c>
      <c r="AB18">
        <v>2339</v>
      </c>
      <c r="AC18">
        <v>1530</v>
      </c>
      <c r="AD18">
        <v>0</v>
      </c>
      <c r="AE18">
        <v>-5</v>
      </c>
      <c r="AF18">
        <f t="shared" si="6"/>
        <v>3864</v>
      </c>
      <c r="AG18">
        <v>0</v>
      </c>
      <c r="AH18">
        <f t="shared" si="7"/>
        <v>3864</v>
      </c>
      <c r="AI18">
        <v>16</v>
      </c>
      <c r="AJ18">
        <f t="shared" si="8"/>
        <v>6</v>
      </c>
      <c r="AK18">
        <f t="shared" si="25"/>
        <v>241.5</v>
      </c>
      <c r="AM18">
        <v>1413</v>
      </c>
      <c r="AN18">
        <v>59</v>
      </c>
      <c r="AO18">
        <v>-20</v>
      </c>
      <c r="AP18">
        <f t="shared" si="9"/>
        <v>1452</v>
      </c>
      <c r="AQ18">
        <v>0</v>
      </c>
      <c r="AR18">
        <f t="shared" si="10"/>
        <v>1452</v>
      </c>
      <c r="AS18">
        <v>14</v>
      </c>
      <c r="AT18">
        <f t="shared" si="11"/>
        <v>6</v>
      </c>
      <c r="AU18">
        <f t="shared" si="12"/>
        <v>103.71428571428571</v>
      </c>
      <c r="AW18">
        <v>117</v>
      </c>
      <c r="AX18">
        <v>160</v>
      </c>
      <c r="AY18">
        <v>0</v>
      </c>
      <c r="AZ18">
        <f t="shared" si="13"/>
        <v>277</v>
      </c>
      <c r="BA18">
        <v>0</v>
      </c>
      <c r="BB18">
        <f t="shared" si="14"/>
        <v>277</v>
      </c>
      <c r="BC18">
        <v>3</v>
      </c>
      <c r="BD18">
        <f t="shared" si="15"/>
        <v>7</v>
      </c>
      <c r="BE18">
        <f t="shared" si="16"/>
        <v>92.333333333333329</v>
      </c>
      <c r="BG18">
        <v>258</v>
      </c>
      <c r="BH18">
        <v>0</v>
      </c>
      <c r="BI18">
        <v>-2</v>
      </c>
      <c r="BJ18">
        <f t="shared" si="17"/>
        <v>256</v>
      </c>
      <c r="BK18">
        <v>0</v>
      </c>
      <c r="BL18">
        <f t="shared" si="18"/>
        <v>256</v>
      </c>
      <c r="BM18">
        <v>5</v>
      </c>
      <c r="BN18">
        <f t="shared" si="19"/>
        <v>5</v>
      </c>
      <c r="BO18">
        <f t="shared" si="20"/>
        <v>51.2</v>
      </c>
      <c r="BQ18">
        <v>458</v>
      </c>
      <c r="BR18">
        <v>0</v>
      </c>
      <c r="BS18">
        <v>0</v>
      </c>
      <c r="BT18">
        <f t="shared" si="21"/>
        <v>458</v>
      </c>
      <c r="BU18">
        <v>0</v>
      </c>
      <c r="BV18">
        <f t="shared" si="22"/>
        <v>458</v>
      </c>
      <c r="BW18">
        <v>3</v>
      </c>
      <c r="BX18">
        <f t="shared" si="23"/>
        <v>5</v>
      </c>
      <c r="BY18">
        <f t="shared" si="24"/>
        <v>152.66666666666666</v>
      </c>
      <c r="CA18">
        <v>10529</v>
      </c>
    </row>
    <row r="19" spans="1:79" ht="17.25" customHeight="1" x14ac:dyDescent="0.3">
      <c r="A19" s="2">
        <v>44544</v>
      </c>
      <c r="B19" t="s">
        <v>58</v>
      </c>
      <c r="C19" t="s">
        <v>59</v>
      </c>
      <c r="D19" t="s">
        <v>27</v>
      </c>
      <c r="F19">
        <v>52</v>
      </c>
      <c r="G19">
        <v>0</v>
      </c>
      <c r="H19">
        <v>0</v>
      </c>
      <c r="I19">
        <v>0</v>
      </c>
      <c r="J19">
        <f t="shared" si="0"/>
        <v>52</v>
      </c>
      <c r="K19">
        <v>0</v>
      </c>
      <c r="L19">
        <f t="shared" si="1"/>
        <v>52</v>
      </c>
      <c r="M19">
        <v>2</v>
      </c>
      <c r="N19">
        <v>1</v>
      </c>
      <c r="O19">
        <f t="shared" si="2"/>
        <v>26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B19">
        <v>71</v>
      </c>
      <c r="AC19">
        <v>0</v>
      </c>
      <c r="AD19">
        <v>0</v>
      </c>
      <c r="AE19">
        <v>0</v>
      </c>
      <c r="AF19">
        <f t="shared" si="6"/>
        <v>71</v>
      </c>
      <c r="AG19">
        <v>355</v>
      </c>
      <c r="AH19">
        <f t="shared" si="7"/>
        <v>426</v>
      </c>
      <c r="AI19">
        <v>4</v>
      </c>
      <c r="AJ19">
        <f t="shared" si="8"/>
        <v>6</v>
      </c>
      <c r="AK19">
        <f t="shared" si="25"/>
        <v>106.5</v>
      </c>
      <c r="AM19">
        <v>68</v>
      </c>
      <c r="AN19">
        <v>0</v>
      </c>
      <c r="AO19">
        <v>0</v>
      </c>
      <c r="AP19">
        <f t="shared" si="9"/>
        <v>68</v>
      </c>
      <c r="AQ19">
        <v>0</v>
      </c>
      <c r="AR19">
        <f t="shared" si="10"/>
        <v>68</v>
      </c>
      <c r="AS19">
        <v>3</v>
      </c>
      <c r="AT19">
        <f t="shared" si="11"/>
        <v>6</v>
      </c>
      <c r="AU19">
        <f t="shared" si="12"/>
        <v>22.666666666666668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78</v>
      </c>
      <c r="BH19">
        <v>40</v>
      </c>
      <c r="BI19">
        <v>0</v>
      </c>
      <c r="BJ19">
        <f t="shared" si="17"/>
        <v>118</v>
      </c>
      <c r="BK19">
        <v>0</v>
      </c>
      <c r="BL19">
        <f t="shared" si="18"/>
        <v>118</v>
      </c>
      <c r="BM19">
        <v>1</v>
      </c>
      <c r="BN19">
        <f t="shared" si="19"/>
        <v>5</v>
      </c>
      <c r="BO19">
        <f t="shared" si="20"/>
        <v>118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0</v>
      </c>
    </row>
    <row r="20" spans="1:79" ht="17.25" customHeight="1" x14ac:dyDescent="0.3">
      <c r="A20" s="2">
        <v>44544</v>
      </c>
      <c r="B20" t="s">
        <v>60</v>
      </c>
      <c r="C20" t="s">
        <v>61</v>
      </c>
      <c r="D20" t="s">
        <v>27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B20">
        <v>797</v>
      </c>
      <c r="AC20">
        <v>0</v>
      </c>
      <c r="AD20">
        <v>0</v>
      </c>
      <c r="AE20">
        <v>0</v>
      </c>
      <c r="AF20">
        <f t="shared" si="6"/>
        <v>797</v>
      </c>
      <c r="AG20">
        <v>0</v>
      </c>
      <c r="AH20">
        <f t="shared" si="7"/>
        <v>797</v>
      </c>
      <c r="AI20">
        <v>14</v>
      </c>
      <c r="AJ20">
        <f t="shared" si="8"/>
        <v>6</v>
      </c>
      <c r="AK20">
        <f t="shared" si="25"/>
        <v>56.928571428571431</v>
      </c>
      <c r="AM20">
        <v>341</v>
      </c>
      <c r="AN20">
        <v>0</v>
      </c>
      <c r="AO20">
        <v>0</v>
      </c>
      <c r="AP20">
        <f t="shared" si="9"/>
        <v>341</v>
      </c>
      <c r="AQ20">
        <v>0</v>
      </c>
      <c r="AR20">
        <f t="shared" si="10"/>
        <v>341</v>
      </c>
      <c r="AS20">
        <v>5</v>
      </c>
      <c r="AT20">
        <f t="shared" si="11"/>
        <v>6</v>
      </c>
      <c r="AU20">
        <f t="shared" si="12"/>
        <v>68.2</v>
      </c>
      <c r="AW20">
        <v>378</v>
      </c>
      <c r="AX20">
        <v>0</v>
      </c>
      <c r="AY20">
        <v>0</v>
      </c>
      <c r="AZ20">
        <f t="shared" si="13"/>
        <v>378</v>
      </c>
      <c r="BA20">
        <v>0</v>
      </c>
      <c r="BB20">
        <f t="shared" si="14"/>
        <v>378</v>
      </c>
      <c r="BC20">
        <v>10</v>
      </c>
      <c r="BD20">
        <f t="shared" si="15"/>
        <v>7</v>
      </c>
      <c r="BE20">
        <f t="shared" si="16"/>
        <v>37.799999999999997</v>
      </c>
      <c r="BG20">
        <v>204</v>
      </c>
      <c r="BH20">
        <v>0</v>
      </c>
      <c r="BI20">
        <v>0</v>
      </c>
      <c r="BJ20">
        <f t="shared" si="17"/>
        <v>204</v>
      </c>
      <c r="BK20">
        <v>0</v>
      </c>
      <c r="BL20">
        <f t="shared" si="18"/>
        <v>204</v>
      </c>
      <c r="BM20">
        <v>1</v>
      </c>
      <c r="BN20">
        <f t="shared" si="19"/>
        <v>5</v>
      </c>
      <c r="BO20">
        <f t="shared" si="20"/>
        <v>204</v>
      </c>
      <c r="BQ20">
        <v>349</v>
      </c>
      <c r="BR20">
        <v>0</v>
      </c>
      <c r="BS20">
        <v>-8</v>
      </c>
      <c r="BT20">
        <f t="shared" si="21"/>
        <v>341</v>
      </c>
      <c r="BU20">
        <v>0</v>
      </c>
      <c r="BV20">
        <f t="shared" si="22"/>
        <v>341</v>
      </c>
      <c r="BW20">
        <v>3</v>
      </c>
      <c r="BX20">
        <f t="shared" si="23"/>
        <v>5</v>
      </c>
      <c r="BY20">
        <f t="shared" si="24"/>
        <v>113.66666666666667</v>
      </c>
      <c r="CA20">
        <v>2077</v>
      </c>
    </row>
    <row r="21" spans="1:79" ht="17.25" customHeight="1" x14ac:dyDescent="0.3">
      <c r="A21" s="2">
        <v>44544</v>
      </c>
      <c r="B21" t="s">
        <v>62</v>
      </c>
      <c r="C21" t="s">
        <v>63</v>
      </c>
      <c r="D21" t="s">
        <v>27</v>
      </c>
      <c r="F21">
        <v>1236</v>
      </c>
      <c r="G21">
        <v>0</v>
      </c>
      <c r="H21">
        <v>0</v>
      </c>
      <c r="I21">
        <v>-98</v>
      </c>
      <c r="J21">
        <f t="shared" si="0"/>
        <v>1138</v>
      </c>
      <c r="K21">
        <v>0</v>
      </c>
      <c r="L21">
        <f t="shared" si="1"/>
        <v>1138</v>
      </c>
      <c r="M21">
        <v>77</v>
      </c>
      <c r="N21">
        <v>1</v>
      </c>
      <c r="O21">
        <f t="shared" si="2"/>
        <v>14.779220779220779</v>
      </c>
      <c r="Q21">
        <v>559</v>
      </c>
      <c r="R21">
        <v>0</v>
      </c>
      <c r="S21">
        <v>0</v>
      </c>
      <c r="T21">
        <v>0</v>
      </c>
      <c r="U21">
        <f t="shared" si="3"/>
        <v>559</v>
      </c>
      <c r="V21">
        <v>0</v>
      </c>
      <c r="W21">
        <f t="shared" si="4"/>
        <v>559</v>
      </c>
      <c r="X21">
        <v>22</v>
      </c>
      <c r="Y21">
        <v>2</v>
      </c>
      <c r="Z21">
        <f t="shared" si="5"/>
        <v>25.40909090909091</v>
      </c>
      <c r="AB21">
        <v>7295</v>
      </c>
      <c r="AC21">
        <v>0</v>
      </c>
      <c r="AD21">
        <v>0</v>
      </c>
      <c r="AE21">
        <v>-10</v>
      </c>
      <c r="AF21">
        <f t="shared" si="6"/>
        <v>7285</v>
      </c>
      <c r="AG21">
        <v>6000</v>
      </c>
      <c r="AH21">
        <f t="shared" si="7"/>
        <v>13285</v>
      </c>
      <c r="AI21">
        <v>395</v>
      </c>
      <c r="AJ21">
        <f t="shared" si="8"/>
        <v>6</v>
      </c>
      <c r="AK21">
        <f t="shared" si="25"/>
        <v>33.632911392405063</v>
      </c>
      <c r="AM21">
        <v>2956</v>
      </c>
      <c r="AN21">
        <v>70</v>
      </c>
      <c r="AO21">
        <v>-85</v>
      </c>
      <c r="AP21">
        <f t="shared" si="9"/>
        <v>2941</v>
      </c>
      <c r="AQ21">
        <v>0</v>
      </c>
      <c r="AR21">
        <f t="shared" si="10"/>
        <v>2941</v>
      </c>
      <c r="AS21">
        <v>63</v>
      </c>
      <c r="AT21">
        <f t="shared" si="11"/>
        <v>6</v>
      </c>
      <c r="AU21">
        <f t="shared" si="12"/>
        <v>46.682539682539684</v>
      </c>
      <c r="AW21">
        <v>1306</v>
      </c>
      <c r="AX21">
        <v>0</v>
      </c>
      <c r="AY21">
        <v>-90</v>
      </c>
      <c r="AZ21">
        <f t="shared" si="13"/>
        <v>1216</v>
      </c>
      <c r="BA21">
        <v>1500</v>
      </c>
      <c r="BB21">
        <f t="shared" si="14"/>
        <v>2716</v>
      </c>
      <c r="BC21">
        <v>91</v>
      </c>
      <c r="BD21">
        <f t="shared" si="15"/>
        <v>7</v>
      </c>
      <c r="BE21">
        <f t="shared" si="16"/>
        <v>29.846153846153847</v>
      </c>
      <c r="BG21">
        <v>1528</v>
      </c>
      <c r="BH21">
        <v>0</v>
      </c>
      <c r="BI21">
        <v>-35</v>
      </c>
      <c r="BJ21">
        <f t="shared" si="17"/>
        <v>1493</v>
      </c>
      <c r="BK21">
        <v>0</v>
      </c>
      <c r="BL21">
        <f t="shared" si="18"/>
        <v>1493</v>
      </c>
      <c r="BM21">
        <v>39</v>
      </c>
      <c r="BN21">
        <f t="shared" si="19"/>
        <v>5</v>
      </c>
      <c r="BO21">
        <f t="shared" si="20"/>
        <v>38.282051282051285</v>
      </c>
      <c r="BQ21">
        <v>2275</v>
      </c>
      <c r="BR21">
        <v>0</v>
      </c>
      <c r="BS21">
        <v>0</v>
      </c>
      <c r="BT21">
        <f t="shared" si="21"/>
        <v>2275</v>
      </c>
      <c r="BU21">
        <v>0</v>
      </c>
      <c r="BV21">
        <f t="shared" si="22"/>
        <v>2275</v>
      </c>
      <c r="BW21">
        <v>17</v>
      </c>
      <c r="BX21">
        <f t="shared" si="23"/>
        <v>5</v>
      </c>
      <c r="BY21">
        <f t="shared" si="24"/>
        <v>133.8235294117647</v>
      </c>
      <c r="CA21">
        <v>14400</v>
      </c>
    </row>
    <row r="22" spans="1:79" ht="17.25" customHeight="1" x14ac:dyDescent="0.3">
      <c r="A22" s="2">
        <v>44544</v>
      </c>
      <c r="B22" t="s">
        <v>64</v>
      </c>
      <c r="C22" t="s">
        <v>65</v>
      </c>
      <c r="D22" t="s">
        <v>27</v>
      </c>
      <c r="F22">
        <v>23614</v>
      </c>
      <c r="G22">
        <v>0</v>
      </c>
      <c r="H22">
        <v>0</v>
      </c>
      <c r="I22">
        <v>-1406</v>
      </c>
      <c r="J22">
        <f t="shared" si="0"/>
        <v>22208</v>
      </c>
      <c r="K22">
        <v>0</v>
      </c>
      <c r="L22">
        <f t="shared" si="1"/>
        <v>22208</v>
      </c>
      <c r="M22">
        <v>4430</v>
      </c>
      <c r="N22">
        <v>1</v>
      </c>
      <c r="O22">
        <f t="shared" si="2"/>
        <v>5.0130925507900681</v>
      </c>
      <c r="Q22">
        <v>9046</v>
      </c>
      <c r="R22">
        <v>0</v>
      </c>
      <c r="S22">
        <v>0</v>
      </c>
      <c r="T22">
        <v>-70</v>
      </c>
      <c r="U22">
        <f t="shared" si="3"/>
        <v>8976</v>
      </c>
      <c r="V22">
        <v>0</v>
      </c>
      <c r="W22">
        <f t="shared" si="4"/>
        <v>8976</v>
      </c>
      <c r="X22">
        <v>598</v>
      </c>
      <c r="Y22">
        <v>2</v>
      </c>
      <c r="Z22">
        <f t="shared" si="5"/>
        <v>15.010033444816054</v>
      </c>
      <c r="AB22">
        <v>127557</v>
      </c>
      <c r="AC22">
        <v>0</v>
      </c>
      <c r="AD22">
        <v>0</v>
      </c>
      <c r="AE22">
        <v>-7784</v>
      </c>
      <c r="AF22">
        <f t="shared" si="6"/>
        <v>119773</v>
      </c>
      <c r="AG22">
        <f>51180+2400</f>
        <v>53580</v>
      </c>
      <c r="AH22">
        <f t="shared" si="7"/>
        <v>173353</v>
      </c>
      <c r="AI22">
        <v>4976</v>
      </c>
      <c r="AJ22">
        <f t="shared" si="8"/>
        <v>6</v>
      </c>
      <c r="AK22">
        <f t="shared" si="25"/>
        <v>34.83782154340836</v>
      </c>
      <c r="AM22">
        <v>30245</v>
      </c>
      <c r="AN22">
        <v>2930</v>
      </c>
      <c r="AO22">
        <v>-1173</v>
      </c>
      <c r="AP22">
        <f t="shared" si="9"/>
        <v>32002</v>
      </c>
      <c r="AQ22">
        <v>0</v>
      </c>
      <c r="AR22">
        <f t="shared" si="10"/>
        <v>32002</v>
      </c>
      <c r="AS22">
        <v>1243</v>
      </c>
      <c r="AT22">
        <f t="shared" si="11"/>
        <v>6</v>
      </c>
      <c r="AU22">
        <f t="shared" si="12"/>
        <v>25.745776347546258</v>
      </c>
      <c r="AW22">
        <v>43617</v>
      </c>
      <c r="AX22">
        <v>0</v>
      </c>
      <c r="AY22">
        <v>-2520</v>
      </c>
      <c r="AZ22">
        <f t="shared" si="13"/>
        <v>41097</v>
      </c>
      <c r="BA22">
        <v>0</v>
      </c>
      <c r="BB22">
        <f t="shared" si="14"/>
        <v>41097</v>
      </c>
      <c r="BC22">
        <v>3376</v>
      </c>
      <c r="BD22">
        <f t="shared" si="15"/>
        <v>7</v>
      </c>
      <c r="BE22">
        <f t="shared" si="16"/>
        <v>12.173281990521327</v>
      </c>
      <c r="BG22">
        <v>41206</v>
      </c>
      <c r="BH22">
        <v>0</v>
      </c>
      <c r="BI22">
        <v>-140</v>
      </c>
      <c r="BJ22">
        <f t="shared" si="17"/>
        <v>41066</v>
      </c>
      <c r="BK22">
        <v>0</v>
      </c>
      <c r="BL22">
        <f t="shared" si="18"/>
        <v>41066</v>
      </c>
      <c r="BM22">
        <v>1370</v>
      </c>
      <c r="BN22">
        <f t="shared" si="19"/>
        <v>5</v>
      </c>
      <c r="BO22">
        <f>IFERROR(BL22/BM22,0)</f>
        <v>29.975182481751826</v>
      </c>
      <c r="BQ22">
        <v>34714</v>
      </c>
      <c r="BR22">
        <v>0</v>
      </c>
      <c r="BS22">
        <v>-302</v>
      </c>
      <c r="BT22">
        <f t="shared" si="21"/>
        <v>34412</v>
      </c>
      <c r="BU22">
        <v>30000</v>
      </c>
      <c r="BV22">
        <f t="shared" si="22"/>
        <v>64412</v>
      </c>
      <c r="BW22">
        <v>985</v>
      </c>
      <c r="BX22">
        <f t="shared" si="23"/>
        <v>5</v>
      </c>
      <c r="BY22">
        <f t="shared" si="24"/>
        <v>65.392893401015229</v>
      </c>
      <c r="CA22">
        <v>370859</v>
      </c>
    </row>
    <row r="23" spans="1:79" ht="17.25" customHeight="1" x14ac:dyDescent="0.3">
      <c r="A23" s="2">
        <v>44544</v>
      </c>
      <c r="B23" t="s">
        <v>66</v>
      </c>
      <c r="C23" t="s">
        <v>67</v>
      </c>
      <c r="D23" t="s">
        <v>27</v>
      </c>
      <c r="F23">
        <v>717</v>
      </c>
      <c r="G23">
        <v>339</v>
      </c>
      <c r="H23">
        <v>0</v>
      </c>
      <c r="I23">
        <v>0</v>
      </c>
      <c r="J23">
        <f t="shared" si="0"/>
        <v>1056</v>
      </c>
      <c r="K23">
        <v>0</v>
      </c>
      <c r="L23">
        <f t="shared" si="1"/>
        <v>1056</v>
      </c>
      <c r="M23">
        <v>14</v>
      </c>
      <c r="N23">
        <v>1</v>
      </c>
      <c r="O23">
        <f t="shared" si="2"/>
        <v>75.428571428571431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1524</v>
      </c>
      <c r="AC23">
        <v>0</v>
      </c>
      <c r="AD23">
        <v>0</v>
      </c>
      <c r="AE23">
        <v>0</v>
      </c>
      <c r="AF23">
        <f t="shared" si="6"/>
        <v>1524</v>
      </c>
      <c r="AG23">
        <v>0</v>
      </c>
      <c r="AH23">
        <f t="shared" si="7"/>
        <v>1524</v>
      </c>
      <c r="AI23">
        <v>17</v>
      </c>
      <c r="AJ23">
        <f t="shared" si="8"/>
        <v>6</v>
      </c>
      <c r="AK23">
        <f t="shared" si="25"/>
        <v>89.647058823529406</v>
      </c>
      <c r="AM23">
        <v>547</v>
      </c>
      <c r="AN23">
        <v>950</v>
      </c>
      <c r="AO23">
        <v>-20</v>
      </c>
      <c r="AP23">
        <f t="shared" si="9"/>
        <v>1477</v>
      </c>
      <c r="AQ23">
        <v>0</v>
      </c>
      <c r="AR23">
        <f t="shared" si="10"/>
        <v>1477</v>
      </c>
      <c r="AS23">
        <v>15</v>
      </c>
      <c r="AT23">
        <f t="shared" si="11"/>
        <v>6</v>
      </c>
      <c r="AU23">
        <f t="shared" si="12"/>
        <v>98.466666666666669</v>
      </c>
      <c r="AW23">
        <v>252</v>
      </c>
      <c r="AX23">
        <v>50</v>
      </c>
      <c r="AY23">
        <v>-30</v>
      </c>
      <c r="AZ23">
        <f t="shared" si="13"/>
        <v>272</v>
      </c>
      <c r="BA23">
        <v>0</v>
      </c>
      <c r="BB23">
        <f t="shared" si="14"/>
        <v>272</v>
      </c>
      <c r="BC23">
        <v>5</v>
      </c>
      <c r="BD23">
        <f t="shared" si="15"/>
        <v>7</v>
      </c>
      <c r="BE23">
        <f t="shared" si="16"/>
        <v>54.4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Q23">
        <v>1042</v>
      </c>
      <c r="BR23">
        <v>335</v>
      </c>
      <c r="BS23">
        <v>0</v>
      </c>
      <c r="BT23">
        <f t="shared" si="21"/>
        <v>1377</v>
      </c>
      <c r="BU23">
        <v>0</v>
      </c>
      <c r="BV23">
        <f t="shared" si="22"/>
        <v>1377</v>
      </c>
      <c r="BW23">
        <v>8</v>
      </c>
      <c r="BX23">
        <f t="shared" si="23"/>
        <v>5</v>
      </c>
      <c r="BY23">
        <f t="shared" si="24"/>
        <v>172.125</v>
      </c>
      <c r="CA23">
        <v>0</v>
      </c>
    </row>
    <row r="24" spans="1:79" ht="17.25" customHeight="1" x14ac:dyDescent="0.3">
      <c r="A24" s="2">
        <v>44544</v>
      </c>
      <c r="B24" t="s">
        <v>68</v>
      </c>
      <c r="C24" t="s">
        <v>69</v>
      </c>
      <c r="D24" t="s">
        <v>27</v>
      </c>
      <c r="F24">
        <v>341</v>
      </c>
      <c r="G24">
        <v>0</v>
      </c>
      <c r="H24">
        <v>0</v>
      </c>
      <c r="I24">
        <v>0</v>
      </c>
      <c r="J24">
        <f t="shared" si="0"/>
        <v>341</v>
      </c>
      <c r="K24">
        <v>0</v>
      </c>
      <c r="L24">
        <f t="shared" si="1"/>
        <v>341</v>
      </c>
      <c r="M24">
        <v>17</v>
      </c>
      <c r="N24">
        <v>1</v>
      </c>
      <c r="O24">
        <f t="shared" si="2"/>
        <v>20.058823529411764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B24">
        <v>288</v>
      </c>
      <c r="AC24">
        <v>0</v>
      </c>
      <c r="AD24">
        <v>0</v>
      </c>
      <c r="AE24">
        <v>-5</v>
      </c>
      <c r="AF24">
        <f t="shared" si="6"/>
        <v>283</v>
      </c>
      <c r="AG24">
        <v>0</v>
      </c>
      <c r="AH24">
        <f t="shared" si="7"/>
        <v>283</v>
      </c>
      <c r="AI24">
        <v>7</v>
      </c>
      <c r="AJ24">
        <f t="shared" si="8"/>
        <v>6</v>
      </c>
      <c r="AK24">
        <f t="shared" si="25"/>
        <v>40.428571428571431</v>
      </c>
      <c r="AM24">
        <v>1339</v>
      </c>
      <c r="AN24">
        <v>600</v>
      </c>
      <c r="AO24">
        <v>0</v>
      </c>
      <c r="AP24">
        <f t="shared" si="9"/>
        <v>1939</v>
      </c>
      <c r="AQ24">
        <v>0</v>
      </c>
      <c r="AR24">
        <f t="shared" si="10"/>
        <v>1939</v>
      </c>
      <c r="AS24">
        <v>16</v>
      </c>
      <c r="AT24">
        <f t="shared" si="11"/>
        <v>6</v>
      </c>
      <c r="AU24">
        <f t="shared" si="12"/>
        <v>121.1875</v>
      </c>
      <c r="AW24">
        <v>248</v>
      </c>
      <c r="AX24">
        <v>0</v>
      </c>
      <c r="AY24">
        <v>0</v>
      </c>
      <c r="AZ24">
        <f t="shared" si="13"/>
        <v>248</v>
      </c>
      <c r="BA24">
        <v>0</v>
      </c>
      <c r="BB24">
        <f t="shared" si="14"/>
        <v>248</v>
      </c>
      <c r="BC24">
        <v>13</v>
      </c>
      <c r="BD24">
        <f t="shared" si="15"/>
        <v>7</v>
      </c>
      <c r="BE24">
        <f t="shared" si="16"/>
        <v>19.076923076923077</v>
      </c>
      <c r="BG24">
        <v>394</v>
      </c>
      <c r="BH24">
        <v>300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867</v>
      </c>
      <c r="BR24">
        <v>0</v>
      </c>
      <c r="BS24">
        <v>0</v>
      </c>
      <c r="BT24">
        <f t="shared" si="21"/>
        <v>867</v>
      </c>
      <c r="BU24">
        <v>0</v>
      </c>
      <c r="BV24">
        <f t="shared" si="22"/>
        <v>867</v>
      </c>
      <c r="BW24">
        <v>8</v>
      </c>
      <c r="BX24">
        <f t="shared" si="23"/>
        <v>5</v>
      </c>
      <c r="BY24">
        <f t="shared" si="24"/>
        <v>108.375</v>
      </c>
      <c r="CA24">
        <v>898</v>
      </c>
    </row>
    <row r="25" spans="1:79" ht="17.25" customHeight="1" x14ac:dyDescent="0.3">
      <c r="A25" s="2">
        <v>44544</v>
      </c>
      <c r="B25" t="s">
        <v>70</v>
      </c>
      <c r="C25" t="s">
        <v>71</v>
      </c>
      <c r="D25" t="s">
        <v>27</v>
      </c>
      <c r="F25">
        <v>1146</v>
      </c>
      <c r="G25">
        <v>0</v>
      </c>
      <c r="H25">
        <v>0</v>
      </c>
      <c r="I25">
        <v>-97</v>
      </c>
      <c r="J25">
        <f t="shared" si="0"/>
        <v>1049</v>
      </c>
      <c r="K25">
        <v>0</v>
      </c>
      <c r="L25">
        <f t="shared" si="1"/>
        <v>1049</v>
      </c>
      <c r="M25">
        <v>94</v>
      </c>
      <c r="N25">
        <v>1</v>
      </c>
      <c r="O25">
        <f t="shared" si="2"/>
        <v>11.159574468085106</v>
      </c>
      <c r="Q25">
        <v>643</v>
      </c>
      <c r="R25">
        <v>0</v>
      </c>
      <c r="S25">
        <v>0</v>
      </c>
      <c r="T25">
        <v>0</v>
      </c>
      <c r="U25">
        <f t="shared" si="3"/>
        <v>643</v>
      </c>
      <c r="V25">
        <v>0</v>
      </c>
      <c r="W25">
        <f t="shared" si="4"/>
        <v>643</v>
      </c>
      <c r="X25">
        <v>23</v>
      </c>
      <c r="Y25">
        <v>2</v>
      </c>
      <c r="Z25">
        <f t="shared" si="5"/>
        <v>27.956521739130434</v>
      </c>
      <c r="AB25">
        <v>2387</v>
      </c>
      <c r="AC25">
        <v>0</v>
      </c>
      <c r="AD25">
        <v>0</v>
      </c>
      <c r="AE25">
        <v>11</v>
      </c>
      <c r="AF25">
        <f t="shared" si="6"/>
        <v>2398</v>
      </c>
      <c r="AG25">
        <v>0</v>
      </c>
      <c r="AH25">
        <f t="shared" si="7"/>
        <v>2398</v>
      </c>
      <c r="AI25">
        <v>59</v>
      </c>
      <c r="AJ25">
        <f t="shared" si="8"/>
        <v>6</v>
      </c>
      <c r="AK25">
        <f t="shared" si="25"/>
        <v>40.644067796610166</v>
      </c>
      <c r="AM25">
        <v>292</v>
      </c>
      <c r="AN25">
        <v>1800</v>
      </c>
      <c r="AO25">
        <v>-82</v>
      </c>
      <c r="AP25">
        <f t="shared" si="9"/>
        <v>2010</v>
      </c>
      <c r="AQ25">
        <v>0</v>
      </c>
      <c r="AR25">
        <f t="shared" si="10"/>
        <v>2010</v>
      </c>
      <c r="AS25">
        <v>82</v>
      </c>
      <c r="AT25">
        <f t="shared" si="11"/>
        <v>6</v>
      </c>
      <c r="AU25">
        <f t="shared" si="12"/>
        <v>24.512195121951219</v>
      </c>
      <c r="AW25">
        <v>1075</v>
      </c>
      <c r="AX25">
        <v>0</v>
      </c>
      <c r="AY25">
        <v>-85</v>
      </c>
      <c r="AZ25">
        <f t="shared" si="13"/>
        <v>990</v>
      </c>
      <c r="BA25">
        <v>900</v>
      </c>
      <c r="BB25">
        <f t="shared" si="14"/>
        <v>1890</v>
      </c>
      <c r="BC25">
        <v>72</v>
      </c>
      <c r="BD25">
        <f t="shared" si="15"/>
        <v>7</v>
      </c>
      <c r="BE25">
        <f t="shared" si="16"/>
        <v>26.25</v>
      </c>
      <c r="BG25">
        <v>564</v>
      </c>
      <c r="BH25">
        <v>0</v>
      </c>
      <c r="BI25">
        <v>-14</v>
      </c>
      <c r="BJ25">
        <f t="shared" si="17"/>
        <v>550</v>
      </c>
      <c r="BK25">
        <v>600</v>
      </c>
      <c r="BL25">
        <f t="shared" si="18"/>
        <v>1150</v>
      </c>
      <c r="BM25">
        <v>45</v>
      </c>
      <c r="BN25">
        <f t="shared" si="19"/>
        <v>5</v>
      </c>
      <c r="BO25">
        <f t="shared" si="20"/>
        <v>25.555555555555557</v>
      </c>
      <c r="BQ25">
        <v>4057</v>
      </c>
      <c r="BR25">
        <v>0</v>
      </c>
      <c r="BS25">
        <v>-10</v>
      </c>
      <c r="BT25">
        <f t="shared" si="21"/>
        <v>4047</v>
      </c>
      <c r="BU25">
        <v>0</v>
      </c>
      <c r="BV25">
        <f t="shared" si="22"/>
        <v>4047</v>
      </c>
      <c r="BW25">
        <v>41</v>
      </c>
      <c r="BX25">
        <f t="shared" si="23"/>
        <v>5</v>
      </c>
      <c r="BY25">
        <f t="shared" si="24"/>
        <v>98.707317073170728</v>
      </c>
      <c r="CA25">
        <v>34800</v>
      </c>
    </row>
    <row r="26" spans="1:79" ht="17.25" customHeight="1" x14ac:dyDescent="0.3">
      <c r="A26" s="2">
        <v>44544</v>
      </c>
      <c r="B26" t="s">
        <v>72</v>
      </c>
      <c r="C26" t="s">
        <v>73</v>
      </c>
      <c r="D26" t="s">
        <v>27</v>
      </c>
      <c r="F26">
        <v>706</v>
      </c>
      <c r="G26">
        <v>0</v>
      </c>
      <c r="H26">
        <v>0</v>
      </c>
      <c r="I26">
        <v>0</v>
      </c>
      <c r="J26">
        <f t="shared" si="0"/>
        <v>706</v>
      </c>
      <c r="K26">
        <v>0</v>
      </c>
      <c r="L26">
        <f t="shared" si="1"/>
        <v>706</v>
      </c>
      <c r="M26">
        <v>33</v>
      </c>
      <c r="N26">
        <v>1</v>
      </c>
      <c r="O26">
        <f t="shared" si="2"/>
        <v>21.393939393939394</v>
      </c>
      <c r="Q26">
        <v>210</v>
      </c>
      <c r="R26">
        <v>0</v>
      </c>
      <c r="S26">
        <v>0</v>
      </c>
      <c r="T26">
        <v>0</v>
      </c>
      <c r="U26">
        <f t="shared" si="3"/>
        <v>210</v>
      </c>
      <c r="V26">
        <v>0</v>
      </c>
      <c r="W26">
        <f t="shared" si="4"/>
        <v>210</v>
      </c>
      <c r="X26">
        <v>8</v>
      </c>
      <c r="Y26">
        <v>2</v>
      </c>
      <c r="Z26">
        <f t="shared" si="5"/>
        <v>26.25</v>
      </c>
      <c r="AB26">
        <v>1283</v>
      </c>
      <c r="AC26">
        <v>0</v>
      </c>
      <c r="AD26">
        <v>0</v>
      </c>
      <c r="AE26">
        <v>0</v>
      </c>
      <c r="AF26">
        <f t="shared" si="6"/>
        <v>1283</v>
      </c>
      <c r="AG26">
        <v>0</v>
      </c>
      <c r="AH26">
        <f t="shared" si="7"/>
        <v>1283</v>
      </c>
      <c r="AI26">
        <v>26</v>
      </c>
      <c r="AJ26">
        <f t="shared" si="8"/>
        <v>6</v>
      </c>
      <c r="AK26">
        <f t="shared" si="25"/>
        <v>49.346153846153847</v>
      </c>
      <c r="AM26">
        <v>1654</v>
      </c>
      <c r="AN26">
        <v>1700</v>
      </c>
      <c r="AO26">
        <v>-37</v>
      </c>
      <c r="AP26">
        <f t="shared" si="9"/>
        <v>3317</v>
      </c>
      <c r="AQ26">
        <v>0</v>
      </c>
      <c r="AR26">
        <f t="shared" si="10"/>
        <v>3317</v>
      </c>
      <c r="AS26">
        <v>30</v>
      </c>
      <c r="AT26">
        <f t="shared" si="11"/>
        <v>6</v>
      </c>
      <c r="AU26">
        <f t="shared" si="12"/>
        <v>110.56666666666666</v>
      </c>
      <c r="AW26">
        <v>409</v>
      </c>
      <c r="AX26">
        <v>0</v>
      </c>
      <c r="AY26">
        <v>-10</v>
      </c>
      <c r="AZ26">
        <f t="shared" si="13"/>
        <v>399</v>
      </c>
      <c r="BA26">
        <v>600</v>
      </c>
      <c r="BB26">
        <f t="shared" si="14"/>
        <v>999</v>
      </c>
      <c r="BC26">
        <v>15</v>
      </c>
      <c r="BD26">
        <f t="shared" si="15"/>
        <v>7</v>
      </c>
      <c r="BE26">
        <f t="shared" si="16"/>
        <v>66.599999999999994</v>
      </c>
      <c r="BG26">
        <v>1402</v>
      </c>
      <c r="BH26">
        <v>0</v>
      </c>
      <c r="BI26">
        <v>-15</v>
      </c>
      <c r="BJ26">
        <f t="shared" si="17"/>
        <v>1387</v>
      </c>
      <c r="BK26">
        <v>0</v>
      </c>
      <c r="BL26">
        <f t="shared" si="18"/>
        <v>1387</v>
      </c>
      <c r="BM26">
        <v>14</v>
      </c>
      <c r="BN26">
        <f t="shared" si="19"/>
        <v>5</v>
      </c>
      <c r="BO26">
        <f t="shared" si="20"/>
        <v>99.071428571428569</v>
      </c>
      <c r="BQ26">
        <v>490</v>
      </c>
      <c r="BR26">
        <v>475</v>
      </c>
      <c r="BS26">
        <v>0</v>
      </c>
      <c r="BT26">
        <f t="shared" si="21"/>
        <v>965</v>
      </c>
      <c r="BU26">
        <v>0</v>
      </c>
      <c r="BV26">
        <f t="shared" si="22"/>
        <v>965</v>
      </c>
      <c r="BW26">
        <v>24</v>
      </c>
      <c r="BX26">
        <f t="shared" si="23"/>
        <v>5</v>
      </c>
      <c r="BY26">
        <f t="shared" si="24"/>
        <v>40.208333333333336</v>
      </c>
      <c r="CA26">
        <v>8700</v>
      </c>
    </row>
    <row r="27" spans="1:79" ht="17.25" customHeight="1" x14ac:dyDescent="0.3">
      <c r="A27" s="2">
        <v>44544</v>
      </c>
      <c r="B27" t="s">
        <v>74</v>
      </c>
      <c r="C27" t="s">
        <v>75</v>
      </c>
      <c r="D27" t="s">
        <v>27</v>
      </c>
      <c r="F27">
        <v>2606</v>
      </c>
      <c r="G27">
        <v>28</v>
      </c>
      <c r="H27">
        <v>0</v>
      </c>
      <c r="I27">
        <v>-210</v>
      </c>
      <c r="J27">
        <f t="shared" si="0"/>
        <v>2424</v>
      </c>
      <c r="K27">
        <v>0</v>
      </c>
      <c r="L27">
        <f t="shared" si="1"/>
        <v>2424</v>
      </c>
      <c r="M27">
        <v>825</v>
      </c>
      <c r="N27">
        <v>1</v>
      </c>
      <c r="O27">
        <f t="shared" si="2"/>
        <v>2.938181818181818</v>
      </c>
      <c r="Q27">
        <v>306</v>
      </c>
      <c r="R27">
        <v>2426</v>
      </c>
      <c r="S27">
        <v>0</v>
      </c>
      <c r="T27">
        <v>-30</v>
      </c>
      <c r="U27">
        <f t="shared" si="3"/>
        <v>2702</v>
      </c>
      <c r="V27">
        <v>0</v>
      </c>
      <c r="W27">
        <f t="shared" si="4"/>
        <v>2702</v>
      </c>
      <c r="X27">
        <v>165</v>
      </c>
      <c r="Y27">
        <v>2</v>
      </c>
      <c r="Z27">
        <f>IFERROR(W27/X27,0)</f>
        <v>16.375757575757575</v>
      </c>
      <c r="AB27">
        <v>8025</v>
      </c>
      <c r="AC27">
        <v>0</v>
      </c>
      <c r="AD27">
        <v>0</v>
      </c>
      <c r="AE27">
        <v>-23</v>
      </c>
      <c r="AF27">
        <f t="shared" si="6"/>
        <v>8002</v>
      </c>
      <c r="AG27">
        <v>0</v>
      </c>
      <c r="AH27">
        <f t="shared" si="7"/>
        <v>8002</v>
      </c>
      <c r="AI27">
        <v>224</v>
      </c>
      <c r="AJ27">
        <f t="shared" si="8"/>
        <v>6</v>
      </c>
      <c r="AK27">
        <f t="shared" si="25"/>
        <v>35.723214285714285</v>
      </c>
      <c r="AM27">
        <v>2252</v>
      </c>
      <c r="AN27">
        <v>1310</v>
      </c>
      <c r="AO27">
        <v>-180</v>
      </c>
      <c r="AP27">
        <f t="shared" si="9"/>
        <v>3382</v>
      </c>
      <c r="AQ27">
        <v>0</v>
      </c>
      <c r="AR27">
        <f t="shared" si="10"/>
        <v>3382</v>
      </c>
      <c r="AS27">
        <v>91</v>
      </c>
      <c r="AT27">
        <f t="shared" si="11"/>
        <v>6</v>
      </c>
      <c r="AU27">
        <f t="shared" si="12"/>
        <v>37.164835164835168</v>
      </c>
      <c r="AW27">
        <v>1581</v>
      </c>
      <c r="AX27">
        <v>310</v>
      </c>
      <c r="AY27">
        <v>-20</v>
      </c>
      <c r="AZ27">
        <f t="shared" si="13"/>
        <v>1871</v>
      </c>
      <c r="BA27">
        <v>0</v>
      </c>
      <c r="BB27">
        <f t="shared" si="14"/>
        <v>1871</v>
      </c>
      <c r="BC27">
        <v>80</v>
      </c>
      <c r="BD27">
        <f t="shared" si="15"/>
        <v>7</v>
      </c>
      <c r="BE27">
        <f t="shared" si="16"/>
        <v>23.387499999999999</v>
      </c>
      <c r="BG27">
        <v>551</v>
      </c>
      <c r="BH27">
        <v>3860</v>
      </c>
      <c r="BI27">
        <v>-35</v>
      </c>
      <c r="BJ27">
        <f t="shared" si="17"/>
        <v>4376</v>
      </c>
      <c r="BK27">
        <v>0</v>
      </c>
      <c r="BL27">
        <f t="shared" si="18"/>
        <v>4376</v>
      </c>
      <c r="BM27">
        <v>90</v>
      </c>
      <c r="BN27">
        <f t="shared" si="19"/>
        <v>5</v>
      </c>
      <c r="BO27">
        <f t="shared" si="20"/>
        <v>48.62222222222222</v>
      </c>
      <c r="BQ27">
        <v>3538</v>
      </c>
      <c r="BR27">
        <v>2583</v>
      </c>
      <c r="BS27">
        <v>-303</v>
      </c>
      <c r="BT27">
        <f t="shared" si="21"/>
        <v>5818</v>
      </c>
      <c r="BU27">
        <v>0</v>
      </c>
      <c r="BV27">
        <f t="shared" si="22"/>
        <v>5818</v>
      </c>
      <c r="BW27">
        <v>101</v>
      </c>
      <c r="BX27">
        <f t="shared" si="23"/>
        <v>5</v>
      </c>
      <c r="BY27">
        <f t="shared" si="24"/>
        <v>57.603960396039604</v>
      </c>
      <c r="CA27">
        <v>22218</v>
      </c>
    </row>
    <row r="28" spans="1:79" ht="17.25" customHeight="1" x14ac:dyDescent="0.3">
      <c r="A28" s="2">
        <v>44544</v>
      </c>
      <c r="B28" t="s">
        <v>76</v>
      </c>
      <c r="C28" t="s">
        <v>77</v>
      </c>
      <c r="D28" t="s">
        <v>27</v>
      </c>
      <c r="F28">
        <v>846</v>
      </c>
      <c r="G28">
        <v>0</v>
      </c>
      <c r="H28">
        <v>0</v>
      </c>
      <c r="I28">
        <v>-10</v>
      </c>
      <c r="J28">
        <f t="shared" si="0"/>
        <v>836</v>
      </c>
      <c r="K28">
        <v>0</v>
      </c>
      <c r="L28">
        <f t="shared" si="1"/>
        <v>836</v>
      </c>
      <c r="M28">
        <v>60</v>
      </c>
      <c r="N28">
        <v>1</v>
      </c>
      <c r="O28">
        <f t="shared" si="2"/>
        <v>13.933333333333334</v>
      </c>
      <c r="Q28">
        <v>173</v>
      </c>
      <c r="R28">
        <v>0</v>
      </c>
      <c r="S28">
        <v>0</v>
      </c>
      <c r="T28">
        <v>0</v>
      </c>
      <c r="U28">
        <f t="shared" si="3"/>
        <v>173</v>
      </c>
      <c r="V28">
        <v>0</v>
      </c>
      <c r="W28">
        <f t="shared" si="4"/>
        <v>173</v>
      </c>
      <c r="X28">
        <v>11</v>
      </c>
      <c r="Y28">
        <v>2</v>
      </c>
      <c r="Z28">
        <f t="shared" si="5"/>
        <v>15.727272727272727</v>
      </c>
      <c r="AB28">
        <v>1951</v>
      </c>
      <c r="AC28">
        <v>0</v>
      </c>
      <c r="AD28">
        <v>0</v>
      </c>
      <c r="AE28">
        <v>-5</v>
      </c>
      <c r="AF28">
        <f t="shared" si="6"/>
        <v>1946</v>
      </c>
      <c r="AG28">
        <v>0</v>
      </c>
      <c r="AH28">
        <f t="shared" si="7"/>
        <v>1946</v>
      </c>
      <c r="AI28">
        <v>40</v>
      </c>
      <c r="AJ28">
        <f t="shared" si="8"/>
        <v>6</v>
      </c>
      <c r="AK28">
        <f t="shared" si="25"/>
        <v>48.65</v>
      </c>
      <c r="AM28">
        <v>705</v>
      </c>
      <c r="AN28">
        <v>0</v>
      </c>
      <c r="AO28">
        <v>0</v>
      </c>
      <c r="AP28">
        <f t="shared" si="9"/>
        <v>705</v>
      </c>
      <c r="AQ28">
        <v>0</v>
      </c>
      <c r="AR28">
        <f t="shared" si="10"/>
        <v>705</v>
      </c>
      <c r="AS28">
        <v>11</v>
      </c>
      <c r="AT28">
        <f t="shared" si="11"/>
        <v>6</v>
      </c>
      <c r="AU28">
        <f t="shared" si="12"/>
        <v>64.090909090909093</v>
      </c>
      <c r="AW28">
        <v>704</v>
      </c>
      <c r="AX28">
        <v>0</v>
      </c>
      <c r="AY28">
        <v>-8</v>
      </c>
      <c r="AZ28">
        <f t="shared" si="13"/>
        <v>696</v>
      </c>
      <c r="BA28">
        <v>0</v>
      </c>
      <c r="BB28">
        <f t="shared" si="14"/>
        <v>696</v>
      </c>
      <c r="BC28">
        <v>32</v>
      </c>
      <c r="BD28">
        <f t="shared" si="15"/>
        <v>7</v>
      </c>
      <c r="BE28">
        <f t="shared" si="16"/>
        <v>21.75</v>
      </c>
      <c r="BG28">
        <v>442</v>
      </c>
      <c r="BH28">
        <v>0</v>
      </c>
      <c r="BI28">
        <v>0</v>
      </c>
      <c r="BJ28">
        <f t="shared" si="17"/>
        <v>442</v>
      </c>
      <c r="BK28">
        <v>0</v>
      </c>
      <c r="BL28">
        <f t="shared" si="18"/>
        <v>442</v>
      </c>
      <c r="BM28">
        <v>13</v>
      </c>
      <c r="BN28">
        <f t="shared" si="19"/>
        <v>5</v>
      </c>
      <c r="BO28">
        <f t="shared" si="20"/>
        <v>34</v>
      </c>
      <c r="BQ28">
        <v>1552</v>
      </c>
      <c r="BR28">
        <v>0</v>
      </c>
      <c r="BS28">
        <v>-10</v>
      </c>
      <c r="BT28">
        <f t="shared" si="21"/>
        <v>1542</v>
      </c>
      <c r="BU28">
        <v>0</v>
      </c>
      <c r="BV28">
        <f t="shared" si="22"/>
        <v>1542</v>
      </c>
      <c r="BW28">
        <v>17</v>
      </c>
      <c r="BX28">
        <f t="shared" si="23"/>
        <v>5</v>
      </c>
      <c r="BY28">
        <f t="shared" si="24"/>
        <v>90.705882352941174</v>
      </c>
      <c r="CA28">
        <v>12000</v>
      </c>
    </row>
    <row r="29" spans="1:79" ht="17.25" customHeight="1" x14ac:dyDescent="0.3">
      <c r="A29" s="2">
        <v>44544</v>
      </c>
      <c r="B29" t="s">
        <v>78</v>
      </c>
      <c r="C29" t="s">
        <v>79</v>
      </c>
      <c r="D29" t="s">
        <v>27</v>
      </c>
      <c r="F29">
        <v>612</v>
      </c>
      <c r="G29">
        <v>0</v>
      </c>
      <c r="H29">
        <v>0</v>
      </c>
      <c r="I29">
        <v>0</v>
      </c>
      <c r="J29">
        <f t="shared" si="0"/>
        <v>612</v>
      </c>
      <c r="K29">
        <v>0</v>
      </c>
      <c r="L29">
        <f t="shared" si="1"/>
        <v>612</v>
      </c>
      <c r="M29">
        <v>27</v>
      </c>
      <c r="N29">
        <v>1</v>
      </c>
      <c r="O29">
        <f t="shared" si="2"/>
        <v>22.666666666666668</v>
      </c>
      <c r="Q29">
        <v>567</v>
      </c>
      <c r="R29">
        <v>0</v>
      </c>
      <c r="S29">
        <v>0</v>
      </c>
      <c r="T29">
        <v>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B29">
        <v>2797</v>
      </c>
      <c r="AC29">
        <v>0</v>
      </c>
      <c r="AD29">
        <v>0</v>
      </c>
      <c r="AE29">
        <v>0</v>
      </c>
      <c r="AF29">
        <f t="shared" si="6"/>
        <v>2797</v>
      </c>
      <c r="AG29">
        <v>0</v>
      </c>
      <c r="AH29">
        <f t="shared" si="7"/>
        <v>2797</v>
      </c>
      <c r="AI29">
        <v>52</v>
      </c>
      <c r="AJ29">
        <f t="shared" si="8"/>
        <v>6</v>
      </c>
      <c r="AK29">
        <f t="shared" si="25"/>
        <v>53.78846153846154</v>
      </c>
      <c r="AM29">
        <v>979</v>
      </c>
      <c r="AN29">
        <v>0</v>
      </c>
      <c r="AO29">
        <v>0</v>
      </c>
      <c r="AP29">
        <f t="shared" si="9"/>
        <v>979</v>
      </c>
      <c r="AQ29">
        <v>0</v>
      </c>
      <c r="AR29">
        <f t="shared" si="10"/>
        <v>979</v>
      </c>
      <c r="AS29">
        <v>11</v>
      </c>
      <c r="AT29">
        <f t="shared" si="11"/>
        <v>6</v>
      </c>
      <c r="AU29">
        <f t="shared" si="12"/>
        <v>89</v>
      </c>
      <c r="AW29">
        <v>1148</v>
      </c>
      <c r="AX29">
        <v>0</v>
      </c>
      <c r="AY29">
        <v>0</v>
      </c>
      <c r="AZ29">
        <f t="shared" si="13"/>
        <v>1148</v>
      </c>
      <c r="BA29">
        <v>0</v>
      </c>
      <c r="BB29">
        <f t="shared" si="14"/>
        <v>1148</v>
      </c>
      <c r="BC29">
        <v>38</v>
      </c>
      <c r="BD29">
        <f t="shared" si="15"/>
        <v>7</v>
      </c>
      <c r="BE29">
        <f t="shared" si="16"/>
        <v>30.210526315789473</v>
      </c>
      <c r="BG29">
        <v>685</v>
      </c>
      <c r="BH29">
        <v>0</v>
      </c>
      <c r="BI29">
        <v>0</v>
      </c>
      <c r="BJ29">
        <f t="shared" si="17"/>
        <v>685</v>
      </c>
      <c r="BK29">
        <v>0</v>
      </c>
      <c r="BL29">
        <f t="shared" si="18"/>
        <v>685</v>
      </c>
      <c r="BM29">
        <v>16</v>
      </c>
      <c r="BN29">
        <f t="shared" si="19"/>
        <v>5</v>
      </c>
      <c r="BO29">
        <f t="shared" si="20"/>
        <v>42.8125</v>
      </c>
      <c r="BQ29">
        <v>1469</v>
      </c>
      <c r="BR29">
        <v>0</v>
      </c>
      <c r="BS29">
        <v>0</v>
      </c>
      <c r="BT29">
        <f t="shared" si="21"/>
        <v>1469</v>
      </c>
      <c r="BU29">
        <v>0</v>
      </c>
      <c r="BV29">
        <f t="shared" si="22"/>
        <v>1469</v>
      </c>
      <c r="BW29">
        <v>5</v>
      </c>
      <c r="BX29">
        <f t="shared" si="23"/>
        <v>5</v>
      </c>
      <c r="BY29">
        <f t="shared" si="24"/>
        <v>293.8</v>
      </c>
      <c r="CA29">
        <v>3300</v>
      </c>
    </row>
    <row r="30" spans="1:79" ht="17.25" customHeight="1" x14ac:dyDescent="0.3">
      <c r="A30" s="2">
        <v>44544</v>
      </c>
      <c r="B30" t="s">
        <v>80</v>
      </c>
      <c r="C30" t="s">
        <v>81</v>
      </c>
      <c r="D30" t="s">
        <v>27</v>
      </c>
      <c r="F30">
        <v>497</v>
      </c>
      <c r="G30">
        <v>0</v>
      </c>
      <c r="H30">
        <v>0</v>
      </c>
      <c r="I30">
        <v>-10</v>
      </c>
      <c r="J30">
        <f t="shared" si="0"/>
        <v>487</v>
      </c>
      <c r="K30">
        <v>0</v>
      </c>
      <c r="L30">
        <f t="shared" si="1"/>
        <v>487</v>
      </c>
      <c r="M30">
        <v>30</v>
      </c>
      <c r="N30">
        <v>1</v>
      </c>
      <c r="O30">
        <f t="shared" si="2"/>
        <v>16.233333333333334</v>
      </c>
      <c r="Q30">
        <v>337</v>
      </c>
      <c r="R30">
        <v>0</v>
      </c>
      <c r="S30">
        <v>0</v>
      </c>
      <c r="T30">
        <v>-5</v>
      </c>
      <c r="U30">
        <f t="shared" si="3"/>
        <v>332</v>
      </c>
      <c r="V30">
        <v>0</v>
      </c>
      <c r="W30">
        <f t="shared" si="4"/>
        <v>332</v>
      </c>
      <c r="X30">
        <v>7</v>
      </c>
      <c r="Y30">
        <v>2</v>
      </c>
      <c r="Z30">
        <f t="shared" si="5"/>
        <v>47.428571428571431</v>
      </c>
      <c r="AB30">
        <v>3603</v>
      </c>
      <c r="AC30">
        <v>0</v>
      </c>
      <c r="AD30">
        <v>0</v>
      </c>
      <c r="AE30">
        <v>-83</v>
      </c>
      <c r="AF30">
        <f t="shared" si="6"/>
        <v>3520</v>
      </c>
      <c r="AG30">
        <v>0</v>
      </c>
      <c r="AH30">
        <f t="shared" si="7"/>
        <v>3520</v>
      </c>
      <c r="AI30">
        <v>99</v>
      </c>
      <c r="AJ30">
        <f t="shared" si="8"/>
        <v>6</v>
      </c>
      <c r="AK30">
        <f t="shared" si="25"/>
        <v>35.555555555555557</v>
      </c>
      <c r="AM30">
        <v>1791</v>
      </c>
      <c r="AN30">
        <v>70</v>
      </c>
      <c r="AO30">
        <v>-15</v>
      </c>
      <c r="AP30">
        <f t="shared" si="9"/>
        <v>1846</v>
      </c>
      <c r="AQ30">
        <v>0</v>
      </c>
      <c r="AR30">
        <f t="shared" si="10"/>
        <v>1846</v>
      </c>
      <c r="AS30">
        <v>40</v>
      </c>
      <c r="AT30">
        <f t="shared" si="11"/>
        <v>6</v>
      </c>
      <c r="AU30">
        <f t="shared" si="12"/>
        <v>46.15</v>
      </c>
      <c r="AW30">
        <v>1218</v>
      </c>
      <c r="AX30">
        <v>0</v>
      </c>
      <c r="AY30">
        <v>-50</v>
      </c>
      <c r="AZ30">
        <f t="shared" si="13"/>
        <v>1168</v>
      </c>
      <c r="BA30">
        <v>1500</v>
      </c>
      <c r="BB30">
        <f t="shared" si="14"/>
        <v>2668</v>
      </c>
      <c r="BC30">
        <v>77</v>
      </c>
      <c r="BD30">
        <f t="shared" si="15"/>
        <v>7</v>
      </c>
      <c r="BE30">
        <f t="shared" si="16"/>
        <v>34.649350649350652</v>
      </c>
      <c r="BG30">
        <v>976</v>
      </c>
      <c r="BH30">
        <v>40</v>
      </c>
      <c r="BI30">
        <v>-10</v>
      </c>
      <c r="BJ30">
        <f t="shared" si="17"/>
        <v>1006</v>
      </c>
      <c r="BK30">
        <v>0</v>
      </c>
      <c r="BL30">
        <f t="shared" si="18"/>
        <v>1006</v>
      </c>
      <c r="BM30">
        <v>29</v>
      </c>
      <c r="BN30">
        <f t="shared" si="19"/>
        <v>5</v>
      </c>
      <c r="BO30">
        <f t="shared" si="20"/>
        <v>34.689655172413794</v>
      </c>
      <c r="BQ30">
        <v>1759</v>
      </c>
      <c r="BR30">
        <v>0</v>
      </c>
      <c r="BS30">
        <v>-25</v>
      </c>
      <c r="BT30">
        <f t="shared" si="21"/>
        <v>1734</v>
      </c>
      <c r="BU30">
        <v>0</v>
      </c>
      <c r="BV30">
        <f t="shared" si="22"/>
        <v>1734</v>
      </c>
      <c r="BW30">
        <v>14</v>
      </c>
      <c r="BX30">
        <f t="shared" si="23"/>
        <v>5</v>
      </c>
      <c r="BY30">
        <f t="shared" si="24"/>
        <v>123.85714285714286</v>
      </c>
      <c r="CA30">
        <v>2688</v>
      </c>
    </row>
    <row r="31" spans="1:79" ht="17.25" customHeight="1" x14ac:dyDescent="0.3">
      <c r="A31" s="2">
        <v>44544</v>
      </c>
      <c r="B31" t="s">
        <v>82</v>
      </c>
      <c r="C31" t="s">
        <v>83</v>
      </c>
      <c r="D31" t="s">
        <v>27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410</v>
      </c>
      <c r="AC31">
        <v>0</v>
      </c>
      <c r="AD31">
        <v>0</v>
      </c>
      <c r="AE31">
        <v>-1</v>
      </c>
      <c r="AF31">
        <f t="shared" si="6"/>
        <v>409</v>
      </c>
      <c r="AG31">
        <v>0</v>
      </c>
      <c r="AH31">
        <f t="shared" si="7"/>
        <v>409</v>
      </c>
      <c r="AI31">
        <v>52</v>
      </c>
      <c r="AJ31">
        <f t="shared" si="8"/>
        <v>6</v>
      </c>
      <c r="AK31">
        <f t="shared" si="25"/>
        <v>7.865384615384615</v>
      </c>
      <c r="AM31">
        <v>19</v>
      </c>
      <c r="AN31">
        <v>0</v>
      </c>
      <c r="AO31">
        <v>-19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W31">
        <v>45</v>
      </c>
      <c r="AX31">
        <v>0</v>
      </c>
      <c r="AY31">
        <v>0</v>
      </c>
      <c r="AZ31">
        <f t="shared" si="13"/>
        <v>45</v>
      </c>
      <c r="BA31">
        <v>0</v>
      </c>
      <c r="BB31">
        <f t="shared" si="14"/>
        <v>45</v>
      </c>
      <c r="BC31">
        <v>32</v>
      </c>
      <c r="BD31">
        <f t="shared" si="15"/>
        <v>7</v>
      </c>
      <c r="BE31">
        <f t="shared" si="16"/>
        <v>1.40625</v>
      </c>
      <c r="BG31">
        <v>115</v>
      </c>
      <c r="BH31">
        <v>0</v>
      </c>
      <c r="BI31">
        <v>0</v>
      </c>
      <c r="BJ31">
        <f t="shared" si="17"/>
        <v>115</v>
      </c>
      <c r="BK31">
        <v>0</v>
      </c>
      <c r="BL31">
        <f t="shared" si="18"/>
        <v>115</v>
      </c>
      <c r="BM31">
        <v>15</v>
      </c>
      <c r="BN31">
        <f t="shared" si="19"/>
        <v>5</v>
      </c>
      <c r="BO31">
        <f t="shared" si="20"/>
        <v>7.666666666666667</v>
      </c>
      <c r="BQ31">
        <v>163</v>
      </c>
      <c r="BR31">
        <v>0</v>
      </c>
      <c r="BS31">
        <v>0</v>
      </c>
      <c r="BT31">
        <f t="shared" si="21"/>
        <v>163</v>
      </c>
      <c r="BU31">
        <v>0</v>
      </c>
      <c r="BV31">
        <f t="shared" si="22"/>
        <v>163</v>
      </c>
      <c r="BW31">
        <v>11</v>
      </c>
      <c r="BX31">
        <f t="shared" si="23"/>
        <v>5</v>
      </c>
      <c r="BY31">
        <f t="shared" si="24"/>
        <v>14.818181818181818</v>
      </c>
      <c r="CA31">
        <v>0</v>
      </c>
    </row>
    <row r="32" spans="1:79" ht="17.25" customHeight="1" x14ac:dyDescent="0.3">
      <c r="A32" s="2">
        <v>44544</v>
      </c>
      <c r="B32" t="s">
        <v>84</v>
      </c>
      <c r="C32" t="s">
        <v>85</v>
      </c>
      <c r="D32" t="s">
        <v>27</v>
      </c>
      <c r="F32">
        <v>804</v>
      </c>
      <c r="G32">
        <v>0</v>
      </c>
      <c r="H32">
        <v>0</v>
      </c>
      <c r="I32">
        <v>-138</v>
      </c>
      <c r="J32">
        <f t="shared" si="0"/>
        <v>666</v>
      </c>
      <c r="K32">
        <v>0</v>
      </c>
      <c r="L32">
        <f t="shared" si="1"/>
        <v>666</v>
      </c>
      <c r="M32">
        <v>168</v>
      </c>
      <c r="N32">
        <v>1</v>
      </c>
      <c r="O32">
        <f t="shared" si="2"/>
        <v>3.9642857142857144</v>
      </c>
      <c r="Q32">
        <v>1314</v>
      </c>
      <c r="R32">
        <v>0</v>
      </c>
      <c r="S32">
        <v>0</v>
      </c>
      <c r="T32">
        <v>-10</v>
      </c>
      <c r="U32">
        <f t="shared" si="3"/>
        <v>1304</v>
      </c>
      <c r="V32">
        <v>0</v>
      </c>
      <c r="W32">
        <f t="shared" si="4"/>
        <v>1304</v>
      </c>
      <c r="X32">
        <v>33</v>
      </c>
      <c r="Y32">
        <v>2</v>
      </c>
      <c r="Z32">
        <f t="shared" si="5"/>
        <v>39.515151515151516</v>
      </c>
      <c r="AB32">
        <v>9945</v>
      </c>
      <c r="AC32">
        <v>0</v>
      </c>
      <c r="AD32">
        <v>0</v>
      </c>
      <c r="AE32">
        <v>-84</v>
      </c>
      <c r="AF32">
        <f t="shared" si="6"/>
        <v>9861</v>
      </c>
      <c r="AG32">
        <v>0</v>
      </c>
      <c r="AH32">
        <f t="shared" si="7"/>
        <v>9861</v>
      </c>
      <c r="AI32">
        <v>308</v>
      </c>
      <c r="AJ32">
        <f t="shared" si="8"/>
        <v>6</v>
      </c>
      <c r="AK32">
        <f t="shared" si="25"/>
        <v>32.016233766233768</v>
      </c>
      <c r="AM32">
        <v>2311</v>
      </c>
      <c r="AN32">
        <v>345</v>
      </c>
      <c r="AO32">
        <v>-51</v>
      </c>
      <c r="AP32">
        <f t="shared" si="9"/>
        <v>2605</v>
      </c>
      <c r="AQ32">
        <v>0</v>
      </c>
      <c r="AR32">
        <f t="shared" si="10"/>
        <v>2605</v>
      </c>
      <c r="AS32">
        <v>60</v>
      </c>
      <c r="AT32">
        <f t="shared" si="11"/>
        <v>6</v>
      </c>
      <c r="AU32">
        <f t="shared" si="12"/>
        <v>43.416666666666664</v>
      </c>
      <c r="AW32">
        <v>1661</v>
      </c>
      <c r="AX32">
        <v>0</v>
      </c>
      <c r="AY32">
        <v>-20</v>
      </c>
      <c r="AZ32">
        <f t="shared" si="13"/>
        <v>1641</v>
      </c>
      <c r="BA32">
        <v>1500</v>
      </c>
      <c r="BB32">
        <f t="shared" si="14"/>
        <v>3141</v>
      </c>
      <c r="BC32">
        <v>86</v>
      </c>
      <c r="BD32">
        <f t="shared" si="15"/>
        <v>7</v>
      </c>
      <c r="BE32">
        <f t="shared" si="16"/>
        <v>36.52325581395349</v>
      </c>
      <c r="BG32">
        <v>1146</v>
      </c>
      <c r="BH32">
        <v>0</v>
      </c>
      <c r="BI32">
        <v>-50</v>
      </c>
      <c r="BJ32">
        <f t="shared" si="17"/>
        <v>1096</v>
      </c>
      <c r="BK32">
        <v>0</v>
      </c>
      <c r="BL32">
        <f t="shared" si="18"/>
        <v>1096</v>
      </c>
      <c r="BM32">
        <v>62</v>
      </c>
      <c r="BN32">
        <f t="shared" si="19"/>
        <v>5</v>
      </c>
      <c r="BO32">
        <f t="shared" si="20"/>
        <v>17.677419354838708</v>
      </c>
      <c r="BQ32">
        <v>1732</v>
      </c>
      <c r="BR32">
        <v>0</v>
      </c>
      <c r="BS32">
        <v>-20</v>
      </c>
      <c r="BT32">
        <f t="shared" si="21"/>
        <v>1712</v>
      </c>
      <c r="BU32">
        <v>0</v>
      </c>
      <c r="BV32">
        <f t="shared" si="22"/>
        <v>1712</v>
      </c>
      <c r="BW32">
        <v>45</v>
      </c>
      <c r="BX32">
        <f t="shared" si="23"/>
        <v>5</v>
      </c>
      <c r="BY32">
        <f t="shared" si="24"/>
        <v>38.044444444444444</v>
      </c>
      <c r="CA32">
        <v>22799</v>
      </c>
    </row>
    <row r="33" spans="1:79" ht="17.25" customHeight="1" x14ac:dyDescent="0.3">
      <c r="A33" s="2">
        <v>44544</v>
      </c>
      <c r="B33" t="s">
        <v>86</v>
      </c>
      <c r="C33" t="s">
        <v>87</v>
      </c>
      <c r="D33" t="s">
        <v>27</v>
      </c>
      <c r="F33">
        <v>281</v>
      </c>
      <c r="G33">
        <v>1597</v>
      </c>
      <c r="H33">
        <v>0</v>
      </c>
      <c r="I33">
        <v>0</v>
      </c>
      <c r="J33">
        <f t="shared" si="0"/>
        <v>1878</v>
      </c>
      <c r="K33">
        <v>0</v>
      </c>
      <c r="L33">
        <f t="shared" si="1"/>
        <v>1878</v>
      </c>
      <c r="M33">
        <v>183</v>
      </c>
      <c r="N33">
        <v>1</v>
      </c>
      <c r="O33">
        <f t="shared" si="2"/>
        <v>10.262295081967213</v>
      </c>
      <c r="Q33">
        <v>304</v>
      </c>
      <c r="R33">
        <v>1182</v>
      </c>
      <c r="S33">
        <v>0</v>
      </c>
      <c r="T33">
        <v>0</v>
      </c>
      <c r="U33">
        <f t="shared" si="3"/>
        <v>1486</v>
      </c>
      <c r="V33">
        <v>0</v>
      </c>
      <c r="W33">
        <f t="shared" si="4"/>
        <v>1486</v>
      </c>
      <c r="X33">
        <v>32</v>
      </c>
      <c r="Y33">
        <v>2</v>
      </c>
      <c r="Z33">
        <f t="shared" si="5"/>
        <v>46.4375</v>
      </c>
      <c r="AB33">
        <v>11253</v>
      </c>
      <c r="AC33">
        <v>0</v>
      </c>
      <c r="AD33">
        <v>0</v>
      </c>
      <c r="AE33">
        <v>0</v>
      </c>
      <c r="AF33">
        <f t="shared" si="6"/>
        <v>11253</v>
      </c>
      <c r="AG33">
        <v>6240</v>
      </c>
      <c r="AH33">
        <f t="shared" si="7"/>
        <v>17493</v>
      </c>
      <c r="AI33">
        <v>230</v>
      </c>
      <c r="AJ33">
        <f t="shared" si="8"/>
        <v>6</v>
      </c>
      <c r="AK33">
        <f t="shared" si="25"/>
        <v>76.056521739130432</v>
      </c>
      <c r="AM33">
        <v>1476</v>
      </c>
      <c r="AN33">
        <v>547</v>
      </c>
      <c r="AO33">
        <v>0</v>
      </c>
      <c r="AP33">
        <f t="shared" si="9"/>
        <v>2023</v>
      </c>
      <c r="AQ33">
        <v>0</v>
      </c>
      <c r="AR33">
        <f t="shared" si="10"/>
        <v>2023</v>
      </c>
      <c r="AS33">
        <v>39</v>
      </c>
      <c r="AT33">
        <f t="shared" si="11"/>
        <v>6</v>
      </c>
      <c r="AU33">
        <f t="shared" si="12"/>
        <v>51.871794871794869</v>
      </c>
      <c r="AW33">
        <v>468</v>
      </c>
      <c r="AX33">
        <v>1629</v>
      </c>
      <c r="AY33">
        <v>0</v>
      </c>
      <c r="AZ33">
        <f t="shared" si="13"/>
        <v>2097</v>
      </c>
      <c r="BA33">
        <v>2880</v>
      </c>
      <c r="BB33">
        <f t="shared" si="14"/>
        <v>4977</v>
      </c>
      <c r="BC33">
        <v>50</v>
      </c>
      <c r="BD33">
        <f t="shared" si="15"/>
        <v>7</v>
      </c>
      <c r="BE33">
        <f t="shared" si="16"/>
        <v>99.54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1241</v>
      </c>
      <c r="BR33">
        <v>3238</v>
      </c>
      <c r="BS33">
        <v>0</v>
      </c>
      <c r="BT33">
        <f t="shared" si="21"/>
        <v>4479</v>
      </c>
      <c r="BU33">
        <v>0</v>
      </c>
      <c r="BV33">
        <f t="shared" si="22"/>
        <v>4479</v>
      </c>
      <c r="BW33">
        <v>72</v>
      </c>
      <c r="BX33">
        <f t="shared" si="23"/>
        <v>5</v>
      </c>
      <c r="BY33">
        <f t="shared" si="24"/>
        <v>62.208333333333336</v>
      </c>
      <c r="CA33">
        <v>44920</v>
      </c>
    </row>
    <row r="34" spans="1:79" ht="17.25" customHeight="1" x14ac:dyDescent="0.3">
      <c r="A34" s="2">
        <v>44544</v>
      </c>
      <c r="B34" t="s">
        <v>88</v>
      </c>
      <c r="C34" t="s">
        <v>89</v>
      </c>
      <c r="D34" t="s">
        <v>27</v>
      </c>
      <c r="F34">
        <v>1494</v>
      </c>
      <c r="G34">
        <v>2325</v>
      </c>
      <c r="H34">
        <v>0</v>
      </c>
      <c r="I34">
        <v>-10</v>
      </c>
      <c r="J34">
        <f t="shared" si="0"/>
        <v>3809</v>
      </c>
      <c r="K34">
        <v>0</v>
      </c>
      <c r="L34">
        <f t="shared" si="1"/>
        <v>3809</v>
      </c>
      <c r="M34">
        <v>160</v>
      </c>
      <c r="N34">
        <v>1</v>
      </c>
      <c r="O34">
        <f t="shared" si="2"/>
        <v>23.806249999999999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4041</v>
      </c>
      <c r="AC34">
        <v>0</v>
      </c>
      <c r="AD34">
        <v>0</v>
      </c>
      <c r="AE34">
        <v>0</v>
      </c>
      <c r="AF34">
        <f t="shared" si="6"/>
        <v>4041</v>
      </c>
      <c r="AG34">
        <v>0</v>
      </c>
      <c r="AH34">
        <f t="shared" si="7"/>
        <v>4041</v>
      </c>
      <c r="AI34">
        <v>19</v>
      </c>
      <c r="AJ34">
        <f t="shared" si="8"/>
        <v>6</v>
      </c>
      <c r="AK34">
        <f t="shared" si="25"/>
        <v>212.68421052631578</v>
      </c>
      <c r="AM34">
        <v>1320</v>
      </c>
      <c r="AN34">
        <v>201</v>
      </c>
      <c r="AO34">
        <v>0</v>
      </c>
      <c r="AP34">
        <f t="shared" si="9"/>
        <v>1521</v>
      </c>
      <c r="AQ34">
        <v>0</v>
      </c>
      <c r="AR34">
        <f t="shared" si="10"/>
        <v>1521</v>
      </c>
      <c r="AS34">
        <v>23</v>
      </c>
      <c r="AT34">
        <f t="shared" si="11"/>
        <v>6</v>
      </c>
      <c r="AU34">
        <f t="shared" si="12"/>
        <v>66.130434782608702</v>
      </c>
      <c r="AW34">
        <v>78</v>
      </c>
      <c r="AX34">
        <v>450</v>
      </c>
      <c r="AY34">
        <v>0</v>
      </c>
      <c r="AZ34">
        <f t="shared" si="13"/>
        <v>528</v>
      </c>
      <c r="BA34">
        <v>0</v>
      </c>
      <c r="BB34">
        <f t="shared" ref="BB34:BB65" si="26">SUM(AZ34:BA34)</f>
        <v>528</v>
      </c>
      <c r="BC34">
        <v>13</v>
      </c>
      <c r="BD34">
        <f t="shared" si="15"/>
        <v>7</v>
      </c>
      <c r="BE34">
        <f t="shared" si="16"/>
        <v>40.615384615384613</v>
      </c>
      <c r="BG34">
        <v>623</v>
      </c>
      <c r="BH34">
        <v>1800</v>
      </c>
      <c r="BI34">
        <v>-400</v>
      </c>
      <c r="BJ34">
        <f t="shared" si="17"/>
        <v>2023</v>
      </c>
      <c r="BK34">
        <v>0</v>
      </c>
      <c r="BL34">
        <f t="shared" si="18"/>
        <v>2023</v>
      </c>
      <c r="BM34">
        <v>45</v>
      </c>
      <c r="BN34">
        <f t="shared" si="19"/>
        <v>5</v>
      </c>
      <c r="BO34">
        <f t="shared" si="20"/>
        <v>44.955555555555556</v>
      </c>
      <c r="BQ34">
        <v>705</v>
      </c>
      <c r="BR34">
        <v>3991</v>
      </c>
      <c r="BS34">
        <v>0</v>
      </c>
      <c r="BT34">
        <f t="shared" si="21"/>
        <v>4696</v>
      </c>
      <c r="BU34">
        <v>0</v>
      </c>
      <c r="BV34">
        <f t="shared" si="22"/>
        <v>4696</v>
      </c>
      <c r="BW34">
        <v>60</v>
      </c>
      <c r="BX34">
        <f t="shared" si="23"/>
        <v>5</v>
      </c>
      <c r="BY34">
        <f t="shared" si="24"/>
        <v>78.266666666666666</v>
      </c>
      <c r="CA34">
        <v>8226</v>
      </c>
    </row>
    <row r="35" spans="1:79" ht="17.25" customHeight="1" x14ac:dyDescent="0.3">
      <c r="A35" s="2">
        <v>44544</v>
      </c>
      <c r="B35" t="s">
        <v>90</v>
      </c>
      <c r="C35" t="s">
        <v>91</v>
      </c>
      <c r="D35" t="s">
        <v>27</v>
      </c>
      <c r="F35">
        <v>520</v>
      </c>
      <c r="G35">
        <v>0</v>
      </c>
      <c r="H35">
        <v>0</v>
      </c>
      <c r="I35">
        <v>-6</v>
      </c>
      <c r="J35">
        <f t="shared" si="0"/>
        <v>514</v>
      </c>
      <c r="K35">
        <v>0</v>
      </c>
      <c r="L35">
        <f t="shared" si="1"/>
        <v>514</v>
      </c>
      <c r="M35">
        <v>43</v>
      </c>
      <c r="N35">
        <v>1</v>
      </c>
      <c r="O35">
        <f t="shared" si="2"/>
        <v>11.953488372093023</v>
      </c>
      <c r="Q35">
        <v>433</v>
      </c>
      <c r="R35">
        <v>0</v>
      </c>
      <c r="S35">
        <v>0</v>
      </c>
      <c r="T35">
        <v>-7</v>
      </c>
      <c r="U35">
        <f t="shared" si="3"/>
        <v>426</v>
      </c>
      <c r="V35">
        <v>0</v>
      </c>
      <c r="W35">
        <f t="shared" si="4"/>
        <v>426</v>
      </c>
      <c r="X35">
        <v>16</v>
      </c>
      <c r="Y35">
        <v>2</v>
      </c>
      <c r="Z35">
        <f t="shared" si="5"/>
        <v>26.625</v>
      </c>
      <c r="AB35">
        <v>7807</v>
      </c>
      <c r="AC35">
        <v>0</v>
      </c>
      <c r="AD35">
        <v>0</v>
      </c>
      <c r="AE35">
        <v>-27</v>
      </c>
      <c r="AF35">
        <f t="shared" si="6"/>
        <v>7780</v>
      </c>
      <c r="AG35">
        <v>0</v>
      </c>
      <c r="AH35">
        <f t="shared" si="7"/>
        <v>7780</v>
      </c>
      <c r="AI35">
        <v>177</v>
      </c>
      <c r="AJ35">
        <f t="shared" si="8"/>
        <v>6</v>
      </c>
      <c r="AK35">
        <f t="shared" si="25"/>
        <v>43.954802259887003</v>
      </c>
      <c r="AM35">
        <v>2046</v>
      </c>
      <c r="AN35">
        <v>430</v>
      </c>
      <c r="AO35">
        <v>-40</v>
      </c>
      <c r="AP35">
        <f t="shared" si="9"/>
        <v>2436</v>
      </c>
      <c r="AQ35">
        <v>0</v>
      </c>
      <c r="AR35">
        <f t="shared" si="10"/>
        <v>2436</v>
      </c>
      <c r="AS35">
        <v>91</v>
      </c>
      <c r="AT35">
        <f t="shared" si="11"/>
        <v>6</v>
      </c>
      <c r="AU35">
        <f t="shared" si="12"/>
        <v>26.76923076923077</v>
      </c>
      <c r="AW35">
        <v>2783</v>
      </c>
      <c r="AX35">
        <v>0</v>
      </c>
      <c r="AY35">
        <v>-28</v>
      </c>
      <c r="AZ35">
        <f t="shared" si="13"/>
        <v>2755</v>
      </c>
      <c r="BA35">
        <v>0</v>
      </c>
      <c r="BB35">
        <f t="shared" si="26"/>
        <v>2755</v>
      </c>
      <c r="BC35">
        <v>102</v>
      </c>
      <c r="BD35">
        <f t="shared" si="15"/>
        <v>7</v>
      </c>
      <c r="BE35">
        <f t="shared" si="16"/>
        <v>27.009803921568629</v>
      </c>
      <c r="BG35">
        <v>1088</v>
      </c>
      <c r="BH35">
        <v>2</v>
      </c>
      <c r="BI35">
        <v>0</v>
      </c>
      <c r="BJ35">
        <f t="shared" si="17"/>
        <v>1090</v>
      </c>
      <c r="BK35">
        <v>0</v>
      </c>
      <c r="BL35">
        <f t="shared" si="18"/>
        <v>1090</v>
      </c>
      <c r="BM35">
        <v>52</v>
      </c>
      <c r="BN35">
        <f t="shared" si="19"/>
        <v>5</v>
      </c>
      <c r="BO35">
        <f t="shared" si="20"/>
        <v>20.96153846153846</v>
      </c>
      <c r="BQ35">
        <v>3384</v>
      </c>
      <c r="BR35">
        <v>0</v>
      </c>
      <c r="BS35">
        <v>-117</v>
      </c>
      <c r="BT35">
        <f t="shared" si="21"/>
        <v>3267</v>
      </c>
      <c r="BU35">
        <v>0</v>
      </c>
      <c r="BV35">
        <f t="shared" si="22"/>
        <v>3267</v>
      </c>
      <c r="BW35">
        <v>41</v>
      </c>
      <c r="BX35">
        <f t="shared" si="23"/>
        <v>5</v>
      </c>
      <c r="BY35">
        <f t="shared" si="24"/>
        <v>79.682926829268297</v>
      </c>
      <c r="CA35">
        <v>6076</v>
      </c>
    </row>
    <row r="36" spans="1:79" ht="17.25" customHeight="1" x14ac:dyDescent="0.3">
      <c r="A36" s="2">
        <v>44544</v>
      </c>
      <c r="B36" t="s">
        <v>92</v>
      </c>
      <c r="C36" t="s">
        <v>93</v>
      </c>
      <c r="D36" t="s">
        <v>27</v>
      </c>
      <c r="F36">
        <v>380</v>
      </c>
      <c r="G36">
        <v>0</v>
      </c>
      <c r="H36">
        <v>0</v>
      </c>
      <c r="I36">
        <v>-6</v>
      </c>
      <c r="J36">
        <f t="shared" si="0"/>
        <v>374</v>
      </c>
      <c r="K36">
        <v>0</v>
      </c>
      <c r="L36">
        <f t="shared" si="1"/>
        <v>374</v>
      </c>
      <c r="M36">
        <v>32</v>
      </c>
      <c r="N36">
        <v>1</v>
      </c>
      <c r="O36">
        <f t="shared" si="2"/>
        <v>11.6875</v>
      </c>
      <c r="Q36">
        <v>343</v>
      </c>
      <c r="R36">
        <v>0</v>
      </c>
      <c r="S36">
        <v>0</v>
      </c>
      <c r="T36">
        <v>-5</v>
      </c>
      <c r="U36">
        <f t="shared" si="3"/>
        <v>338</v>
      </c>
      <c r="V36">
        <v>0</v>
      </c>
      <c r="W36">
        <f t="shared" si="4"/>
        <v>338</v>
      </c>
      <c r="X36">
        <v>10</v>
      </c>
      <c r="Y36">
        <v>2</v>
      </c>
      <c r="Z36">
        <f t="shared" si="5"/>
        <v>33.799999999999997</v>
      </c>
      <c r="AB36">
        <v>7141</v>
      </c>
      <c r="AC36">
        <v>0</v>
      </c>
      <c r="AD36">
        <v>0</v>
      </c>
      <c r="AE36">
        <v>-27</v>
      </c>
      <c r="AF36">
        <f t="shared" si="6"/>
        <v>7114</v>
      </c>
      <c r="AG36">
        <v>0</v>
      </c>
      <c r="AH36">
        <f t="shared" si="7"/>
        <v>7114</v>
      </c>
      <c r="AI36">
        <v>153</v>
      </c>
      <c r="AJ36">
        <f t="shared" si="8"/>
        <v>6</v>
      </c>
      <c r="AK36">
        <f t="shared" si="25"/>
        <v>46.496732026143789</v>
      </c>
      <c r="AM36">
        <v>2594</v>
      </c>
      <c r="AN36">
        <v>221</v>
      </c>
      <c r="AO36">
        <v>-33</v>
      </c>
      <c r="AP36">
        <f t="shared" si="9"/>
        <v>2782</v>
      </c>
      <c r="AQ36">
        <v>0</v>
      </c>
      <c r="AR36">
        <f t="shared" si="10"/>
        <v>2782</v>
      </c>
      <c r="AS36">
        <v>59</v>
      </c>
      <c r="AT36">
        <f t="shared" si="11"/>
        <v>6</v>
      </c>
      <c r="AU36">
        <f t="shared" si="12"/>
        <v>47.152542372881356</v>
      </c>
      <c r="AW36">
        <v>2604</v>
      </c>
      <c r="AX36">
        <v>0</v>
      </c>
      <c r="AY36">
        <v>-22</v>
      </c>
      <c r="AZ36">
        <f t="shared" si="13"/>
        <v>2582</v>
      </c>
      <c r="BA36">
        <v>0</v>
      </c>
      <c r="BB36">
        <f t="shared" si="26"/>
        <v>2582</v>
      </c>
      <c r="BC36">
        <v>89</v>
      </c>
      <c r="BD36">
        <f t="shared" si="15"/>
        <v>7</v>
      </c>
      <c r="BE36">
        <f t="shared" si="16"/>
        <v>29.011235955056179</v>
      </c>
      <c r="BG36">
        <v>274</v>
      </c>
      <c r="BH36">
        <v>2</v>
      </c>
      <c r="BI36">
        <v>0</v>
      </c>
      <c r="BJ36">
        <f t="shared" si="17"/>
        <v>276</v>
      </c>
      <c r="BK36">
        <v>1920</v>
      </c>
      <c r="BL36">
        <f t="shared" si="18"/>
        <v>2196</v>
      </c>
      <c r="BM36">
        <v>44</v>
      </c>
      <c r="BN36">
        <f t="shared" si="19"/>
        <v>5</v>
      </c>
      <c r="BO36">
        <f t="shared" si="20"/>
        <v>49.909090909090907</v>
      </c>
      <c r="BQ36">
        <v>1528</v>
      </c>
      <c r="BR36">
        <v>0</v>
      </c>
      <c r="BS36">
        <v>-82</v>
      </c>
      <c r="BT36">
        <f t="shared" si="21"/>
        <v>1446</v>
      </c>
      <c r="BU36">
        <v>960</v>
      </c>
      <c r="BV36">
        <f t="shared" si="22"/>
        <v>2406</v>
      </c>
      <c r="BW36">
        <v>25</v>
      </c>
      <c r="BX36">
        <f t="shared" si="23"/>
        <v>5</v>
      </c>
      <c r="BY36">
        <f t="shared" si="24"/>
        <v>96.24</v>
      </c>
      <c r="CA36">
        <v>15739</v>
      </c>
    </row>
    <row r="37" spans="1:79" ht="17.25" customHeight="1" x14ac:dyDescent="0.3">
      <c r="A37" s="2">
        <v>44544</v>
      </c>
      <c r="B37" t="s">
        <v>94</v>
      </c>
      <c r="C37" t="s">
        <v>95</v>
      </c>
      <c r="D37" t="s">
        <v>27</v>
      </c>
      <c r="F37">
        <v>1484</v>
      </c>
      <c r="G37">
        <v>0</v>
      </c>
      <c r="H37">
        <v>0</v>
      </c>
      <c r="I37">
        <v>-50</v>
      </c>
      <c r="J37">
        <f t="shared" si="0"/>
        <v>1434</v>
      </c>
      <c r="K37">
        <v>0</v>
      </c>
      <c r="L37">
        <f t="shared" si="1"/>
        <v>1434</v>
      </c>
      <c r="M37">
        <v>65</v>
      </c>
      <c r="N37">
        <v>1</v>
      </c>
      <c r="O37">
        <f t="shared" si="2"/>
        <v>22.061538461538461</v>
      </c>
      <c r="Q37">
        <v>621</v>
      </c>
      <c r="R37">
        <v>0</v>
      </c>
      <c r="S37">
        <v>0</v>
      </c>
      <c r="T37">
        <v>0</v>
      </c>
      <c r="U37">
        <f t="shared" si="3"/>
        <v>621</v>
      </c>
      <c r="V37">
        <v>0</v>
      </c>
      <c r="W37">
        <f t="shared" si="4"/>
        <v>621</v>
      </c>
      <c r="X37">
        <v>21</v>
      </c>
      <c r="Y37">
        <v>2</v>
      </c>
      <c r="Z37">
        <f t="shared" si="5"/>
        <v>29.571428571428573</v>
      </c>
      <c r="AB37">
        <v>3486</v>
      </c>
      <c r="AC37">
        <v>0</v>
      </c>
      <c r="AD37">
        <v>0</v>
      </c>
      <c r="AE37">
        <v>-260</v>
      </c>
      <c r="AF37">
        <f t="shared" si="6"/>
        <v>3226</v>
      </c>
      <c r="AG37">
        <v>0</v>
      </c>
      <c r="AH37">
        <f t="shared" si="7"/>
        <v>3226</v>
      </c>
      <c r="AI37">
        <v>61</v>
      </c>
      <c r="AJ37">
        <f t="shared" si="8"/>
        <v>6</v>
      </c>
      <c r="AK37">
        <f t="shared" si="25"/>
        <v>52.885245901639344</v>
      </c>
      <c r="AM37">
        <v>3918</v>
      </c>
      <c r="AN37">
        <v>300</v>
      </c>
      <c r="AO37">
        <v>-300</v>
      </c>
      <c r="AP37">
        <f t="shared" si="9"/>
        <v>3918</v>
      </c>
      <c r="AQ37">
        <v>0</v>
      </c>
      <c r="AR37">
        <f t="shared" si="10"/>
        <v>3918</v>
      </c>
      <c r="AS37">
        <v>24</v>
      </c>
      <c r="AT37">
        <f t="shared" si="11"/>
        <v>6</v>
      </c>
      <c r="AU37">
        <f t="shared" si="12"/>
        <v>163.25</v>
      </c>
      <c r="AW37">
        <v>1367</v>
      </c>
      <c r="AX37">
        <v>0</v>
      </c>
      <c r="AY37">
        <v>-20</v>
      </c>
      <c r="AZ37">
        <f t="shared" si="13"/>
        <v>1347</v>
      </c>
      <c r="BA37">
        <v>1500</v>
      </c>
      <c r="BB37">
        <f t="shared" si="26"/>
        <v>2847</v>
      </c>
      <c r="BC37">
        <v>43</v>
      </c>
      <c r="BD37">
        <f t="shared" si="15"/>
        <v>7</v>
      </c>
      <c r="BE37">
        <f t="shared" si="16"/>
        <v>66.20930232558139</v>
      </c>
      <c r="BG37">
        <v>1402</v>
      </c>
      <c r="BH37">
        <v>0</v>
      </c>
      <c r="BI37">
        <v>-35</v>
      </c>
      <c r="BJ37">
        <f t="shared" si="17"/>
        <v>1367</v>
      </c>
      <c r="BK37">
        <v>0</v>
      </c>
      <c r="BL37">
        <f t="shared" si="18"/>
        <v>1367</v>
      </c>
      <c r="BM37">
        <v>37</v>
      </c>
      <c r="BN37">
        <f t="shared" si="19"/>
        <v>5</v>
      </c>
      <c r="BO37">
        <f t="shared" si="20"/>
        <v>36.945945945945944</v>
      </c>
      <c r="BQ37">
        <v>3922</v>
      </c>
      <c r="BR37">
        <v>0</v>
      </c>
      <c r="BS37">
        <v>0</v>
      </c>
      <c r="BT37">
        <f t="shared" si="21"/>
        <v>3922</v>
      </c>
      <c r="BU37">
        <v>0</v>
      </c>
      <c r="BV37">
        <f t="shared" si="22"/>
        <v>3922</v>
      </c>
      <c r="BW37">
        <v>30</v>
      </c>
      <c r="BX37">
        <f t="shared" si="23"/>
        <v>5</v>
      </c>
      <c r="BY37">
        <f t="shared" si="24"/>
        <v>130.73333333333332</v>
      </c>
      <c r="CA37">
        <v>24034</v>
      </c>
    </row>
    <row r="38" spans="1:79" ht="17.25" customHeight="1" x14ac:dyDescent="0.3">
      <c r="A38" s="2">
        <v>44544</v>
      </c>
      <c r="B38" t="s">
        <v>96</v>
      </c>
      <c r="C38" t="s">
        <v>97</v>
      </c>
      <c r="D38" t="s">
        <v>27</v>
      </c>
      <c r="F38">
        <v>6755</v>
      </c>
      <c r="G38">
        <v>0</v>
      </c>
      <c r="H38">
        <v>0</v>
      </c>
      <c r="I38">
        <v>-950</v>
      </c>
      <c r="J38">
        <f t="shared" si="0"/>
        <v>5805</v>
      </c>
      <c r="K38">
        <v>0</v>
      </c>
      <c r="L38">
        <f t="shared" si="1"/>
        <v>5805</v>
      </c>
      <c r="M38">
        <v>1882</v>
      </c>
      <c r="N38">
        <v>1</v>
      </c>
      <c r="O38">
        <f t="shared" si="2"/>
        <v>3.0844845908607863</v>
      </c>
      <c r="Q38">
        <v>3401</v>
      </c>
      <c r="R38">
        <v>0</v>
      </c>
      <c r="S38">
        <v>0</v>
      </c>
      <c r="T38">
        <v>-105</v>
      </c>
      <c r="U38">
        <f t="shared" si="3"/>
        <v>3296</v>
      </c>
      <c r="V38">
        <v>0</v>
      </c>
      <c r="W38">
        <f t="shared" si="4"/>
        <v>3296</v>
      </c>
      <c r="X38">
        <v>470</v>
      </c>
      <c r="Y38">
        <v>2</v>
      </c>
      <c r="Z38">
        <f t="shared" si="5"/>
        <v>7.0127659574468089</v>
      </c>
      <c r="AB38">
        <v>26159</v>
      </c>
      <c r="AC38">
        <v>0</v>
      </c>
      <c r="AD38">
        <v>0</v>
      </c>
      <c r="AE38">
        <v>-2710</v>
      </c>
      <c r="AF38">
        <f t="shared" si="6"/>
        <v>23449</v>
      </c>
      <c r="AG38">
        <v>20500</v>
      </c>
      <c r="AH38">
        <f t="shared" si="7"/>
        <v>43949</v>
      </c>
      <c r="AI38">
        <v>2542</v>
      </c>
      <c r="AJ38">
        <f t="shared" si="8"/>
        <v>6</v>
      </c>
      <c r="AK38">
        <f t="shared" si="25"/>
        <v>17.289142407553108</v>
      </c>
      <c r="AM38">
        <v>11300</v>
      </c>
      <c r="AN38">
        <v>2045</v>
      </c>
      <c r="AO38">
        <v>-1307</v>
      </c>
      <c r="AP38">
        <f t="shared" si="9"/>
        <v>12038</v>
      </c>
      <c r="AQ38">
        <v>15500</v>
      </c>
      <c r="AR38">
        <f t="shared" si="10"/>
        <v>27538</v>
      </c>
      <c r="AS38">
        <v>1093</v>
      </c>
      <c r="AT38">
        <f t="shared" si="11"/>
        <v>6</v>
      </c>
      <c r="AU38">
        <f t="shared" si="12"/>
        <v>25.194876486733762</v>
      </c>
      <c r="AW38">
        <v>11414</v>
      </c>
      <c r="AX38">
        <v>0</v>
      </c>
      <c r="AY38">
        <v>-290</v>
      </c>
      <c r="AZ38">
        <f t="shared" si="13"/>
        <v>11124</v>
      </c>
      <c r="BA38">
        <v>0</v>
      </c>
      <c r="BB38">
        <f t="shared" si="26"/>
        <v>11124</v>
      </c>
      <c r="BC38">
        <v>704</v>
      </c>
      <c r="BD38">
        <f t="shared" si="15"/>
        <v>7</v>
      </c>
      <c r="BE38">
        <f t="shared" si="16"/>
        <v>15.801136363636363</v>
      </c>
      <c r="BG38">
        <v>3250</v>
      </c>
      <c r="BH38">
        <v>0</v>
      </c>
      <c r="BI38">
        <v>-137</v>
      </c>
      <c r="BJ38">
        <f t="shared" si="17"/>
        <v>3113</v>
      </c>
      <c r="BK38">
        <v>1500</v>
      </c>
      <c r="BL38">
        <f t="shared" si="18"/>
        <v>4613</v>
      </c>
      <c r="BM38">
        <v>424</v>
      </c>
      <c r="BN38">
        <f t="shared" si="19"/>
        <v>5</v>
      </c>
      <c r="BO38">
        <f t="shared" si="20"/>
        <v>10.879716981132075</v>
      </c>
      <c r="BQ38">
        <v>457</v>
      </c>
      <c r="BR38">
        <v>0</v>
      </c>
      <c r="BS38">
        <v>-60</v>
      </c>
      <c r="BT38">
        <f t="shared" si="21"/>
        <v>397</v>
      </c>
      <c r="BU38">
        <v>6900</v>
      </c>
      <c r="BV38">
        <f t="shared" si="22"/>
        <v>7297</v>
      </c>
      <c r="BW38">
        <v>512</v>
      </c>
      <c r="BX38">
        <f t="shared" si="23"/>
        <v>5</v>
      </c>
      <c r="BY38">
        <f t="shared" si="24"/>
        <v>14.251953125</v>
      </c>
      <c r="CA38">
        <v>0</v>
      </c>
    </row>
    <row r="39" spans="1:79" ht="17.25" customHeight="1" x14ac:dyDescent="0.3">
      <c r="A39" s="2">
        <v>44544</v>
      </c>
      <c r="B39" t="s">
        <v>98</v>
      </c>
      <c r="C39" t="s">
        <v>99</v>
      </c>
      <c r="D39" t="s">
        <v>27</v>
      </c>
      <c r="F39">
        <v>1011</v>
      </c>
      <c r="G39">
        <v>0</v>
      </c>
      <c r="H39">
        <v>0</v>
      </c>
      <c r="I39">
        <v>-151</v>
      </c>
      <c r="J39">
        <f t="shared" si="0"/>
        <v>860</v>
      </c>
      <c r="K39">
        <v>0</v>
      </c>
      <c r="L39">
        <f t="shared" si="1"/>
        <v>860</v>
      </c>
      <c r="M39">
        <v>100</v>
      </c>
      <c r="N39">
        <v>1</v>
      </c>
      <c r="O39">
        <f t="shared" si="2"/>
        <v>8.6</v>
      </c>
      <c r="Q39">
        <v>459</v>
      </c>
      <c r="R39">
        <v>0</v>
      </c>
      <c r="S39">
        <v>0</v>
      </c>
      <c r="T39">
        <v>-15</v>
      </c>
      <c r="U39">
        <f t="shared" si="3"/>
        <v>444</v>
      </c>
      <c r="V39">
        <v>0</v>
      </c>
      <c r="W39">
        <f t="shared" si="4"/>
        <v>444</v>
      </c>
      <c r="X39">
        <v>26</v>
      </c>
      <c r="Y39">
        <v>2</v>
      </c>
      <c r="Z39">
        <f t="shared" si="5"/>
        <v>17.076923076923077</v>
      </c>
      <c r="AB39">
        <v>321</v>
      </c>
      <c r="AC39">
        <v>0</v>
      </c>
      <c r="AD39">
        <v>0</v>
      </c>
      <c r="AE39">
        <v>0</v>
      </c>
      <c r="AF39">
        <f t="shared" si="6"/>
        <v>321</v>
      </c>
      <c r="AG39">
        <v>32582</v>
      </c>
      <c r="AH39">
        <f t="shared" si="7"/>
        <v>32903</v>
      </c>
      <c r="AI39">
        <v>1637</v>
      </c>
      <c r="AJ39">
        <f t="shared" si="8"/>
        <v>6</v>
      </c>
      <c r="AK39">
        <f t="shared" si="25"/>
        <v>20.099572388515579</v>
      </c>
      <c r="AM39">
        <v>26</v>
      </c>
      <c r="AN39">
        <v>0</v>
      </c>
      <c r="AO39">
        <v>-26</v>
      </c>
      <c r="AP39">
        <f t="shared" si="9"/>
        <v>0</v>
      </c>
      <c r="AQ39">
        <v>7000</v>
      </c>
      <c r="AR39">
        <f t="shared" si="10"/>
        <v>7000</v>
      </c>
      <c r="AS39">
        <v>821</v>
      </c>
      <c r="AT39">
        <f t="shared" si="11"/>
        <v>6</v>
      </c>
      <c r="AU39">
        <f t="shared" si="12"/>
        <v>8.5261875761266754</v>
      </c>
      <c r="AW39">
        <v>1223</v>
      </c>
      <c r="AX39">
        <v>0</v>
      </c>
      <c r="AY39">
        <v>-121</v>
      </c>
      <c r="AZ39">
        <f t="shared" si="13"/>
        <v>1102</v>
      </c>
      <c r="BA39">
        <v>16043</v>
      </c>
      <c r="BB39">
        <f t="shared" si="26"/>
        <v>17145</v>
      </c>
      <c r="BC39">
        <v>633</v>
      </c>
      <c r="BD39">
        <f t="shared" si="15"/>
        <v>7</v>
      </c>
      <c r="BE39">
        <f t="shared" si="16"/>
        <v>27.085308056872037</v>
      </c>
      <c r="BG39">
        <v>10</v>
      </c>
      <c r="BH39">
        <v>0</v>
      </c>
      <c r="BI39">
        <v>-10</v>
      </c>
      <c r="BJ39">
        <f t="shared" si="17"/>
        <v>0</v>
      </c>
      <c r="BK39">
        <v>4300</v>
      </c>
      <c r="BL39">
        <f t="shared" si="18"/>
        <v>4300</v>
      </c>
      <c r="BM39">
        <v>119</v>
      </c>
      <c r="BN39">
        <f t="shared" si="19"/>
        <v>5</v>
      </c>
      <c r="BO39">
        <f t="shared" si="20"/>
        <v>36.134453781512605</v>
      </c>
      <c r="BQ39">
        <v>162</v>
      </c>
      <c r="BR39">
        <v>0</v>
      </c>
      <c r="BS39">
        <v>0</v>
      </c>
      <c r="BT39">
        <f t="shared" si="21"/>
        <v>162</v>
      </c>
      <c r="BU39">
        <v>1300</v>
      </c>
      <c r="BV39">
        <f t="shared" si="22"/>
        <v>1462</v>
      </c>
      <c r="BW39">
        <v>89</v>
      </c>
      <c r="BX39">
        <f t="shared" si="23"/>
        <v>5</v>
      </c>
      <c r="BY39">
        <f t="shared" si="24"/>
        <v>16.426966292134832</v>
      </c>
      <c r="CA39">
        <v>-34243</v>
      </c>
    </row>
    <row r="40" spans="1:79" ht="17.25" customHeight="1" x14ac:dyDescent="0.3">
      <c r="A40" s="2">
        <v>44544</v>
      </c>
      <c r="B40" t="s">
        <v>100</v>
      </c>
      <c r="C40" t="s">
        <v>101</v>
      </c>
      <c r="D40" t="s">
        <v>27</v>
      </c>
      <c r="F40">
        <v>1453</v>
      </c>
      <c r="G40">
        <v>0</v>
      </c>
      <c r="H40">
        <v>0</v>
      </c>
      <c r="I40">
        <v>-950</v>
      </c>
      <c r="J40">
        <f t="shared" si="0"/>
        <v>503</v>
      </c>
      <c r="K40">
        <v>0</v>
      </c>
      <c r="L40">
        <f t="shared" si="1"/>
        <v>503</v>
      </c>
      <c r="M40">
        <v>2054</v>
      </c>
      <c r="N40">
        <v>1</v>
      </c>
      <c r="O40">
        <f t="shared" si="2"/>
        <v>0.24488802336903603</v>
      </c>
      <c r="Q40">
        <v>1144</v>
      </c>
      <c r="R40">
        <v>0</v>
      </c>
      <c r="S40">
        <v>0</v>
      </c>
      <c r="T40">
        <v>-70</v>
      </c>
      <c r="U40">
        <f t="shared" si="3"/>
        <v>1074</v>
      </c>
      <c r="V40">
        <v>0</v>
      </c>
      <c r="W40">
        <f t="shared" si="4"/>
        <v>1074</v>
      </c>
      <c r="X40">
        <v>460</v>
      </c>
      <c r="Y40">
        <v>2</v>
      </c>
      <c r="Z40">
        <f t="shared" si="5"/>
        <v>2.3347826086956522</v>
      </c>
      <c r="AB40">
        <v>9151</v>
      </c>
      <c r="AC40">
        <v>0</v>
      </c>
      <c r="AD40">
        <v>190</v>
      </c>
      <c r="AE40">
        <v>-3737</v>
      </c>
      <c r="AF40">
        <f t="shared" si="6"/>
        <v>5604</v>
      </c>
      <c r="AG40">
        <f>29000+1300</f>
        <v>30300</v>
      </c>
      <c r="AH40">
        <f t="shared" si="7"/>
        <v>35904</v>
      </c>
      <c r="AI40">
        <v>8249</v>
      </c>
      <c r="AJ40">
        <f t="shared" si="8"/>
        <v>6</v>
      </c>
      <c r="AK40">
        <f t="shared" si="25"/>
        <v>4.3525275791004967</v>
      </c>
      <c r="AM40">
        <v>25082</v>
      </c>
      <c r="AN40">
        <v>5000</v>
      </c>
      <c r="AO40">
        <v>-20800</v>
      </c>
      <c r="AP40">
        <f t="shared" si="9"/>
        <v>9282</v>
      </c>
      <c r="AQ40">
        <v>10000</v>
      </c>
      <c r="AR40">
        <f t="shared" si="10"/>
        <v>19282</v>
      </c>
      <c r="AS40">
        <v>3543</v>
      </c>
      <c r="AT40">
        <f t="shared" si="11"/>
        <v>6</v>
      </c>
      <c r="AU40">
        <f t="shared" si="12"/>
        <v>5.4422805532035001</v>
      </c>
      <c r="AW40">
        <v>11234</v>
      </c>
      <c r="AX40">
        <v>0</v>
      </c>
      <c r="AY40">
        <v>-2949</v>
      </c>
      <c r="AZ40">
        <f t="shared" si="13"/>
        <v>8285</v>
      </c>
      <c r="BA40">
        <v>8000</v>
      </c>
      <c r="BB40">
        <f t="shared" si="26"/>
        <v>16285</v>
      </c>
      <c r="BC40">
        <v>2607</v>
      </c>
      <c r="BD40">
        <f t="shared" si="15"/>
        <v>7</v>
      </c>
      <c r="BE40">
        <f t="shared" si="16"/>
        <v>6.2466436517069432</v>
      </c>
      <c r="BG40">
        <v>40</v>
      </c>
      <c r="BH40">
        <v>0</v>
      </c>
      <c r="BI40">
        <v>-30</v>
      </c>
      <c r="BJ40">
        <f t="shared" si="17"/>
        <v>10</v>
      </c>
      <c r="BK40">
        <v>11600</v>
      </c>
      <c r="BL40">
        <f t="shared" si="18"/>
        <v>11610</v>
      </c>
      <c r="BM40">
        <v>1129</v>
      </c>
      <c r="BN40">
        <f t="shared" si="19"/>
        <v>5</v>
      </c>
      <c r="BO40">
        <f t="shared" si="20"/>
        <v>10.283436669619132</v>
      </c>
      <c r="BQ40">
        <v>611</v>
      </c>
      <c r="BR40">
        <v>0</v>
      </c>
      <c r="BS40">
        <v>-221</v>
      </c>
      <c r="BT40">
        <f t="shared" si="21"/>
        <v>390</v>
      </c>
      <c r="BU40">
        <v>1600</v>
      </c>
      <c r="BV40">
        <f t="shared" si="22"/>
        <v>1990</v>
      </c>
      <c r="BW40">
        <v>848</v>
      </c>
      <c r="BX40">
        <f t="shared" si="23"/>
        <v>5</v>
      </c>
      <c r="BY40">
        <f t="shared" si="24"/>
        <v>2.3466981132075473</v>
      </c>
      <c r="CA40">
        <v>53</v>
      </c>
    </row>
    <row r="41" spans="1:79" ht="17.25" customHeight="1" x14ac:dyDescent="0.3">
      <c r="A41" s="2">
        <v>44544</v>
      </c>
      <c r="B41" t="s">
        <v>102</v>
      </c>
      <c r="C41" t="s">
        <v>103</v>
      </c>
      <c r="D41" t="s">
        <v>27</v>
      </c>
      <c r="F41">
        <v>1725</v>
      </c>
      <c r="G41">
        <v>0</v>
      </c>
      <c r="H41">
        <v>0</v>
      </c>
      <c r="I41">
        <v>-154</v>
      </c>
      <c r="J41">
        <f t="shared" si="0"/>
        <v>1571</v>
      </c>
      <c r="K41">
        <v>0</v>
      </c>
      <c r="L41">
        <f t="shared" si="1"/>
        <v>1571</v>
      </c>
      <c r="M41">
        <v>209</v>
      </c>
      <c r="N41">
        <v>1</v>
      </c>
      <c r="O41">
        <f t="shared" si="2"/>
        <v>7.5167464114832532</v>
      </c>
      <c r="Q41">
        <v>698</v>
      </c>
      <c r="R41">
        <v>0</v>
      </c>
      <c r="S41">
        <v>0</v>
      </c>
      <c r="T41">
        <v>0</v>
      </c>
      <c r="U41">
        <f t="shared" si="3"/>
        <v>698</v>
      </c>
      <c r="V41">
        <v>0</v>
      </c>
      <c r="W41">
        <f t="shared" si="4"/>
        <v>698</v>
      </c>
      <c r="X41">
        <v>44</v>
      </c>
      <c r="Y41">
        <v>2</v>
      </c>
      <c r="Z41">
        <f t="shared" si="5"/>
        <v>15.863636363636363</v>
      </c>
      <c r="AB41">
        <v>3832</v>
      </c>
      <c r="AC41">
        <v>0</v>
      </c>
      <c r="AD41">
        <v>0</v>
      </c>
      <c r="AE41">
        <v>-57</v>
      </c>
      <c r="AF41">
        <f t="shared" si="6"/>
        <v>3775</v>
      </c>
      <c r="AG41">
        <v>3600</v>
      </c>
      <c r="AH41">
        <f t="shared" si="7"/>
        <v>7375</v>
      </c>
      <c r="AI41">
        <v>220</v>
      </c>
      <c r="AJ41">
        <f t="shared" si="8"/>
        <v>6</v>
      </c>
      <c r="AK41">
        <f t="shared" si="25"/>
        <v>33.522727272727273</v>
      </c>
      <c r="AM41">
        <v>1528</v>
      </c>
      <c r="AN41">
        <v>70</v>
      </c>
      <c r="AO41">
        <v>-122</v>
      </c>
      <c r="AP41">
        <f t="shared" si="9"/>
        <v>1476</v>
      </c>
      <c r="AQ41">
        <v>0</v>
      </c>
      <c r="AR41">
        <f t="shared" si="10"/>
        <v>1476</v>
      </c>
      <c r="AS41">
        <v>69</v>
      </c>
      <c r="AT41">
        <f t="shared" si="11"/>
        <v>6</v>
      </c>
      <c r="AU41">
        <f t="shared" si="12"/>
        <v>21.391304347826086</v>
      </c>
      <c r="AW41">
        <v>640</v>
      </c>
      <c r="AX41">
        <v>0</v>
      </c>
      <c r="AY41">
        <v>-72</v>
      </c>
      <c r="AZ41">
        <f t="shared" si="13"/>
        <v>568</v>
      </c>
      <c r="BA41">
        <v>2500</v>
      </c>
      <c r="BB41">
        <f t="shared" si="26"/>
        <v>3068</v>
      </c>
      <c r="BC41">
        <v>105</v>
      </c>
      <c r="BD41">
        <f t="shared" si="15"/>
        <v>7</v>
      </c>
      <c r="BE41">
        <f t="shared" si="16"/>
        <v>29.219047619047618</v>
      </c>
      <c r="BG41">
        <v>600</v>
      </c>
      <c r="BH41">
        <v>70</v>
      </c>
      <c r="BI41">
        <v>-30</v>
      </c>
      <c r="BJ41">
        <f t="shared" si="17"/>
        <v>640</v>
      </c>
      <c r="BK41">
        <v>0</v>
      </c>
      <c r="BL41">
        <f t="shared" si="18"/>
        <v>640</v>
      </c>
      <c r="BM41">
        <v>25</v>
      </c>
      <c r="BN41">
        <f t="shared" si="19"/>
        <v>5</v>
      </c>
      <c r="BO41">
        <f t="shared" si="20"/>
        <v>25.6</v>
      </c>
      <c r="BQ41">
        <v>1240</v>
      </c>
      <c r="BR41">
        <v>0</v>
      </c>
      <c r="BS41">
        <v>0</v>
      </c>
      <c r="BT41">
        <f t="shared" si="21"/>
        <v>1240</v>
      </c>
      <c r="BU41">
        <v>0</v>
      </c>
      <c r="BV41">
        <f t="shared" si="22"/>
        <v>1240</v>
      </c>
      <c r="BW41">
        <v>36</v>
      </c>
      <c r="BX41">
        <f t="shared" si="23"/>
        <v>5</v>
      </c>
      <c r="BY41">
        <f t="shared" si="24"/>
        <v>34.444444444444443</v>
      </c>
      <c r="CA41">
        <v>2600</v>
      </c>
    </row>
    <row r="42" spans="1:79" ht="17.25" customHeight="1" x14ac:dyDescent="0.3">
      <c r="A42" s="2">
        <v>44544</v>
      </c>
      <c r="B42" t="s">
        <v>104</v>
      </c>
      <c r="C42" t="s">
        <v>105</v>
      </c>
      <c r="D42" t="s">
        <v>27</v>
      </c>
      <c r="F42">
        <v>322</v>
      </c>
      <c r="G42">
        <v>0</v>
      </c>
      <c r="H42">
        <v>0</v>
      </c>
      <c r="I42">
        <v>0</v>
      </c>
      <c r="J42">
        <f t="shared" si="0"/>
        <v>322</v>
      </c>
      <c r="K42">
        <v>0</v>
      </c>
      <c r="L42">
        <f t="shared" si="1"/>
        <v>322</v>
      </c>
      <c r="M42">
        <v>81</v>
      </c>
      <c r="N42">
        <v>1</v>
      </c>
      <c r="O42">
        <f t="shared" si="2"/>
        <v>3.9753086419753085</v>
      </c>
      <c r="Q42">
        <v>240</v>
      </c>
      <c r="R42">
        <v>0</v>
      </c>
      <c r="S42">
        <v>0</v>
      </c>
      <c r="T42">
        <v>0</v>
      </c>
      <c r="U42">
        <f t="shared" si="3"/>
        <v>240</v>
      </c>
      <c r="V42">
        <v>0</v>
      </c>
      <c r="W42">
        <f t="shared" si="4"/>
        <v>240</v>
      </c>
      <c r="X42">
        <v>21</v>
      </c>
      <c r="Y42">
        <v>2</v>
      </c>
      <c r="Z42">
        <f t="shared" si="5"/>
        <v>11.428571428571429</v>
      </c>
      <c r="AB42">
        <v>901</v>
      </c>
      <c r="AC42">
        <v>0</v>
      </c>
      <c r="AD42">
        <v>0</v>
      </c>
      <c r="AE42">
        <v>17</v>
      </c>
      <c r="AF42">
        <f t="shared" si="6"/>
        <v>918</v>
      </c>
      <c r="AG42">
        <v>0</v>
      </c>
      <c r="AH42">
        <f t="shared" si="7"/>
        <v>918</v>
      </c>
      <c r="AI42">
        <v>34</v>
      </c>
      <c r="AJ42">
        <f t="shared" si="8"/>
        <v>6</v>
      </c>
      <c r="AK42">
        <f t="shared" si="25"/>
        <v>27</v>
      </c>
      <c r="AM42">
        <v>1227</v>
      </c>
      <c r="AN42">
        <v>0</v>
      </c>
      <c r="AO42">
        <v>-35</v>
      </c>
      <c r="AP42">
        <f t="shared" si="9"/>
        <v>1192</v>
      </c>
      <c r="AQ42">
        <v>0</v>
      </c>
      <c r="AR42">
        <f t="shared" si="10"/>
        <v>1192</v>
      </c>
      <c r="AS42">
        <v>27</v>
      </c>
      <c r="AT42">
        <f t="shared" si="11"/>
        <v>6</v>
      </c>
      <c r="AU42">
        <f t="shared" si="12"/>
        <v>44.148148148148145</v>
      </c>
      <c r="AW42">
        <v>340</v>
      </c>
      <c r="AX42">
        <v>0</v>
      </c>
      <c r="AY42">
        <v>-5</v>
      </c>
      <c r="AZ42">
        <f t="shared" si="13"/>
        <v>335</v>
      </c>
      <c r="BA42">
        <v>0</v>
      </c>
      <c r="BB42">
        <f t="shared" si="26"/>
        <v>335</v>
      </c>
      <c r="BC42">
        <v>12</v>
      </c>
      <c r="BD42">
        <f t="shared" si="15"/>
        <v>7</v>
      </c>
      <c r="BE42">
        <f t="shared" si="16"/>
        <v>27.916666666666668</v>
      </c>
      <c r="BG42">
        <v>289</v>
      </c>
      <c r="BH42">
        <v>0</v>
      </c>
      <c r="BI42">
        <v>0</v>
      </c>
      <c r="BJ42">
        <f t="shared" si="17"/>
        <v>289</v>
      </c>
      <c r="BK42">
        <v>0</v>
      </c>
      <c r="BL42">
        <f t="shared" si="18"/>
        <v>289</v>
      </c>
      <c r="BM42">
        <v>9</v>
      </c>
      <c r="BN42">
        <f t="shared" si="19"/>
        <v>5</v>
      </c>
      <c r="BO42">
        <f t="shared" si="20"/>
        <v>32.111111111111114</v>
      </c>
      <c r="BQ42">
        <v>348</v>
      </c>
      <c r="BR42">
        <v>0</v>
      </c>
      <c r="BS42">
        <v>0</v>
      </c>
      <c r="BT42">
        <f t="shared" si="21"/>
        <v>348</v>
      </c>
      <c r="BU42">
        <v>0</v>
      </c>
      <c r="BV42">
        <f t="shared" si="22"/>
        <v>348</v>
      </c>
      <c r="BW42">
        <v>23</v>
      </c>
      <c r="BX42">
        <f t="shared" si="23"/>
        <v>5</v>
      </c>
      <c r="BY42">
        <f t="shared" si="24"/>
        <v>15.130434782608695</v>
      </c>
      <c r="CA42">
        <v>0</v>
      </c>
    </row>
    <row r="43" spans="1:79" ht="17.25" customHeight="1" x14ac:dyDescent="0.3">
      <c r="A43" s="2">
        <v>44544</v>
      </c>
      <c r="B43" t="s">
        <v>106</v>
      </c>
      <c r="C43" t="s">
        <v>107</v>
      </c>
      <c r="D43" t="s">
        <v>27</v>
      </c>
      <c r="F43">
        <v>1220</v>
      </c>
      <c r="G43">
        <v>0</v>
      </c>
      <c r="H43">
        <v>0</v>
      </c>
      <c r="I43">
        <v>-273</v>
      </c>
      <c r="J43">
        <f t="shared" si="0"/>
        <v>947</v>
      </c>
      <c r="K43">
        <v>0</v>
      </c>
      <c r="L43">
        <f t="shared" si="1"/>
        <v>947</v>
      </c>
      <c r="M43">
        <v>71</v>
      </c>
      <c r="N43">
        <v>1</v>
      </c>
      <c r="O43">
        <f t="shared" si="2"/>
        <v>13.338028169014084</v>
      </c>
      <c r="Q43">
        <v>790</v>
      </c>
      <c r="R43">
        <v>0</v>
      </c>
      <c r="S43">
        <v>0</v>
      </c>
      <c r="T43">
        <v>-10</v>
      </c>
      <c r="U43">
        <f t="shared" si="3"/>
        <v>780</v>
      </c>
      <c r="V43">
        <v>0</v>
      </c>
      <c r="W43">
        <f t="shared" si="4"/>
        <v>780</v>
      </c>
      <c r="X43">
        <v>19</v>
      </c>
      <c r="Y43">
        <v>2</v>
      </c>
      <c r="Z43">
        <f t="shared" si="5"/>
        <v>41.05263157894737</v>
      </c>
      <c r="AB43">
        <v>282</v>
      </c>
      <c r="AC43">
        <v>0</v>
      </c>
      <c r="AD43">
        <v>0</v>
      </c>
      <c r="AE43">
        <v>-17</v>
      </c>
      <c r="AF43">
        <f t="shared" si="6"/>
        <v>265</v>
      </c>
      <c r="AG43">
        <v>0</v>
      </c>
      <c r="AH43">
        <f t="shared" si="7"/>
        <v>265</v>
      </c>
      <c r="AI43">
        <v>12</v>
      </c>
      <c r="AJ43">
        <f t="shared" si="8"/>
        <v>6</v>
      </c>
      <c r="AK43">
        <f t="shared" si="25"/>
        <v>22.083333333333332</v>
      </c>
      <c r="AM43">
        <v>1012</v>
      </c>
      <c r="AN43">
        <v>0</v>
      </c>
      <c r="AO43">
        <v>-10</v>
      </c>
      <c r="AP43">
        <f t="shared" si="9"/>
        <v>1002</v>
      </c>
      <c r="AQ43">
        <v>0</v>
      </c>
      <c r="AR43">
        <f t="shared" si="10"/>
        <v>1002</v>
      </c>
      <c r="AS43">
        <v>10</v>
      </c>
      <c r="AT43">
        <f t="shared" si="11"/>
        <v>6</v>
      </c>
      <c r="AU43">
        <f t="shared" si="12"/>
        <v>100.2</v>
      </c>
      <c r="AW43">
        <v>56</v>
      </c>
      <c r="AX43">
        <v>0</v>
      </c>
      <c r="AY43">
        <v>-5</v>
      </c>
      <c r="AZ43">
        <f t="shared" si="13"/>
        <v>51</v>
      </c>
      <c r="BA43">
        <v>200</v>
      </c>
      <c r="BB43">
        <f t="shared" si="26"/>
        <v>251</v>
      </c>
      <c r="BC43">
        <v>2</v>
      </c>
      <c r="BD43">
        <f t="shared" si="15"/>
        <v>7</v>
      </c>
      <c r="BE43">
        <f t="shared" si="16"/>
        <v>125.5</v>
      </c>
      <c r="BG43">
        <v>593</v>
      </c>
      <c r="BH43">
        <v>0</v>
      </c>
      <c r="BI43">
        <v>-8</v>
      </c>
      <c r="BJ43">
        <f t="shared" si="17"/>
        <v>585</v>
      </c>
      <c r="BK43">
        <v>0</v>
      </c>
      <c r="BL43">
        <f t="shared" si="18"/>
        <v>585</v>
      </c>
      <c r="BM43">
        <v>8</v>
      </c>
      <c r="BN43">
        <f t="shared" si="19"/>
        <v>5</v>
      </c>
      <c r="BO43">
        <f t="shared" si="20"/>
        <v>73.125</v>
      </c>
      <c r="BQ43">
        <v>1232</v>
      </c>
      <c r="BR43">
        <v>0</v>
      </c>
      <c r="BS43">
        <v>0</v>
      </c>
      <c r="BT43">
        <f t="shared" si="21"/>
        <v>1232</v>
      </c>
      <c r="BU43">
        <v>0</v>
      </c>
      <c r="BV43">
        <f t="shared" si="22"/>
        <v>1232</v>
      </c>
      <c r="BW43">
        <v>21</v>
      </c>
      <c r="BX43">
        <f t="shared" si="23"/>
        <v>5</v>
      </c>
      <c r="BY43">
        <f t="shared" si="24"/>
        <v>58.666666666666664</v>
      </c>
      <c r="CA43">
        <v>600</v>
      </c>
    </row>
    <row r="44" spans="1:79" ht="17.25" customHeight="1" x14ac:dyDescent="0.3">
      <c r="A44" s="2">
        <v>44544</v>
      </c>
      <c r="B44" t="s">
        <v>108</v>
      </c>
      <c r="C44" t="s">
        <v>109</v>
      </c>
      <c r="D44" t="s">
        <v>27</v>
      </c>
      <c r="F44">
        <v>494</v>
      </c>
      <c r="G44">
        <v>0</v>
      </c>
      <c r="H44">
        <v>0</v>
      </c>
      <c r="I44">
        <v>-22</v>
      </c>
      <c r="J44">
        <f t="shared" si="0"/>
        <v>472</v>
      </c>
      <c r="K44">
        <v>0</v>
      </c>
      <c r="L44">
        <f t="shared" si="1"/>
        <v>472</v>
      </c>
      <c r="M44">
        <v>12</v>
      </c>
      <c r="N44">
        <v>1</v>
      </c>
      <c r="O44">
        <f t="shared" si="2"/>
        <v>39.333333333333336</v>
      </c>
      <c r="Q44">
        <v>118</v>
      </c>
      <c r="R44">
        <v>0</v>
      </c>
      <c r="S44">
        <v>0</v>
      </c>
      <c r="T44">
        <v>0</v>
      </c>
      <c r="U44">
        <f t="shared" si="3"/>
        <v>118</v>
      </c>
      <c r="V44">
        <v>0</v>
      </c>
      <c r="W44">
        <f t="shared" si="4"/>
        <v>118</v>
      </c>
      <c r="X44">
        <v>1</v>
      </c>
      <c r="Y44">
        <v>2</v>
      </c>
      <c r="Z44">
        <f t="shared" si="5"/>
        <v>118</v>
      </c>
      <c r="AB44">
        <v>2739</v>
      </c>
      <c r="AC44">
        <v>0</v>
      </c>
      <c r="AD44">
        <v>0</v>
      </c>
      <c r="AE44">
        <v>0</v>
      </c>
      <c r="AF44">
        <f t="shared" si="6"/>
        <v>2739</v>
      </c>
      <c r="AG44">
        <v>0</v>
      </c>
      <c r="AH44">
        <f t="shared" si="7"/>
        <v>2739</v>
      </c>
      <c r="AI44">
        <v>17</v>
      </c>
      <c r="AJ44">
        <f t="shared" si="8"/>
        <v>6</v>
      </c>
      <c r="AK44">
        <f>IFERROR(AH44/AI44,0)</f>
        <v>161.11764705882354</v>
      </c>
      <c r="AM44">
        <v>418</v>
      </c>
      <c r="AN44">
        <v>0</v>
      </c>
      <c r="AO44">
        <v>0</v>
      </c>
      <c r="AP44">
        <f t="shared" si="9"/>
        <v>418</v>
      </c>
      <c r="AQ44">
        <v>0</v>
      </c>
      <c r="AR44">
        <f t="shared" si="10"/>
        <v>418</v>
      </c>
      <c r="AS44">
        <v>6</v>
      </c>
      <c r="AT44">
        <f t="shared" si="11"/>
        <v>6</v>
      </c>
      <c r="AU44">
        <f t="shared" si="12"/>
        <v>69.666666666666671</v>
      </c>
      <c r="AW44">
        <v>693</v>
      </c>
      <c r="AX44">
        <v>0</v>
      </c>
      <c r="AY44">
        <v>0</v>
      </c>
      <c r="AZ44">
        <f t="shared" si="13"/>
        <v>693</v>
      </c>
      <c r="BA44">
        <v>0</v>
      </c>
      <c r="BB44">
        <f t="shared" si="26"/>
        <v>693</v>
      </c>
      <c r="BC44">
        <v>7</v>
      </c>
      <c r="BD44">
        <f t="shared" si="15"/>
        <v>7</v>
      </c>
      <c r="BE44">
        <f t="shared" si="16"/>
        <v>99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Q44">
        <v>785</v>
      </c>
      <c r="BR44">
        <v>0</v>
      </c>
      <c r="BS44">
        <v>0</v>
      </c>
      <c r="BT44">
        <f t="shared" si="21"/>
        <v>785</v>
      </c>
      <c r="BU44">
        <v>0</v>
      </c>
      <c r="BV44">
        <f t="shared" si="22"/>
        <v>785</v>
      </c>
      <c r="BW44">
        <v>6</v>
      </c>
      <c r="BX44">
        <f t="shared" si="23"/>
        <v>5</v>
      </c>
      <c r="BY44">
        <f t="shared" si="24"/>
        <v>130.83333333333334</v>
      </c>
      <c r="CA44">
        <v>0</v>
      </c>
    </row>
    <row r="45" spans="1:79" ht="17.25" customHeight="1" x14ac:dyDescent="0.3">
      <c r="A45" s="2">
        <v>44544</v>
      </c>
      <c r="B45" t="s">
        <v>110</v>
      </c>
      <c r="C45" t="s">
        <v>111</v>
      </c>
      <c r="D45" t="s">
        <v>27</v>
      </c>
      <c r="F45">
        <v>2422</v>
      </c>
      <c r="G45">
        <v>807</v>
      </c>
      <c r="H45">
        <v>0</v>
      </c>
      <c r="I45">
        <v>-682</v>
      </c>
      <c r="J45">
        <f t="shared" si="0"/>
        <v>2547</v>
      </c>
      <c r="K45">
        <v>0</v>
      </c>
      <c r="L45">
        <f t="shared" si="1"/>
        <v>2547</v>
      </c>
      <c r="M45">
        <v>330</v>
      </c>
      <c r="N45">
        <v>1</v>
      </c>
      <c r="O45">
        <f t="shared" si="2"/>
        <v>7.7181818181818178</v>
      </c>
      <c r="Q45">
        <v>757</v>
      </c>
      <c r="R45">
        <v>775</v>
      </c>
      <c r="S45">
        <v>0</v>
      </c>
      <c r="T45">
        <v>-5</v>
      </c>
      <c r="U45">
        <f t="shared" si="3"/>
        <v>1527</v>
      </c>
      <c r="V45">
        <v>0</v>
      </c>
      <c r="W45">
        <f t="shared" si="4"/>
        <v>1527</v>
      </c>
      <c r="X45">
        <v>61</v>
      </c>
      <c r="Y45">
        <v>2</v>
      </c>
      <c r="Z45">
        <f t="shared" si="5"/>
        <v>25.032786885245901</v>
      </c>
      <c r="AB45">
        <v>9058</v>
      </c>
      <c r="AC45">
        <v>0</v>
      </c>
      <c r="AD45">
        <v>0</v>
      </c>
      <c r="AE45">
        <v>-2030</v>
      </c>
      <c r="AF45">
        <f t="shared" si="6"/>
        <v>7028</v>
      </c>
      <c r="AG45">
        <v>0</v>
      </c>
      <c r="AH45">
        <f t="shared" si="7"/>
        <v>7028</v>
      </c>
      <c r="AI45">
        <v>533</v>
      </c>
      <c r="AJ45">
        <f t="shared" si="8"/>
        <v>6</v>
      </c>
      <c r="AK45">
        <f t="shared" si="25"/>
        <v>13.185741088180112</v>
      </c>
      <c r="AM45">
        <v>3073</v>
      </c>
      <c r="AN45">
        <v>2504</v>
      </c>
      <c r="AO45">
        <v>-52</v>
      </c>
      <c r="AP45">
        <f t="shared" si="9"/>
        <v>5525</v>
      </c>
      <c r="AQ45">
        <v>0</v>
      </c>
      <c r="AR45">
        <f t="shared" si="10"/>
        <v>5525</v>
      </c>
      <c r="AS45">
        <v>161</v>
      </c>
      <c r="AT45">
        <f t="shared" si="11"/>
        <v>6</v>
      </c>
      <c r="AU45">
        <f t="shared" si="12"/>
        <v>34.316770186335404</v>
      </c>
      <c r="AW45">
        <v>3699</v>
      </c>
      <c r="AX45">
        <v>2290</v>
      </c>
      <c r="AY45">
        <v>-73</v>
      </c>
      <c r="AZ45">
        <f t="shared" si="13"/>
        <v>5916</v>
      </c>
      <c r="BA45">
        <v>2000</v>
      </c>
      <c r="BB45">
        <f t="shared" si="26"/>
        <v>7916</v>
      </c>
      <c r="BC45">
        <v>203</v>
      </c>
      <c r="BD45">
        <f t="shared" si="15"/>
        <v>7</v>
      </c>
      <c r="BE45">
        <f t="shared" si="16"/>
        <v>38.995073891625616</v>
      </c>
      <c r="BG45">
        <v>3042</v>
      </c>
      <c r="BH45">
        <v>2790</v>
      </c>
      <c r="BI45">
        <v>-171</v>
      </c>
      <c r="BJ45">
        <f t="shared" si="17"/>
        <v>5661</v>
      </c>
      <c r="BK45">
        <v>0</v>
      </c>
      <c r="BL45">
        <f t="shared" si="18"/>
        <v>5661</v>
      </c>
      <c r="BM45">
        <v>227</v>
      </c>
      <c r="BN45">
        <f t="shared" si="19"/>
        <v>5</v>
      </c>
      <c r="BO45">
        <f t="shared" si="20"/>
        <v>24.938325991189426</v>
      </c>
      <c r="BQ45">
        <v>6732</v>
      </c>
      <c r="BR45">
        <v>1163</v>
      </c>
      <c r="BS45">
        <v>-307</v>
      </c>
      <c r="BT45">
        <f t="shared" si="21"/>
        <v>7588</v>
      </c>
      <c r="BU45">
        <v>0</v>
      </c>
      <c r="BV45">
        <f t="shared" si="22"/>
        <v>7588</v>
      </c>
      <c r="BW45">
        <v>142</v>
      </c>
      <c r="BX45">
        <f t="shared" si="23"/>
        <v>5</v>
      </c>
      <c r="BY45">
        <f t="shared" si="24"/>
        <v>53.436619718309856</v>
      </c>
      <c r="CA45">
        <v>35990</v>
      </c>
    </row>
    <row r="46" spans="1:79" ht="17.25" customHeight="1" x14ac:dyDescent="0.3">
      <c r="A46" s="2">
        <v>44544</v>
      </c>
      <c r="B46" t="s">
        <v>112</v>
      </c>
      <c r="C46" t="s">
        <v>113</v>
      </c>
      <c r="D46" t="s">
        <v>27</v>
      </c>
      <c r="F46">
        <v>1975</v>
      </c>
      <c r="G46">
        <v>241</v>
      </c>
      <c r="H46">
        <v>0</v>
      </c>
      <c r="I46">
        <v>-12</v>
      </c>
      <c r="J46">
        <f t="shared" si="0"/>
        <v>2204</v>
      </c>
      <c r="K46">
        <v>0</v>
      </c>
      <c r="L46">
        <f t="shared" si="1"/>
        <v>2204</v>
      </c>
      <c r="M46">
        <v>184</v>
      </c>
      <c r="N46">
        <v>1</v>
      </c>
      <c r="O46">
        <f t="shared" si="2"/>
        <v>11.978260869565217</v>
      </c>
      <c r="Q46">
        <v>982</v>
      </c>
      <c r="R46">
        <v>820</v>
      </c>
      <c r="S46">
        <v>0</v>
      </c>
      <c r="T46">
        <v>0</v>
      </c>
      <c r="U46">
        <f t="shared" si="3"/>
        <v>1802</v>
      </c>
      <c r="V46">
        <v>0</v>
      </c>
      <c r="W46">
        <f t="shared" si="4"/>
        <v>1802</v>
      </c>
      <c r="X46">
        <v>85</v>
      </c>
      <c r="Y46">
        <v>2</v>
      </c>
      <c r="Z46">
        <f t="shared" si="5"/>
        <v>21.2</v>
      </c>
      <c r="AB46">
        <v>10131</v>
      </c>
      <c r="AC46">
        <v>0</v>
      </c>
      <c r="AD46">
        <v>0</v>
      </c>
      <c r="AE46">
        <v>-1073</v>
      </c>
      <c r="AF46">
        <f t="shared" si="6"/>
        <v>9058</v>
      </c>
      <c r="AG46">
        <v>0</v>
      </c>
      <c r="AH46">
        <f t="shared" si="7"/>
        <v>9058</v>
      </c>
      <c r="AI46">
        <v>417</v>
      </c>
      <c r="AJ46">
        <f t="shared" si="8"/>
        <v>6</v>
      </c>
      <c r="AK46">
        <f t="shared" si="25"/>
        <v>21.721822541966429</v>
      </c>
      <c r="AM46">
        <v>2759</v>
      </c>
      <c r="AN46">
        <v>2330</v>
      </c>
      <c r="AO46">
        <v>-77</v>
      </c>
      <c r="AP46">
        <f t="shared" si="9"/>
        <v>5012</v>
      </c>
      <c r="AQ46">
        <v>0</v>
      </c>
      <c r="AR46">
        <f t="shared" si="10"/>
        <v>5012</v>
      </c>
      <c r="AS46">
        <v>166</v>
      </c>
      <c r="AT46">
        <f t="shared" si="11"/>
        <v>6</v>
      </c>
      <c r="AU46">
        <f t="shared" si="12"/>
        <v>30.192771084337348</v>
      </c>
      <c r="AW46">
        <v>4611</v>
      </c>
      <c r="AX46">
        <v>2310</v>
      </c>
      <c r="AY46">
        <v>-274</v>
      </c>
      <c r="AZ46">
        <f t="shared" si="13"/>
        <v>6647</v>
      </c>
      <c r="BA46">
        <v>2000</v>
      </c>
      <c r="BB46">
        <f t="shared" si="26"/>
        <v>8647</v>
      </c>
      <c r="BC46">
        <v>161</v>
      </c>
      <c r="BD46">
        <f t="shared" si="15"/>
        <v>7</v>
      </c>
      <c r="BE46">
        <f t="shared" si="16"/>
        <v>53.70807453416149</v>
      </c>
      <c r="BG46">
        <v>1530</v>
      </c>
      <c r="BH46">
        <v>3130</v>
      </c>
      <c r="BI46">
        <v>-345</v>
      </c>
      <c r="BJ46">
        <f t="shared" si="17"/>
        <v>4315</v>
      </c>
      <c r="BK46">
        <v>0</v>
      </c>
      <c r="BL46">
        <f t="shared" si="18"/>
        <v>4315</v>
      </c>
      <c r="BM46">
        <v>93</v>
      </c>
      <c r="BN46">
        <f t="shared" si="19"/>
        <v>5</v>
      </c>
      <c r="BO46">
        <f t="shared" si="20"/>
        <v>46.397849462365592</v>
      </c>
      <c r="BQ46">
        <v>2085</v>
      </c>
      <c r="BR46">
        <v>1370</v>
      </c>
      <c r="BS46">
        <v>-94</v>
      </c>
      <c r="BT46">
        <f t="shared" si="21"/>
        <v>3361</v>
      </c>
      <c r="BU46">
        <v>0</v>
      </c>
      <c r="BV46">
        <f t="shared" si="22"/>
        <v>3361</v>
      </c>
      <c r="BW46">
        <v>78</v>
      </c>
      <c r="BX46">
        <f t="shared" si="23"/>
        <v>5</v>
      </c>
      <c r="BY46">
        <f t="shared" si="24"/>
        <v>43.089743589743591</v>
      </c>
      <c r="CA46">
        <v>36383</v>
      </c>
    </row>
    <row r="47" spans="1:79" ht="17.25" customHeight="1" x14ac:dyDescent="0.3">
      <c r="A47" s="2">
        <v>44544</v>
      </c>
      <c r="B47" t="s">
        <v>114</v>
      </c>
      <c r="C47" t="s">
        <v>115</v>
      </c>
      <c r="D47" t="s">
        <v>27</v>
      </c>
      <c r="F47">
        <v>569</v>
      </c>
      <c r="G47">
        <v>219</v>
      </c>
      <c r="H47">
        <v>0</v>
      </c>
      <c r="I47">
        <v>-10</v>
      </c>
      <c r="J47">
        <f t="shared" si="0"/>
        <v>778</v>
      </c>
      <c r="K47">
        <v>0</v>
      </c>
      <c r="L47">
        <f t="shared" si="1"/>
        <v>778</v>
      </c>
      <c r="M47">
        <v>57</v>
      </c>
      <c r="N47">
        <v>1</v>
      </c>
      <c r="O47">
        <f t="shared" si="2"/>
        <v>13.649122807017545</v>
      </c>
      <c r="Q47">
        <v>330</v>
      </c>
      <c r="R47">
        <v>650</v>
      </c>
      <c r="S47">
        <v>0</v>
      </c>
      <c r="T47">
        <v>0</v>
      </c>
      <c r="U47">
        <f t="shared" si="3"/>
        <v>980</v>
      </c>
      <c r="V47">
        <v>0</v>
      </c>
      <c r="W47">
        <f t="shared" si="4"/>
        <v>980</v>
      </c>
      <c r="X47">
        <v>68</v>
      </c>
      <c r="Y47">
        <v>2</v>
      </c>
      <c r="Z47">
        <f t="shared" si="5"/>
        <v>14.411764705882353</v>
      </c>
      <c r="AB47">
        <v>1256</v>
      </c>
      <c r="AC47">
        <v>0</v>
      </c>
      <c r="AD47">
        <v>0</v>
      </c>
      <c r="AE47">
        <v>0</v>
      </c>
      <c r="AF47">
        <f t="shared" si="6"/>
        <v>1256</v>
      </c>
      <c r="AG47">
        <v>0</v>
      </c>
      <c r="AH47">
        <f t="shared" si="7"/>
        <v>1256</v>
      </c>
      <c r="AI47">
        <v>26</v>
      </c>
      <c r="AJ47">
        <f t="shared" si="8"/>
        <v>6</v>
      </c>
      <c r="AK47">
        <f t="shared" si="25"/>
        <v>48.307692307692307</v>
      </c>
      <c r="AM47">
        <v>951</v>
      </c>
      <c r="AN47">
        <v>390</v>
      </c>
      <c r="AO47">
        <v>0</v>
      </c>
      <c r="AP47">
        <f t="shared" si="9"/>
        <v>1341</v>
      </c>
      <c r="AQ47">
        <v>0</v>
      </c>
      <c r="AR47">
        <f t="shared" si="10"/>
        <v>1341</v>
      </c>
      <c r="AS47">
        <v>20</v>
      </c>
      <c r="AT47">
        <f t="shared" si="11"/>
        <v>6</v>
      </c>
      <c r="AU47">
        <f t="shared" si="12"/>
        <v>67.05</v>
      </c>
      <c r="AW47">
        <v>118</v>
      </c>
      <c r="AX47">
        <v>300</v>
      </c>
      <c r="AY47">
        <v>0</v>
      </c>
      <c r="AZ47">
        <f t="shared" si="13"/>
        <v>418</v>
      </c>
      <c r="BA47">
        <v>0</v>
      </c>
      <c r="BB47">
        <f t="shared" si="26"/>
        <v>418</v>
      </c>
      <c r="BC47">
        <v>14</v>
      </c>
      <c r="BD47">
        <f t="shared" si="15"/>
        <v>7</v>
      </c>
      <c r="BE47">
        <f t="shared" si="16"/>
        <v>29.857142857142858</v>
      </c>
      <c r="BG47">
        <v>451</v>
      </c>
      <c r="BH47">
        <v>1800</v>
      </c>
      <c r="BI47">
        <v>0</v>
      </c>
      <c r="BJ47">
        <f t="shared" si="17"/>
        <v>2251</v>
      </c>
      <c r="BK47">
        <v>0</v>
      </c>
      <c r="BL47">
        <f t="shared" si="18"/>
        <v>2251</v>
      </c>
      <c r="BM47">
        <v>12</v>
      </c>
      <c r="BN47">
        <f t="shared" si="19"/>
        <v>5</v>
      </c>
      <c r="BO47">
        <f t="shared" si="20"/>
        <v>187.58333333333334</v>
      </c>
      <c r="BQ47">
        <v>733</v>
      </c>
      <c r="BR47">
        <v>253</v>
      </c>
      <c r="BS47">
        <v>-5</v>
      </c>
      <c r="BT47">
        <f t="shared" si="21"/>
        <v>981</v>
      </c>
      <c r="BU47">
        <v>196</v>
      </c>
      <c r="BV47">
        <f t="shared" si="22"/>
        <v>1177</v>
      </c>
      <c r="BW47">
        <v>11</v>
      </c>
      <c r="BX47">
        <f t="shared" si="23"/>
        <v>5</v>
      </c>
      <c r="BY47">
        <f t="shared" si="24"/>
        <v>107</v>
      </c>
      <c r="CA47">
        <v>-30001</v>
      </c>
    </row>
    <row r="48" spans="1:79" ht="17.25" customHeight="1" x14ac:dyDescent="0.3">
      <c r="A48" s="2">
        <v>44544</v>
      </c>
      <c r="B48" t="s">
        <v>116</v>
      </c>
      <c r="C48" t="s">
        <v>117</v>
      </c>
      <c r="D48" t="s">
        <v>27</v>
      </c>
      <c r="F48">
        <v>1155</v>
      </c>
      <c r="G48">
        <v>67</v>
      </c>
      <c r="H48">
        <v>0</v>
      </c>
      <c r="I48">
        <v>-207</v>
      </c>
      <c r="J48">
        <f t="shared" si="0"/>
        <v>1015</v>
      </c>
      <c r="K48">
        <v>0</v>
      </c>
      <c r="L48">
        <f t="shared" si="1"/>
        <v>1015</v>
      </c>
      <c r="M48">
        <v>222</v>
      </c>
      <c r="N48">
        <v>1</v>
      </c>
      <c r="O48">
        <f t="shared" si="2"/>
        <v>4.5720720720720722</v>
      </c>
      <c r="Q48">
        <v>622</v>
      </c>
      <c r="R48">
        <v>0</v>
      </c>
      <c r="S48">
        <v>0</v>
      </c>
      <c r="T48">
        <v>0</v>
      </c>
      <c r="U48">
        <f t="shared" si="3"/>
        <v>622</v>
      </c>
      <c r="V48">
        <v>0</v>
      </c>
      <c r="W48">
        <f t="shared" si="4"/>
        <v>622</v>
      </c>
      <c r="X48">
        <v>53</v>
      </c>
      <c r="Y48">
        <v>2</v>
      </c>
      <c r="Z48">
        <f t="shared" si="5"/>
        <v>11.735849056603774</v>
      </c>
      <c r="AB48">
        <v>3959</v>
      </c>
      <c r="AC48">
        <v>0</v>
      </c>
      <c r="AD48">
        <v>0</v>
      </c>
      <c r="AE48">
        <v>-495</v>
      </c>
      <c r="AF48">
        <f t="shared" si="6"/>
        <v>3464</v>
      </c>
      <c r="AG48">
        <v>24067</v>
      </c>
      <c r="AH48">
        <f t="shared" si="7"/>
        <v>27531</v>
      </c>
      <c r="AI48">
        <v>1523</v>
      </c>
      <c r="AJ48">
        <f t="shared" si="8"/>
        <v>6</v>
      </c>
      <c r="AK48">
        <f t="shared" si="25"/>
        <v>18.076822061720289</v>
      </c>
      <c r="AM48">
        <v>5054</v>
      </c>
      <c r="AN48">
        <v>280</v>
      </c>
      <c r="AO48">
        <v>-492</v>
      </c>
      <c r="AP48">
        <f t="shared" si="9"/>
        <v>4842</v>
      </c>
      <c r="AQ48">
        <v>0</v>
      </c>
      <c r="AR48">
        <f t="shared" si="10"/>
        <v>4842</v>
      </c>
      <c r="AS48">
        <v>266</v>
      </c>
      <c r="AT48">
        <f t="shared" si="11"/>
        <v>6</v>
      </c>
      <c r="AU48">
        <f t="shared" si="12"/>
        <v>18.203007518796994</v>
      </c>
      <c r="AW48">
        <v>847</v>
      </c>
      <c r="AX48">
        <v>0</v>
      </c>
      <c r="AY48">
        <v>-125</v>
      </c>
      <c r="AZ48">
        <f t="shared" si="13"/>
        <v>722</v>
      </c>
      <c r="BA48">
        <v>8000</v>
      </c>
      <c r="BB48">
        <f t="shared" si="26"/>
        <v>8722</v>
      </c>
      <c r="BC48">
        <v>205</v>
      </c>
      <c r="BD48">
        <f t="shared" si="15"/>
        <v>7</v>
      </c>
      <c r="BE48">
        <f t="shared" si="16"/>
        <v>42.546341463414635</v>
      </c>
      <c r="BG48">
        <v>2595</v>
      </c>
      <c r="BH48">
        <v>40</v>
      </c>
      <c r="BI48">
        <v>-88</v>
      </c>
      <c r="BJ48">
        <f t="shared" si="17"/>
        <v>2547</v>
      </c>
      <c r="BK48">
        <v>0</v>
      </c>
      <c r="BL48">
        <f t="shared" si="18"/>
        <v>2547</v>
      </c>
      <c r="BM48">
        <v>92</v>
      </c>
      <c r="BN48">
        <f t="shared" si="19"/>
        <v>5</v>
      </c>
      <c r="BO48">
        <f t="shared" si="20"/>
        <v>27.684782608695652</v>
      </c>
      <c r="BQ48">
        <v>11</v>
      </c>
      <c r="BR48">
        <v>100</v>
      </c>
      <c r="BS48">
        <v>-11</v>
      </c>
      <c r="BT48">
        <f t="shared" si="21"/>
        <v>100</v>
      </c>
      <c r="BU48">
        <v>4500</v>
      </c>
      <c r="BV48">
        <f t="shared" si="22"/>
        <v>4600</v>
      </c>
      <c r="BW48">
        <v>143</v>
      </c>
      <c r="BX48">
        <f t="shared" si="23"/>
        <v>5</v>
      </c>
      <c r="BY48">
        <f t="shared" si="24"/>
        <v>32.167832167832167</v>
      </c>
      <c r="CA48">
        <v>-32891</v>
      </c>
    </row>
    <row r="49" spans="1:79" ht="17.25" customHeight="1" x14ac:dyDescent="0.3">
      <c r="A49" s="2">
        <v>44544</v>
      </c>
      <c r="B49" t="s">
        <v>118</v>
      </c>
      <c r="C49" t="s">
        <v>119</v>
      </c>
      <c r="D49" t="s">
        <v>27</v>
      </c>
      <c r="F49">
        <v>265</v>
      </c>
      <c r="G49">
        <v>0</v>
      </c>
      <c r="H49">
        <v>0</v>
      </c>
      <c r="I49">
        <v>-11</v>
      </c>
      <c r="J49">
        <f t="shared" si="0"/>
        <v>254</v>
      </c>
      <c r="K49">
        <v>0</v>
      </c>
      <c r="L49">
        <f t="shared" si="1"/>
        <v>254</v>
      </c>
      <c r="M49">
        <v>15</v>
      </c>
      <c r="N49">
        <v>1</v>
      </c>
      <c r="O49">
        <f t="shared" si="2"/>
        <v>16.933333333333334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B49">
        <v>1082</v>
      </c>
      <c r="AC49">
        <v>0</v>
      </c>
      <c r="AD49">
        <v>0</v>
      </c>
      <c r="AE49">
        <v>0</v>
      </c>
      <c r="AF49">
        <f t="shared" si="6"/>
        <v>1082</v>
      </c>
      <c r="AG49">
        <v>0</v>
      </c>
      <c r="AH49">
        <f t="shared" si="7"/>
        <v>1082</v>
      </c>
      <c r="AI49">
        <v>23</v>
      </c>
      <c r="AJ49">
        <f t="shared" si="8"/>
        <v>6</v>
      </c>
      <c r="AK49">
        <f t="shared" si="25"/>
        <v>47.043478260869563</v>
      </c>
      <c r="AM49">
        <v>90</v>
      </c>
      <c r="AN49">
        <v>0</v>
      </c>
      <c r="AO49">
        <v>-6</v>
      </c>
      <c r="AP49">
        <f t="shared" si="9"/>
        <v>84</v>
      </c>
      <c r="AQ49">
        <v>0</v>
      </c>
      <c r="AR49">
        <f t="shared" si="10"/>
        <v>84</v>
      </c>
      <c r="AS49">
        <v>22</v>
      </c>
      <c r="AT49">
        <f t="shared" si="11"/>
        <v>6</v>
      </c>
      <c r="AU49">
        <f t="shared" si="12"/>
        <v>3.8181818181818183</v>
      </c>
      <c r="AW49">
        <v>49</v>
      </c>
      <c r="AX49">
        <v>0</v>
      </c>
      <c r="AY49">
        <v>0</v>
      </c>
      <c r="AZ49">
        <f t="shared" si="13"/>
        <v>49</v>
      </c>
      <c r="BA49">
        <v>0</v>
      </c>
      <c r="BB49">
        <f t="shared" si="26"/>
        <v>49</v>
      </c>
      <c r="BC49">
        <v>35</v>
      </c>
      <c r="BD49">
        <f t="shared" si="15"/>
        <v>7</v>
      </c>
      <c r="BE49">
        <f t="shared" si="16"/>
        <v>1.4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CA49">
        <v>0</v>
      </c>
    </row>
    <row r="50" spans="1:79" ht="17.25" customHeight="1" x14ac:dyDescent="0.3">
      <c r="A50" s="2">
        <v>44544</v>
      </c>
      <c r="B50" t="s">
        <v>120</v>
      </c>
      <c r="C50" t="s">
        <v>121</v>
      </c>
      <c r="D50" t="s">
        <v>27</v>
      </c>
      <c r="F50">
        <v>602</v>
      </c>
      <c r="G50">
        <v>0</v>
      </c>
      <c r="H50">
        <v>0</v>
      </c>
      <c r="I50">
        <v>-10</v>
      </c>
      <c r="J50">
        <f t="shared" si="0"/>
        <v>592</v>
      </c>
      <c r="K50">
        <v>0</v>
      </c>
      <c r="L50">
        <f t="shared" si="1"/>
        <v>592</v>
      </c>
      <c r="M50">
        <v>64</v>
      </c>
      <c r="N50">
        <v>1</v>
      </c>
      <c r="O50">
        <f t="shared" si="2"/>
        <v>9.25</v>
      </c>
      <c r="Q50">
        <v>319</v>
      </c>
      <c r="R50">
        <v>0</v>
      </c>
      <c r="S50">
        <v>0</v>
      </c>
      <c r="T50">
        <v>0</v>
      </c>
      <c r="U50">
        <f t="shared" si="3"/>
        <v>319</v>
      </c>
      <c r="V50">
        <v>0</v>
      </c>
      <c r="W50">
        <f t="shared" si="4"/>
        <v>319</v>
      </c>
      <c r="X50">
        <v>9</v>
      </c>
      <c r="Y50">
        <v>2</v>
      </c>
      <c r="Z50">
        <f t="shared" si="5"/>
        <v>35.444444444444443</v>
      </c>
      <c r="AB50">
        <v>2726</v>
      </c>
      <c r="AC50">
        <v>0</v>
      </c>
      <c r="AD50">
        <v>0</v>
      </c>
      <c r="AE50">
        <v>-16</v>
      </c>
      <c r="AF50">
        <f t="shared" si="6"/>
        <v>2710</v>
      </c>
      <c r="AG50">
        <v>0</v>
      </c>
      <c r="AH50">
        <f t="shared" si="7"/>
        <v>2710</v>
      </c>
      <c r="AI50">
        <v>66</v>
      </c>
      <c r="AJ50">
        <f t="shared" si="8"/>
        <v>6</v>
      </c>
      <c r="AK50">
        <f t="shared" si="25"/>
        <v>41.060606060606062</v>
      </c>
      <c r="AM50">
        <v>2025</v>
      </c>
      <c r="AN50">
        <v>430</v>
      </c>
      <c r="AO50">
        <v>-165</v>
      </c>
      <c r="AP50">
        <f t="shared" si="9"/>
        <v>2290</v>
      </c>
      <c r="AQ50">
        <v>0</v>
      </c>
      <c r="AR50">
        <f t="shared" si="10"/>
        <v>2290</v>
      </c>
      <c r="AS50">
        <v>53</v>
      </c>
      <c r="AT50">
        <f t="shared" si="11"/>
        <v>6</v>
      </c>
      <c r="AU50">
        <f t="shared" si="12"/>
        <v>43.20754716981132</v>
      </c>
      <c r="AW50">
        <v>647</v>
      </c>
      <c r="AX50">
        <v>0</v>
      </c>
      <c r="AY50">
        <v>-5</v>
      </c>
      <c r="AZ50">
        <f t="shared" si="13"/>
        <v>642</v>
      </c>
      <c r="BA50">
        <v>800</v>
      </c>
      <c r="BB50">
        <f t="shared" si="26"/>
        <v>1442</v>
      </c>
      <c r="BC50">
        <v>44</v>
      </c>
      <c r="BD50">
        <f t="shared" si="15"/>
        <v>7</v>
      </c>
      <c r="BE50">
        <f t="shared" si="16"/>
        <v>32.772727272727273</v>
      </c>
      <c r="BG50">
        <v>1121</v>
      </c>
      <c r="BH50">
        <v>0</v>
      </c>
      <c r="BI50">
        <v>-20</v>
      </c>
      <c r="BJ50">
        <f t="shared" si="17"/>
        <v>1101</v>
      </c>
      <c r="BK50">
        <v>0</v>
      </c>
      <c r="BL50">
        <f t="shared" si="18"/>
        <v>1101</v>
      </c>
      <c r="BM50">
        <v>29</v>
      </c>
      <c r="BN50">
        <f t="shared" si="19"/>
        <v>5</v>
      </c>
      <c r="BO50">
        <f t="shared" si="20"/>
        <v>37.96551724137931</v>
      </c>
      <c r="BQ50">
        <v>1835</v>
      </c>
      <c r="BR50">
        <v>0</v>
      </c>
      <c r="BS50">
        <v>0</v>
      </c>
      <c r="BT50">
        <f t="shared" si="21"/>
        <v>1835</v>
      </c>
      <c r="BU50">
        <v>0</v>
      </c>
      <c r="BV50">
        <f t="shared" si="22"/>
        <v>1835</v>
      </c>
      <c r="BW50">
        <v>23</v>
      </c>
      <c r="BX50">
        <f t="shared" si="23"/>
        <v>5</v>
      </c>
      <c r="BY50">
        <f t="shared" si="24"/>
        <v>79.782608695652172</v>
      </c>
      <c r="CA50">
        <v>7600</v>
      </c>
    </row>
    <row r="51" spans="1:79" ht="17.25" customHeight="1" x14ac:dyDescent="0.3">
      <c r="A51" s="2">
        <v>44544</v>
      </c>
      <c r="B51" t="s">
        <v>122</v>
      </c>
      <c r="C51" t="s">
        <v>123</v>
      </c>
      <c r="D51" t="s">
        <v>27</v>
      </c>
      <c r="F51">
        <v>375</v>
      </c>
      <c r="G51">
        <v>0</v>
      </c>
      <c r="H51">
        <v>0</v>
      </c>
      <c r="I51">
        <v>0</v>
      </c>
      <c r="J51">
        <f t="shared" si="0"/>
        <v>375</v>
      </c>
      <c r="K51">
        <v>0</v>
      </c>
      <c r="L51">
        <f t="shared" si="1"/>
        <v>375</v>
      </c>
      <c r="M51">
        <v>42</v>
      </c>
      <c r="N51">
        <v>1</v>
      </c>
      <c r="O51">
        <f t="shared" si="2"/>
        <v>8.9285714285714288</v>
      </c>
      <c r="Q51">
        <v>257</v>
      </c>
      <c r="R51">
        <v>0</v>
      </c>
      <c r="S51">
        <v>0</v>
      </c>
      <c r="T51">
        <v>0</v>
      </c>
      <c r="U51">
        <f t="shared" si="3"/>
        <v>257</v>
      </c>
      <c r="V51">
        <v>0</v>
      </c>
      <c r="W51">
        <f t="shared" si="4"/>
        <v>257</v>
      </c>
      <c r="X51">
        <v>6</v>
      </c>
      <c r="Y51">
        <v>2</v>
      </c>
      <c r="Z51">
        <f t="shared" si="5"/>
        <v>42.833333333333336</v>
      </c>
      <c r="AB51">
        <v>5070</v>
      </c>
      <c r="AC51">
        <v>0</v>
      </c>
      <c r="AD51">
        <v>0</v>
      </c>
      <c r="AE51">
        <v>-81</v>
      </c>
      <c r="AF51">
        <f t="shared" si="6"/>
        <v>4989</v>
      </c>
      <c r="AG51">
        <v>0</v>
      </c>
      <c r="AH51">
        <f t="shared" si="7"/>
        <v>4989</v>
      </c>
      <c r="AI51">
        <v>101</v>
      </c>
      <c r="AJ51">
        <f t="shared" si="8"/>
        <v>6</v>
      </c>
      <c r="AK51">
        <f t="shared" si="25"/>
        <v>49.396039603960396</v>
      </c>
      <c r="AM51">
        <v>1413</v>
      </c>
      <c r="AN51">
        <v>0</v>
      </c>
      <c r="AO51">
        <v>0</v>
      </c>
      <c r="AP51">
        <f t="shared" si="9"/>
        <v>1413</v>
      </c>
      <c r="AQ51">
        <v>0</v>
      </c>
      <c r="AR51">
        <f t="shared" si="10"/>
        <v>1413</v>
      </c>
      <c r="AS51">
        <v>37</v>
      </c>
      <c r="AT51">
        <f t="shared" si="11"/>
        <v>6</v>
      </c>
      <c r="AU51">
        <f t="shared" si="12"/>
        <v>38.189189189189186</v>
      </c>
      <c r="AW51">
        <v>1551</v>
      </c>
      <c r="AX51">
        <v>0</v>
      </c>
      <c r="AY51">
        <v>-17</v>
      </c>
      <c r="AZ51">
        <f t="shared" si="13"/>
        <v>1534</v>
      </c>
      <c r="BA51">
        <v>1000</v>
      </c>
      <c r="BB51">
        <f t="shared" si="26"/>
        <v>2534</v>
      </c>
      <c r="BC51">
        <v>66</v>
      </c>
      <c r="BD51">
        <f t="shared" si="15"/>
        <v>7</v>
      </c>
      <c r="BE51">
        <f t="shared" si="16"/>
        <v>38.393939393939391</v>
      </c>
      <c r="BG51">
        <v>1223</v>
      </c>
      <c r="BH51">
        <v>0</v>
      </c>
      <c r="BI51">
        <v>0</v>
      </c>
      <c r="BJ51">
        <f t="shared" si="17"/>
        <v>1223</v>
      </c>
      <c r="BK51">
        <v>0</v>
      </c>
      <c r="BL51">
        <f t="shared" si="18"/>
        <v>1223</v>
      </c>
      <c r="BM51">
        <v>30</v>
      </c>
      <c r="BN51">
        <f t="shared" si="19"/>
        <v>5</v>
      </c>
      <c r="BO51">
        <f t="shared" si="20"/>
        <v>40.766666666666666</v>
      </c>
      <c r="BQ51">
        <v>2254</v>
      </c>
      <c r="BR51">
        <v>0</v>
      </c>
      <c r="BS51">
        <v>-16</v>
      </c>
      <c r="BT51">
        <f t="shared" si="21"/>
        <v>2238</v>
      </c>
      <c r="BU51">
        <v>1000</v>
      </c>
      <c r="BV51">
        <f t="shared" si="22"/>
        <v>3238</v>
      </c>
      <c r="BW51">
        <v>33</v>
      </c>
      <c r="BX51">
        <f t="shared" si="23"/>
        <v>5</v>
      </c>
      <c r="BY51">
        <f t="shared" si="24"/>
        <v>98.121212121212125</v>
      </c>
      <c r="CA51">
        <v>13445</v>
      </c>
    </row>
    <row r="52" spans="1:79" ht="17.25" customHeight="1" x14ac:dyDescent="0.3">
      <c r="A52" s="2">
        <v>44544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44544</v>
      </c>
      <c r="B53" t="s">
        <v>126</v>
      </c>
      <c r="C53" t="s">
        <v>127</v>
      </c>
      <c r="D53" t="s">
        <v>27</v>
      </c>
      <c r="F53">
        <v>1146</v>
      </c>
      <c r="G53">
        <v>1218</v>
      </c>
      <c r="H53">
        <v>0</v>
      </c>
      <c r="I53">
        <v>-50</v>
      </c>
      <c r="J53">
        <f t="shared" si="0"/>
        <v>2314</v>
      </c>
      <c r="K53">
        <v>0</v>
      </c>
      <c r="L53">
        <f t="shared" si="1"/>
        <v>2314</v>
      </c>
      <c r="M53">
        <v>111</v>
      </c>
      <c r="N53">
        <v>1</v>
      </c>
      <c r="O53">
        <f t="shared" si="2"/>
        <v>20.846846846846848</v>
      </c>
      <c r="Q53">
        <v>710</v>
      </c>
      <c r="R53">
        <v>820</v>
      </c>
      <c r="S53">
        <v>0</v>
      </c>
      <c r="T53">
        <v>0</v>
      </c>
      <c r="U53">
        <f t="shared" si="3"/>
        <v>1530</v>
      </c>
      <c r="V53">
        <v>0</v>
      </c>
      <c r="W53">
        <f t="shared" si="4"/>
        <v>1530</v>
      </c>
      <c r="X53">
        <v>20</v>
      </c>
      <c r="Y53">
        <v>2</v>
      </c>
      <c r="Z53">
        <f t="shared" si="5"/>
        <v>76.5</v>
      </c>
      <c r="AB53">
        <v>1463</v>
      </c>
      <c r="AC53">
        <v>0</v>
      </c>
      <c r="AD53">
        <v>0</v>
      </c>
      <c r="AE53">
        <v>-11</v>
      </c>
      <c r="AF53">
        <f t="shared" si="6"/>
        <v>1452</v>
      </c>
      <c r="AG53">
        <v>0</v>
      </c>
      <c r="AH53">
        <f t="shared" si="7"/>
        <v>1452</v>
      </c>
      <c r="AI53">
        <v>30</v>
      </c>
      <c r="AJ53">
        <f t="shared" si="8"/>
        <v>6</v>
      </c>
      <c r="AK53">
        <f t="shared" si="25"/>
        <v>48.4</v>
      </c>
      <c r="AM53">
        <v>2402</v>
      </c>
      <c r="AN53">
        <v>420</v>
      </c>
      <c r="AO53">
        <v>0</v>
      </c>
      <c r="AP53">
        <f t="shared" si="9"/>
        <v>2822</v>
      </c>
      <c r="AQ53">
        <v>0</v>
      </c>
      <c r="AR53">
        <f t="shared" si="10"/>
        <v>2822</v>
      </c>
      <c r="AS53">
        <v>20</v>
      </c>
      <c r="AT53">
        <f t="shared" si="11"/>
        <v>6</v>
      </c>
      <c r="AU53">
        <f t="shared" si="12"/>
        <v>141.1</v>
      </c>
      <c r="AW53">
        <v>688</v>
      </c>
      <c r="AX53">
        <v>278</v>
      </c>
      <c r="AY53">
        <v>0</v>
      </c>
      <c r="AZ53">
        <f t="shared" si="13"/>
        <v>966</v>
      </c>
      <c r="BA53">
        <v>0</v>
      </c>
      <c r="BB53">
        <f t="shared" si="26"/>
        <v>966</v>
      </c>
      <c r="BC53">
        <v>21</v>
      </c>
      <c r="BD53">
        <f t="shared" si="15"/>
        <v>7</v>
      </c>
      <c r="BE53">
        <f t="shared" si="16"/>
        <v>46</v>
      </c>
      <c r="BG53">
        <v>177</v>
      </c>
      <c r="BH53">
        <v>660</v>
      </c>
      <c r="BI53">
        <v>0</v>
      </c>
      <c r="BJ53">
        <f t="shared" si="17"/>
        <v>837</v>
      </c>
      <c r="BK53">
        <v>0</v>
      </c>
      <c r="BL53">
        <f t="shared" si="18"/>
        <v>837</v>
      </c>
      <c r="BM53">
        <v>11</v>
      </c>
      <c r="BN53">
        <f t="shared" si="19"/>
        <v>5</v>
      </c>
      <c r="BO53">
        <f t="shared" si="20"/>
        <v>76.090909090909093</v>
      </c>
      <c r="BQ53">
        <v>1746</v>
      </c>
      <c r="BR53">
        <v>600</v>
      </c>
      <c r="BS53">
        <v>-10</v>
      </c>
      <c r="BT53">
        <f t="shared" si="21"/>
        <v>2336</v>
      </c>
      <c r="BU53">
        <v>400</v>
      </c>
      <c r="BV53">
        <f t="shared" si="22"/>
        <v>2736</v>
      </c>
      <c r="BW53">
        <v>37</v>
      </c>
      <c r="BX53">
        <f t="shared" si="23"/>
        <v>5</v>
      </c>
      <c r="BY53">
        <f t="shared" si="24"/>
        <v>73.945945945945951</v>
      </c>
      <c r="CA53">
        <v>9196</v>
      </c>
    </row>
    <row r="54" spans="1:79" ht="17.25" customHeight="1" x14ac:dyDescent="0.3">
      <c r="A54" s="2">
        <v>44544</v>
      </c>
      <c r="B54" t="s">
        <v>128</v>
      </c>
      <c r="C54" t="s">
        <v>129</v>
      </c>
      <c r="D54" t="s">
        <v>27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v>0</v>
      </c>
      <c r="L54">
        <f t="shared" si="1"/>
        <v>0</v>
      </c>
      <c r="M54">
        <v>2</v>
      </c>
      <c r="N54">
        <v>1</v>
      </c>
      <c r="O54">
        <f t="shared" si="2"/>
        <v>0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386</v>
      </c>
      <c r="AC54">
        <v>0</v>
      </c>
      <c r="AD54">
        <v>0</v>
      </c>
      <c r="AE54">
        <v>-2</v>
      </c>
      <c r="AF54">
        <f t="shared" si="6"/>
        <v>384</v>
      </c>
      <c r="AG54">
        <v>0</v>
      </c>
      <c r="AH54">
        <f t="shared" si="7"/>
        <v>384</v>
      </c>
      <c r="AI54">
        <v>17</v>
      </c>
      <c r="AJ54">
        <f t="shared" si="8"/>
        <v>6</v>
      </c>
      <c r="AK54">
        <f t="shared" si="25"/>
        <v>22.588235294117649</v>
      </c>
      <c r="AM54">
        <v>66</v>
      </c>
      <c r="AN54">
        <v>0</v>
      </c>
      <c r="AO54">
        <v>-2</v>
      </c>
      <c r="AP54">
        <f t="shared" si="9"/>
        <v>64</v>
      </c>
      <c r="AQ54">
        <v>0</v>
      </c>
      <c r="AR54">
        <f t="shared" si="10"/>
        <v>64</v>
      </c>
      <c r="AS54">
        <v>10</v>
      </c>
      <c r="AT54">
        <f t="shared" si="11"/>
        <v>6</v>
      </c>
      <c r="AU54">
        <f t="shared" si="12"/>
        <v>6.4</v>
      </c>
      <c r="AW54">
        <v>67</v>
      </c>
      <c r="AX54">
        <v>0</v>
      </c>
      <c r="AY54">
        <v>0</v>
      </c>
      <c r="AZ54">
        <f t="shared" si="13"/>
        <v>67</v>
      </c>
      <c r="BA54">
        <v>0</v>
      </c>
      <c r="BB54">
        <f t="shared" si="26"/>
        <v>67</v>
      </c>
      <c r="BC54">
        <v>5</v>
      </c>
      <c r="BD54">
        <f t="shared" si="15"/>
        <v>7</v>
      </c>
      <c r="BE54">
        <f t="shared" si="16"/>
        <v>13.4</v>
      </c>
      <c r="BG54">
        <v>4</v>
      </c>
      <c r="BH54">
        <v>0</v>
      </c>
      <c r="BI54">
        <v>0</v>
      </c>
      <c r="BJ54">
        <f t="shared" si="17"/>
        <v>4</v>
      </c>
      <c r="BK54">
        <v>150</v>
      </c>
      <c r="BL54">
        <f t="shared" si="18"/>
        <v>154</v>
      </c>
      <c r="BM54">
        <v>6</v>
      </c>
      <c r="BN54">
        <f t="shared" si="19"/>
        <v>5</v>
      </c>
      <c r="BO54">
        <f t="shared" si="20"/>
        <v>25.666666666666668</v>
      </c>
      <c r="BQ54">
        <v>51</v>
      </c>
      <c r="BR54">
        <v>22</v>
      </c>
      <c r="BS54">
        <v>0</v>
      </c>
      <c r="BT54">
        <f t="shared" si="21"/>
        <v>73</v>
      </c>
      <c r="BU54">
        <v>120</v>
      </c>
      <c r="BV54">
        <f t="shared" si="22"/>
        <v>193</v>
      </c>
      <c r="BW54">
        <v>7</v>
      </c>
      <c r="BX54">
        <f t="shared" si="23"/>
        <v>5</v>
      </c>
      <c r="BY54">
        <f t="shared" si="24"/>
        <v>27.571428571428573</v>
      </c>
      <c r="CA54">
        <v>156</v>
      </c>
    </row>
    <row r="55" spans="1:79" ht="17.25" customHeight="1" x14ac:dyDescent="0.3">
      <c r="A55" s="2">
        <v>44544</v>
      </c>
      <c r="B55" t="s">
        <v>130</v>
      </c>
      <c r="C55" t="s">
        <v>131</v>
      </c>
      <c r="D55" t="s">
        <v>27</v>
      </c>
      <c r="F55">
        <v>303</v>
      </c>
      <c r="G55">
        <v>0</v>
      </c>
      <c r="H55">
        <v>0</v>
      </c>
      <c r="I55">
        <v>-50</v>
      </c>
      <c r="J55">
        <f t="shared" si="0"/>
        <v>253</v>
      </c>
      <c r="K55">
        <v>0</v>
      </c>
      <c r="L55">
        <f t="shared" si="1"/>
        <v>253</v>
      </c>
      <c r="M55">
        <v>27</v>
      </c>
      <c r="N55">
        <v>1</v>
      </c>
      <c r="O55">
        <f t="shared" si="2"/>
        <v>9.3703703703703702</v>
      </c>
      <c r="Q55">
        <v>347</v>
      </c>
      <c r="R55">
        <v>0</v>
      </c>
      <c r="S55">
        <v>0</v>
      </c>
      <c r="T55">
        <v>-20</v>
      </c>
      <c r="U55">
        <f t="shared" si="3"/>
        <v>327</v>
      </c>
      <c r="V55">
        <v>0</v>
      </c>
      <c r="W55">
        <f t="shared" si="4"/>
        <v>327</v>
      </c>
      <c r="X55">
        <v>17</v>
      </c>
      <c r="Y55">
        <v>2</v>
      </c>
      <c r="Z55">
        <f t="shared" si="5"/>
        <v>19.235294117647058</v>
      </c>
      <c r="AB55">
        <v>3494</v>
      </c>
      <c r="AC55">
        <v>0</v>
      </c>
      <c r="AD55">
        <v>0</v>
      </c>
      <c r="AE55">
        <v>-48</v>
      </c>
      <c r="AF55">
        <f t="shared" si="6"/>
        <v>3446</v>
      </c>
      <c r="AG55">
        <v>0</v>
      </c>
      <c r="AH55">
        <f t="shared" si="7"/>
        <v>3446</v>
      </c>
      <c r="AI55">
        <v>83</v>
      </c>
      <c r="AJ55">
        <f t="shared" si="8"/>
        <v>6</v>
      </c>
      <c r="AK55">
        <f t="shared" si="25"/>
        <v>41.518072289156628</v>
      </c>
      <c r="AM55">
        <v>868</v>
      </c>
      <c r="AN55">
        <v>80</v>
      </c>
      <c r="AO55">
        <v>-44</v>
      </c>
      <c r="AP55">
        <f t="shared" si="9"/>
        <v>904</v>
      </c>
      <c r="AQ55">
        <v>0</v>
      </c>
      <c r="AR55">
        <f t="shared" si="10"/>
        <v>904</v>
      </c>
      <c r="AS55">
        <v>33</v>
      </c>
      <c r="AT55">
        <f t="shared" si="11"/>
        <v>6</v>
      </c>
      <c r="AU55">
        <f t="shared" si="12"/>
        <v>27.393939393939394</v>
      </c>
      <c r="AW55">
        <v>502</v>
      </c>
      <c r="AX55">
        <v>0</v>
      </c>
      <c r="AY55">
        <v>-61</v>
      </c>
      <c r="AZ55">
        <f t="shared" si="13"/>
        <v>441</v>
      </c>
      <c r="BA55">
        <v>0</v>
      </c>
      <c r="BB55">
        <f t="shared" si="26"/>
        <v>441</v>
      </c>
      <c r="BC55">
        <v>20</v>
      </c>
      <c r="BD55">
        <f t="shared" si="15"/>
        <v>7</v>
      </c>
      <c r="BE55">
        <f t="shared" si="16"/>
        <v>22.05</v>
      </c>
      <c r="BG55">
        <v>839</v>
      </c>
      <c r="BH55">
        <v>0</v>
      </c>
      <c r="BI55">
        <v>-20</v>
      </c>
      <c r="BJ55">
        <f t="shared" si="17"/>
        <v>819</v>
      </c>
      <c r="BK55">
        <v>0</v>
      </c>
      <c r="BL55">
        <f t="shared" si="18"/>
        <v>819</v>
      </c>
      <c r="BM55">
        <v>17</v>
      </c>
      <c r="BN55">
        <f t="shared" si="19"/>
        <v>5</v>
      </c>
      <c r="BO55">
        <f t="shared" si="20"/>
        <v>48.176470588235297</v>
      </c>
      <c r="BQ55">
        <v>973</v>
      </c>
      <c r="BR55">
        <v>0</v>
      </c>
      <c r="BS55">
        <v>-20</v>
      </c>
      <c r="BT55">
        <f t="shared" si="21"/>
        <v>953</v>
      </c>
      <c r="BU55">
        <v>1440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CA55">
        <v>13473</v>
      </c>
    </row>
    <row r="56" spans="1:79" ht="17.25" customHeight="1" x14ac:dyDescent="0.3">
      <c r="A56" s="2">
        <v>44544</v>
      </c>
      <c r="B56" t="s">
        <v>132</v>
      </c>
      <c r="C56" t="s">
        <v>133</v>
      </c>
      <c r="D56" t="s">
        <v>27</v>
      </c>
      <c r="F56">
        <v>729</v>
      </c>
      <c r="G56">
        <v>48</v>
      </c>
      <c r="H56">
        <v>0</v>
      </c>
      <c r="I56">
        <v>-53</v>
      </c>
      <c r="J56">
        <f t="shared" si="0"/>
        <v>724</v>
      </c>
      <c r="K56">
        <v>0</v>
      </c>
      <c r="L56">
        <f t="shared" si="1"/>
        <v>724</v>
      </c>
      <c r="M56">
        <v>144</v>
      </c>
      <c r="N56">
        <v>1</v>
      </c>
      <c r="O56">
        <f t="shared" si="2"/>
        <v>5.0277777777777777</v>
      </c>
      <c r="Q56">
        <v>99</v>
      </c>
      <c r="R56">
        <v>2680</v>
      </c>
      <c r="S56">
        <v>0</v>
      </c>
      <c r="T56">
        <v>0</v>
      </c>
      <c r="U56">
        <f t="shared" si="3"/>
        <v>2779</v>
      </c>
      <c r="V56">
        <v>0</v>
      </c>
      <c r="W56">
        <f t="shared" si="4"/>
        <v>2779</v>
      </c>
      <c r="X56">
        <v>86</v>
      </c>
      <c r="Y56">
        <v>2</v>
      </c>
      <c r="Z56">
        <f t="shared" si="5"/>
        <v>32.313953488372093</v>
      </c>
      <c r="AB56">
        <v>7943</v>
      </c>
      <c r="AC56">
        <v>1500</v>
      </c>
      <c r="AD56">
        <v>0</v>
      </c>
      <c r="AE56">
        <v>-17</v>
      </c>
      <c r="AF56">
        <f t="shared" si="6"/>
        <v>9426</v>
      </c>
      <c r="AG56">
        <v>0</v>
      </c>
      <c r="AH56">
        <f t="shared" si="7"/>
        <v>9426</v>
      </c>
      <c r="AI56">
        <v>320</v>
      </c>
      <c r="AJ56">
        <f t="shared" si="8"/>
        <v>6</v>
      </c>
      <c r="AK56">
        <f t="shared" si="25"/>
        <v>29.456250000000001</v>
      </c>
      <c r="AM56">
        <v>9460</v>
      </c>
      <c r="AN56">
        <v>11383</v>
      </c>
      <c r="AO56">
        <v>-684</v>
      </c>
      <c r="AP56">
        <f t="shared" si="9"/>
        <v>20159</v>
      </c>
      <c r="AQ56">
        <v>0</v>
      </c>
      <c r="AR56">
        <f t="shared" si="10"/>
        <v>20159</v>
      </c>
      <c r="AS56">
        <v>276</v>
      </c>
      <c r="AT56">
        <f t="shared" si="11"/>
        <v>6</v>
      </c>
      <c r="AU56">
        <f t="shared" si="12"/>
        <v>73.039855072463766</v>
      </c>
      <c r="AW56">
        <v>374</v>
      </c>
      <c r="AX56">
        <v>850</v>
      </c>
      <c r="AY56">
        <v>-160</v>
      </c>
      <c r="AZ56">
        <f t="shared" si="13"/>
        <v>1064</v>
      </c>
      <c r="BA56">
        <v>7100</v>
      </c>
      <c r="BB56">
        <f t="shared" si="26"/>
        <v>8164</v>
      </c>
      <c r="BC56">
        <v>235</v>
      </c>
      <c r="BD56">
        <f t="shared" si="15"/>
        <v>7</v>
      </c>
      <c r="BE56">
        <f t="shared" si="16"/>
        <v>34.740425531914894</v>
      </c>
      <c r="BG56">
        <v>458</v>
      </c>
      <c r="BH56">
        <v>12818</v>
      </c>
      <c r="BI56">
        <v>-515</v>
      </c>
      <c r="BJ56">
        <f t="shared" si="17"/>
        <v>12761</v>
      </c>
      <c r="BK56">
        <v>0</v>
      </c>
      <c r="BL56">
        <f t="shared" si="18"/>
        <v>12761</v>
      </c>
      <c r="BM56">
        <v>339</v>
      </c>
      <c r="BN56">
        <f t="shared" si="19"/>
        <v>5</v>
      </c>
      <c r="BO56">
        <f t="shared" si="20"/>
        <v>37.643067846607671</v>
      </c>
      <c r="BQ56">
        <v>417</v>
      </c>
      <c r="BR56">
        <v>5371</v>
      </c>
      <c r="BS56">
        <v>-31</v>
      </c>
      <c r="BT56">
        <f t="shared" si="21"/>
        <v>5757</v>
      </c>
      <c r="BU56">
        <v>500</v>
      </c>
      <c r="BV56">
        <f t="shared" si="22"/>
        <v>6257</v>
      </c>
      <c r="BW56">
        <v>181</v>
      </c>
      <c r="BX56">
        <f t="shared" si="23"/>
        <v>5</v>
      </c>
      <c r="BY56">
        <f t="shared" si="24"/>
        <v>34.569060773480665</v>
      </c>
      <c r="CA56">
        <v>61284</v>
      </c>
    </row>
    <row r="57" spans="1:79" ht="17.25" customHeight="1" x14ac:dyDescent="0.3">
      <c r="A57" s="2">
        <v>44544</v>
      </c>
      <c r="B57" t="s">
        <v>134</v>
      </c>
      <c r="C57" t="s">
        <v>135</v>
      </c>
      <c r="D57" t="s">
        <v>27</v>
      </c>
      <c r="F57">
        <v>1055</v>
      </c>
      <c r="G57">
        <v>200</v>
      </c>
      <c r="H57">
        <v>0</v>
      </c>
      <c r="I57">
        <v>-17</v>
      </c>
      <c r="J57">
        <f t="shared" si="0"/>
        <v>1238</v>
      </c>
      <c r="K57">
        <v>0</v>
      </c>
      <c r="L57">
        <f t="shared" si="1"/>
        <v>1238</v>
      </c>
      <c r="M57">
        <v>117</v>
      </c>
      <c r="N57">
        <v>1</v>
      </c>
      <c r="O57">
        <f t="shared" si="2"/>
        <v>10.581196581196581</v>
      </c>
      <c r="Q57">
        <v>570</v>
      </c>
      <c r="R57">
        <v>0</v>
      </c>
      <c r="S57">
        <v>0</v>
      </c>
      <c r="T57">
        <v>0</v>
      </c>
      <c r="U57">
        <f t="shared" si="3"/>
        <v>570</v>
      </c>
      <c r="V57">
        <v>0</v>
      </c>
      <c r="W57">
        <f t="shared" si="4"/>
        <v>570</v>
      </c>
      <c r="X57">
        <v>43</v>
      </c>
      <c r="Y57">
        <v>2</v>
      </c>
      <c r="Z57">
        <f t="shared" si="5"/>
        <v>13.255813953488373</v>
      </c>
      <c r="AB57">
        <v>1673</v>
      </c>
      <c r="AC57">
        <v>0</v>
      </c>
      <c r="AD57">
        <v>0</v>
      </c>
      <c r="AE57">
        <v>17</v>
      </c>
      <c r="AF57">
        <f t="shared" si="6"/>
        <v>1690</v>
      </c>
      <c r="AG57">
        <v>0</v>
      </c>
      <c r="AH57">
        <f t="shared" si="7"/>
        <v>1690</v>
      </c>
      <c r="AI57">
        <v>50</v>
      </c>
      <c r="AJ57">
        <f t="shared" si="8"/>
        <v>6</v>
      </c>
      <c r="AK57">
        <f t="shared" si="25"/>
        <v>33.799999999999997</v>
      </c>
      <c r="AM57">
        <v>1561</v>
      </c>
      <c r="AN57">
        <v>0</v>
      </c>
      <c r="AO57">
        <v>-4</v>
      </c>
      <c r="AP57">
        <f t="shared" si="9"/>
        <v>1557</v>
      </c>
      <c r="AQ57">
        <v>0</v>
      </c>
      <c r="AR57">
        <f t="shared" si="10"/>
        <v>1557</v>
      </c>
      <c r="AS57">
        <v>20</v>
      </c>
      <c r="AT57">
        <f t="shared" si="11"/>
        <v>6</v>
      </c>
      <c r="AU57">
        <f t="shared" si="12"/>
        <v>77.849999999999994</v>
      </c>
      <c r="AW57">
        <v>608</v>
      </c>
      <c r="AX57">
        <v>50</v>
      </c>
      <c r="AY57">
        <v>-1</v>
      </c>
      <c r="AZ57">
        <f t="shared" si="13"/>
        <v>657</v>
      </c>
      <c r="BA57">
        <v>0</v>
      </c>
      <c r="BB57">
        <f t="shared" si="26"/>
        <v>657</v>
      </c>
      <c r="BC57">
        <v>20</v>
      </c>
      <c r="BD57">
        <f t="shared" si="15"/>
        <v>7</v>
      </c>
      <c r="BE57">
        <f t="shared" si="16"/>
        <v>32.85</v>
      </c>
      <c r="BG57">
        <v>672</v>
      </c>
      <c r="BH57">
        <v>100</v>
      </c>
      <c r="BI57">
        <v>0</v>
      </c>
      <c r="BJ57">
        <f t="shared" si="17"/>
        <v>772</v>
      </c>
      <c r="BK57">
        <v>0</v>
      </c>
      <c r="BL57">
        <f t="shared" si="18"/>
        <v>772</v>
      </c>
      <c r="BM57">
        <v>17</v>
      </c>
      <c r="BN57">
        <f t="shared" si="19"/>
        <v>5</v>
      </c>
      <c r="BO57">
        <f t="shared" si="20"/>
        <v>45.411764705882355</v>
      </c>
      <c r="BQ57">
        <v>1307</v>
      </c>
      <c r="BR57">
        <v>970</v>
      </c>
      <c r="BS57">
        <v>-77</v>
      </c>
      <c r="BT57">
        <f t="shared" si="21"/>
        <v>2200</v>
      </c>
      <c r="BU57">
        <v>0</v>
      </c>
      <c r="BV57">
        <f t="shared" si="22"/>
        <v>2200</v>
      </c>
      <c r="BW57">
        <v>38</v>
      </c>
      <c r="BX57">
        <f t="shared" si="23"/>
        <v>5</v>
      </c>
      <c r="BY57">
        <f t="shared" si="24"/>
        <v>57.89473684210526</v>
      </c>
      <c r="CA57">
        <v>7203</v>
      </c>
    </row>
    <row r="58" spans="1:79" ht="17.25" customHeight="1" x14ac:dyDescent="0.3">
      <c r="A58" s="2">
        <v>44544</v>
      </c>
      <c r="B58" t="s">
        <v>136</v>
      </c>
      <c r="C58" t="s">
        <v>137</v>
      </c>
      <c r="D58" t="s">
        <v>27</v>
      </c>
      <c r="F58">
        <v>702</v>
      </c>
      <c r="G58">
        <v>0</v>
      </c>
      <c r="H58">
        <v>0</v>
      </c>
      <c r="I58">
        <v>-9</v>
      </c>
      <c r="J58">
        <f t="shared" si="0"/>
        <v>693</v>
      </c>
      <c r="K58">
        <v>0</v>
      </c>
      <c r="L58">
        <f t="shared" si="1"/>
        <v>693</v>
      </c>
      <c r="M58">
        <v>8</v>
      </c>
      <c r="N58">
        <v>1</v>
      </c>
      <c r="O58">
        <f t="shared" si="2"/>
        <v>86.625</v>
      </c>
      <c r="Q58">
        <v>246</v>
      </c>
      <c r="R58">
        <v>0</v>
      </c>
      <c r="S58">
        <v>0</v>
      </c>
      <c r="T58">
        <v>0</v>
      </c>
      <c r="U58">
        <f t="shared" si="3"/>
        <v>246</v>
      </c>
      <c r="V58">
        <v>0</v>
      </c>
      <c r="W58">
        <f t="shared" si="4"/>
        <v>246</v>
      </c>
      <c r="X58">
        <v>16</v>
      </c>
      <c r="Y58">
        <v>2</v>
      </c>
      <c r="Z58">
        <f t="shared" si="5"/>
        <v>15.375</v>
      </c>
      <c r="AB58">
        <v>3369</v>
      </c>
      <c r="AC58">
        <v>0</v>
      </c>
      <c r="AD58">
        <v>0</v>
      </c>
      <c r="AE58">
        <v>-11</v>
      </c>
      <c r="AF58">
        <f t="shared" si="6"/>
        <v>3358</v>
      </c>
      <c r="AG58">
        <v>0</v>
      </c>
      <c r="AH58">
        <f t="shared" si="7"/>
        <v>3358</v>
      </c>
      <c r="AI58">
        <v>12</v>
      </c>
      <c r="AJ58">
        <f t="shared" si="8"/>
        <v>6</v>
      </c>
      <c r="AK58">
        <f t="shared" si="25"/>
        <v>279.83333333333331</v>
      </c>
      <c r="AM58">
        <v>1234</v>
      </c>
      <c r="AN58">
        <v>0</v>
      </c>
      <c r="AO58">
        <v>-10</v>
      </c>
      <c r="AP58">
        <f t="shared" si="9"/>
        <v>1224</v>
      </c>
      <c r="AQ58">
        <v>0</v>
      </c>
      <c r="AR58">
        <f t="shared" si="10"/>
        <v>1224</v>
      </c>
      <c r="AS58">
        <v>5</v>
      </c>
      <c r="AT58">
        <f t="shared" si="11"/>
        <v>6</v>
      </c>
      <c r="AU58">
        <f t="shared" si="12"/>
        <v>244.8</v>
      </c>
      <c r="AW58">
        <v>559</v>
      </c>
      <c r="AX58">
        <v>0</v>
      </c>
      <c r="AY58">
        <v>0</v>
      </c>
      <c r="AZ58">
        <f t="shared" si="13"/>
        <v>559</v>
      </c>
      <c r="BA58">
        <v>0</v>
      </c>
      <c r="BB58">
        <f t="shared" si="26"/>
        <v>559</v>
      </c>
      <c r="BC58">
        <v>4</v>
      </c>
      <c r="BD58">
        <f t="shared" si="15"/>
        <v>7</v>
      </c>
      <c r="BE58">
        <f t="shared" si="16"/>
        <v>139.75</v>
      </c>
      <c r="BG58">
        <v>585</v>
      </c>
      <c r="BH58">
        <v>0</v>
      </c>
      <c r="BI58">
        <v>-12</v>
      </c>
      <c r="BJ58">
        <f t="shared" si="17"/>
        <v>573</v>
      </c>
      <c r="BK58">
        <v>0</v>
      </c>
      <c r="BL58">
        <f t="shared" si="18"/>
        <v>573</v>
      </c>
      <c r="BM58">
        <v>4</v>
      </c>
      <c r="BN58">
        <f t="shared" si="19"/>
        <v>5</v>
      </c>
      <c r="BO58">
        <f t="shared" si="20"/>
        <v>143.25</v>
      </c>
      <c r="BQ58">
        <v>665</v>
      </c>
      <c r="BR58">
        <v>0</v>
      </c>
      <c r="BS58">
        <v>0</v>
      </c>
      <c r="BT58">
        <f t="shared" si="21"/>
        <v>665</v>
      </c>
      <c r="BU58">
        <v>0</v>
      </c>
      <c r="BV58">
        <f t="shared" si="22"/>
        <v>665</v>
      </c>
      <c r="BW58">
        <v>15</v>
      </c>
      <c r="BX58">
        <f t="shared" si="23"/>
        <v>5</v>
      </c>
      <c r="BY58">
        <f t="shared" si="24"/>
        <v>44.333333333333336</v>
      </c>
      <c r="CA58">
        <v>25522</v>
      </c>
    </row>
    <row r="59" spans="1:79" ht="17.25" customHeight="1" x14ac:dyDescent="0.3">
      <c r="A59" s="2">
        <v>44544</v>
      </c>
      <c r="B59" t="s">
        <v>138</v>
      </c>
      <c r="C59" t="s">
        <v>139</v>
      </c>
      <c r="D59" t="s">
        <v>27</v>
      </c>
      <c r="F59">
        <v>1339</v>
      </c>
      <c r="G59">
        <v>0</v>
      </c>
      <c r="H59">
        <v>0</v>
      </c>
      <c r="I59">
        <v>-202</v>
      </c>
      <c r="J59">
        <f t="shared" si="0"/>
        <v>1137</v>
      </c>
      <c r="K59">
        <v>0</v>
      </c>
      <c r="L59">
        <f t="shared" si="1"/>
        <v>1137</v>
      </c>
      <c r="M59">
        <v>249</v>
      </c>
      <c r="N59">
        <v>1</v>
      </c>
      <c r="O59">
        <f t="shared" si="2"/>
        <v>4.5662650602409638</v>
      </c>
      <c r="Q59">
        <v>383</v>
      </c>
      <c r="R59">
        <v>0</v>
      </c>
      <c r="S59">
        <v>0</v>
      </c>
      <c r="T59">
        <v>-65</v>
      </c>
      <c r="U59">
        <f t="shared" si="3"/>
        <v>318</v>
      </c>
      <c r="V59">
        <v>0</v>
      </c>
      <c r="W59">
        <f t="shared" si="4"/>
        <v>318</v>
      </c>
      <c r="X59">
        <v>54</v>
      </c>
      <c r="Y59">
        <v>2</v>
      </c>
      <c r="Z59">
        <f t="shared" si="5"/>
        <v>5.8888888888888893</v>
      </c>
      <c r="AB59">
        <v>6593</v>
      </c>
      <c r="AC59">
        <v>0</v>
      </c>
      <c r="AD59">
        <v>0</v>
      </c>
      <c r="AE59">
        <v>-137</v>
      </c>
      <c r="AF59">
        <f t="shared" si="6"/>
        <v>6456</v>
      </c>
      <c r="AG59">
        <v>4750</v>
      </c>
      <c r="AH59">
        <f t="shared" si="7"/>
        <v>11206</v>
      </c>
      <c r="AI59">
        <v>623</v>
      </c>
      <c r="AJ59">
        <f t="shared" si="8"/>
        <v>6</v>
      </c>
      <c r="AK59">
        <f t="shared" si="25"/>
        <v>17.987158908507222</v>
      </c>
      <c r="AM59">
        <v>923</v>
      </c>
      <c r="AN59">
        <v>0</v>
      </c>
      <c r="AO59">
        <v>-93</v>
      </c>
      <c r="AP59">
        <f t="shared" si="9"/>
        <v>830</v>
      </c>
      <c r="AQ59">
        <v>0</v>
      </c>
      <c r="AR59">
        <f t="shared" si="10"/>
        <v>830</v>
      </c>
      <c r="AS59">
        <v>68</v>
      </c>
      <c r="AT59">
        <f t="shared" si="11"/>
        <v>6</v>
      </c>
      <c r="AU59">
        <f t="shared" si="12"/>
        <v>12.205882352941176</v>
      </c>
      <c r="AW59">
        <v>2363</v>
      </c>
      <c r="AX59">
        <v>0</v>
      </c>
      <c r="AY59">
        <v>-28</v>
      </c>
      <c r="AZ59">
        <f t="shared" si="13"/>
        <v>2335</v>
      </c>
      <c r="BA59">
        <v>0</v>
      </c>
      <c r="BB59">
        <f t="shared" si="26"/>
        <v>2335</v>
      </c>
      <c r="BC59">
        <v>82</v>
      </c>
      <c r="BD59">
        <f t="shared" si="15"/>
        <v>7</v>
      </c>
      <c r="BE59">
        <f t="shared" si="16"/>
        <v>28.475609756097562</v>
      </c>
      <c r="BG59">
        <v>2005</v>
      </c>
      <c r="BH59">
        <v>40</v>
      </c>
      <c r="BI59">
        <v>-52</v>
      </c>
      <c r="BJ59">
        <f t="shared" si="17"/>
        <v>1993</v>
      </c>
      <c r="BK59">
        <v>0</v>
      </c>
      <c r="BL59">
        <f t="shared" si="18"/>
        <v>1993</v>
      </c>
      <c r="BM59">
        <v>103</v>
      </c>
      <c r="BN59">
        <f t="shared" si="19"/>
        <v>5</v>
      </c>
      <c r="BO59">
        <f t="shared" si="20"/>
        <v>19.349514563106798</v>
      </c>
      <c r="BQ59">
        <v>1294</v>
      </c>
      <c r="BR59">
        <v>0</v>
      </c>
      <c r="BS59">
        <v>-79</v>
      </c>
      <c r="BT59">
        <f t="shared" si="21"/>
        <v>1215</v>
      </c>
      <c r="BU59">
        <v>1500</v>
      </c>
      <c r="BV59">
        <f t="shared" si="22"/>
        <v>2715</v>
      </c>
      <c r="BW59">
        <v>66</v>
      </c>
      <c r="BX59">
        <f t="shared" si="23"/>
        <v>5</v>
      </c>
      <c r="BY59">
        <f t="shared" si="24"/>
        <v>41.136363636363633</v>
      </c>
      <c r="CA59">
        <v>6073</v>
      </c>
    </row>
    <row r="60" spans="1:79" ht="17.25" customHeight="1" x14ac:dyDescent="0.3">
      <c r="A60" s="2">
        <v>44544</v>
      </c>
      <c r="B60" t="s">
        <v>140</v>
      </c>
      <c r="C60" t="s">
        <v>141</v>
      </c>
      <c r="D60" t="s">
        <v>27</v>
      </c>
      <c r="F60">
        <v>374</v>
      </c>
      <c r="G60">
        <v>0</v>
      </c>
      <c r="H60">
        <v>0</v>
      </c>
      <c r="I60">
        <v>0</v>
      </c>
      <c r="J60">
        <f t="shared" si="0"/>
        <v>374</v>
      </c>
      <c r="K60">
        <v>0</v>
      </c>
      <c r="L60">
        <f t="shared" si="1"/>
        <v>374</v>
      </c>
      <c r="M60">
        <v>2</v>
      </c>
      <c r="N60">
        <v>1</v>
      </c>
      <c r="O60">
        <f t="shared" si="2"/>
        <v>187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B60">
        <v>849</v>
      </c>
      <c r="AC60">
        <v>0</v>
      </c>
      <c r="AD60">
        <v>0</v>
      </c>
      <c r="AE60">
        <v>0</v>
      </c>
      <c r="AF60">
        <f t="shared" si="6"/>
        <v>849</v>
      </c>
      <c r="AG60">
        <v>0</v>
      </c>
      <c r="AH60">
        <f t="shared" si="7"/>
        <v>849</v>
      </c>
      <c r="AI60">
        <v>15</v>
      </c>
      <c r="AJ60">
        <f t="shared" si="8"/>
        <v>6</v>
      </c>
      <c r="AK60">
        <f t="shared" si="25"/>
        <v>56.6</v>
      </c>
      <c r="AM60">
        <v>1171</v>
      </c>
      <c r="AN60">
        <v>340</v>
      </c>
      <c r="AO60">
        <v>0</v>
      </c>
      <c r="AP60">
        <f t="shared" si="9"/>
        <v>1511</v>
      </c>
      <c r="AQ60">
        <v>0</v>
      </c>
      <c r="AR60">
        <f t="shared" si="10"/>
        <v>1511</v>
      </c>
      <c r="AS60">
        <v>23</v>
      </c>
      <c r="AT60">
        <f t="shared" si="11"/>
        <v>6</v>
      </c>
      <c r="AU60">
        <f t="shared" si="12"/>
        <v>65.695652173913047</v>
      </c>
      <c r="AW60">
        <v>71</v>
      </c>
      <c r="AX60">
        <v>0</v>
      </c>
      <c r="AY60">
        <v>-2</v>
      </c>
      <c r="AZ60">
        <f t="shared" si="13"/>
        <v>69</v>
      </c>
      <c r="BA60">
        <v>0</v>
      </c>
      <c r="BB60">
        <f t="shared" si="26"/>
        <v>69</v>
      </c>
      <c r="BC60">
        <v>3</v>
      </c>
      <c r="BD60">
        <f t="shared" si="15"/>
        <v>7</v>
      </c>
      <c r="BE60">
        <f t="shared" si="16"/>
        <v>23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Q60">
        <v>1081</v>
      </c>
      <c r="BR60">
        <v>0</v>
      </c>
      <c r="BS60">
        <v>0</v>
      </c>
      <c r="BT60">
        <f t="shared" si="21"/>
        <v>1081</v>
      </c>
      <c r="BU60">
        <v>0</v>
      </c>
      <c r="BV60">
        <f t="shared" si="22"/>
        <v>1081</v>
      </c>
      <c r="BW60">
        <v>17</v>
      </c>
      <c r="BX60">
        <f t="shared" si="23"/>
        <v>5</v>
      </c>
      <c r="BY60">
        <f t="shared" si="24"/>
        <v>63.588235294117645</v>
      </c>
      <c r="CA60">
        <v>1440</v>
      </c>
    </row>
    <row r="61" spans="1:79" ht="17.25" customHeight="1" x14ac:dyDescent="0.3">
      <c r="A61" s="2">
        <v>44544</v>
      </c>
      <c r="B61" t="s">
        <v>142</v>
      </c>
      <c r="C61" t="s">
        <v>143</v>
      </c>
      <c r="D61" t="s">
        <v>27</v>
      </c>
      <c r="F61">
        <v>716</v>
      </c>
      <c r="G61">
        <v>372</v>
      </c>
      <c r="H61">
        <v>0</v>
      </c>
      <c r="I61">
        <v>-132</v>
      </c>
      <c r="J61">
        <f t="shared" si="0"/>
        <v>956</v>
      </c>
      <c r="K61">
        <v>0</v>
      </c>
      <c r="L61">
        <f t="shared" si="1"/>
        <v>956</v>
      </c>
      <c r="M61">
        <v>20</v>
      </c>
      <c r="N61">
        <v>1</v>
      </c>
      <c r="O61">
        <f t="shared" si="2"/>
        <v>47.8</v>
      </c>
      <c r="Q61">
        <v>177</v>
      </c>
      <c r="R61">
        <v>232</v>
      </c>
      <c r="S61">
        <v>0</v>
      </c>
      <c r="T61">
        <v>0</v>
      </c>
      <c r="U61">
        <f t="shared" si="3"/>
        <v>409</v>
      </c>
      <c r="V61">
        <f>1262</f>
        <v>1262</v>
      </c>
      <c r="W61">
        <f t="shared" si="4"/>
        <v>1671</v>
      </c>
      <c r="X61">
        <v>10</v>
      </c>
      <c r="Y61">
        <v>2</v>
      </c>
      <c r="Z61">
        <f t="shared" si="5"/>
        <v>167.1</v>
      </c>
      <c r="AB61">
        <v>927</v>
      </c>
      <c r="AC61">
        <v>0</v>
      </c>
      <c r="AD61">
        <v>0</v>
      </c>
      <c r="AE61">
        <v>0</v>
      </c>
      <c r="AF61">
        <f t="shared" si="6"/>
        <v>927</v>
      </c>
      <c r="AG61">
        <v>0</v>
      </c>
      <c r="AH61">
        <f t="shared" si="7"/>
        <v>927</v>
      </c>
      <c r="AI61">
        <v>8</v>
      </c>
      <c r="AJ61">
        <f t="shared" si="8"/>
        <v>6</v>
      </c>
      <c r="AK61">
        <f t="shared" si="25"/>
        <v>115.875</v>
      </c>
      <c r="AM61">
        <v>1286</v>
      </c>
      <c r="AN61">
        <v>0</v>
      </c>
      <c r="AO61">
        <v>0</v>
      </c>
      <c r="AP61">
        <f t="shared" si="9"/>
        <v>1286</v>
      </c>
      <c r="AQ61">
        <v>0</v>
      </c>
      <c r="AR61">
        <f t="shared" si="10"/>
        <v>1286</v>
      </c>
      <c r="AS61">
        <v>6</v>
      </c>
      <c r="AT61">
        <f t="shared" si="11"/>
        <v>6</v>
      </c>
      <c r="AU61">
        <f t="shared" si="12"/>
        <v>214.33333333333334</v>
      </c>
      <c r="AW61">
        <v>426</v>
      </c>
      <c r="AX61">
        <v>0</v>
      </c>
      <c r="AY61">
        <v>0</v>
      </c>
      <c r="AZ61">
        <f t="shared" si="13"/>
        <v>426</v>
      </c>
      <c r="BA61">
        <v>0</v>
      </c>
      <c r="BB61">
        <f t="shared" si="26"/>
        <v>426</v>
      </c>
      <c r="BC61">
        <v>2</v>
      </c>
      <c r="BD61">
        <f t="shared" si="15"/>
        <v>7</v>
      </c>
      <c r="BE61">
        <f t="shared" si="16"/>
        <v>213</v>
      </c>
      <c r="BG61">
        <v>428</v>
      </c>
      <c r="BH61">
        <v>312</v>
      </c>
      <c r="BI61">
        <v>-20</v>
      </c>
      <c r="BJ61">
        <f t="shared" si="17"/>
        <v>720</v>
      </c>
      <c r="BK61">
        <v>0</v>
      </c>
      <c r="BL61">
        <f t="shared" si="18"/>
        <v>720</v>
      </c>
      <c r="BM61">
        <v>7</v>
      </c>
      <c r="BN61">
        <f t="shared" si="19"/>
        <v>5</v>
      </c>
      <c r="BO61">
        <f t="shared" si="20"/>
        <v>102.85714285714286</v>
      </c>
      <c r="BQ61">
        <v>882</v>
      </c>
      <c r="BR61">
        <v>50</v>
      </c>
      <c r="BS61">
        <v>0</v>
      </c>
      <c r="BT61">
        <f t="shared" si="21"/>
        <v>932</v>
      </c>
      <c r="BU61">
        <v>0</v>
      </c>
      <c r="BV61">
        <f t="shared" si="22"/>
        <v>932</v>
      </c>
      <c r="BW61">
        <v>4</v>
      </c>
      <c r="BX61">
        <f t="shared" si="23"/>
        <v>5</v>
      </c>
      <c r="BY61">
        <f t="shared" si="24"/>
        <v>233</v>
      </c>
      <c r="CA61">
        <v>6264</v>
      </c>
    </row>
    <row r="62" spans="1:79" ht="17.25" customHeight="1" x14ac:dyDescent="0.3">
      <c r="A62" s="2">
        <v>44544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34</v>
      </c>
      <c r="R62">
        <v>0</v>
      </c>
      <c r="S62">
        <v>0</v>
      </c>
      <c r="T62">
        <v>0</v>
      </c>
      <c r="U62">
        <f t="shared" si="3"/>
        <v>34</v>
      </c>
      <c r="V62">
        <v>0</v>
      </c>
      <c r="W62">
        <f t="shared" si="4"/>
        <v>34</v>
      </c>
      <c r="X62">
        <v>1</v>
      </c>
      <c r="Y62">
        <v>2</v>
      </c>
      <c r="Z62">
        <f t="shared" si="5"/>
        <v>34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44544</v>
      </c>
      <c r="B63" t="s">
        <v>146</v>
      </c>
      <c r="C63" t="s">
        <v>147</v>
      </c>
      <c r="D63" t="s">
        <v>27</v>
      </c>
      <c r="F63">
        <v>282</v>
      </c>
      <c r="G63">
        <v>0</v>
      </c>
      <c r="H63">
        <v>0</v>
      </c>
      <c r="I63">
        <v>-2</v>
      </c>
      <c r="J63">
        <f t="shared" si="0"/>
        <v>280</v>
      </c>
      <c r="K63">
        <v>0</v>
      </c>
      <c r="L63">
        <f t="shared" si="1"/>
        <v>280</v>
      </c>
      <c r="M63">
        <v>11</v>
      </c>
      <c r="N63">
        <v>1</v>
      </c>
      <c r="O63">
        <f t="shared" si="2"/>
        <v>25.454545454545453</v>
      </c>
      <c r="Q63">
        <v>132</v>
      </c>
      <c r="R63">
        <v>0</v>
      </c>
      <c r="S63">
        <v>0</v>
      </c>
      <c r="T63">
        <v>0</v>
      </c>
      <c r="U63">
        <f t="shared" si="3"/>
        <v>132</v>
      </c>
      <c r="V63">
        <v>0</v>
      </c>
      <c r="W63">
        <f t="shared" si="4"/>
        <v>132</v>
      </c>
      <c r="X63">
        <v>2</v>
      </c>
      <c r="Y63">
        <v>2</v>
      </c>
      <c r="Z63">
        <f t="shared" si="5"/>
        <v>66</v>
      </c>
      <c r="AB63">
        <v>1088</v>
      </c>
      <c r="AC63">
        <v>0</v>
      </c>
      <c r="AD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714</v>
      </c>
    </row>
    <row r="64" spans="1:79" ht="17.25" customHeight="1" x14ac:dyDescent="0.3">
      <c r="A64" s="2">
        <v>44544</v>
      </c>
      <c r="B64" t="s">
        <v>148</v>
      </c>
      <c r="C64" t="s">
        <v>149</v>
      </c>
      <c r="D64" t="s">
        <v>27</v>
      </c>
      <c r="F64">
        <v>509</v>
      </c>
      <c r="G64">
        <v>692</v>
      </c>
      <c r="H64">
        <v>0</v>
      </c>
      <c r="I64">
        <v>0</v>
      </c>
      <c r="J64">
        <f t="shared" si="0"/>
        <v>1201</v>
      </c>
      <c r="K64">
        <v>0</v>
      </c>
      <c r="L64">
        <f t="shared" si="1"/>
        <v>1201</v>
      </c>
      <c r="M64">
        <v>39</v>
      </c>
      <c r="N64">
        <v>1</v>
      </c>
      <c r="O64">
        <f t="shared" si="2"/>
        <v>30.794871794871796</v>
      </c>
      <c r="Q64">
        <v>560</v>
      </c>
      <c r="R64">
        <v>730</v>
      </c>
      <c r="S64">
        <v>0</v>
      </c>
      <c r="T64">
        <v>0</v>
      </c>
      <c r="U64">
        <f t="shared" si="3"/>
        <v>1290</v>
      </c>
      <c r="V64">
        <v>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B64">
        <v>1430</v>
      </c>
      <c r="AC64">
        <v>0</v>
      </c>
      <c r="AD64">
        <v>0</v>
      </c>
      <c r="AE64">
        <v>0</v>
      </c>
      <c r="AF64">
        <f t="shared" si="6"/>
        <v>1430</v>
      </c>
      <c r="AG64">
        <v>0</v>
      </c>
      <c r="AH64">
        <f t="shared" si="7"/>
        <v>1430</v>
      </c>
      <c r="AI64">
        <v>25</v>
      </c>
      <c r="AJ64">
        <f t="shared" si="8"/>
        <v>6</v>
      </c>
      <c r="AK64">
        <f t="shared" si="25"/>
        <v>57.2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W64">
        <v>631</v>
      </c>
      <c r="AX64">
        <v>130</v>
      </c>
      <c r="AY64">
        <v>0</v>
      </c>
      <c r="AZ64">
        <f t="shared" si="13"/>
        <v>761</v>
      </c>
      <c r="BA64">
        <v>0</v>
      </c>
      <c r="BB64">
        <f t="shared" si="26"/>
        <v>761</v>
      </c>
      <c r="BC64">
        <v>16</v>
      </c>
      <c r="BD64">
        <f t="shared" si="15"/>
        <v>7</v>
      </c>
      <c r="BE64">
        <f t="shared" si="16"/>
        <v>47.5625</v>
      </c>
      <c r="BG64">
        <v>458</v>
      </c>
      <c r="BH64">
        <v>400</v>
      </c>
      <c r="BI64">
        <v>0</v>
      </c>
      <c r="BJ64">
        <f t="shared" si="17"/>
        <v>858</v>
      </c>
      <c r="BK64">
        <v>0</v>
      </c>
      <c r="BL64">
        <f t="shared" si="18"/>
        <v>858</v>
      </c>
      <c r="BM64">
        <v>13</v>
      </c>
      <c r="BN64">
        <f t="shared" si="19"/>
        <v>5</v>
      </c>
      <c r="BO64">
        <f t="shared" si="20"/>
        <v>66</v>
      </c>
      <c r="BQ64">
        <v>712</v>
      </c>
      <c r="BR64">
        <v>1050</v>
      </c>
      <c r="BS64">
        <v>0</v>
      </c>
      <c r="BT64">
        <f t="shared" si="21"/>
        <v>1762</v>
      </c>
      <c r="BU64">
        <v>0</v>
      </c>
      <c r="BV64">
        <f t="shared" si="22"/>
        <v>1762</v>
      </c>
      <c r="BW64">
        <v>12</v>
      </c>
      <c r="BX64">
        <f t="shared" si="23"/>
        <v>5</v>
      </c>
      <c r="BY64">
        <f t="shared" si="24"/>
        <v>146.83333333333334</v>
      </c>
      <c r="CA64">
        <v>118</v>
      </c>
    </row>
    <row r="65" spans="1:79" ht="17.25" customHeight="1" x14ac:dyDescent="0.3">
      <c r="A65" s="2">
        <v>44544</v>
      </c>
      <c r="B65" t="s">
        <v>150</v>
      </c>
      <c r="C65" t="s">
        <v>151</v>
      </c>
      <c r="D65" t="s">
        <v>27</v>
      </c>
      <c r="F65">
        <v>87</v>
      </c>
      <c r="G65">
        <v>0</v>
      </c>
      <c r="H65">
        <v>0</v>
      </c>
      <c r="I65">
        <v>0</v>
      </c>
      <c r="J65">
        <f t="shared" si="0"/>
        <v>87</v>
      </c>
      <c r="K65">
        <v>0</v>
      </c>
      <c r="L65">
        <f t="shared" si="1"/>
        <v>87</v>
      </c>
      <c r="M65">
        <v>7</v>
      </c>
      <c r="N65">
        <v>1</v>
      </c>
      <c r="O65">
        <f t="shared" si="2"/>
        <v>12.428571428571429</v>
      </c>
      <c r="Q65">
        <v>223</v>
      </c>
      <c r="R65">
        <v>0</v>
      </c>
      <c r="S65">
        <v>0</v>
      </c>
      <c r="T65">
        <v>-5</v>
      </c>
      <c r="U65">
        <f t="shared" si="3"/>
        <v>218</v>
      </c>
      <c r="V65">
        <v>0</v>
      </c>
      <c r="W65">
        <f t="shared" si="4"/>
        <v>218</v>
      </c>
      <c r="X65">
        <v>3</v>
      </c>
      <c r="Y65">
        <v>2</v>
      </c>
      <c r="Z65">
        <f t="shared" si="5"/>
        <v>72.666666666666671</v>
      </c>
      <c r="AB65">
        <v>669</v>
      </c>
      <c r="AC65">
        <v>0</v>
      </c>
      <c r="AD65">
        <v>0</v>
      </c>
      <c r="AE65">
        <v>-3</v>
      </c>
      <c r="AF65">
        <f t="shared" si="6"/>
        <v>666</v>
      </c>
      <c r="AG65">
        <v>0</v>
      </c>
      <c r="AH65">
        <f t="shared" si="7"/>
        <v>666</v>
      </c>
      <c r="AI65">
        <v>16</v>
      </c>
      <c r="AJ65">
        <f t="shared" si="8"/>
        <v>6</v>
      </c>
      <c r="AK65">
        <f t="shared" si="25"/>
        <v>41.625</v>
      </c>
      <c r="AM65">
        <v>820</v>
      </c>
      <c r="AN65">
        <v>0</v>
      </c>
      <c r="AO65">
        <v>-20</v>
      </c>
      <c r="AP65">
        <f t="shared" si="9"/>
        <v>800</v>
      </c>
      <c r="AQ65">
        <v>0</v>
      </c>
      <c r="AR65">
        <f t="shared" si="10"/>
        <v>800</v>
      </c>
      <c r="AS65">
        <v>13</v>
      </c>
      <c r="AT65">
        <f t="shared" si="11"/>
        <v>6</v>
      </c>
      <c r="AU65">
        <f t="shared" si="12"/>
        <v>61.53846153846154</v>
      </c>
      <c r="AW65">
        <v>271</v>
      </c>
      <c r="AX65">
        <v>0</v>
      </c>
      <c r="AY65">
        <v>0</v>
      </c>
      <c r="AZ65">
        <f t="shared" si="13"/>
        <v>271</v>
      </c>
      <c r="BA65">
        <v>0</v>
      </c>
      <c r="BB65">
        <f t="shared" si="26"/>
        <v>271</v>
      </c>
      <c r="BC65">
        <v>11</v>
      </c>
      <c r="BD65">
        <f t="shared" si="15"/>
        <v>7</v>
      </c>
      <c r="BE65">
        <f t="shared" si="16"/>
        <v>24.636363636363637</v>
      </c>
      <c r="BG65">
        <v>244</v>
      </c>
      <c r="BH65">
        <v>0</v>
      </c>
      <c r="BI65">
        <v>-30</v>
      </c>
      <c r="BJ65">
        <f t="shared" si="17"/>
        <v>214</v>
      </c>
      <c r="BK65">
        <v>0</v>
      </c>
      <c r="BL65">
        <f t="shared" si="18"/>
        <v>214</v>
      </c>
      <c r="BM65">
        <v>7</v>
      </c>
      <c r="BN65">
        <f t="shared" si="19"/>
        <v>5</v>
      </c>
      <c r="BO65">
        <f t="shared" si="20"/>
        <v>30.571428571428573</v>
      </c>
      <c r="BQ65">
        <v>1034</v>
      </c>
      <c r="BR65">
        <v>0</v>
      </c>
      <c r="BS65">
        <v>-18</v>
      </c>
      <c r="BT65">
        <f t="shared" si="21"/>
        <v>1016</v>
      </c>
      <c r="BU65">
        <v>0</v>
      </c>
      <c r="BV65">
        <f t="shared" si="22"/>
        <v>1016</v>
      </c>
      <c r="BW65">
        <v>5</v>
      </c>
      <c r="BX65">
        <f t="shared" si="23"/>
        <v>5</v>
      </c>
      <c r="BY65">
        <f t="shared" si="24"/>
        <v>203.2</v>
      </c>
      <c r="CA65">
        <v>1500</v>
      </c>
    </row>
    <row r="66" spans="1:79" ht="17.25" customHeight="1" x14ac:dyDescent="0.3">
      <c r="A66" s="2">
        <v>44544</v>
      </c>
      <c r="B66" t="s">
        <v>152</v>
      </c>
      <c r="C66" t="s">
        <v>153</v>
      </c>
      <c r="D66" t="s">
        <v>27</v>
      </c>
      <c r="F66">
        <v>15</v>
      </c>
      <c r="G66">
        <v>0</v>
      </c>
      <c r="H66">
        <v>0</v>
      </c>
      <c r="I66">
        <v>-14</v>
      </c>
      <c r="J66">
        <f t="shared" ref="J66:J86" si="27">SUM(F66:I66)</f>
        <v>1</v>
      </c>
      <c r="K66">
        <v>240</v>
      </c>
      <c r="L66">
        <f t="shared" ref="L66:L86" si="28">SUM(J66:K66)</f>
        <v>241</v>
      </c>
      <c r="M66">
        <v>46</v>
      </c>
      <c r="N66">
        <v>1</v>
      </c>
      <c r="O66">
        <f t="shared" ref="O66:O86" si="29">IFERROR(L66/M66,0)</f>
        <v>5.2391304347826084</v>
      </c>
      <c r="Q66">
        <v>266</v>
      </c>
      <c r="R66">
        <v>0</v>
      </c>
      <c r="S66">
        <v>0</v>
      </c>
      <c r="T66">
        <v>0</v>
      </c>
      <c r="U66">
        <f t="shared" ref="U66:U86" si="30">SUM(Q66:T66)</f>
        <v>266</v>
      </c>
      <c r="V66">
        <v>0</v>
      </c>
      <c r="W66">
        <f t="shared" ref="W66:W86" si="31">SUM(U66:V66)</f>
        <v>266</v>
      </c>
      <c r="X66">
        <v>8</v>
      </c>
      <c r="Y66">
        <v>2</v>
      </c>
      <c r="Z66">
        <f t="shared" ref="Z66:Z86" si="32">IFERROR(W66/X66,0)</f>
        <v>33.25</v>
      </c>
      <c r="AB66">
        <v>5025</v>
      </c>
      <c r="AC66">
        <v>0</v>
      </c>
      <c r="AD66">
        <v>0</v>
      </c>
      <c r="AE66">
        <v>-84</v>
      </c>
      <c r="AF66">
        <f t="shared" ref="AF66:AF86" si="33">SUM(AB66:AE66)</f>
        <v>4941</v>
      </c>
      <c r="AG66">
        <v>0</v>
      </c>
      <c r="AH66">
        <f t="shared" ref="AH66:AH86" si="34">SUM(AF66:AG66)</f>
        <v>4941</v>
      </c>
      <c r="AI66">
        <v>223</v>
      </c>
      <c r="AJ66">
        <f t="shared" ref="AJ66:AJ86" si="35">4+2</f>
        <v>6</v>
      </c>
      <c r="AK66">
        <f t="shared" si="25"/>
        <v>22.156950672645738</v>
      </c>
      <c r="AM66">
        <v>1950</v>
      </c>
      <c r="AN66">
        <v>270</v>
      </c>
      <c r="AO66">
        <v>-71</v>
      </c>
      <c r="AP66">
        <f t="shared" ref="AP66:AP86" si="36">SUM(AM66:AO66)</f>
        <v>2149</v>
      </c>
      <c r="AQ66">
        <v>0</v>
      </c>
      <c r="AR66">
        <f t="shared" ref="AR66:AR86" si="37">SUM(AP66:AQ66)</f>
        <v>2149</v>
      </c>
      <c r="AS66">
        <v>85</v>
      </c>
      <c r="AT66">
        <f t="shared" ref="AT66:AT86" si="38">4+2</f>
        <v>6</v>
      </c>
      <c r="AU66">
        <f t="shared" ref="AU66:AU84" si="39">IFERROR(AR66/AS66,0)</f>
        <v>25.28235294117647</v>
      </c>
      <c r="AW66">
        <v>1780</v>
      </c>
      <c r="AX66">
        <v>0</v>
      </c>
      <c r="AY66">
        <v>-18</v>
      </c>
      <c r="AZ66">
        <f t="shared" ref="AZ66:AZ86" si="40">SUM(AW66:AY66)</f>
        <v>1762</v>
      </c>
      <c r="BA66">
        <v>0</v>
      </c>
      <c r="BB66">
        <f t="shared" ref="BB66:BB86" si="41">SUM(AZ66:BA66)</f>
        <v>1762</v>
      </c>
      <c r="BC66">
        <v>93</v>
      </c>
      <c r="BD66">
        <f t="shared" ref="BD66:BD86" si="42">5+2</f>
        <v>7</v>
      </c>
      <c r="BE66">
        <f t="shared" ref="BE66:BE86" si="43">IFERROR(BB66/BC66,0)</f>
        <v>18.946236559139784</v>
      </c>
      <c r="BG66">
        <v>852</v>
      </c>
      <c r="BH66">
        <v>0</v>
      </c>
      <c r="BI66">
        <v>0</v>
      </c>
      <c r="BJ66">
        <f t="shared" ref="BJ66:BJ86" si="44">SUM(BG66:BI66)</f>
        <v>852</v>
      </c>
      <c r="BK66">
        <v>0</v>
      </c>
      <c r="BL66">
        <f t="shared" ref="BL66:BL86" si="45">SUM(BJ66:BK66)</f>
        <v>852</v>
      </c>
      <c r="BM66">
        <v>29</v>
      </c>
      <c r="BN66">
        <f t="shared" ref="BN66:BN86" si="46">3+2</f>
        <v>5</v>
      </c>
      <c r="BO66">
        <f t="shared" ref="BO66:BO86" si="47">IFERROR(BL66/BM66,0)</f>
        <v>29.379310344827587</v>
      </c>
      <c r="BQ66">
        <v>1058</v>
      </c>
      <c r="BR66">
        <v>0</v>
      </c>
      <c r="BS66">
        <v>-50</v>
      </c>
      <c r="BT66">
        <f t="shared" ref="BT66:BT86" si="48">SUM(BQ66:BS66)</f>
        <v>1008</v>
      </c>
      <c r="BU66">
        <v>0</v>
      </c>
      <c r="BV66">
        <f t="shared" ref="BV66:BV86" si="49">SUM(BT66:BU66)</f>
        <v>1008</v>
      </c>
      <c r="BW66">
        <v>19</v>
      </c>
      <c r="BX66">
        <f t="shared" ref="BX66:BX86" si="50">3+2</f>
        <v>5</v>
      </c>
      <c r="BY66">
        <f t="shared" ref="BY66:BY86" si="51">IFERROR(BV66/BW66,0)</f>
        <v>53.05263157894737</v>
      </c>
      <c r="CA66">
        <v>0</v>
      </c>
    </row>
    <row r="67" spans="1:79" ht="17.25" customHeight="1" x14ac:dyDescent="0.3">
      <c r="A67" s="2">
        <v>44544</v>
      </c>
      <c r="B67" t="s">
        <v>154</v>
      </c>
      <c r="C67" t="s">
        <v>155</v>
      </c>
      <c r="D67" t="s">
        <v>27</v>
      </c>
      <c r="F67">
        <v>387</v>
      </c>
      <c r="G67">
        <v>0</v>
      </c>
      <c r="H67">
        <v>0</v>
      </c>
      <c r="I67">
        <v>-6</v>
      </c>
      <c r="J67">
        <f t="shared" si="27"/>
        <v>381</v>
      </c>
      <c r="K67">
        <v>0</v>
      </c>
      <c r="L67">
        <f t="shared" si="28"/>
        <v>381</v>
      </c>
      <c r="M67">
        <v>33</v>
      </c>
      <c r="N67">
        <v>1</v>
      </c>
      <c r="O67">
        <f t="shared" si="29"/>
        <v>11.545454545454545</v>
      </c>
      <c r="Q67">
        <v>193</v>
      </c>
      <c r="R67">
        <v>0</v>
      </c>
      <c r="S67">
        <v>0</v>
      </c>
      <c r="T67">
        <v>0</v>
      </c>
      <c r="U67">
        <f t="shared" si="30"/>
        <v>193</v>
      </c>
      <c r="V67">
        <v>0</v>
      </c>
      <c r="W67">
        <f t="shared" si="31"/>
        <v>193</v>
      </c>
      <c r="X67">
        <v>5</v>
      </c>
      <c r="Y67">
        <v>2</v>
      </c>
      <c r="Z67">
        <f t="shared" si="32"/>
        <v>38.6</v>
      </c>
      <c r="AB67">
        <v>5934</v>
      </c>
      <c r="AC67">
        <v>0</v>
      </c>
      <c r="AD67">
        <v>0</v>
      </c>
      <c r="AE67">
        <v>-70</v>
      </c>
      <c r="AF67">
        <f t="shared" si="33"/>
        <v>5864</v>
      </c>
      <c r="AG67">
        <v>0</v>
      </c>
      <c r="AH67">
        <f t="shared" si="34"/>
        <v>5864</v>
      </c>
      <c r="AI67">
        <v>196</v>
      </c>
      <c r="AJ67">
        <f t="shared" si="35"/>
        <v>6</v>
      </c>
      <c r="AK67">
        <f t="shared" ref="AK67:AK86" si="52">IFERROR(AH67/AI67,0)</f>
        <v>29.918367346938776</v>
      </c>
      <c r="AM67">
        <v>2768</v>
      </c>
      <c r="AN67">
        <v>280</v>
      </c>
      <c r="AO67">
        <v>-55</v>
      </c>
      <c r="AP67">
        <f t="shared" si="36"/>
        <v>2993</v>
      </c>
      <c r="AQ67">
        <v>0</v>
      </c>
      <c r="AR67">
        <f t="shared" si="37"/>
        <v>2993</v>
      </c>
      <c r="AS67">
        <v>74</v>
      </c>
      <c r="AT67">
        <f t="shared" si="38"/>
        <v>6</v>
      </c>
      <c r="AU67">
        <f t="shared" si="39"/>
        <v>40.445945945945944</v>
      </c>
      <c r="AW67">
        <v>2000</v>
      </c>
      <c r="AX67">
        <v>0</v>
      </c>
      <c r="AY67">
        <v>-18</v>
      </c>
      <c r="AZ67">
        <f t="shared" si="40"/>
        <v>1982</v>
      </c>
      <c r="BA67">
        <v>0</v>
      </c>
      <c r="BB67">
        <f t="shared" si="41"/>
        <v>1982</v>
      </c>
      <c r="BC67">
        <v>79</v>
      </c>
      <c r="BD67">
        <f t="shared" si="42"/>
        <v>7</v>
      </c>
      <c r="BE67">
        <f t="shared" si="43"/>
        <v>25.088607594936708</v>
      </c>
      <c r="BG67">
        <v>587</v>
      </c>
      <c r="BH67">
        <v>0</v>
      </c>
      <c r="BI67">
        <v>0</v>
      </c>
      <c r="BJ67">
        <f t="shared" si="44"/>
        <v>587</v>
      </c>
      <c r="BK67">
        <v>0</v>
      </c>
      <c r="BL67">
        <f t="shared" si="45"/>
        <v>587</v>
      </c>
      <c r="BM67">
        <v>25</v>
      </c>
      <c r="BN67">
        <f t="shared" si="46"/>
        <v>5</v>
      </c>
      <c r="BO67">
        <f t="shared" si="47"/>
        <v>23.48</v>
      </c>
      <c r="BQ67">
        <v>1320</v>
      </c>
      <c r="BR67">
        <v>0</v>
      </c>
      <c r="BS67">
        <v>-50</v>
      </c>
      <c r="BT67">
        <f t="shared" si="48"/>
        <v>1270</v>
      </c>
      <c r="BU67">
        <v>0</v>
      </c>
      <c r="BV67">
        <f t="shared" si="49"/>
        <v>1270</v>
      </c>
      <c r="BW67">
        <v>14</v>
      </c>
      <c r="BX67">
        <f t="shared" si="50"/>
        <v>5</v>
      </c>
      <c r="BY67">
        <f t="shared" si="51"/>
        <v>90.714285714285708</v>
      </c>
      <c r="CA67">
        <v>-1408</v>
      </c>
    </row>
    <row r="68" spans="1:79" ht="17.25" customHeight="1" x14ac:dyDescent="0.3">
      <c r="A68" s="2">
        <v>44544</v>
      </c>
      <c r="B68" t="s">
        <v>156</v>
      </c>
      <c r="C68" t="s">
        <v>157</v>
      </c>
      <c r="D68" t="s">
        <v>27</v>
      </c>
      <c r="F68">
        <v>239</v>
      </c>
      <c r="G68">
        <v>0</v>
      </c>
      <c r="H68">
        <v>0</v>
      </c>
      <c r="I68">
        <v>-34</v>
      </c>
      <c r="J68">
        <f t="shared" si="27"/>
        <v>205</v>
      </c>
      <c r="K68">
        <v>0</v>
      </c>
      <c r="L68">
        <f t="shared" si="28"/>
        <v>205</v>
      </c>
      <c r="M68">
        <v>28</v>
      </c>
      <c r="N68">
        <v>1</v>
      </c>
      <c r="O68">
        <f t="shared" si="29"/>
        <v>7.3214285714285712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2705</v>
      </c>
      <c r="AC68">
        <v>0</v>
      </c>
      <c r="AD68">
        <v>0</v>
      </c>
      <c r="AE68">
        <v>-35</v>
      </c>
      <c r="AF68">
        <f t="shared" si="33"/>
        <v>2670</v>
      </c>
      <c r="AG68">
        <v>0</v>
      </c>
      <c r="AH68">
        <f t="shared" si="34"/>
        <v>2670</v>
      </c>
      <c r="AI68">
        <v>67</v>
      </c>
      <c r="AJ68">
        <f t="shared" si="35"/>
        <v>6</v>
      </c>
      <c r="AK68">
        <f t="shared" si="52"/>
        <v>39.850746268656714</v>
      </c>
      <c r="AM68">
        <v>995</v>
      </c>
      <c r="AN68">
        <v>0</v>
      </c>
      <c r="AO68">
        <v>0</v>
      </c>
      <c r="AP68">
        <f t="shared" si="36"/>
        <v>995</v>
      </c>
      <c r="AQ68">
        <v>0</v>
      </c>
      <c r="AR68">
        <f t="shared" si="37"/>
        <v>995</v>
      </c>
      <c r="AS68">
        <v>23</v>
      </c>
      <c r="AT68">
        <f t="shared" si="38"/>
        <v>6</v>
      </c>
      <c r="AU68">
        <f t="shared" si="39"/>
        <v>43.260869565217391</v>
      </c>
      <c r="AW68">
        <v>1814</v>
      </c>
      <c r="AX68">
        <v>0</v>
      </c>
      <c r="AY68">
        <v>0</v>
      </c>
      <c r="AZ68">
        <f t="shared" si="40"/>
        <v>1814</v>
      </c>
      <c r="BA68">
        <v>0</v>
      </c>
      <c r="BB68">
        <f t="shared" si="41"/>
        <v>1814</v>
      </c>
      <c r="BC68">
        <v>35</v>
      </c>
      <c r="BD68">
        <f t="shared" si="42"/>
        <v>7</v>
      </c>
      <c r="BE68">
        <f t="shared" si="43"/>
        <v>51.828571428571429</v>
      </c>
      <c r="BG68">
        <v>889</v>
      </c>
      <c r="BH68">
        <v>0</v>
      </c>
      <c r="BI68">
        <v>-34</v>
      </c>
      <c r="BJ68">
        <f t="shared" si="44"/>
        <v>855</v>
      </c>
      <c r="BK68">
        <v>0</v>
      </c>
      <c r="BL68">
        <f t="shared" si="45"/>
        <v>855</v>
      </c>
      <c r="BM68">
        <v>9</v>
      </c>
      <c r="BN68">
        <f t="shared" si="46"/>
        <v>5</v>
      </c>
      <c r="BO68">
        <f t="shared" si="47"/>
        <v>95</v>
      </c>
      <c r="BQ68">
        <v>2839</v>
      </c>
      <c r="BR68">
        <v>0</v>
      </c>
      <c r="BS68">
        <v>0</v>
      </c>
      <c r="BT68">
        <f t="shared" si="48"/>
        <v>2839</v>
      </c>
      <c r="BU68">
        <v>0</v>
      </c>
      <c r="BV68">
        <f t="shared" si="49"/>
        <v>2839</v>
      </c>
      <c r="BW68">
        <v>22</v>
      </c>
      <c r="BX68">
        <f t="shared" si="50"/>
        <v>5</v>
      </c>
      <c r="BY68">
        <f t="shared" si="51"/>
        <v>129.04545454545453</v>
      </c>
      <c r="CA68">
        <v>2880</v>
      </c>
    </row>
    <row r="69" spans="1:79" ht="17.25" customHeight="1" x14ac:dyDescent="0.3">
      <c r="A69" s="2">
        <v>44544</v>
      </c>
      <c r="B69" t="s">
        <v>158</v>
      </c>
      <c r="C69" t="s">
        <v>159</v>
      </c>
      <c r="D69" t="s">
        <v>27</v>
      </c>
      <c r="F69">
        <v>9</v>
      </c>
      <c r="G69">
        <v>0</v>
      </c>
      <c r="H69">
        <v>0</v>
      </c>
      <c r="I69">
        <v>0</v>
      </c>
      <c r="J69">
        <f t="shared" si="27"/>
        <v>9</v>
      </c>
      <c r="K69">
        <v>0</v>
      </c>
      <c r="L69">
        <f t="shared" si="28"/>
        <v>9</v>
      </c>
      <c r="M69">
        <v>2</v>
      </c>
      <c r="N69">
        <v>1</v>
      </c>
      <c r="O69">
        <f t="shared" si="29"/>
        <v>4.5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1829</v>
      </c>
      <c r="AC69">
        <v>0</v>
      </c>
      <c r="AD69">
        <v>0</v>
      </c>
      <c r="AE69">
        <v>0</v>
      </c>
      <c r="AF69">
        <f t="shared" si="33"/>
        <v>1829</v>
      </c>
      <c r="AG69">
        <v>0</v>
      </c>
      <c r="AH69">
        <f t="shared" si="34"/>
        <v>1829</v>
      </c>
      <c r="AI69">
        <v>4</v>
      </c>
      <c r="AJ69">
        <f t="shared" si="35"/>
        <v>6</v>
      </c>
      <c r="AK69">
        <f t="shared" si="52"/>
        <v>457.25</v>
      </c>
      <c r="AM69">
        <v>604</v>
      </c>
      <c r="AN69">
        <v>1267</v>
      </c>
      <c r="AO69">
        <v>0</v>
      </c>
      <c r="AP69">
        <f t="shared" si="36"/>
        <v>1871</v>
      </c>
      <c r="AQ69">
        <v>0</v>
      </c>
      <c r="AR69">
        <f t="shared" si="37"/>
        <v>1871</v>
      </c>
      <c r="AS69">
        <v>1</v>
      </c>
      <c r="AT69">
        <f t="shared" si="38"/>
        <v>6</v>
      </c>
      <c r="AU69">
        <f t="shared" si="39"/>
        <v>1871</v>
      </c>
      <c r="AW69">
        <v>110</v>
      </c>
      <c r="AX69">
        <v>100</v>
      </c>
      <c r="AY69">
        <v>0</v>
      </c>
      <c r="AZ69">
        <f t="shared" si="40"/>
        <v>210</v>
      </c>
      <c r="BA69">
        <v>0</v>
      </c>
      <c r="BB69">
        <f t="shared" si="41"/>
        <v>210</v>
      </c>
      <c r="BC69">
        <v>3</v>
      </c>
      <c r="BD69">
        <f t="shared" si="42"/>
        <v>7</v>
      </c>
      <c r="BE69">
        <f t="shared" si="43"/>
        <v>70</v>
      </c>
      <c r="BG69">
        <v>24</v>
      </c>
      <c r="BH69">
        <v>40</v>
      </c>
      <c r="BI69">
        <v>0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Q69">
        <v>30</v>
      </c>
      <c r="BR69">
        <v>200</v>
      </c>
      <c r="BS69">
        <v>-2</v>
      </c>
      <c r="BT69">
        <f t="shared" si="48"/>
        <v>228</v>
      </c>
      <c r="BU69">
        <v>0</v>
      </c>
      <c r="BV69">
        <f t="shared" si="49"/>
        <v>228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44544</v>
      </c>
      <c r="B70" t="s">
        <v>160</v>
      </c>
      <c r="C70" t="s">
        <v>161</v>
      </c>
      <c r="D70" t="s">
        <v>27</v>
      </c>
      <c r="F70">
        <v>0</v>
      </c>
      <c r="G70">
        <v>0</v>
      </c>
      <c r="H70">
        <v>0</v>
      </c>
      <c r="I70">
        <v>0</v>
      </c>
      <c r="J70">
        <f t="shared" si="27"/>
        <v>0</v>
      </c>
      <c r="K70">
        <v>0</v>
      </c>
      <c r="L70">
        <f t="shared" si="28"/>
        <v>0</v>
      </c>
      <c r="M70">
        <v>10</v>
      </c>
      <c r="N70">
        <v>1</v>
      </c>
      <c r="O70">
        <f t="shared" si="29"/>
        <v>0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8</v>
      </c>
      <c r="AN70">
        <v>0</v>
      </c>
      <c r="AO70">
        <v>0</v>
      </c>
      <c r="AP70">
        <f t="shared" si="36"/>
        <v>8</v>
      </c>
      <c r="AQ70">
        <v>0</v>
      </c>
      <c r="AR70">
        <f t="shared" si="37"/>
        <v>8</v>
      </c>
      <c r="AS70">
        <v>4</v>
      </c>
      <c r="AT70">
        <f t="shared" si="38"/>
        <v>6</v>
      </c>
      <c r="AU70">
        <f t="shared" si="39"/>
        <v>2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44544</v>
      </c>
      <c r="B71" t="s">
        <v>162</v>
      </c>
      <c r="C71" t="s">
        <v>163</v>
      </c>
      <c r="D71" t="s">
        <v>27</v>
      </c>
      <c r="F71">
        <v>285</v>
      </c>
      <c r="G71">
        <v>0</v>
      </c>
      <c r="H71">
        <v>0</v>
      </c>
      <c r="I71">
        <v>0</v>
      </c>
      <c r="J71">
        <f t="shared" si="27"/>
        <v>285</v>
      </c>
      <c r="K71">
        <v>0</v>
      </c>
      <c r="L71">
        <f t="shared" si="28"/>
        <v>285</v>
      </c>
      <c r="M71">
        <v>3</v>
      </c>
      <c r="N71">
        <v>1</v>
      </c>
      <c r="O71">
        <f t="shared" si="29"/>
        <v>95</v>
      </c>
      <c r="Q71">
        <v>50</v>
      </c>
      <c r="R71">
        <v>0</v>
      </c>
      <c r="S71">
        <v>0</v>
      </c>
      <c r="T71">
        <v>0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825</v>
      </c>
      <c r="AC71">
        <v>0</v>
      </c>
      <c r="AD71">
        <v>0</v>
      </c>
      <c r="AE71">
        <v>-75</v>
      </c>
      <c r="AF71">
        <f t="shared" si="33"/>
        <v>750</v>
      </c>
      <c r="AG71">
        <v>0</v>
      </c>
      <c r="AH71">
        <f t="shared" si="34"/>
        <v>750</v>
      </c>
      <c r="AI71">
        <v>13</v>
      </c>
      <c r="AJ71">
        <f t="shared" si="35"/>
        <v>6</v>
      </c>
      <c r="AK71">
        <f t="shared" si="52"/>
        <v>57.692307692307693</v>
      </c>
      <c r="AM71">
        <v>184</v>
      </c>
      <c r="AN71">
        <v>0</v>
      </c>
      <c r="AO71">
        <v>-30</v>
      </c>
      <c r="AP71">
        <f t="shared" si="36"/>
        <v>154</v>
      </c>
      <c r="AQ71">
        <v>0</v>
      </c>
      <c r="AR71">
        <f t="shared" si="37"/>
        <v>154</v>
      </c>
      <c r="AS71">
        <v>2</v>
      </c>
      <c r="AT71">
        <f t="shared" si="38"/>
        <v>6</v>
      </c>
      <c r="AU71">
        <f t="shared" si="39"/>
        <v>77</v>
      </c>
      <c r="AW71">
        <v>103</v>
      </c>
      <c r="AX71">
        <v>0</v>
      </c>
      <c r="AY71">
        <v>0</v>
      </c>
      <c r="AZ71">
        <f t="shared" si="40"/>
        <v>103</v>
      </c>
      <c r="BA71">
        <v>0</v>
      </c>
      <c r="BB71">
        <f t="shared" si="41"/>
        <v>103</v>
      </c>
      <c r="BC71">
        <v>2</v>
      </c>
      <c r="BD71">
        <f t="shared" si="42"/>
        <v>7</v>
      </c>
      <c r="BE71">
        <f t="shared" si="43"/>
        <v>51.5</v>
      </c>
      <c r="BG71">
        <v>180</v>
      </c>
      <c r="BH71">
        <v>0</v>
      </c>
      <c r="BI71">
        <v>0</v>
      </c>
      <c r="BJ71">
        <f t="shared" si="44"/>
        <v>180</v>
      </c>
      <c r="BK71">
        <v>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Q71">
        <v>825</v>
      </c>
      <c r="BR71">
        <v>0</v>
      </c>
      <c r="BS71">
        <v>0</v>
      </c>
      <c r="BT71">
        <f t="shared" si="48"/>
        <v>825</v>
      </c>
      <c r="BU71">
        <v>0</v>
      </c>
      <c r="BV71">
        <f t="shared" si="49"/>
        <v>825</v>
      </c>
      <c r="BW71">
        <v>3</v>
      </c>
      <c r="BX71">
        <f t="shared" si="50"/>
        <v>5</v>
      </c>
      <c r="BY71">
        <f t="shared" si="51"/>
        <v>275</v>
      </c>
      <c r="CA71">
        <v>116</v>
      </c>
    </row>
    <row r="72" spans="1:79" ht="17.25" customHeight="1" x14ac:dyDescent="0.3">
      <c r="A72" s="2">
        <v>44544</v>
      </c>
      <c r="B72" t="s">
        <v>164</v>
      </c>
      <c r="C72" t="s">
        <v>165</v>
      </c>
      <c r="D72" t="s">
        <v>27</v>
      </c>
      <c r="F72">
        <v>13</v>
      </c>
      <c r="G72">
        <v>0</v>
      </c>
      <c r="H72">
        <v>0</v>
      </c>
      <c r="I72">
        <v>-1</v>
      </c>
      <c r="J72">
        <f t="shared" si="27"/>
        <v>12</v>
      </c>
      <c r="K72">
        <v>0</v>
      </c>
      <c r="L72">
        <f t="shared" si="28"/>
        <v>12</v>
      </c>
      <c r="M72">
        <v>7</v>
      </c>
      <c r="N72">
        <v>1</v>
      </c>
      <c r="O72">
        <f t="shared" si="29"/>
        <v>1.7142857142857142</v>
      </c>
      <c r="Q72">
        <v>30</v>
      </c>
      <c r="R72">
        <v>0</v>
      </c>
      <c r="S72">
        <v>0</v>
      </c>
      <c r="T72">
        <v>0</v>
      </c>
      <c r="U72">
        <f t="shared" si="30"/>
        <v>30</v>
      </c>
      <c r="V72">
        <v>0</v>
      </c>
      <c r="W72">
        <f t="shared" si="31"/>
        <v>30</v>
      </c>
      <c r="X72">
        <v>2</v>
      </c>
      <c r="Y72">
        <v>2</v>
      </c>
      <c r="Z72">
        <f t="shared" si="32"/>
        <v>15</v>
      </c>
      <c r="AB72">
        <v>275</v>
      </c>
      <c r="AC72">
        <v>0</v>
      </c>
      <c r="AD72">
        <v>0</v>
      </c>
      <c r="AE72">
        <v>0</v>
      </c>
      <c r="AF72">
        <f t="shared" si="33"/>
        <v>275</v>
      </c>
      <c r="AG72">
        <v>0</v>
      </c>
      <c r="AH72">
        <f t="shared" si="34"/>
        <v>275</v>
      </c>
      <c r="AI72">
        <v>3</v>
      </c>
      <c r="AJ72">
        <f t="shared" si="35"/>
        <v>6</v>
      </c>
      <c r="AK72">
        <f t="shared" si="52"/>
        <v>91.666666666666671</v>
      </c>
      <c r="AM72">
        <v>266</v>
      </c>
      <c r="AN72">
        <v>0</v>
      </c>
      <c r="AO72">
        <v>0</v>
      </c>
      <c r="AP72">
        <f t="shared" si="36"/>
        <v>266</v>
      </c>
      <c r="AQ72">
        <v>0</v>
      </c>
      <c r="AR72">
        <f t="shared" si="37"/>
        <v>266</v>
      </c>
      <c r="AS72">
        <v>1</v>
      </c>
      <c r="AT72">
        <f t="shared" si="38"/>
        <v>6</v>
      </c>
      <c r="AU72">
        <f t="shared" si="39"/>
        <v>266</v>
      </c>
      <c r="AW72">
        <v>102</v>
      </c>
      <c r="AX72">
        <v>0</v>
      </c>
      <c r="AY72">
        <v>0</v>
      </c>
      <c r="AZ72">
        <f t="shared" si="40"/>
        <v>102</v>
      </c>
      <c r="BA72">
        <v>0</v>
      </c>
      <c r="BB72">
        <f t="shared" si="41"/>
        <v>102</v>
      </c>
      <c r="BC72">
        <v>1</v>
      </c>
      <c r="BD72">
        <f t="shared" si="42"/>
        <v>7</v>
      </c>
      <c r="BE72">
        <f t="shared" si="43"/>
        <v>102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285</v>
      </c>
      <c r="BR72">
        <v>0</v>
      </c>
      <c r="BS72">
        <v>0</v>
      </c>
      <c r="BT72">
        <f t="shared" si="48"/>
        <v>285</v>
      </c>
      <c r="BU72">
        <v>180</v>
      </c>
      <c r="BV72">
        <f t="shared" si="49"/>
        <v>465</v>
      </c>
      <c r="BW72">
        <v>4</v>
      </c>
      <c r="BX72">
        <f t="shared" si="50"/>
        <v>5</v>
      </c>
      <c r="BY72">
        <f t="shared" si="51"/>
        <v>116.25</v>
      </c>
      <c r="CA72">
        <v>0</v>
      </c>
    </row>
    <row r="73" spans="1:79" ht="17.25" customHeight="1" x14ac:dyDescent="0.3">
      <c r="A73" s="2">
        <v>44544</v>
      </c>
      <c r="B73" t="s">
        <v>166</v>
      </c>
      <c r="C73" t="s">
        <v>167</v>
      </c>
      <c r="D73" t="s">
        <v>27</v>
      </c>
      <c r="F73">
        <v>531</v>
      </c>
      <c r="G73">
        <v>1220</v>
      </c>
      <c r="H73">
        <v>0</v>
      </c>
      <c r="I73">
        <v>-10</v>
      </c>
      <c r="J73">
        <f t="shared" si="27"/>
        <v>1741</v>
      </c>
      <c r="K73">
        <v>0</v>
      </c>
      <c r="L73">
        <f t="shared" si="28"/>
        <v>1741</v>
      </c>
      <c r="M73">
        <v>64</v>
      </c>
      <c r="N73">
        <v>1</v>
      </c>
      <c r="O73">
        <f t="shared" si="29"/>
        <v>27.203125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B73">
        <v>1376</v>
      </c>
      <c r="AC73">
        <v>0</v>
      </c>
      <c r="AD73">
        <v>0</v>
      </c>
      <c r="AE73">
        <v>0</v>
      </c>
      <c r="AF73">
        <f t="shared" si="33"/>
        <v>1376</v>
      </c>
      <c r="AG73">
        <v>0</v>
      </c>
      <c r="AH73">
        <f t="shared" si="34"/>
        <v>1376</v>
      </c>
      <c r="AI73">
        <v>28</v>
      </c>
      <c r="AJ73">
        <f t="shared" si="35"/>
        <v>6</v>
      </c>
      <c r="AK73">
        <f t="shared" si="52"/>
        <v>49.142857142857146</v>
      </c>
      <c r="AM73">
        <v>526</v>
      </c>
      <c r="AN73">
        <v>1020</v>
      </c>
      <c r="AO73">
        <v>-220</v>
      </c>
      <c r="AP73">
        <f t="shared" si="36"/>
        <v>1326</v>
      </c>
      <c r="AQ73">
        <v>0</v>
      </c>
      <c r="AR73">
        <f t="shared" si="37"/>
        <v>1326</v>
      </c>
      <c r="AS73">
        <v>30</v>
      </c>
      <c r="AT73">
        <f t="shared" si="38"/>
        <v>6</v>
      </c>
      <c r="AU73">
        <f t="shared" si="39"/>
        <v>44.2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215</v>
      </c>
      <c r="BH73">
        <v>500</v>
      </c>
      <c r="BI73">
        <v>0</v>
      </c>
      <c r="BJ73">
        <f t="shared" si="44"/>
        <v>715</v>
      </c>
      <c r="BK73">
        <v>0</v>
      </c>
      <c r="BL73">
        <f t="shared" si="45"/>
        <v>715</v>
      </c>
      <c r="BM73">
        <v>6</v>
      </c>
      <c r="BN73">
        <f t="shared" si="46"/>
        <v>5</v>
      </c>
      <c r="BO73">
        <f t="shared" si="47"/>
        <v>119.16666666666667</v>
      </c>
      <c r="BQ73">
        <v>525</v>
      </c>
      <c r="BR73">
        <v>683</v>
      </c>
      <c r="BS73">
        <v>0</v>
      </c>
      <c r="BT73">
        <f t="shared" si="48"/>
        <v>1208</v>
      </c>
      <c r="BU73">
        <v>0</v>
      </c>
      <c r="BV73">
        <f t="shared" si="49"/>
        <v>1208</v>
      </c>
      <c r="BW73">
        <v>10</v>
      </c>
      <c r="BX73">
        <f t="shared" si="50"/>
        <v>5</v>
      </c>
      <c r="BY73">
        <f t="shared" si="51"/>
        <v>120.8</v>
      </c>
      <c r="CA73">
        <v>300</v>
      </c>
    </row>
    <row r="74" spans="1:79" ht="17.25" customHeight="1" x14ac:dyDescent="0.3">
      <c r="A74" s="2">
        <v>44544</v>
      </c>
      <c r="B74" t="s">
        <v>168</v>
      </c>
      <c r="C74" t="s">
        <v>169</v>
      </c>
      <c r="D74" t="s">
        <v>27</v>
      </c>
      <c r="F74">
        <v>417</v>
      </c>
      <c r="G74">
        <v>0</v>
      </c>
      <c r="H74">
        <v>0</v>
      </c>
      <c r="I74">
        <v>0</v>
      </c>
      <c r="J74">
        <f t="shared" si="27"/>
        <v>417</v>
      </c>
      <c r="K74">
        <v>0</v>
      </c>
      <c r="L74">
        <f t="shared" si="28"/>
        <v>417</v>
      </c>
      <c r="M74">
        <v>3</v>
      </c>
      <c r="N74">
        <v>1</v>
      </c>
      <c r="O74">
        <f t="shared" si="29"/>
        <v>139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563</v>
      </c>
      <c r="AC74">
        <v>0</v>
      </c>
      <c r="AD74">
        <v>0</v>
      </c>
      <c r="AE74">
        <v>0</v>
      </c>
      <c r="AF74">
        <f t="shared" si="33"/>
        <v>563</v>
      </c>
      <c r="AG74">
        <v>0</v>
      </c>
      <c r="AH74">
        <f t="shared" si="34"/>
        <v>563</v>
      </c>
      <c r="AI74">
        <v>4</v>
      </c>
      <c r="AJ74">
        <f t="shared" si="35"/>
        <v>6</v>
      </c>
      <c r="AK74">
        <f t="shared" si="52"/>
        <v>140.75</v>
      </c>
      <c r="AM74">
        <v>294</v>
      </c>
      <c r="AN74">
        <v>710</v>
      </c>
      <c r="AO74">
        <v>0</v>
      </c>
      <c r="AP74">
        <f t="shared" si="36"/>
        <v>1004</v>
      </c>
      <c r="AQ74">
        <v>0</v>
      </c>
      <c r="AR74">
        <f t="shared" si="37"/>
        <v>1004</v>
      </c>
      <c r="AS74">
        <v>4</v>
      </c>
      <c r="AT74">
        <f t="shared" si="38"/>
        <v>6</v>
      </c>
      <c r="AU74">
        <f t="shared" si="39"/>
        <v>251</v>
      </c>
      <c r="AW74">
        <v>233</v>
      </c>
      <c r="AX74">
        <v>30</v>
      </c>
      <c r="AY74">
        <v>0</v>
      </c>
      <c r="AZ74">
        <f t="shared" si="40"/>
        <v>263</v>
      </c>
      <c r="BA74">
        <v>0</v>
      </c>
      <c r="BB74">
        <f t="shared" si="41"/>
        <v>263</v>
      </c>
      <c r="BC74">
        <v>1</v>
      </c>
      <c r="BD74">
        <f t="shared" si="42"/>
        <v>7</v>
      </c>
      <c r="BE74">
        <f t="shared" si="43"/>
        <v>263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128</v>
      </c>
      <c r="BR74">
        <v>250</v>
      </c>
      <c r="BS74">
        <v>0</v>
      </c>
      <c r="BT74">
        <f t="shared" si="48"/>
        <v>378</v>
      </c>
      <c r="BU74">
        <v>0</v>
      </c>
      <c r="BV74">
        <f t="shared" si="49"/>
        <v>378</v>
      </c>
      <c r="BW74">
        <v>2</v>
      </c>
      <c r="BX74">
        <f t="shared" si="50"/>
        <v>5</v>
      </c>
      <c r="BY74">
        <f t="shared" si="51"/>
        <v>189</v>
      </c>
      <c r="CA74">
        <v>1500</v>
      </c>
    </row>
    <row r="75" spans="1:79" ht="17.25" customHeight="1" x14ac:dyDescent="0.3">
      <c r="A75" s="2">
        <v>44544</v>
      </c>
      <c r="B75" t="s">
        <v>170</v>
      </c>
      <c r="C75" t="s">
        <v>171</v>
      </c>
      <c r="D75" t="s">
        <v>27</v>
      </c>
      <c r="F75">
        <v>129</v>
      </c>
      <c r="G75">
        <v>0</v>
      </c>
      <c r="H75">
        <v>0</v>
      </c>
      <c r="I75">
        <v>-5</v>
      </c>
      <c r="J75">
        <f t="shared" si="27"/>
        <v>124</v>
      </c>
      <c r="K75">
        <v>0</v>
      </c>
      <c r="L75">
        <f t="shared" si="28"/>
        <v>124</v>
      </c>
      <c r="M75">
        <v>2</v>
      </c>
      <c r="N75">
        <v>1</v>
      </c>
      <c r="O75">
        <f t="shared" si="29"/>
        <v>62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B75">
        <v>313</v>
      </c>
      <c r="AC75">
        <v>0</v>
      </c>
      <c r="AD75">
        <v>0</v>
      </c>
      <c r="AE75">
        <v>-2</v>
      </c>
      <c r="AF75">
        <f t="shared" si="33"/>
        <v>311</v>
      </c>
      <c r="AG75">
        <v>0</v>
      </c>
      <c r="AH75">
        <f t="shared" si="34"/>
        <v>311</v>
      </c>
      <c r="AI75">
        <v>4</v>
      </c>
      <c r="AJ75">
        <f t="shared" si="35"/>
        <v>6</v>
      </c>
      <c r="AK75">
        <f t="shared" si="52"/>
        <v>77.75</v>
      </c>
      <c r="AM75">
        <v>936</v>
      </c>
      <c r="AN75">
        <v>0</v>
      </c>
      <c r="AO75">
        <v>0</v>
      </c>
      <c r="AP75">
        <f t="shared" si="36"/>
        <v>936</v>
      </c>
      <c r="AQ75">
        <v>0</v>
      </c>
      <c r="AR75">
        <f t="shared" si="37"/>
        <v>936</v>
      </c>
      <c r="AS75">
        <v>2</v>
      </c>
      <c r="AT75">
        <f t="shared" si="38"/>
        <v>6</v>
      </c>
      <c r="AU75">
        <f t="shared" si="39"/>
        <v>468</v>
      </c>
      <c r="AW75">
        <v>147</v>
      </c>
      <c r="AX75">
        <v>0</v>
      </c>
      <c r="AY75">
        <v>-3</v>
      </c>
      <c r="AZ75">
        <f t="shared" si="40"/>
        <v>144</v>
      </c>
      <c r="BA75">
        <v>0</v>
      </c>
      <c r="BB75">
        <f t="shared" si="41"/>
        <v>144</v>
      </c>
      <c r="BC75">
        <v>3</v>
      </c>
      <c r="BD75">
        <f t="shared" si="42"/>
        <v>7</v>
      </c>
      <c r="BE75">
        <f t="shared" si="43"/>
        <v>48</v>
      </c>
      <c r="BG75">
        <v>424</v>
      </c>
      <c r="BH75">
        <v>0</v>
      </c>
      <c r="BI75">
        <v>-10</v>
      </c>
      <c r="BJ75">
        <f t="shared" si="44"/>
        <v>414</v>
      </c>
      <c r="BK75">
        <v>0</v>
      </c>
      <c r="BL75">
        <f t="shared" si="45"/>
        <v>414</v>
      </c>
      <c r="BM75">
        <v>1</v>
      </c>
      <c r="BN75">
        <f t="shared" si="46"/>
        <v>5</v>
      </c>
      <c r="BO75">
        <f t="shared" si="47"/>
        <v>414</v>
      </c>
      <c r="BQ75">
        <v>777</v>
      </c>
      <c r="BR75">
        <v>0</v>
      </c>
      <c r="BS75">
        <v>-8</v>
      </c>
      <c r="BT75">
        <f t="shared" si="48"/>
        <v>769</v>
      </c>
      <c r="BU75">
        <v>0</v>
      </c>
      <c r="BV75">
        <f t="shared" si="49"/>
        <v>769</v>
      </c>
      <c r="BW75">
        <v>2</v>
      </c>
      <c r="BX75">
        <f t="shared" si="50"/>
        <v>5</v>
      </c>
      <c r="BY75">
        <f t="shared" si="51"/>
        <v>384.5</v>
      </c>
      <c r="CA75">
        <v>4200</v>
      </c>
    </row>
    <row r="76" spans="1:79" ht="17.25" customHeight="1" x14ac:dyDescent="0.3">
      <c r="A76" s="2">
        <v>44544</v>
      </c>
      <c r="B76" t="s">
        <v>172</v>
      </c>
      <c r="C76" t="s">
        <v>173</v>
      </c>
      <c r="D76" t="s">
        <v>27</v>
      </c>
      <c r="F76">
        <v>222</v>
      </c>
      <c r="G76">
        <v>0</v>
      </c>
      <c r="H76">
        <v>0</v>
      </c>
      <c r="I76">
        <v>0</v>
      </c>
      <c r="J76">
        <f t="shared" si="27"/>
        <v>222</v>
      </c>
      <c r="K76">
        <v>0</v>
      </c>
      <c r="L76">
        <f t="shared" si="28"/>
        <v>222</v>
      </c>
      <c r="M76">
        <v>6</v>
      </c>
      <c r="N76">
        <v>1</v>
      </c>
      <c r="O76">
        <f t="shared" si="29"/>
        <v>37</v>
      </c>
      <c r="Q76">
        <v>226</v>
      </c>
      <c r="R76">
        <v>0</v>
      </c>
      <c r="S76">
        <v>0</v>
      </c>
      <c r="T76">
        <v>0</v>
      </c>
      <c r="U76">
        <f t="shared" si="30"/>
        <v>226</v>
      </c>
      <c r="V76">
        <v>0</v>
      </c>
      <c r="W76">
        <f t="shared" si="31"/>
        <v>226</v>
      </c>
      <c r="X76">
        <v>2</v>
      </c>
      <c r="Y76">
        <v>2</v>
      </c>
      <c r="Z76">
        <f t="shared" si="32"/>
        <v>113</v>
      </c>
      <c r="AB76">
        <v>1533</v>
      </c>
      <c r="AC76">
        <v>0</v>
      </c>
      <c r="AD76">
        <v>0</v>
      </c>
      <c r="AE76">
        <v>0</v>
      </c>
      <c r="AF76">
        <f t="shared" si="33"/>
        <v>1533</v>
      </c>
      <c r="AG76">
        <v>0</v>
      </c>
      <c r="AH76">
        <f t="shared" si="34"/>
        <v>1533</v>
      </c>
      <c r="AI76">
        <v>2</v>
      </c>
      <c r="AJ76">
        <f t="shared" si="35"/>
        <v>6</v>
      </c>
      <c r="AK76">
        <f t="shared" si="52"/>
        <v>766.5</v>
      </c>
      <c r="AM76">
        <v>879</v>
      </c>
      <c r="AN76">
        <v>0</v>
      </c>
      <c r="AO76">
        <v>0</v>
      </c>
      <c r="AP76">
        <f t="shared" si="36"/>
        <v>879</v>
      </c>
      <c r="AQ76">
        <v>0</v>
      </c>
      <c r="AR76">
        <f t="shared" si="37"/>
        <v>879</v>
      </c>
      <c r="AS76">
        <v>10</v>
      </c>
      <c r="AT76">
        <f t="shared" si="38"/>
        <v>6</v>
      </c>
      <c r="AU76">
        <f t="shared" si="39"/>
        <v>87.9</v>
      </c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G76">
        <v>529</v>
      </c>
      <c r="BH76">
        <v>0</v>
      </c>
      <c r="BI76">
        <v>0</v>
      </c>
      <c r="BJ76">
        <f t="shared" si="44"/>
        <v>529</v>
      </c>
      <c r="BK76">
        <v>0</v>
      </c>
      <c r="BL76">
        <f t="shared" si="45"/>
        <v>529</v>
      </c>
      <c r="BM76">
        <v>2</v>
      </c>
      <c r="BN76">
        <f t="shared" si="46"/>
        <v>5</v>
      </c>
      <c r="BO76">
        <f t="shared" si="47"/>
        <v>264.5</v>
      </c>
      <c r="BQ76">
        <v>1918</v>
      </c>
      <c r="BR76">
        <v>0</v>
      </c>
      <c r="BS76">
        <v>0</v>
      </c>
      <c r="BT76">
        <f t="shared" si="48"/>
        <v>1918</v>
      </c>
      <c r="BU76">
        <v>0</v>
      </c>
      <c r="BV76">
        <f t="shared" si="49"/>
        <v>1918</v>
      </c>
      <c r="BW76">
        <v>10</v>
      </c>
      <c r="BX76">
        <f t="shared" si="50"/>
        <v>5</v>
      </c>
      <c r="BY76">
        <f t="shared" si="51"/>
        <v>191.8</v>
      </c>
      <c r="CA76">
        <v>750</v>
      </c>
    </row>
    <row r="77" spans="1:79" ht="17.25" customHeight="1" x14ac:dyDescent="0.3">
      <c r="A77" s="2">
        <v>44544</v>
      </c>
      <c r="B77" t="s">
        <v>174</v>
      </c>
      <c r="C77" t="s">
        <v>175</v>
      </c>
      <c r="D77" t="s">
        <v>27</v>
      </c>
      <c r="F77">
        <v>256</v>
      </c>
      <c r="G77">
        <v>0</v>
      </c>
      <c r="H77">
        <v>0</v>
      </c>
      <c r="I77">
        <v>-5</v>
      </c>
      <c r="J77">
        <f t="shared" si="27"/>
        <v>251</v>
      </c>
      <c r="K77">
        <v>0</v>
      </c>
      <c r="L77">
        <f t="shared" si="28"/>
        <v>251</v>
      </c>
      <c r="M77">
        <v>2</v>
      </c>
      <c r="N77">
        <v>1</v>
      </c>
      <c r="O77">
        <f t="shared" si="29"/>
        <v>125.5</v>
      </c>
      <c r="Q77">
        <v>83</v>
      </c>
      <c r="R77">
        <v>0</v>
      </c>
      <c r="S77">
        <v>0</v>
      </c>
      <c r="T77">
        <v>0</v>
      </c>
      <c r="U77">
        <f t="shared" si="30"/>
        <v>83</v>
      </c>
      <c r="V77">
        <v>0</v>
      </c>
      <c r="W77">
        <f t="shared" si="31"/>
        <v>83</v>
      </c>
      <c r="X77">
        <v>0</v>
      </c>
      <c r="Y77">
        <v>2</v>
      </c>
      <c r="Z77">
        <f t="shared" si="32"/>
        <v>0</v>
      </c>
      <c r="AB77">
        <v>1617</v>
      </c>
      <c r="AC77">
        <v>0</v>
      </c>
      <c r="AD77">
        <v>0</v>
      </c>
      <c r="AE77">
        <v>0</v>
      </c>
      <c r="AF77">
        <f t="shared" si="33"/>
        <v>1617</v>
      </c>
      <c r="AG77">
        <v>0</v>
      </c>
      <c r="AH77">
        <f t="shared" si="34"/>
        <v>1617</v>
      </c>
      <c r="AI77">
        <v>3</v>
      </c>
      <c r="AJ77">
        <f t="shared" si="35"/>
        <v>6</v>
      </c>
      <c r="AK77">
        <f t="shared" si="52"/>
        <v>539</v>
      </c>
      <c r="AM77">
        <v>755</v>
      </c>
      <c r="AN77">
        <v>910</v>
      </c>
      <c r="AO77">
        <v>0</v>
      </c>
      <c r="AP77">
        <f t="shared" si="36"/>
        <v>1665</v>
      </c>
      <c r="AQ77">
        <v>0</v>
      </c>
      <c r="AR77">
        <f t="shared" si="37"/>
        <v>1665</v>
      </c>
      <c r="AS77">
        <v>2</v>
      </c>
      <c r="AT77">
        <f t="shared" si="38"/>
        <v>6</v>
      </c>
      <c r="AU77">
        <f t="shared" si="39"/>
        <v>832.5</v>
      </c>
      <c r="AW77">
        <v>140</v>
      </c>
      <c r="AX77">
        <v>235</v>
      </c>
      <c r="AY77">
        <v>0</v>
      </c>
      <c r="AZ77">
        <f t="shared" si="40"/>
        <v>375</v>
      </c>
      <c r="BA77">
        <v>0</v>
      </c>
      <c r="BB77">
        <f t="shared" si="41"/>
        <v>375</v>
      </c>
      <c r="BC77">
        <v>1</v>
      </c>
      <c r="BD77">
        <f t="shared" si="42"/>
        <v>7</v>
      </c>
      <c r="BE77">
        <f t="shared" si="43"/>
        <v>375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72</v>
      </c>
      <c r="BR77">
        <v>240</v>
      </c>
      <c r="BS77">
        <v>0</v>
      </c>
      <c r="BT77">
        <f t="shared" si="48"/>
        <v>312</v>
      </c>
      <c r="BU77">
        <v>0</v>
      </c>
      <c r="BV77">
        <f t="shared" si="49"/>
        <v>312</v>
      </c>
      <c r="BW77">
        <v>2</v>
      </c>
      <c r="BX77">
        <f t="shared" si="50"/>
        <v>5</v>
      </c>
      <c r="BY77">
        <f t="shared" si="51"/>
        <v>156</v>
      </c>
      <c r="CA77">
        <v>367</v>
      </c>
    </row>
    <row r="78" spans="1:79" ht="17.25" customHeight="1" x14ac:dyDescent="0.3">
      <c r="A78" s="2">
        <v>44544</v>
      </c>
      <c r="B78" t="s">
        <v>176</v>
      </c>
      <c r="C78" t="s">
        <v>177</v>
      </c>
      <c r="D78" t="s">
        <v>27</v>
      </c>
      <c r="F78">
        <v>916</v>
      </c>
      <c r="G78">
        <v>0</v>
      </c>
      <c r="H78">
        <v>0</v>
      </c>
      <c r="I78">
        <v>-64</v>
      </c>
      <c r="J78">
        <f t="shared" si="27"/>
        <v>852</v>
      </c>
      <c r="K78">
        <v>0</v>
      </c>
      <c r="L78">
        <f t="shared" si="28"/>
        <v>852</v>
      </c>
      <c r="M78">
        <v>38</v>
      </c>
      <c r="N78">
        <v>1</v>
      </c>
      <c r="O78">
        <f t="shared" si="29"/>
        <v>22.421052631578949</v>
      </c>
      <c r="Q78">
        <v>145</v>
      </c>
      <c r="R78">
        <v>0</v>
      </c>
      <c r="S78">
        <v>0</v>
      </c>
      <c r="T78">
        <v>-22</v>
      </c>
      <c r="U78">
        <f t="shared" si="30"/>
        <v>123</v>
      </c>
      <c r="V78">
        <v>0</v>
      </c>
      <c r="W78">
        <f t="shared" si="31"/>
        <v>123</v>
      </c>
      <c r="X78">
        <v>19</v>
      </c>
      <c r="Y78">
        <v>2</v>
      </c>
      <c r="Z78">
        <f t="shared" si="32"/>
        <v>6.4736842105263159</v>
      </c>
      <c r="AB78">
        <v>2477</v>
      </c>
      <c r="AC78">
        <v>0</v>
      </c>
      <c r="AD78">
        <v>0</v>
      </c>
      <c r="AE78">
        <v>-499</v>
      </c>
      <c r="AF78">
        <f t="shared" si="33"/>
        <v>1978</v>
      </c>
      <c r="AG78">
        <v>2400</v>
      </c>
      <c r="AH78">
        <f t="shared" si="34"/>
        <v>4378</v>
      </c>
      <c r="AI78">
        <v>95</v>
      </c>
      <c r="AJ78">
        <f t="shared" si="35"/>
        <v>6</v>
      </c>
      <c r="AK78">
        <f t="shared" si="52"/>
        <v>46.084210526315786</v>
      </c>
      <c r="AM78">
        <v>1202</v>
      </c>
      <c r="AN78">
        <v>0</v>
      </c>
      <c r="AO78">
        <v>-840</v>
      </c>
      <c r="AP78">
        <f t="shared" si="36"/>
        <v>362</v>
      </c>
      <c r="AQ78">
        <v>1600</v>
      </c>
      <c r="AR78">
        <f t="shared" si="37"/>
        <v>1962</v>
      </c>
      <c r="AS78">
        <v>81</v>
      </c>
      <c r="AT78">
        <f t="shared" si="38"/>
        <v>6</v>
      </c>
      <c r="AU78">
        <f t="shared" si="39"/>
        <v>24.222222222222221</v>
      </c>
      <c r="AW78">
        <v>478</v>
      </c>
      <c r="AX78">
        <v>0</v>
      </c>
      <c r="AY78">
        <v>-54</v>
      </c>
      <c r="AZ78">
        <f t="shared" si="40"/>
        <v>424</v>
      </c>
      <c r="BA78">
        <v>1600</v>
      </c>
      <c r="BB78">
        <f t="shared" si="41"/>
        <v>2024</v>
      </c>
      <c r="BC78">
        <v>64</v>
      </c>
      <c r="BD78">
        <f t="shared" si="42"/>
        <v>7</v>
      </c>
      <c r="BE78">
        <f t="shared" si="43"/>
        <v>31.625</v>
      </c>
      <c r="BG78">
        <v>5</v>
      </c>
      <c r="BH78">
        <v>0</v>
      </c>
      <c r="BI78">
        <v>0</v>
      </c>
      <c r="BJ78">
        <f t="shared" si="44"/>
        <v>5</v>
      </c>
      <c r="BK78">
        <v>1440</v>
      </c>
      <c r="BL78">
        <f t="shared" si="45"/>
        <v>1445</v>
      </c>
      <c r="BM78">
        <v>25</v>
      </c>
      <c r="BN78">
        <f t="shared" si="46"/>
        <v>5</v>
      </c>
      <c r="BO78">
        <f t="shared" si="47"/>
        <v>57.8</v>
      </c>
      <c r="BQ78">
        <v>1013</v>
      </c>
      <c r="BR78">
        <v>0</v>
      </c>
      <c r="BS78">
        <v>-32</v>
      </c>
      <c r="BT78">
        <f t="shared" si="48"/>
        <v>981</v>
      </c>
      <c r="BU78">
        <v>800</v>
      </c>
      <c r="BV78">
        <f t="shared" si="49"/>
        <v>1781</v>
      </c>
      <c r="BW78">
        <v>22</v>
      </c>
      <c r="BX78">
        <f t="shared" si="50"/>
        <v>5</v>
      </c>
      <c r="BY78">
        <f t="shared" si="51"/>
        <v>80.954545454545453</v>
      </c>
      <c r="CA78">
        <v>7876</v>
      </c>
    </row>
    <row r="79" spans="1:79" ht="17.25" customHeight="1" x14ac:dyDescent="0.3">
      <c r="A79" s="2">
        <v>44544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44544</v>
      </c>
      <c r="B80" t="s">
        <v>178</v>
      </c>
      <c r="C80" t="s">
        <v>179</v>
      </c>
      <c r="D80" t="s">
        <v>27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44544</v>
      </c>
      <c r="B81" t="s">
        <v>180</v>
      </c>
      <c r="C81" t="s">
        <v>181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44544</v>
      </c>
      <c r="B82" t="s">
        <v>182</v>
      </c>
      <c r="C82" t="s">
        <v>183</v>
      </c>
      <c r="D82" t="s">
        <v>27</v>
      </c>
      <c r="F82">
        <v>247</v>
      </c>
      <c r="G82">
        <v>0</v>
      </c>
      <c r="H82">
        <v>0</v>
      </c>
      <c r="I82">
        <v>-28</v>
      </c>
      <c r="J82">
        <f t="shared" si="27"/>
        <v>219</v>
      </c>
      <c r="K82">
        <v>0</v>
      </c>
      <c r="L82">
        <f t="shared" si="28"/>
        <v>219</v>
      </c>
      <c r="M82">
        <v>11</v>
      </c>
      <c r="N82">
        <v>1</v>
      </c>
      <c r="O82">
        <f t="shared" si="29"/>
        <v>19.90909090909091</v>
      </c>
      <c r="Q82">
        <v>68</v>
      </c>
      <c r="R82">
        <v>0</v>
      </c>
      <c r="S82">
        <v>0</v>
      </c>
      <c r="T82">
        <v>0</v>
      </c>
      <c r="U82">
        <f t="shared" si="30"/>
        <v>68</v>
      </c>
      <c r="V82">
        <v>0</v>
      </c>
      <c r="W82">
        <f t="shared" si="31"/>
        <v>68</v>
      </c>
      <c r="X82">
        <v>4</v>
      </c>
      <c r="Y82">
        <v>2</v>
      </c>
      <c r="Z82">
        <f t="shared" si="32"/>
        <v>17</v>
      </c>
      <c r="AB82">
        <v>819</v>
      </c>
      <c r="AC82">
        <v>0</v>
      </c>
      <c r="AD82">
        <v>0</v>
      </c>
      <c r="AE82">
        <v>-13</v>
      </c>
      <c r="AF82">
        <f t="shared" si="33"/>
        <v>806</v>
      </c>
      <c r="AG82">
        <v>0</v>
      </c>
      <c r="AH82">
        <f t="shared" si="34"/>
        <v>806</v>
      </c>
      <c r="AI82">
        <v>61</v>
      </c>
      <c r="AJ82">
        <f t="shared" si="35"/>
        <v>6</v>
      </c>
      <c r="AK82">
        <f t="shared" si="52"/>
        <v>13.21311475409836</v>
      </c>
      <c r="AM82">
        <v>92</v>
      </c>
      <c r="AN82">
        <v>0</v>
      </c>
      <c r="AO82">
        <v>-34</v>
      </c>
      <c r="AP82">
        <f t="shared" si="36"/>
        <v>58</v>
      </c>
      <c r="AQ82">
        <v>0</v>
      </c>
      <c r="AR82">
        <f t="shared" si="37"/>
        <v>58</v>
      </c>
      <c r="AS82">
        <v>17</v>
      </c>
      <c r="AT82">
        <f t="shared" si="38"/>
        <v>6</v>
      </c>
      <c r="AU82">
        <f t="shared" si="39"/>
        <v>3.4117647058823528</v>
      </c>
      <c r="AW82">
        <v>113</v>
      </c>
      <c r="AX82">
        <v>0</v>
      </c>
      <c r="AY82">
        <v>0</v>
      </c>
      <c r="AZ82">
        <f t="shared" si="40"/>
        <v>113</v>
      </c>
      <c r="BA82">
        <v>0</v>
      </c>
      <c r="BB82">
        <f t="shared" si="41"/>
        <v>113</v>
      </c>
      <c r="BC82">
        <v>10</v>
      </c>
      <c r="BD82">
        <f t="shared" si="42"/>
        <v>7</v>
      </c>
      <c r="BE82">
        <f t="shared" si="43"/>
        <v>11.3</v>
      </c>
      <c r="BG82">
        <v>237</v>
      </c>
      <c r="BH82">
        <v>0</v>
      </c>
      <c r="BI82">
        <v>-34</v>
      </c>
      <c r="BJ82">
        <f t="shared" si="44"/>
        <v>203</v>
      </c>
      <c r="BK82">
        <v>0</v>
      </c>
      <c r="BL82">
        <f t="shared" si="45"/>
        <v>203</v>
      </c>
      <c r="BM82">
        <v>15</v>
      </c>
      <c r="BN82">
        <v>71</v>
      </c>
      <c r="BO82">
        <f t="shared" si="47"/>
        <v>13.533333333333333</v>
      </c>
      <c r="BQ82">
        <v>449</v>
      </c>
      <c r="BR82">
        <v>0</v>
      </c>
      <c r="BS82">
        <v>0</v>
      </c>
      <c r="BT82">
        <f t="shared" si="48"/>
        <v>449</v>
      </c>
      <c r="BU82">
        <v>0</v>
      </c>
      <c r="BV82">
        <f t="shared" si="49"/>
        <v>449</v>
      </c>
      <c r="BW82">
        <v>4</v>
      </c>
      <c r="BX82">
        <f t="shared" si="50"/>
        <v>5</v>
      </c>
      <c r="BY82">
        <f t="shared" si="51"/>
        <v>112.25</v>
      </c>
      <c r="CA82">
        <v>0</v>
      </c>
    </row>
    <row r="83" spans="1:79" ht="17.25" customHeight="1" x14ac:dyDescent="0.3">
      <c r="A83" s="2">
        <v>44544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44544</v>
      </c>
      <c r="B84" t="s">
        <v>184</v>
      </c>
      <c r="C84" t="s">
        <v>185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44544</v>
      </c>
      <c r="B85" t="s">
        <v>186</v>
      </c>
      <c r="C85" t="s">
        <v>187</v>
      </c>
      <c r="D85" t="s">
        <v>27</v>
      </c>
      <c r="F85">
        <v>393</v>
      </c>
      <c r="G85">
        <v>0</v>
      </c>
      <c r="H85">
        <v>0</v>
      </c>
      <c r="I85">
        <v>-13</v>
      </c>
      <c r="J85">
        <f t="shared" si="27"/>
        <v>380</v>
      </c>
      <c r="K85">
        <v>0</v>
      </c>
      <c r="L85">
        <f t="shared" si="28"/>
        <v>380</v>
      </c>
      <c r="M85">
        <v>13</v>
      </c>
      <c r="N85">
        <v>1</v>
      </c>
      <c r="O85">
        <f t="shared" si="29"/>
        <v>29.23076923076923</v>
      </c>
      <c r="Q85">
        <v>169</v>
      </c>
      <c r="R85">
        <v>0</v>
      </c>
      <c r="S85">
        <v>0</v>
      </c>
      <c r="T85">
        <v>0</v>
      </c>
      <c r="U85">
        <f t="shared" si="30"/>
        <v>169</v>
      </c>
      <c r="V85">
        <v>0</v>
      </c>
      <c r="W85">
        <f t="shared" si="31"/>
        <v>169</v>
      </c>
      <c r="X85">
        <v>4</v>
      </c>
      <c r="Y85">
        <v>2</v>
      </c>
      <c r="Z85">
        <f t="shared" si="32"/>
        <v>42.25</v>
      </c>
      <c r="AB85">
        <v>458</v>
      </c>
      <c r="AC85">
        <v>0</v>
      </c>
      <c r="AD85">
        <v>0</v>
      </c>
      <c r="AE85">
        <v>0</v>
      </c>
      <c r="AF85">
        <f t="shared" si="33"/>
        <v>458</v>
      </c>
      <c r="AG85">
        <v>0</v>
      </c>
      <c r="AH85">
        <f t="shared" si="34"/>
        <v>458</v>
      </c>
      <c r="AI85">
        <v>17</v>
      </c>
      <c r="AJ85">
        <f t="shared" si="35"/>
        <v>6</v>
      </c>
      <c r="AK85">
        <f t="shared" si="52"/>
        <v>26.941176470588236</v>
      </c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W85">
        <v>266</v>
      </c>
      <c r="AX85">
        <v>0</v>
      </c>
      <c r="AY85">
        <v>0</v>
      </c>
      <c r="AZ85">
        <f t="shared" si="40"/>
        <v>266</v>
      </c>
      <c r="BA85">
        <v>0</v>
      </c>
      <c r="BB85">
        <f t="shared" si="41"/>
        <v>266</v>
      </c>
      <c r="BC85">
        <v>3</v>
      </c>
      <c r="BD85">
        <f t="shared" si="42"/>
        <v>7</v>
      </c>
      <c r="BE85">
        <f t="shared" si="43"/>
        <v>88.666666666666671</v>
      </c>
      <c r="BG85">
        <v>348</v>
      </c>
      <c r="BH85">
        <v>0</v>
      </c>
      <c r="BI85">
        <v>-39</v>
      </c>
      <c r="BJ85">
        <f t="shared" si="44"/>
        <v>309</v>
      </c>
      <c r="BK85">
        <v>0</v>
      </c>
      <c r="BL85">
        <f t="shared" si="45"/>
        <v>309</v>
      </c>
      <c r="BM85">
        <v>5</v>
      </c>
      <c r="BN85">
        <f t="shared" si="46"/>
        <v>5</v>
      </c>
      <c r="BO85">
        <f t="shared" si="47"/>
        <v>61.8</v>
      </c>
      <c r="BQ85">
        <v>131</v>
      </c>
      <c r="BR85">
        <v>0</v>
      </c>
      <c r="BS85">
        <v>0</v>
      </c>
      <c r="BT85">
        <f t="shared" si="48"/>
        <v>131</v>
      </c>
      <c r="BU85">
        <v>0</v>
      </c>
      <c r="BV85">
        <f t="shared" si="49"/>
        <v>131</v>
      </c>
      <c r="BW85">
        <v>2</v>
      </c>
      <c r="BX85">
        <f t="shared" si="50"/>
        <v>5</v>
      </c>
      <c r="BY85">
        <f t="shared" si="51"/>
        <v>65.5</v>
      </c>
      <c r="CA85">
        <v>0</v>
      </c>
    </row>
    <row r="86" spans="1:79" ht="18.600000000000001" customHeight="1" x14ac:dyDescent="0.3">
      <c r="A86" s="2">
        <v>44544</v>
      </c>
      <c r="B86" t="s">
        <v>188</v>
      </c>
      <c r="C86" t="s">
        <v>189</v>
      </c>
      <c r="D86" t="s">
        <v>27</v>
      </c>
      <c r="F86">
        <v>890</v>
      </c>
      <c r="G86">
        <v>0</v>
      </c>
      <c r="H86">
        <v>0</v>
      </c>
      <c r="I86">
        <v>0</v>
      </c>
      <c r="J86">
        <f t="shared" si="27"/>
        <v>890</v>
      </c>
      <c r="K86">
        <v>0</v>
      </c>
      <c r="L86">
        <f t="shared" si="28"/>
        <v>890</v>
      </c>
      <c r="M86">
        <v>13</v>
      </c>
      <c r="N86">
        <v>1</v>
      </c>
      <c r="O86">
        <f t="shared" si="29"/>
        <v>68.461538461538467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633</v>
      </c>
      <c r="AC86">
        <v>0</v>
      </c>
      <c r="AD86">
        <v>0</v>
      </c>
      <c r="AE86">
        <v>0</v>
      </c>
      <c r="AF86">
        <f t="shared" si="33"/>
        <v>633</v>
      </c>
      <c r="AG86">
        <v>0</v>
      </c>
      <c r="AH86">
        <f t="shared" si="34"/>
        <v>633</v>
      </c>
      <c r="AI86">
        <v>13</v>
      </c>
      <c r="AJ86">
        <f t="shared" si="35"/>
        <v>6</v>
      </c>
      <c r="AK86">
        <f t="shared" si="52"/>
        <v>48.692307692307693</v>
      </c>
      <c r="AM86">
        <v>31</v>
      </c>
      <c r="AN86">
        <v>0</v>
      </c>
      <c r="AO86">
        <v>0</v>
      </c>
      <c r="AP86">
        <f t="shared" si="36"/>
        <v>31</v>
      </c>
      <c r="AQ86">
        <v>0</v>
      </c>
      <c r="AR86">
        <f t="shared" si="37"/>
        <v>31</v>
      </c>
      <c r="AS86">
        <v>6</v>
      </c>
      <c r="AT86">
        <f t="shared" si="38"/>
        <v>6</v>
      </c>
      <c r="AU86">
        <f>IFERROR(AR86/AS86,0)</f>
        <v>5.166666666666667</v>
      </c>
      <c r="AW86">
        <v>0</v>
      </c>
      <c r="AX86">
        <v>0</v>
      </c>
      <c r="AY86">
        <v>0</v>
      </c>
      <c r="AZ86">
        <f t="shared" si="40"/>
        <v>0</v>
      </c>
      <c r="BA86">
        <v>0</v>
      </c>
      <c r="BB86">
        <f t="shared" si="41"/>
        <v>0</v>
      </c>
      <c r="BC86">
        <v>11</v>
      </c>
      <c r="BD86">
        <f t="shared" si="42"/>
        <v>7</v>
      </c>
      <c r="BE86">
        <f t="shared" si="43"/>
        <v>0</v>
      </c>
      <c r="BG86">
        <v>576</v>
      </c>
      <c r="BH86">
        <v>0</v>
      </c>
      <c r="BI86">
        <v>0</v>
      </c>
      <c r="BJ86">
        <f t="shared" si="44"/>
        <v>576</v>
      </c>
      <c r="BK86">
        <v>0</v>
      </c>
      <c r="BL86">
        <f t="shared" si="45"/>
        <v>576</v>
      </c>
      <c r="BM86">
        <v>1</v>
      </c>
      <c r="BN86">
        <f t="shared" si="46"/>
        <v>5</v>
      </c>
      <c r="BO86">
        <f t="shared" si="47"/>
        <v>576</v>
      </c>
      <c r="BQ86">
        <v>349</v>
      </c>
      <c r="BR86">
        <v>0</v>
      </c>
      <c r="BS86">
        <v>0</v>
      </c>
      <c r="BT86">
        <f t="shared" si="48"/>
        <v>349</v>
      </c>
      <c r="BU86">
        <v>0</v>
      </c>
      <c r="BV86">
        <f t="shared" si="49"/>
        <v>349</v>
      </c>
      <c r="BW86">
        <v>6</v>
      </c>
      <c r="BX86">
        <f t="shared" si="50"/>
        <v>5</v>
      </c>
      <c r="BY86">
        <f t="shared" si="51"/>
        <v>58.166666666666664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BFFB-CCD0-4FBC-AFDF-78C3783A832A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7.88671875" style="3" customWidth="1"/>
    <col min="2" max="2" width="6.77734375" bestFit="1" customWidth="1"/>
    <col min="3" max="3" width="23.33203125" bestFit="1" customWidth="1"/>
    <col min="4" max="4" width="4.44140625" bestFit="1" customWidth="1"/>
    <col min="5" max="5" width="10.33203125" bestFit="1" customWidth="1"/>
    <col min="6" max="6" width="7" bestFit="1" customWidth="1"/>
    <col min="7" max="7" width="5.109375" bestFit="1" customWidth="1"/>
    <col min="8" max="8" width="4.77734375" bestFit="1" customWidth="1"/>
    <col min="9" max="9" width="22.88671875" bestFit="1" customWidth="1"/>
    <col min="10" max="10" width="6.109375" bestFit="1" customWidth="1"/>
    <col min="11" max="11" width="9" bestFit="1" customWidth="1"/>
    <col min="12" max="12" width="9.6640625" bestFit="1" customWidth="1"/>
    <col min="13" max="13" width="10.5546875" bestFit="1" customWidth="1"/>
    <col min="14" max="14" width="14" bestFit="1" customWidth="1"/>
    <col min="15" max="15" width="12.77734375" bestFit="1" customWidth="1"/>
    <col min="16" max="16" width="11.77734375" bestFit="1" customWidth="1"/>
    <col min="17" max="17" width="7" bestFit="1" customWidth="1"/>
    <col min="18" max="18" width="5.109375" bestFit="1" customWidth="1"/>
    <col min="19" max="19" width="4.77734375" bestFit="1" customWidth="1"/>
    <col min="20" max="20" width="22.88671875" bestFit="1" customWidth="1"/>
    <col min="21" max="21" width="5.21875" bestFit="1" customWidth="1"/>
    <col min="22" max="22" width="9" bestFit="1" customWidth="1"/>
    <col min="23" max="23" width="9.6640625" bestFit="1" customWidth="1"/>
    <col min="24" max="24" width="10.5546875" bestFit="1" customWidth="1"/>
    <col min="25" max="25" width="14" bestFit="1" customWidth="1"/>
    <col min="26" max="26" width="12.77734375" bestFit="1" customWidth="1"/>
    <col min="27" max="28" width="8.77734375" bestFit="1" customWidth="1"/>
    <col min="29" max="29" width="8.88671875" bestFit="1" customWidth="1"/>
    <col min="30" max="30" width="15.6640625" bestFit="1" customWidth="1"/>
    <col min="31" max="31" width="22.88671875" bestFit="1" customWidth="1"/>
    <col min="32" max="32" width="7.21875" bestFit="1" customWidth="1"/>
    <col min="33" max="33" width="9" bestFit="1" customWidth="1"/>
    <col min="34" max="34" width="9.6640625" bestFit="1" customWidth="1"/>
    <col min="35" max="35" width="10.5546875" bestFit="1" customWidth="1"/>
    <col min="36" max="36" width="14" bestFit="1" customWidth="1"/>
    <col min="37" max="37" width="12.77734375" bestFit="1" customWidth="1"/>
    <col min="38" max="38" width="12.44140625" bestFit="1" customWidth="1"/>
    <col min="39" max="39" width="7" bestFit="1" customWidth="1"/>
    <col min="40" max="40" width="6.109375" bestFit="1" customWidth="1"/>
    <col min="41" max="41" width="22.88671875" bestFit="1" customWidth="1"/>
    <col min="42" max="42" width="6.109375" bestFit="1" customWidth="1"/>
    <col min="43" max="43" width="9" bestFit="1" customWidth="1"/>
    <col min="44" max="44" width="9.6640625" bestFit="1" customWidth="1"/>
    <col min="45" max="45" width="10.5546875" bestFit="1" customWidth="1"/>
    <col min="46" max="46" width="14" bestFit="1" customWidth="1"/>
    <col min="47" max="47" width="12.77734375" bestFit="1" customWidth="1"/>
    <col min="48" max="48" width="11.44140625" bestFit="1" customWidth="1"/>
    <col min="49" max="49" width="7" bestFit="1" customWidth="1"/>
    <col min="50" max="50" width="5.109375" bestFit="1" customWidth="1"/>
    <col min="51" max="51" width="22.88671875" bestFit="1" customWidth="1"/>
    <col min="52" max="52" width="6.109375" bestFit="1" customWidth="1"/>
    <col min="53" max="53" width="9" bestFit="1" customWidth="1"/>
    <col min="54" max="54" width="9.6640625" bestFit="1" customWidth="1"/>
    <col min="55" max="55" width="10.5546875" bestFit="1" customWidth="1"/>
    <col min="56" max="56" width="14" bestFit="1" customWidth="1"/>
    <col min="57" max="57" width="12.77734375" bestFit="1" customWidth="1"/>
    <col min="58" max="58" width="13.88671875" bestFit="1" customWidth="1"/>
    <col min="59" max="59" width="7" bestFit="1" customWidth="1"/>
    <col min="60" max="60" width="6.109375" bestFit="1" customWidth="1"/>
    <col min="61" max="61" width="22.88671875" bestFit="1" customWidth="1"/>
    <col min="62" max="62" width="6.109375" bestFit="1" customWidth="1"/>
    <col min="63" max="63" width="9" bestFit="1" customWidth="1"/>
    <col min="64" max="64" width="9.6640625" bestFit="1" customWidth="1"/>
    <col min="65" max="65" width="10.5546875" bestFit="1" customWidth="1"/>
    <col min="66" max="66" width="14" bestFit="1" customWidth="1"/>
    <col min="67" max="67" width="12.77734375" bestFit="1" customWidth="1"/>
    <col min="68" max="68" width="11.88671875" bestFit="1" customWidth="1"/>
    <col min="69" max="69" width="7" bestFit="1" customWidth="1"/>
    <col min="70" max="70" width="5.109375" bestFit="1" customWidth="1"/>
    <col min="71" max="71" width="22.88671875" bestFit="1" customWidth="1"/>
    <col min="72" max="72" width="6.109375" bestFit="1" customWidth="1"/>
    <col min="73" max="73" width="9" bestFit="1" customWidth="1"/>
    <col min="74" max="74" width="9.6640625" bestFit="1" customWidth="1"/>
    <col min="75" max="75" width="10.5546875" bestFit="1" customWidth="1"/>
    <col min="76" max="76" width="14" bestFit="1" customWidth="1"/>
    <col min="77" max="77" width="12.77734375" bestFit="1" customWidth="1"/>
    <col min="78" max="78" width="12.109375" bestFit="1" customWidth="1"/>
    <col min="79" max="79" width="11.109375" bestFit="1" customWidth="1"/>
    <col min="80" max="16384" width="9.6640625" style="3"/>
  </cols>
  <sheetData>
    <row r="1" spans="1:79" customFormat="1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44545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44545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79</v>
      </c>
      <c r="BH3">
        <v>0</v>
      </c>
      <c r="BI3">
        <v>-6</v>
      </c>
      <c r="BJ3">
        <f t="shared" si="17"/>
        <v>73</v>
      </c>
      <c r="BK3">
        <v>0</v>
      </c>
      <c r="BL3">
        <f t="shared" si="18"/>
        <v>73</v>
      </c>
      <c r="BM3">
        <v>6</v>
      </c>
      <c r="BN3">
        <f t="shared" si="19"/>
        <v>5</v>
      </c>
      <c r="BO3">
        <f t="shared" si="20"/>
        <v>12.166666666666666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CA3">
        <v>0</v>
      </c>
    </row>
    <row r="4" spans="1:79" ht="16.5" customHeight="1" x14ac:dyDescent="0.3">
      <c r="A4" s="2">
        <v>44545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44545</v>
      </c>
      <c r="B5" t="s">
        <v>30</v>
      </c>
      <c r="C5" t="s">
        <v>31</v>
      </c>
      <c r="D5" t="s">
        <v>27</v>
      </c>
      <c r="F5">
        <v>158</v>
      </c>
      <c r="G5">
        <v>0</v>
      </c>
      <c r="H5">
        <v>0</v>
      </c>
      <c r="I5">
        <v>0</v>
      </c>
      <c r="J5">
        <f t="shared" si="0"/>
        <v>158</v>
      </c>
      <c r="K5">
        <v>0</v>
      </c>
      <c r="L5">
        <f t="shared" si="1"/>
        <v>158</v>
      </c>
      <c r="M5">
        <v>8</v>
      </c>
      <c r="N5">
        <v>1</v>
      </c>
      <c r="O5">
        <f t="shared" si="2"/>
        <v>19.75</v>
      </c>
      <c r="Q5">
        <v>374</v>
      </c>
      <c r="R5">
        <v>0</v>
      </c>
      <c r="S5">
        <v>0</v>
      </c>
      <c r="T5">
        <v>0</v>
      </c>
      <c r="U5">
        <f t="shared" si="3"/>
        <v>374</v>
      </c>
      <c r="V5">
        <v>0</v>
      </c>
      <c r="W5">
        <f t="shared" si="4"/>
        <v>374</v>
      </c>
      <c r="X5">
        <v>7</v>
      </c>
      <c r="Y5">
        <v>2</v>
      </c>
      <c r="Z5">
        <f t="shared" si="5"/>
        <v>53.428571428571431</v>
      </c>
      <c r="AB5">
        <v>997</v>
      </c>
      <c r="AC5">
        <v>0</v>
      </c>
      <c r="AD5">
        <v>0</v>
      </c>
      <c r="AE5">
        <v>-10</v>
      </c>
      <c r="AF5">
        <f t="shared" si="6"/>
        <v>987</v>
      </c>
      <c r="AG5">
        <v>0</v>
      </c>
      <c r="AH5">
        <f t="shared" si="7"/>
        <v>987</v>
      </c>
      <c r="AI5">
        <v>21</v>
      </c>
      <c r="AJ5">
        <f t="shared" si="8"/>
        <v>6</v>
      </c>
      <c r="AK5">
        <f t="shared" si="25"/>
        <v>47</v>
      </c>
      <c r="AM5">
        <v>1550</v>
      </c>
      <c r="AN5">
        <v>165</v>
      </c>
      <c r="AO5">
        <v>0</v>
      </c>
      <c r="AP5">
        <f t="shared" si="9"/>
        <v>1715</v>
      </c>
      <c r="AQ5">
        <v>0</v>
      </c>
      <c r="AR5">
        <f t="shared" si="10"/>
        <v>1715</v>
      </c>
      <c r="AS5">
        <v>17</v>
      </c>
      <c r="AT5">
        <f t="shared" si="11"/>
        <v>6</v>
      </c>
      <c r="AU5">
        <f t="shared" si="12"/>
        <v>100.88235294117646</v>
      </c>
      <c r="AW5">
        <v>178</v>
      </c>
      <c r="AX5">
        <v>0</v>
      </c>
      <c r="AY5">
        <v>0</v>
      </c>
      <c r="AZ5">
        <f t="shared" si="13"/>
        <v>178</v>
      </c>
      <c r="BA5">
        <v>0</v>
      </c>
      <c r="BB5">
        <f t="shared" si="14"/>
        <v>178</v>
      </c>
      <c r="BC5">
        <v>4</v>
      </c>
      <c r="BD5">
        <f t="shared" si="15"/>
        <v>7</v>
      </c>
      <c r="BE5">
        <f t="shared" si="16"/>
        <v>44.5</v>
      </c>
      <c r="BG5">
        <v>296</v>
      </c>
      <c r="BH5">
        <v>0</v>
      </c>
      <c r="BI5">
        <v>0</v>
      </c>
      <c r="BJ5">
        <f t="shared" si="17"/>
        <v>296</v>
      </c>
      <c r="BK5">
        <v>0</v>
      </c>
      <c r="BL5">
        <f t="shared" si="18"/>
        <v>296</v>
      </c>
      <c r="BM5">
        <v>3</v>
      </c>
      <c r="BN5">
        <f t="shared" si="19"/>
        <v>5</v>
      </c>
      <c r="BO5">
        <f t="shared" si="20"/>
        <v>98.666666666666671</v>
      </c>
      <c r="BQ5">
        <v>2113</v>
      </c>
      <c r="BR5">
        <v>0</v>
      </c>
      <c r="BS5">
        <v>0</v>
      </c>
      <c r="BT5">
        <f t="shared" si="21"/>
        <v>2113</v>
      </c>
      <c r="BU5">
        <v>0</v>
      </c>
      <c r="BV5">
        <f t="shared" si="22"/>
        <v>2113</v>
      </c>
      <c r="BW5">
        <v>18</v>
      </c>
      <c r="BX5">
        <f t="shared" si="23"/>
        <v>5</v>
      </c>
      <c r="BY5">
        <f t="shared" si="24"/>
        <v>117.38888888888889</v>
      </c>
      <c r="CA5">
        <v>1293</v>
      </c>
    </row>
    <row r="6" spans="1:79" ht="17.25" customHeight="1" x14ac:dyDescent="0.3">
      <c r="A6" s="2">
        <v>44545</v>
      </c>
      <c r="B6" t="s">
        <v>32</v>
      </c>
      <c r="C6" t="s">
        <v>33</v>
      </c>
      <c r="D6" t="s">
        <v>27</v>
      </c>
      <c r="F6">
        <v>227</v>
      </c>
      <c r="G6">
        <v>0</v>
      </c>
      <c r="H6">
        <v>0</v>
      </c>
      <c r="I6">
        <v>-5</v>
      </c>
      <c r="J6">
        <f t="shared" si="0"/>
        <v>222</v>
      </c>
      <c r="K6">
        <v>0</v>
      </c>
      <c r="L6">
        <f t="shared" si="1"/>
        <v>222</v>
      </c>
      <c r="M6">
        <v>6</v>
      </c>
      <c r="N6">
        <v>1</v>
      </c>
      <c r="O6">
        <f t="shared" si="2"/>
        <v>37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B6">
        <v>367</v>
      </c>
      <c r="AC6">
        <v>0</v>
      </c>
      <c r="AD6">
        <v>0</v>
      </c>
      <c r="AE6">
        <v>0</v>
      </c>
      <c r="AF6">
        <f t="shared" si="6"/>
        <v>367</v>
      </c>
      <c r="AG6">
        <v>0</v>
      </c>
      <c r="AH6">
        <f t="shared" si="7"/>
        <v>367</v>
      </c>
      <c r="AI6">
        <v>3</v>
      </c>
      <c r="AJ6">
        <f t="shared" si="8"/>
        <v>6</v>
      </c>
      <c r="AK6">
        <f t="shared" si="25"/>
        <v>122.33333333333333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W6">
        <v>230</v>
      </c>
      <c r="AX6">
        <v>0</v>
      </c>
      <c r="AY6">
        <v>0</v>
      </c>
      <c r="AZ6">
        <f t="shared" si="13"/>
        <v>230</v>
      </c>
      <c r="BA6">
        <v>0</v>
      </c>
      <c r="BB6">
        <f t="shared" si="14"/>
        <v>230</v>
      </c>
      <c r="BC6">
        <v>1</v>
      </c>
      <c r="BD6">
        <f t="shared" si="15"/>
        <v>7</v>
      </c>
      <c r="BE6">
        <f t="shared" si="16"/>
        <v>230</v>
      </c>
      <c r="BG6">
        <v>78</v>
      </c>
      <c r="BH6">
        <v>0</v>
      </c>
      <c r="BI6">
        <v>0</v>
      </c>
      <c r="BJ6">
        <f t="shared" si="17"/>
        <v>78</v>
      </c>
      <c r="BK6">
        <v>0</v>
      </c>
      <c r="BL6">
        <f t="shared" si="18"/>
        <v>78</v>
      </c>
      <c r="BM6">
        <v>2</v>
      </c>
      <c r="BN6">
        <f t="shared" si="19"/>
        <v>5</v>
      </c>
      <c r="BO6">
        <f t="shared" si="20"/>
        <v>39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CA6">
        <v>2916</v>
      </c>
    </row>
    <row r="7" spans="1:79" ht="15.75" customHeight="1" x14ac:dyDescent="0.3">
      <c r="A7" s="2">
        <v>44545</v>
      </c>
      <c r="B7" t="s">
        <v>34</v>
      </c>
      <c r="C7" t="s">
        <v>35</v>
      </c>
      <c r="D7" t="s">
        <v>27</v>
      </c>
      <c r="F7">
        <v>132</v>
      </c>
      <c r="G7">
        <v>0</v>
      </c>
      <c r="H7">
        <v>0</v>
      </c>
      <c r="I7">
        <v>-6</v>
      </c>
      <c r="J7">
        <f t="shared" si="0"/>
        <v>126</v>
      </c>
      <c r="K7">
        <v>0</v>
      </c>
      <c r="L7">
        <f t="shared" si="1"/>
        <v>126</v>
      </c>
      <c r="M7">
        <v>8</v>
      </c>
      <c r="N7">
        <v>1</v>
      </c>
      <c r="O7">
        <f t="shared" si="2"/>
        <v>15.75</v>
      </c>
      <c r="Q7">
        <v>51</v>
      </c>
      <c r="R7">
        <v>0</v>
      </c>
      <c r="S7">
        <v>0</v>
      </c>
      <c r="T7">
        <v>0</v>
      </c>
      <c r="U7">
        <f t="shared" si="3"/>
        <v>51</v>
      </c>
      <c r="V7">
        <v>0</v>
      </c>
      <c r="W7">
        <f t="shared" si="4"/>
        <v>51</v>
      </c>
      <c r="X7">
        <v>2</v>
      </c>
      <c r="Y7">
        <v>2</v>
      </c>
      <c r="Z7">
        <f t="shared" si="5"/>
        <v>25.5</v>
      </c>
      <c r="AB7">
        <v>457</v>
      </c>
      <c r="AC7">
        <v>0</v>
      </c>
      <c r="AD7">
        <v>0</v>
      </c>
      <c r="AE7">
        <v>-1</v>
      </c>
      <c r="AF7">
        <f t="shared" si="6"/>
        <v>456</v>
      </c>
      <c r="AG7">
        <v>0</v>
      </c>
      <c r="AH7">
        <f t="shared" si="7"/>
        <v>456</v>
      </c>
      <c r="AI7">
        <v>2</v>
      </c>
      <c r="AJ7">
        <f t="shared" si="8"/>
        <v>6</v>
      </c>
      <c r="AK7">
        <f t="shared" si="25"/>
        <v>228</v>
      </c>
      <c r="AM7">
        <v>441</v>
      </c>
      <c r="AN7">
        <v>0</v>
      </c>
      <c r="AO7">
        <v>0</v>
      </c>
      <c r="AP7">
        <f t="shared" si="9"/>
        <v>441</v>
      </c>
      <c r="AQ7">
        <v>0</v>
      </c>
      <c r="AR7">
        <f t="shared" si="10"/>
        <v>441</v>
      </c>
      <c r="AS7">
        <v>4</v>
      </c>
      <c r="AT7">
        <f t="shared" si="11"/>
        <v>6</v>
      </c>
      <c r="AU7">
        <f t="shared" si="12"/>
        <v>110.25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G7">
        <v>59</v>
      </c>
      <c r="BH7">
        <v>96</v>
      </c>
      <c r="BI7">
        <v>0</v>
      </c>
      <c r="BJ7">
        <f t="shared" si="17"/>
        <v>155</v>
      </c>
      <c r="BK7">
        <v>192</v>
      </c>
      <c r="BL7">
        <f t="shared" si="18"/>
        <v>347</v>
      </c>
      <c r="BM7">
        <v>1</v>
      </c>
      <c r="BN7">
        <f t="shared" si="19"/>
        <v>5</v>
      </c>
      <c r="BO7">
        <f t="shared" si="20"/>
        <v>347</v>
      </c>
      <c r="BQ7">
        <v>367</v>
      </c>
      <c r="BR7">
        <v>0</v>
      </c>
      <c r="BS7">
        <v>0</v>
      </c>
      <c r="BT7">
        <f t="shared" si="21"/>
        <v>367</v>
      </c>
      <c r="BU7">
        <v>0</v>
      </c>
      <c r="BV7">
        <f t="shared" si="22"/>
        <v>367</v>
      </c>
      <c r="BW7">
        <v>3</v>
      </c>
      <c r="BX7">
        <f t="shared" si="23"/>
        <v>5</v>
      </c>
      <c r="BY7">
        <f t="shared" si="24"/>
        <v>122.33333333333333</v>
      </c>
      <c r="CA7">
        <v>1215</v>
      </c>
    </row>
    <row r="8" spans="1:79" ht="17.25" customHeight="1" x14ac:dyDescent="0.3">
      <c r="A8" s="2">
        <v>44545</v>
      </c>
      <c r="B8" t="s">
        <v>36</v>
      </c>
      <c r="C8" t="s">
        <v>37</v>
      </c>
      <c r="D8" t="s">
        <v>27</v>
      </c>
      <c r="F8">
        <v>215</v>
      </c>
      <c r="G8">
        <v>160</v>
      </c>
      <c r="H8">
        <v>0</v>
      </c>
      <c r="I8">
        <v>-3</v>
      </c>
      <c r="J8">
        <f t="shared" si="0"/>
        <v>372</v>
      </c>
      <c r="K8">
        <v>0</v>
      </c>
      <c r="L8">
        <f t="shared" si="1"/>
        <v>372</v>
      </c>
      <c r="M8">
        <v>10</v>
      </c>
      <c r="N8">
        <v>1</v>
      </c>
      <c r="O8">
        <f t="shared" si="2"/>
        <v>37.200000000000003</v>
      </c>
      <c r="Q8">
        <v>368</v>
      </c>
      <c r="R8">
        <v>0</v>
      </c>
      <c r="S8">
        <v>0</v>
      </c>
      <c r="T8">
        <v>0</v>
      </c>
      <c r="U8">
        <f t="shared" si="3"/>
        <v>368</v>
      </c>
      <c r="V8">
        <v>0</v>
      </c>
      <c r="W8">
        <f t="shared" si="4"/>
        <v>368</v>
      </c>
      <c r="X8">
        <v>2</v>
      </c>
      <c r="Y8">
        <v>2</v>
      </c>
      <c r="Z8">
        <f t="shared" si="5"/>
        <v>184</v>
      </c>
      <c r="AB8">
        <v>1828</v>
      </c>
      <c r="AC8">
        <v>0</v>
      </c>
      <c r="AD8">
        <v>0</v>
      </c>
      <c r="AE8">
        <v>0</v>
      </c>
      <c r="AF8">
        <f t="shared" si="6"/>
        <v>1828</v>
      </c>
      <c r="AG8">
        <v>0</v>
      </c>
      <c r="AH8">
        <f t="shared" si="7"/>
        <v>1828</v>
      </c>
      <c r="AI8">
        <v>27</v>
      </c>
      <c r="AJ8">
        <f t="shared" si="8"/>
        <v>6</v>
      </c>
      <c r="AK8">
        <f t="shared" si="25"/>
        <v>67.703703703703709</v>
      </c>
      <c r="AM8">
        <v>549</v>
      </c>
      <c r="AN8">
        <v>480</v>
      </c>
      <c r="AO8">
        <v>0</v>
      </c>
      <c r="AP8">
        <f t="shared" si="9"/>
        <v>1029</v>
      </c>
      <c r="AQ8">
        <v>0</v>
      </c>
      <c r="AR8">
        <f t="shared" si="10"/>
        <v>1029</v>
      </c>
      <c r="AS8">
        <v>4</v>
      </c>
      <c r="AT8">
        <f t="shared" si="11"/>
        <v>6</v>
      </c>
      <c r="AU8">
        <f t="shared" si="12"/>
        <v>257.25</v>
      </c>
      <c r="AW8">
        <v>274</v>
      </c>
      <c r="AX8">
        <v>0</v>
      </c>
      <c r="AY8">
        <v>0</v>
      </c>
      <c r="AZ8">
        <f t="shared" si="13"/>
        <v>274</v>
      </c>
      <c r="BA8">
        <v>0</v>
      </c>
      <c r="BB8">
        <f t="shared" si="14"/>
        <v>274</v>
      </c>
      <c r="BC8">
        <v>4</v>
      </c>
      <c r="BD8">
        <f t="shared" si="15"/>
        <v>7</v>
      </c>
      <c r="BE8">
        <f t="shared" si="16"/>
        <v>68.5</v>
      </c>
      <c r="BG8">
        <v>125</v>
      </c>
      <c r="BH8">
        <v>320</v>
      </c>
      <c r="BI8">
        <v>0</v>
      </c>
      <c r="BJ8">
        <f t="shared" si="17"/>
        <v>445</v>
      </c>
      <c r="BK8">
        <v>0</v>
      </c>
      <c r="BL8">
        <f t="shared" si="18"/>
        <v>445</v>
      </c>
      <c r="BM8">
        <v>1</v>
      </c>
      <c r="BN8">
        <f t="shared" si="19"/>
        <v>5</v>
      </c>
      <c r="BO8">
        <f t="shared" si="20"/>
        <v>445</v>
      </c>
      <c r="BQ8">
        <v>1294</v>
      </c>
      <c r="BR8">
        <v>480</v>
      </c>
      <c r="BS8">
        <v>-20</v>
      </c>
      <c r="BT8">
        <f t="shared" si="21"/>
        <v>1754</v>
      </c>
      <c r="BU8">
        <v>640</v>
      </c>
      <c r="BV8">
        <f t="shared" si="22"/>
        <v>2394</v>
      </c>
      <c r="BW8">
        <v>45</v>
      </c>
      <c r="BX8">
        <f t="shared" si="23"/>
        <v>5</v>
      </c>
      <c r="BY8">
        <f t="shared" si="24"/>
        <v>53.2</v>
      </c>
      <c r="CA8">
        <v>7642</v>
      </c>
    </row>
    <row r="9" spans="1:79" ht="17.25" customHeight="1" x14ac:dyDescent="0.3">
      <c r="A9" s="2">
        <v>44545</v>
      </c>
      <c r="B9" t="s">
        <v>38</v>
      </c>
      <c r="C9" t="s">
        <v>39</v>
      </c>
      <c r="D9" t="s">
        <v>27</v>
      </c>
      <c r="F9">
        <v>326</v>
      </c>
      <c r="G9">
        <v>139</v>
      </c>
      <c r="H9">
        <v>0</v>
      </c>
      <c r="I9">
        <v>-5</v>
      </c>
      <c r="J9">
        <f t="shared" si="0"/>
        <v>460</v>
      </c>
      <c r="K9">
        <v>0</v>
      </c>
      <c r="L9">
        <f t="shared" si="1"/>
        <v>460</v>
      </c>
      <c r="M9">
        <v>9</v>
      </c>
      <c r="N9">
        <v>1</v>
      </c>
      <c r="O9">
        <f t="shared" si="2"/>
        <v>51.111111111111114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411</v>
      </c>
      <c r="AC9">
        <v>0</v>
      </c>
      <c r="AD9">
        <v>0</v>
      </c>
      <c r="AE9">
        <v>0</v>
      </c>
      <c r="AF9">
        <f t="shared" si="6"/>
        <v>411</v>
      </c>
      <c r="AG9">
        <v>0</v>
      </c>
      <c r="AH9">
        <f t="shared" si="7"/>
        <v>411</v>
      </c>
      <c r="AI9">
        <v>1</v>
      </c>
      <c r="AJ9">
        <f t="shared" si="8"/>
        <v>6</v>
      </c>
      <c r="AK9">
        <f t="shared" si="25"/>
        <v>411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345</v>
      </c>
      <c r="BH9">
        <v>290</v>
      </c>
      <c r="BI9">
        <v>0</v>
      </c>
      <c r="BJ9">
        <f t="shared" si="17"/>
        <v>635</v>
      </c>
      <c r="BK9">
        <v>0</v>
      </c>
      <c r="BL9">
        <f t="shared" si="18"/>
        <v>635</v>
      </c>
      <c r="BM9">
        <v>1</v>
      </c>
      <c r="BN9">
        <f t="shared" si="19"/>
        <v>5</v>
      </c>
      <c r="BO9">
        <f t="shared" si="20"/>
        <v>635</v>
      </c>
      <c r="BQ9">
        <v>147</v>
      </c>
      <c r="BR9">
        <v>275</v>
      </c>
      <c r="BS9">
        <v>0</v>
      </c>
      <c r="BT9">
        <f t="shared" si="21"/>
        <v>422</v>
      </c>
      <c r="BU9">
        <v>0</v>
      </c>
      <c r="BV9">
        <f t="shared" si="22"/>
        <v>422</v>
      </c>
      <c r="BW9">
        <v>1</v>
      </c>
      <c r="BX9">
        <f t="shared" si="23"/>
        <v>5</v>
      </c>
      <c r="BY9">
        <f t="shared" si="24"/>
        <v>422</v>
      </c>
      <c r="CA9">
        <v>9070</v>
      </c>
    </row>
    <row r="10" spans="1:79" ht="17.25" customHeight="1" x14ac:dyDescent="0.3">
      <c r="A10" s="2">
        <v>44545</v>
      </c>
      <c r="B10" t="s">
        <v>40</v>
      </c>
      <c r="C10" t="s">
        <v>41</v>
      </c>
      <c r="D10" t="s">
        <v>27</v>
      </c>
      <c r="F10">
        <v>515</v>
      </c>
      <c r="G10">
        <v>97</v>
      </c>
      <c r="H10">
        <v>0</v>
      </c>
      <c r="I10">
        <v>0</v>
      </c>
      <c r="J10">
        <f t="shared" si="0"/>
        <v>612</v>
      </c>
      <c r="K10">
        <v>0</v>
      </c>
      <c r="L10">
        <f t="shared" si="1"/>
        <v>612</v>
      </c>
      <c r="M10">
        <v>33</v>
      </c>
      <c r="N10">
        <v>1</v>
      </c>
      <c r="O10">
        <v>360</v>
      </c>
      <c r="Q10">
        <v>183</v>
      </c>
      <c r="R10">
        <v>238</v>
      </c>
      <c r="S10">
        <v>0</v>
      </c>
      <c r="T10">
        <v>0</v>
      </c>
      <c r="U10">
        <f t="shared" si="3"/>
        <v>421</v>
      </c>
      <c r="V10">
        <v>0</v>
      </c>
      <c r="W10">
        <f t="shared" si="4"/>
        <v>421</v>
      </c>
      <c r="X10">
        <v>5</v>
      </c>
      <c r="Y10">
        <v>2</v>
      </c>
      <c r="Z10">
        <f t="shared" si="5"/>
        <v>84.2</v>
      </c>
      <c r="AB10">
        <v>1084</v>
      </c>
      <c r="AC10">
        <v>0</v>
      </c>
      <c r="AD10">
        <v>0</v>
      </c>
      <c r="AE10">
        <v>0</v>
      </c>
      <c r="AF10">
        <f t="shared" si="6"/>
        <v>1084</v>
      </c>
      <c r="AG10">
        <v>0</v>
      </c>
      <c r="AH10">
        <f t="shared" si="7"/>
        <v>1084</v>
      </c>
      <c r="AI10">
        <v>5</v>
      </c>
      <c r="AJ10">
        <f t="shared" si="8"/>
        <v>6</v>
      </c>
      <c r="AK10">
        <f t="shared" si="25"/>
        <v>216.8</v>
      </c>
      <c r="AM10">
        <v>702</v>
      </c>
      <c r="AN10">
        <v>1760</v>
      </c>
      <c r="AO10">
        <v>0</v>
      </c>
      <c r="AP10">
        <f t="shared" si="9"/>
        <v>2462</v>
      </c>
      <c r="AQ10">
        <v>0</v>
      </c>
      <c r="AR10">
        <f t="shared" si="10"/>
        <v>2462</v>
      </c>
      <c r="AS10">
        <v>11</v>
      </c>
      <c r="AT10">
        <f t="shared" si="11"/>
        <v>6</v>
      </c>
      <c r="AU10">
        <f t="shared" si="12"/>
        <v>223.81818181818181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G10">
        <v>138</v>
      </c>
      <c r="BH10">
        <v>3936</v>
      </c>
      <c r="BI10">
        <v>0</v>
      </c>
      <c r="BJ10">
        <f t="shared" si="17"/>
        <v>4074</v>
      </c>
      <c r="BK10">
        <v>0</v>
      </c>
      <c r="BL10">
        <f t="shared" si="18"/>
        <v>4074</v>
      </c>
      <c r="BM10">
        <v>8</v>
      </c>
      <c r="BN10">
        <f t="shared" si="19"/>
        <v>5</v>
      </c>
      <c r="BO10">
        <f t="shared" si="20"/>
        <v>509.25</v>
      </c>
      <c r="BQ10">
        <v>617</v>
      </c>
      <c r="BR10">
        <v>306</v>
      </c>
      <c r="BS10">
        <v>-5</v>
      </c>
      <c r="BT10">
        <f t="shared" si="21"/>
        <v>918</v>
      </c>
      <c r="BU10">
        <v>384</v>
      </c>
      <c r="BV10">
        <f t="shared" si="22"/>
        <v>1302</v>
      </c>
      <c r="BW10">
        <v>2</v>
      </c>
      <c r="BX10">
        <f t="shared" si="23"/>
        <v>5</v>
      </c>
      <c r="BY10">
        <f t="shared" si="24"/>
        <v>651</v>
      </c>
      <c r="CA10">
        <v>2603</v>
      </c>
    </row>
    <row r="11" spans="1:79" ht="17.25" customHeight="1" x14ac:dyDescent="0.3">
      <c r="A11" s="2">
        <v>44545</v>
      </c>
      <c r="B11" t="s">
        <v>42</v>
      </c>
      <c r="C11" t="s">
        <v>43</v>
      </c>
      <c r="D11" t="s">
        <v>27</v>
      </c>
      <c r="F11">
        <v>655</v>
      </c>
      <c r="G11">
        <v>542</v>
      </c>
      <c r="H11">
        <v>0</v>
      </c>
      <c r="I11">
        <v>0</v>
      </c>
      <c r="J11">
        <f t="shared" si="0"/>
        <v>1197</v>
      </c>
      <c r="K11">
        <v>0</v>
      </c>
      <c r="L11">
        <f t="shared" si="1"/>
        <v>1197</v>
      </c>
      <c r="M11">
        <v>51</v>
      </c>
      <c r="N11">
        <v>1</v>
      </c>
      <c r="O11">
        <f t="shared" si="2"/>
        <v>23.470588235294116</v>
      </c>
      <c r="Q11">
        <v>173</v>
      </c>
      <c r="R11">
        <v>422</v>
      </c>
      <c r="S11">
        <v>0</v>
      </c>
      <c r="T11">
        <v>0</v>
      </c>
      <c r="U11">
        <f t="shared" si="3"/>
        <v>595</v>
      </c>
      <c r="V11">
        <v>0</v>
      </c>
      <c r="W11">
        <f t="shared" si="4"/>
        <v>595</v>
      </c>
      <c r="X11">
        <v>8</v>
      </c>
      <c r="Y11">
        <v>2</v>
      </c>
      <c r="Z11">
        <f t="shared" si="5"/>
        <v>74.375</v>
      </c>
      <c r="AB11">
        <v>4015</v>
      </c>
      <c r="AC11">
        <v>3060</v>
      </c>
      <c r="AD11">
        <v>0</v>
      </c>
      <c r="AE11">
        <v>0</v>
      </c>
      <c r="AF11">
        <f t="shared" si="6"/>
        <v>7075</v>
      </c>
      <c r="AG11">
        <v>0</v>
      </c>
      <c r="AH11">
        <f t="shared" si="7"/>
        <v>7075</v>
      </c>
      <c r="AI11">
        <v>5</v>
      </c>
      <c r="AJ11">
        <f t="shared" si="8"/>
        <v>6</v>
      </c>
      <c r="AK11">
        <f t="shared" si="25"/>
        <v>1415</v>
      </c>
      <c r="AM11">
        <v>1321</v>
      </c>
      <c r="AN11">
        <v>1124</v>
      </c>
      <c r="AO11">
        <v>0</v>
      </c>
      <c r="AP11">
        <f t="shared" si="9"/>
        <v>2445</v>
      </c>
      <c r="AQ11">
        <v>0</v>
      </c>
      <c r="AR11">
        <f t="shared" si="10"/>
        <v>2445</v>
      </c>
      <c r="AS11">
        <v>7</v>
      </c>
      <c r="AT11">
        <f t="shared" si="11"/>
        <v>6</v>
      </c>
      <c r="AU11">
        <f t="shared" si="12"/>
        <v>349.28571428571428</v>
      </c>
      <c r="AW11">
        <v>180</v>
      </c>
      <c r="AX11">
        <v>200</v>
      </c>
      <c r="AY11">
        <v>0</v>
      </c>
      <c r="AZ11">
        <f t="shared" si="13"/>
        <v>380</v>
      </c>
      <c r="BA11">
        <v>0</v>
      </c>
      <c r="BB11">
        <f t="shared" si="14"/>
        <v>380</v>
      </c>
      <c r="BC11">
        <v>4</v>
      </c>
      <c r="BD11">
        <f t="shared" si="15"/>
        <v>7</v>
      </c>
      <c r="BE11">
        <f t="shared" si="16"/>
        <v>95</v>
      </c>
      <c r="BG11">
        <v>168</v>
      </c>
      <c r="BH11">
        <v>2144</v>
      </c>
      <c r="BI11">
        <v>0</v>
      </c>
      <c r="BJ11">
        <f t="shared" si="17"/>
        <v>2312</v>
      </c>
      <c r="BK11">
        <v>0</v>
      </c>
      <c r="BL11">
        <f t="shared" si="18"/>
        <v>2312</v>
      </c>
      <c r="BM11">
        <v>2</v>
      </c>
      <c r="BN11">
        <f t="shared" si="19"/>
        <v>5</v>
      </c>
      <c r="BO11">
        <f t="shared" si="20"/>
        <v>1156</v>
      </c>
      <c r="BQ11">
        <v>852</v>
      </c>
      <c r="BR11">
        <v>421</v>
      </c>
      <c r="BS11">
        <v>-10</v>
      </c>
      <c r="BT11">
        <f t="shared" si="21"/>
        <v>1263</v>
      </c>
      <c r="BU11">
        <v>0</v>
      </c>
      <c r="BV11">
        <f t="shared" si="22"/>
        <v>1263</v>
      </c>
      <c r="BW11">
        <v>11</v>
      </c>
      <c r="BX11">
        <f t="shared" si="23"/>
        <v>5</v>
      </c>
      <c r="BY11">
        <f t="shared" si="24"/>
        <v>114.81818181818181</v>
      </c>
      <c r="CA11">
        <v>9094</v>
      </c>
    </row>
    <row r="12" spans="1:79" ht="17.25" customHeight="1" x14ac:dyDescent="0.3">
      <c r="A12" s="2">
        <v>44545</v>
      </c>
      <c r="B12" t="s">
        <v>44</v>
      </c>
      <c r="C12" t="s">
        <v>45</v>
      </c>
      <c r="D12" t="s">
        <v>27</v>
      </c>
      <c r="F12">
        <v>284</v>
      </c>
      <c r="G12">
        <v>0</v>
      </c>
      <c r="H12">
        <v>0</v>
      </c>
      <c r="I12">
        <v>-22</v>
      </c>
      <c r="J12">
        <f t="shared" si="0"/>
        <v>262</v>
      </c>
      <c r="K12">
        <v>0</v>
      </c>
      <c r="L12">
        <f t="shared" si="1"/>
        <v>262</v>
      </c>
      <c r="M12">
        <v>15</v>
      </c>
      <c r="N12">
        <v>1</v>
      </c>
      <c r="O12">
        <f t="shared" si="2"/>
        <v>17.466666666666665</v>
      </c>
      <c r="Q12">
        <v>306</v>
      </c>
      <c r="R12">
        <v>0</v>
      </c>
      <c r="S12">
        <v>0</v>
      </c>
      <c r="T12">
        <v>0</v>
      </c>
      <c r="U12">
        <f t="shared" si="3"/>
        <v>306</v>
      </c>
      <c r="V12">
        <v>0</v>
      </c>
      <c r="W12">
        <f t="shared" si="4"/>
        <v>306</v>
      </c>
      <c r="X12">
        <v>6</v>
      </c>
      <c r="Y12">
        <v>2</v>
      </c>
      <c r="Z12">
        <f t="shared" si="5"/>
        <v>51</v>
      </c>
      <c r="AB12">
        <v>2015</v>
      </c>
      <c r="AC12">
        <v>0</v>
      </c>
      <c r="AD12">
        <v>0</v>
      </c>
      <c r="AE12">
        <v>0</v>
      </c>
      <c r="AF12">
        <f t="shared" si="6"/>
        <v>2015</v>
      </c>
      <c r="AG12">
        <v>0</v>
      </c>
      <c r="AH12">
        <f t="shared" si="7"/>
        <v>2015</v>
      </c>
      <c r="AI12">
        <v>5</v>
      </c>
      <c r="AJ12">
        <f t="shared" si="8"/>
        <v>6</v>
      </c>
      <c r="AK12">
        <f t="shared" si="25"/>
        <v>403</v>
      </c>
      <c r="AM12">
        <v>2655</v>
      </c>
      <c r="AN12">
        <v>202</v>
      </c>
      <c r="AO12">
        <v>0</v>
      </c>
      <c r="AP12">
        <f t="shared" si="9"/>
        <v>2857</v>
      </c>
      <c r="AQ12">
        <v>0</v>
      </c>
      <c r="AR12">
        <f t="shared" si="10"/>
        <v>2857</v>
      </c>
      <c r="AS12">
        <v>5</v>
      </c>
      <c r="AT12">
        <f t="shared" si="11"/>
        <v>6</v>
      </c>
      <c r="AU12">
        <f t="shared" si="12"/>
        <v>571.4</v>
      </c>
      <c r="AW12">
        <v>279</v>
      </c>
      <c r="AX12">
        <v>0</v>
      </c>
      <c r="AY12">
        <v>0</v>
      </c>
      <c r="AZ12">
        <f t="shared" si="13"/>
        <v>279</v>
      </c>
      <c r="BA12">
        <v>204</v>
      </c>
      <c r="BB12">
        <f t="shared" si="14"/>
        <v>483</v>
      </c>
      <c r="BC12">
        <v>3</v>
      </c>
      <c r="BD12">
        <f t="shared" si="15"/>
        <v>7</v>
      </c>
      <c r="BE12">
        <f t="shared" si="16"/>
        <v>161</v>
      </c>
      <c r="BG12">
        <v>129</v>
      </c>
      <c r="BH12">
        <v>973</v>
      </c>
      <c r="BI12">
        <v>0</v>
      </c>
      <c r="BJ12">
        <f t="shared" si="17"/>
        <v>1102</v>
      </c>
      <c r="BK12">
        <v>0</v>
      </c>
      <c r="BL12">
        <f t="shared" si="18"/>
        <v>1102</v>
      </c>
      <c r="BM12">
        <v>4</v>
      </c>
      <c r="BN12">
        <f t="shared" si="19"/>
        <v>5</v>
      </c>
      <c r="BO12">
        <f t="shared" si="20"/>
        <v>275.5</v>
      </c>
      <c r="BQ12">
        <v>675</v>
      </c>
      <c r="BR12">
        <v>0</v>
      </c>
      <c r="BS12">
        <v>-24</v>
      </c>
      <c r="BT12">
        <f t="shared" si="21"/>
        <v>651</v>
      </c>
      <c r="BU12">
        <v>0</v>
      </c>
      <c r="BV12">
        <f t="shared" si="22"/>
        <v>651</v>
      </c>
      <c r="BW12">
        <v>7</v>
      </c>
      <c r="BX12">
        <f t="shared" si="23"/>
        <v>5</v>
      </c>
      <c r="BY12">
        <f t="shared" si="24"/>
        <v>93</v>
      </c>
      <c r="CA12">
        <v>7863</v>
      </c>
    </row>
    <row r="13" spans="1:79" ht="17.25" customHeight="1" x14ac:dyDescent="0.3">
      <c r="A13" s="2">
        <v>44545</v>
      </c>
      <c r="B13" t="s">
        <v>46</v>
      </c>
      <c r="C13" t="s">
        <v>47</v>
      </c>
      <c r="D13" t="s">
        <v>27</v>
      </c>
      <c r="F13">
        <v>120</v>
      </c>
      <c r="G13">
        <v>0</v>
      </c>
      <c r="H13">
        <v>0</v>
      </c>
      <c r="I13">
        <v>-5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B13">
        <v>4440</v>
      </c>
      <c r="AC13">
        <v>0</v>
      </c>
      <c r="AD13">
        <v>0</v>
      </c>
      <c r="AE13">
        <v>0</v>
      </c>
      <c r="AF13">
        <f t="shared" si="6"/>
        <v>4440</v>
      </c>
      <c r="AG13">
        <v>3200</v>
      </c>
      <c r="AH13">
        <f t="shared" si="7"/>
        <v>7640</v>
      </c>
      <c r="AI13">
        <v>51</v>
      </c>
      <c r="AJ13">
        <f t="shared" si="8"/>
        <v>6</v>
      </c>
      <c r="AK13">
        <f t="shared" si="25"/>
        <v>149.80392156862746</v>
      </c>
      <c r="AM13">
        <v>318</v>
      </c>
      <c r="AN13">
        <v>240</v>
      </c>
      <c r="AO13">
        <v>0</v>
      </c>
      <c r="AP13">
        <f t="shared" si="9"/>
        <v>558</v>
      </c>
      <c r="AQ13">
        <v>0</v>
      </c>
      <c r="AR13">
        <f t="shared" si="10"/>
        <v>558</v>
      </c>
      <c r="AS13">
        <v>15</v>
      </c>
      <c r="AT13">
        <f t="shared" si="11"/>
        <v>6</v>
      </c>
      <c r="AU13">
        <f t="shared" si="12"/>
        <v>37.200000000000003</v>
      </c>
      <c r="AW13">
        <v>227</v>
      </c>
      <c r="AX13">
        <v>490</v>
      </c>
      <c r="AY13">
        <v>-10</v>
      </c>
      <c r="AZ13">
        <f t="shared" si="13"/>
        <v>707</v>
      </c>
      <c r="BA13">
        <v>0</v>
      </c>
      <c r="BB13">
        <f t="shared" si="14"/>
        <v>707</v>
      </c>
      <c r="BC13">
        <v>7</v>
      </c>
      <c r="BD13">
        <f t="shared" si="15"/>
        <v>7</v>
      </c>
      <c r="BE13">
        <f t="shared" si="16"/>
        <v>101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3176</v>
      </c>
      <c r="BR13">
        <v>405</v>
      </c>
      <c r="BS13">
        <v>0</v>
      </c>
      <c r="BT13">
        <f t="shared" si="21"/>
        <v>3581</v>
      </c>
      <c r="BU13">
        <v>0</v>
      </c>
      <c r="BV13">
        <f t="shared" si="22"/>
        <v>3581</v>
      </c>
      <c r="BW13">
        <v>13</v>
      </c>
      <c r="BX13">
        <f t="shared" si="23"/>
        <v>5</v>
      </c>
      <c r="BY13">
        <f t="shared" si="24"/>
        <v>275.46153846153845</v>
      </c>
      <c r="CA13">
        <v>9305</v>
      </c>
    </row>
    <row r="14" spans="1:79" ht="18" customHeight="1" x14ac:dyDescent="0.3">
      <c r="A14" s="2">
        <v>44545</v>
      </c>
      <c r="B14" t="s">
        <v>48</v>
      </c>
      <c r="C14" t="s">
        <v>49</v>
      </c>
      <c r="D14" t="s">
        <v>27</v>
      </c>
      <c r="F14">
        <v>82</v>
      </c>
      <c r="G14">
        <v>0</v>
      </c>
      <c r="H14">
        <v>0</v>
      </c>
      <c r="I14">
        <v>-5</v>
      </c>
      <c r="J14">
        <f t="shared" si="0"/>
        <v>77</v>
      </c>
      <c r="K14">
        <v>0</v>
      </c>
      <c r="L14">
        <f t="shared" si="1"/>
        <v>77</v>
      </c>
      <c r="M14">
        <v>5</v>
      </c>
      <c r="N14">
        <v>1</v>
      </c>
      <c r="O14">
        <f t="shared" si="2"/>
        <v>15.4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B14">
        <v>472</v>
      </c>
      <c r="AC14">
        <v>0</v>
      </c>
      <c r="AD14">
        <v>0</v>
      </c>
      <c r="AE14">
        <v>0</v>
      </c>
      <c r="AF14">
        <f t="shared" si="6"/>
        <v>472</v>
      </c>
      <c r="AG14">
        <v>0</v>
      </c>
      <c r="AH14">
        <f t="shared" si="7"/>
        <v>472</v>
      </c>
      <c r="AI14">
        <v>7</v>
      </c>
      <c r="AJ14">
        <f t="shared" si="8"/>
        <v>6</v>
      </c>
      <c r="AK14">
        <f>IFERROR(AH14/AI14,0)</f>
        <v>67.428571428571431</v>
      </c>
      <c r="AM14">
        <v>767</v>
      </c>
      <c r="AN14">
        <v>230</v>
      </c>
      <c r="AO14">
        <v>-30</v>
      </c>
      <c r="AP14">
        <f t="shared" si="9"/>
        <v>967</v>
      </c>
      <c r="AQ14">
        <v>0</v>
      </c>
      <c r="AR14">
        <f t="shared" si="10"/>
        <v>967</v>
      </c>
      <c r="AS14">
        <v>4</v>
      </c>
      <c r="AT14">
        <f t="shared" si="11"/>
        <v>6</v>
      </c>
      <c r="AU14">
        <f t="shared" si="12"/>
        <v>241.75</v>
      </c>
      <c r="AW14">
        <v>270</v>
      </c>
      <c r="AX14">
        <v>158</v>
      </c>
      <c r="AY14">
        <v>0</v>
      </c>
      <c r="AZ14">
        <f t="shared" si="13"/>
        <v>428</v>
      </c>
      <c r="BA14">
        <v>0</v>
      </c>
      <c r="BB14">
        <f t="shared" si="14"/>
        <v>428</v>
      </c>
      <c r="BC14">
        <v>1</v>
      </c>
      <c r="BD14">
        <f t="shared" si="15"/>
        <v>7</v>
      </c>
      <c r="BE14">
        <f t="shared" si="16"/>
        <v>428</v>
      </c>
      <c r="BG14">
        <v>47</v>
      </c>
      <c r="BH14">
        <v>310</v>
      </c>
      <c r="BI14">
        <v>0</v>
      </c>
      <c r="BJ14">
        <f t="shared" si="17"/>
        <v>357</v>
      </c>
      <c r="BK14">
        <v>0</v>
      </c>
      <c r="BL14">
        <f t="shared" si="18"/>
        <v>357</v>
      </c>
      <c r="BM14">
        <v>1</v>
      </c>
      <c r="BN14">
        <f t="shared" si="19"/>
        <v>5</v>
      </c>
      <c r="BO14">
        <f t="shared" si="20"/>
        <v>357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CA14">
        <v>4768</v>
      </c>
    </row>
    <row r="15" spans="1:79" ht="17.25" customHeight="1" x14ac:dyDescent="0.3">
      <c r="A15" s="2">
        <v>44545</v>
      </c>
      <c r="B15" t="s">
        <v>50</v>
      </c>
      <c r="C15" t="s">
        <v>51</v>
      </c>
      <c r="D15" t="s">
        <v>27</v>
      </c>
      <c r="F15">
        <v>209</v>
      </c>
      <c r="G15">
        <v>0</v>
      </c>
      <c r="H15">
        <v>0</v>
      </c>
      <c r="I15">
        <v>-5</v>
      </c>
      <c r="J15">
        <f t="shared" si="0"/>
        <v>204</v>
      </c>
      <c r="K15">
        <v>0</v>
      </c>
      <c r="L15">
        <f t="shared" si="1"/>
        <v>204</v>
      </c>
      <c r="M15">
        <v>5</v>
      </c>
      <c r="N15">
        <v>1</v>
      </c>
      <c r="O15">
        <f t="shared" si="2"/>
        <v>40.799999999999997</v>
      </c>
      <c r="Q15">
        <v>218</v>
      </c>
      <c r="R15">
        <v>0</v>
      </c>
      <c r="S15">
        <v>0</v>
      </c>
      <c r="T15">
        <v>-10</v>
      </c>
      <c r="U15">
        <f t="shared" si="3"/>
        <v>208</v>
      </c>
      <c r="V15">
        <v>0</v>
      </c>
      <c r="W15">
        <f t="shared" si="4"/>
        <v>208</v>
      </c>
      <c r="X15">
        <v>1</v>
      </c>
      <c r="Y15">
        <v>2</v>
      </c>
      <c r="Z15">
        <f t="shared" si="5"/>
        <v>208</v>
      </c>
      <c r="AB15">
        <v>1019</v>
      </c>
      <c r="AC15">
        <v>0</v>
      </c>
      <c r="AD15">
        <v>0</v>
      </c>
      <c r="AE15">
        <v>0</v>
      </c>
      <c r="AF15">
        <f t="shared" si="6"/>
        <v>1019</v>
      </c>
      <c r="AG15">
        <v>0</v>
      </c>
      <c r="AH15">
        <f t="shared" si="7"/>
        <v>1019</v>
      </c>
      <c r="AI15">
        <v>8</v>
      </c>
      <c r="AJ15">
        <f t="shared" si="8"/>
        <v>6</v>
      </c>
      <c r="AK15">
        <f t="shared" si="25"/>
        <v>127.375</v>
      </c>
      <c r="AM15">
        <v>757</v>
      </c>
      <c r="AN15">
        <v>130</v>
      </c>
      <c r="AO15">
        <v>0</v>
      </c>
      <c r="AP15">
        <f t="shared" si="9"/>
        <v>887</v>
      </c>
      <c r="AQ15">
        <v>0</v>
      </c>
      <c r="AR15">
        <f t="shared" si="10"/>
        <v>887</v>
      </c>
      <c r="AS15">
        <v>17</v>
      </c>
      <c r="AT15">
        <f t="shared" si="11"/>
        <v>6</v>
      </c>
      <c r="AU15">
        <f t="shared" si="12"/>
        <v>52.176470588235297</v>
      </c>
      <c r="AW15">
        <v>203</v>
      </c>
      <c r="AX15">
        <v>0</v>
      </c>
      <c r="AY15">
        <v>0</v>
      </c>
      <c r="AZ15">
        <f t="shared" si="13"/>
        <v>203</v>
      </c>
      <c r="BA15">
        <v>0</v>
      </c>
      <c r="BB15">
        <f t="shared" si="14"/>
        <v>203</v>
      </c>
      <c r="BC15">
        <v>15</v>
      </c>
      <c r="BD15">
        <f t="shared" si="15"/>
        <v>7</v>
      </c>
      <c r="BE15">
        <f t="shared" si="16"/>
        <v>13.533333333333333</v>
      </c>
      <c r="BG15">
        <v>88</v>
      </c>
      <c r="BH15">
        <v>40</v>
      </c>
      <c r="BI15">
        <v>0</v>
      </c>
      <c r="BJ15">
        <f t="shared" si="17"/>
        <v>128</v>
      </c>
      <c r="BK15">
        <v>160</v>
      </c>
      <c r="BL15">
        <f t="shared" si="18"/>
        <v>288</v>
      </c>
      <c r="BM15">
        <v>4</v>
      </c>
      <c r="BN15">
        <f t="shared" si="19"/>
        <v>5</v>
      </c>
      <c r="BO15">
        <f t="shared" si="20"/>
        <v>72</v>
      </c>
      <c r="BQ15">
        <v>762</v>
      </c>
      <c r="BR15">
        <v>0</v>
      </c>
      <c r="BS15">
        <v>0</v>
      </c>
      <c r="BT15">
        <f t="shared" si="21"/>
        <v>762</v>
      </c>
      <c r="BU15">
        <v>0</v>
      </c>
      <c r="BV15">
        <f t="shared" si="22"/>
        <v>762</v>
      </c>
      <c r="BW15">
        <v>6</v>
      </c>
      <c r="BX15">
        <f t="shared" si="23"/>
        <v>5</v>
      </c>
      <c r="BY15">
        <f t="shared" si="24"/>
        <v>127</v>
      </c>
      <c r="CA15">
        <v>1375</v>
      </c>
    </row>
    <row r="16" spans="1:79" ht="17.25" customHeight="1" x14ac:dyDescent="0.3">
      <c r="A16" s="2">
        <v>44545</v>
      </c>
      <c r="B16" t="s">
        <v>52</v>
      </c>
      <c r="C16" t="s">
        <v>53</v>
      </c>
      <c r="D16" t="s">
        <v>27</v>
      </c>
      <c r="F16">
        <v>39</v>
      </c>
      <c r="G16">
        <v>0</v>
      </c>
      <c r="H16">
        <v>0</v>
      </c>
      <c r="I16">
        <v>-5</v>
      </c>
      <c r="J16">
        <f t="shared" si="0"/>
        <v>34</v>
      </c>
      <c r="K16">
        <v>0</v>
      </c>
      <c r="L16">
        <f t="shared" si="1"/>
        <v>34</v>
      </c>
      <c r="M16">
        <v>3</v>
      </c>
      <c r="N16">
        <v>1</v>
      </c>
      <c r="O16">
        <f t="shared" si="2"/>
        <v>11.333333333333334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1945</v>
      </c>
      <c r="AC16">
        <v>0</v>
      </c>
      <c r="AD16">
        <v>0</v>
      </c>
      <c r="AE16">
        <v>-5</v>
      </c>
      <c r="AF16">
        <f t="shared" si="6"/>
        <v>1940</v>
      </c>
      <c r="AG16">
        <v>0</v>
      </c>
      <c r="AH16">
        <f t="shared" si="7"/>
        <v>1940</v>
      </c>
      <c r="AI16">
        <v>26</v>
      </c>
      <c r="AJ16">
        <f t="shared" si="8"/>
        <v>6</v>
      </c>
      <c r="AK16">
        <f t="shared" si="25"/>
        <v>74.615384615384613</v>
      </c>
      <c r="AM16">
        <v>1015</v>
      </c>
      <c r="AN16">
        <v>160</v>
      </c>
      <c r="AO16">
        <v>0</v>
      </c>
      <c r="AP16">
        <f t="shared" si="9"/>
        <v>1175</v>
      </c>
      <c r="AQ16">
        <v>0</v>
      </c>
      <c r="AR16">
        <f t="shared" si="10"/>
        <v>1175</v>
      </c>
      <c r="AS16">
        <v>7</v>
      </c>
      <c r="AT16">
        <f t="shared" si="11"/>
        <v>6</v>
      </c>
      <c r="AU16">
        <f t="shared" si="12"/>
        <v>167.85714285714286</v>
      </c>
      <c r="AW16">
        <v>137</v>
      </c>
      <c r="AX16">
        <v>160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G16">
        <v>54</v>
      </c>
      <c r="BH16">
        <v>660</v>
      </c>
      <c r="BI16">
        <v>0</v>
      </c>
      <c r="BJ16">
        <f t="shared" si="17"/>
        <v>714</v>
      </c>
      <c r="BK16">
        <v>0</v>
      </c>
      <c r="BL16">
        <f t="shared" si="18"/>
        <v>714</v>
      </c>
      <c r="BM16">
        <v>3</v>
      </c>
      <c r="BN16">
        <f t="shared" si="19"/>
        <v>5</v>
      </c>
      <c r="BO16">
        <f t="shared" si="20"/>
        <v>238</v>
      </c>
      <c r="BQ16">
        <v>449</v>
      </c>
      <c r="BR16">
        <v>380</v>
      </c>
      <c r="BS16">
        <v>0</v>
      </c>
      <c r="BT16">
        <f t="shared" si="21"/>
        <v>829</v>
      </c>
      <c r="BU16">
        <v>320</v>
      </c>
      <c r="BV16">
        <f t="shared" si="22"/>
        <v>1149</v>
      </c>
      <c r="BW16">
        <v>20</v>
      </c>
      <c r="BX16">
        <f t="shared" si="23"/>
        <v>5</v>
      </c>
      <c r="BY16">
        <f t="shared" si="24"/>
        <v>57.45</v>
      </c>
      <c r="CA16">
        <v>6658</v>
      </c>
    </row>
    <row r="17" spans="1:79" ht="17.25" customHeight="1" x14ac:dyDescent="0.3">
      <c r="A17" s="2">
        <v>44545</v>
      </c>
      <c r="B17" t="s">
        <v>54</v>
      </c>
      <c r="C17" t="s">
        <v>55</v>
      </c>
      <c r="D17" t="s">
        <v>27</v>
      </c>
      <c r="F17">
        <v>171</v>
      </c>
      <c r="G17">
        <v>0</v>
      </c>
      <c r="H17">
        <v>0</v>
      </c>
      <c r="I17">
        <v>-10</v>
      </c>
      <c r="J17">
        <f t="shared" si="0"/>
        <v>161</v>
      </c>
      <c r="K17">
        <v>0</v>
      </c>
      <c r="L17">
        <f t="shared" si="1"/>
        <v>161</v>
      </c>
      <c r="M17">
        <v>18</v>
      </c>
      <c r="N17">
        <v>1</v>
      </c>
      <c r="O17">
        <f t="shared" si="2"/>
        <v>8.9444444444444446</v>
      </c>
      <c r="Q17">
        <v>217</v>
      </c>
      <c r="R17">
        <v>0</v>
      </c>
      <c r="S17">
        <v>0</v>
      </c>
      <c r="T17">
        <v>0</v>
      </c>
      <c r="U17">
        <f t="shared" si="3"/>
        <v>217</v>
      </c>
      <c r="V17">
        <v>0</v>
      </c>
      <c r="W17">
        <f t="shared" si="4"/>
        <v>217</v>
      </c>
      <c r="X17">
        <v>1</v>
      </c>
      <c r="Y17">
        <v>2</v>
      </c>
      <c r="Z17">
        <f t="shared" si="5"/>
        <v>217</v>
      </c>
      <c r="AB17">
        <v>554</v>
      </c>
      <c r="AC17">
        <v>0</v>
      </c>
      <c r="AD17">
        <v>0</v>
      </c>
      <c r="AE17">
        <v>0</v>
      </c>
      <c r="AF17">
        <f t="shared" si="6"/>
        <v>554</v>
      </c>
      <c r="AG17">
        <v>0</v>
      </c>
      <c r="AH17">
        <f t="shared" si="7"/>
        <v>554</v>
      </c>
      <c r="AI17">
        <v>10</v>
      </c>
      <c r="AJ17">
        <f t="shared" si="8"/>
        <v>6</v>
      </c>
      <c r="AK17">
        <f t="shared" si="25"/>
        <v>55.4</v>
      </c>
      <c r="AM17">
        <v>1758</v>
      </c>
      <c r="AN17">
        <v>231</v>
      </c>
      <c r="AO17">
        <v>0</v>
      </c>
      <c r="AP17">
        <f t="shared" si="9"/>
        <v>1989</v>
      </c>
      <c r="AQ17">
        <v>0</v>
      </c>
      <c r="AR17">
        <f t="shared" si="10"/>
        <v>1989</v>
      </c>
      <c r="AS17">
        <v>12</v>
      </c>
      <c r="AT17">
        <f t="shared" si="11"/>
        <v>6</v>
      </c>
      <c r="AU17">
        <f t="shared" si="12"/>
        <v>165.75</v>
      </c>
      <c r="AW17">
        <v>352</v>
      </c>
      <c r="AX17">
        <v>0</v>
      </c>
      <c r="AY17">
        <v>0</v>
      </c>
      <c r="AZ17">
        <f t="shared" si="13"/>
        <v>352</v>
      </c>
      <c r="BA17">
        <v>0</v>
      </c>
      <c r="BB17">
        <f t="shared" si="14"/>
        <v>352</v>
      </c>
      <c r="BC17">
        <v>3</v>
      </c>
      <c r="BD17">
        <f t="shared" si="15"/>
        <v>7</v>
      </c>
      <c r="BE17">
        <f t="shared" si="16"/>
        <v>117.33333333333333</v>
      </c>
      <c r="BG17">
        <v>365</v>
      </c>
      <c r="BH17">
        <v>0</v>
      </c>
      <c r="BI17">
        <v>0</v>
      </c>
      <c r="BJ17">
        <f t="shared" si="17"/>
        <v>365</v>
      </c>
      <c r="BK17">
        <v>0</v>
      </c>
      <c r="BL17">
        <f t="shared" si="18"/>
        <v>365</v>
      </c>
      <c r="BM17">
        <v>4</v>
      </c>
      <c r="BN17">
        <f t="shared" si="19"/>
        <v>5</v>
      </c>
      <c r="BO17">
        <f t="shared" si="20"/>
        <v>91.25</v>
      </c>
      <c r="BQ17">
        <v>368</v>
      </c>
      <c r="BR17">
        <v>0</v>
      </c>
      <c r="BS17">
        <v>0</v>
      </c>
      <c r="BT17">
        <f t="shared" si="21"/>
        <v>368</v>
      </c>
      <c r="BU17">
        <v>0</v>
      </c>
      <c r="BV17">
        <f t="shared" si="22"/>
        <v>368</v>
      </c>
      <c r="BW17">
        <v>3</v>
      </c>
      <c r="BX17">
        <f t="shared" si="23"/>
        <v>5</v>
      </c>
      <c r="BY17">
        <f t="shared" si="24"/>
        <v>122.66666666666667</v>
      </c>
      <c r="CA17">
        <v>19164</v>
      </c>
    </row>
    <row r="18" spans="1:79" ht="17.25" customHeight="1" x14ac:dyDescent="0.3">
      <c r="A18" s="2">
        <v>44545</v>
      </c>
      <c r="B18" t="s">
        <v>56</v>
      </c>
      <c r="C18" t="s">
        <v>57</v>
      </c>
      <c r="D18" t="s">
        <v>27</v>
      </c>
      <c r="F18">
        <v>155</v>
      </c>
      <c r="G18">
        <v>0</v>
      </c>
      <c r="H18">
        <v>0</v>
      </c>
      <c r="I18">
        <v>-10</v>
      </c>
      <c r="J18">
        <f t="shared" si="0"/>
        <v>145</v>
      </c>
      <c r="K18">
        <v>0</v>
      </c>
      <c r="L18">
        <f t="shared" si="1"/>
        <v>145</v>
      </c>
      <c r="M18">
        <v>26</v>
      </c>
      <c r="N18">
        <v>1</v>
      </c>
      <c r="O18">
        <f t="shared" si="2"/>
        <v>5.5769230769230766</v>
      </c>
      <c r="Q18">
        <v>65</v>
      </c>
      <c r="R18">
        <v>0</v>
      </c>
      <c r="S18">
        <v>0</v>
      </c>
      <c r="T18">
        <v>0</v>
      </c>
      <c r="U18">
        <f t="shared" si="3"/>
        <v>65</v>
      </c>
      <c r="V18">
        <v>0</v>
      </c>
      <c r="W18">
        <f t="shared" si="4"/>
        <v>65</v>
      </c>
      <c r="X18">
        <v>3</v>
      </c>
      <c r="Y18">
        <v>2</v>
      </c>
      <c r="Z18">
        <f t="shared" si="5"/>
        <v>21.666666666666668</v>
      </c>
      <c r="AB18">
        <v>2307</v>
      </c>
      <c r="AC18">
        <v>1530</v>
      </c>
      <c r="AD18">
        <v>0</v>
      </c>
      <c r="AE18">
        <v>0</v>
      </c>
      <c r="AF18">
        <f t="shared" si="6"/>
        <v>3837</v>
      </c>
      <c r="AG18">
        <v>0</v>
      </c>
      <c r="AH18">
        <f t="shared" si="7"/>
        <v>3837</v>
      </c>
      <c r="AI18">
        <v>16</v>
      </c>
      <c r="AJ18">
        <f t="shared" si="8"/>
        <v>6</v>
      </c>
      <c r="AK18">
        <f t="shared" si="25"/>
        <v>239.8125</v>
      </c>
      <c r="AM18">
        <v>1413</v>
      </c>
      <c r="AN18">
        <v>59</v>
      </c>
      <c r="AO18">
        <v>-30</v>
      </c>
      <c r="AP18">
        <f t="shared" si="9"/>
        <v>1442</v>
      </c>
      <c r="AQ18">
        <v>0</v>
      </c>
      <c r="AR18">
        <f t="shared" si="10"/>
        <v>1442</v>
      </c>
      <c r="AS18">
        <v>14</v>
      </c>
      <c r="AT18">
        <f t="shared" si="11"/>
        <v>6</v>
      </c>
      <c r="AU18">
        <f t="shared" si="12"/>
        <v>103</v>
      </c>
      <c r="AW18">
        <v>117</v>
      </c>
      <c r="AX18">
        <v>160</v>
      </c>
      <c r="AY18">
        <v>0</v>
      </c>
      <c r="AZ18">
        <f t="shared" si="13"/>
        <v>277</v>
      </c>
      <c r="BA18">
        <v>0</v>
      </c>
      <c r="BB18">
        <f t="shared" si="14"/>
        <v>277</v>
      </c>
      <c r="BC18">
        <v>3</v>
      </c>
      <c r="BD18">
        <f t="shared" si="15"/>
        <v>7</v>
      </c>
      <c r="BE18">
        <f t="shared" si="16"/>
        <v>92.333333333333329</v>
      </c>
      <c r="BG18">
        <v>246</v>
      </c>
      <c r="BH18">
        <v>0</v>
      </c>
      <c r="BI18">
        <v>0</v>
      </c>
      <c r="BJ18">
        <f t="shared" si="17"/>
        <v>246</v>
      </c>
      <c r="BK18">
        <v>0</v>
      </c>
      <c r="BL18">
        <f t="shared" si="18"/>
        <v>246</v>
      </c>
      <c r="BM18">
        <v>5</v>
      </c>
      <c r="BN18">
        <f t="shared" si="19"/>
        <v>5</v>
      </c>
      <c r="BO18">
        <f t="shared" si="20"/>
        <v>49.2</v>
      </c>
      <c r="BQ18">
        <v>446</v>
      </c>
      <c r="BR18">
        <v>0</v>
      </c>
      <c r="BS18">
        <v>0</v>
      </c>
      <c r="BT18">
        <f t="shared" si="21"/>
        <v>446</v>
      </c>
      <c r="BU18">
        <v>0</v>
      </c>
      <c r="BV18">
        <f t="shared" si="22"/>
        <v>446</v>
      </c>
      <c r="BW18">
        <v>3</v>
      </c>
      <c r="BX18">
        <f t="shared" si="23"/>
        <v>5</v>
      </c>
      <c r="BY18">
        <f t="shared" si="24"/>
        <v>148.66666666666666</v>
      </c>
      <c r="CA18">
        <v>10529</v>
      </c>
    </row>
    <row r="19" spans="1:79" ht="17.25" customHeight="1" x14ac:dyDescent="0.3">
      <c r="A19" s="2">
        <v>44545</v>
      </c>
      <c r="B19" t="s">
        <v>58</v>
      </c>
      <c r="C19" t="s">
        <v>59</v>
      </c>
      <c r="D19" t="s">
        <v>27</v>
      </c>
      <c r="F19">
        <v>52</v>
      </c>
      <c r="G19">
        <v>0</v>
      </c>
      <c r="H19">
        <v>0</v>
      </c>
      <c r="I19">
        <v>-2</v>
      </c>
      <c r="J19">
        <f t="shared" si="0"/>
        <v>50</v>
      </c>
      <c r="K19">
        <v>0</v>
      </c>
      <c r="L19">
        <f t="shared" si="1"/>
        <v>50</v>
      </c>
      <c r="M19">
        <v>2</v>
      </c>
      <c r="N19">
        <v>1</v>
      </c>
      <c r="O19">
        <f t="shared" si="2"/>
        <v>25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B19">
        <v>423</v>
      </c>
      <c r="AC19">
        <v>0</v>
      </c>
      <c r="AD19">
        <v>0</v>
      </c>
      <c r="AE19">
        <v>0</v>
      </c>
      <c r="AF19">
        <f t="shared" si="6"/>
        <v>423</v>
      </c>
      <c r="AG19">
        <v>0</v>
      </c>
      <c r="AH19">
        <f t="shared" si="7"/>
        <v>423</v>
      </c>
      <c r="AI19">
        <v>4</v>
      </c>
      <c r="AJ19">
        <f t="shared" si="8"/>
        <v>6</v>
      </c>
      <c r="AK19">
        <f t="shared" si="25"/>
        <v>105.75</v>
      </c>
      <c r="AM19">
        <v>68</v>
      </c>
      <c r="AN19">
        <v>0</v>
      </c>
      <c r="AO19">
        <v>0</v>
      </c>
      <c r="AP19">
        <f t="shared" si="9"/>
        <v>68</v>
      </c>
      <c r="AQ19">
        <v>0</v>
      </c>
      <c r="AR19">
        <f t="shared" si="10"/>
        <v>68</v>
      </c>
      <c r="AS19">
        <v>3</v>
      </c>
      <c r="AT19">
        <f t="shared" si="11"/>
        <v>6</v>
      </c>
      <c r="AU19">
        <f t="shared" si="12"/>
        <v>22.666666666666668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78</v>
      </c>
      <c r="BH19">
        <v>40</v>
      </c>
      <c r="BI19">
        <v>0</v>
      </c>
      <c r="BJ19">
        <f t="shared" si="17"/>
        <v>118</v>
      </c>
      <c r="BK19">
        <v>0</v>
      </c>
      <c r="BL19">
        <f t="shared" si="18"/>
        <v>118</v>
      </c>
      <c r="BM19">
        <v>1</v>
      </c>
      <c r="BN19">
        <f t="shared" si="19"/>
        <v>5</v>
      </c>
      <c r="BO19">
        <f t="shared" si="20"/>
        <v>118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0</v>
      </c>
    </row>
    <row r="20" spans="1:79" ht="17.25" customHeight="1" x14ac:dyDescent="0.3">
      <c r="A20" s="2">
        <v>44545</v>
      </c>
      <c r="B20" t="s">
        <v>60</v>
      </c>
      <c r="C20" t="s">
        <v>61</v>
      </c>
      <c r="D20" t="s">
        <v>27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B20">
        <v>797</v>
      </c>
      <c r="AC20">
        <v>0</v>
      </c>
      <c r="AD20">
        <v>0</v>
      </c>
      <c r="AE20">
        <v>-10</v>
      </c>
      <c r="AF20">
        <f t="shared" si="6"/>
        <v>787</v>
      </c>
      <c r="AG20">
        <v>0</v>
      </c>
      <c r="AH20">
        <f t="shared" si="7"/>
        <v>787</v>
      </c>
      <c r="AI20">
        <v>14</v>
      </c>
      <c r="AJ20">
        <f t="shared" si="8"/>
        <v>6</v>
      </c>
      <c r="AK20">
        <f t="shared" si="25"/>
        <v>56.214285714285715</v>
      </c>
      <c r="AM20">
        <v>276</v>
      </c>
      <c r="AN20">
        <v>0</v>
      </c>
      <c r="AO20">
        <v>-10</v>
      </c>
      <c r="AP20">
        <f t="shared" si="9"/>
        <v>266</v>
      </c>
      <c r="AQ20">
        <v>0</v>
      </c>
      <c r="AR20">
        <f t="shared" si="10"/>
        <v>266</v>
      </c>
      <c r="AS20">
        <v>5</v>
      </c>
      <c r="AT20">
        <f t="shared" si="11"/>
        <v>6</v>
      </c>
      <c r="AU20">
        <f t="shared" si="12"/>
        <v>53.2</v>
      </c>
      <c r="AW20">
        <v>378</v>
      </c>
      <c r="AX20">
        <v>0</v>
      </c>
      <c r="AY20">
        <v>0</v>
      </c>
      <c r="AZ20">
        <f t="shared" si="13"/>
        <v>378</v>
      </c>
      <c r="BA20">
        <v>0</v>
      </c>
      <c r="BB20">
        <f t="shared" si="14"/>
        <v>378</v>
      </c>
      <c r="BC20">
        <v>10</v>
      </c>
      <c r="BD20">
        <f t="shared" si="15"/>
        <v>7</v>
      </c>
      <c r="BE20">
        <f t="shared" si="16"/>
        <v>37.799999999999997</v>
      </c>
      <c r="BG20">
        <v>204</v>
      </c>
      <c r="BH20">
        <v>0</v>
      </c>
      <c r="BI20">
        <v>-10</v>
      </c>
      <c r="BJ20">
        <f t="shared" si="17"/>
        <v>194</v>
      </c>
      <c r="BK20">
        <v>0</v>
      </c>
      <c r="BL20">
        <f t="shared" si="18"/>
        <v>194</v>
      </c>
      <c r="BM20">
        <v>1</v>
      </c>
      <c r="BN20">
        <f t="shared" si="19"/>
        <v>5</v>
      </c>
      <c r="BO20">
        <f t="shared" si="20"/>
        <v>194</v>
      </c>
      <c r="BQ20">
        <v>331</v>
      </c>
      <c r="BR20">
        <v>0</v>
      </c>
      <c r="BS20">
        <v>0</v>
      </c>
      <c r="BT20">
        <f t="shared" si="21"/>
        <v>331</v>
      </c>
      <c r="BU20">
        <v>0</v>
      </c>
      <c r="BV20">
        <f t="shared" si="22"/>
        <v>331</v>
      </c>
      <c r="BW20">
        <v>3</v>
      </c>
      <c r="BX20">
        <f t="shared" si="23"/>
        <v>5</v>
      </c>
      <c r="BY20">
        <f t="shared" si="24"/>
        <v>110.33333333333333</v>
      </c>
      <c r="CA20">
        <v>2077</v>
      </c>
    </row>
    <row r="21" spans="1:79" ht="17.25" customHeight="1" x14ac:dyDescent="0.3">
      <c r="A21" s="2">
        <v>44545</v>
      </c>
      <c r="B21" t="s">
        <v>62</v>
      </c>
      <c r="C21" t="s">
        <v>63</v>
      </c>
      <c r="D21" t="s">
        <v>27</v>
      </c>
      <c r="F21">
        <v>1128</v>
      </c>
      <c r="G21">
        <v>0</v>
      </c>
      <c r="H21">
        <v>0</v>
      </c>
      <c r="I21">
        <v>-25</v>
      </c>
      <c r="J21">
        <f t="shared" si="0"/>
        <v>1103</v>
      </c>
      <c r="K21">
        <v>0</v>
      </c>
      <c r="L21">
        <f t="shared" si="1"/>
        <v>1103</v>
      </c>
      <c r="M21">
        <v>77</v>
      </c>
      <c r="N21">
        <v>1</v>
      </c>
      <c r="O21">
        <f t="shared" si="2"/>
        <v>14.324675324675324</v>
      </c>
      <c r="Q21">
        <v>549</v>
      </c>
      <c r="R21">
        <v>0</v>
      </c>
      <c r="S21">
        <v>0</v>
      </c>
      <c r="T21">
        <v>0</v>
      </c>
      <c r="U21">
        <f t="shared" si="3"/>
        <v>549</v>
      </c>
      <c r="V21">
        <v>0</v>
      </c>
      <c r="W21">
        <f t="shared" si="4"/>
        <v>549</v>
      </c>
      <c r="X21">
        <v>22</v>
      </c>
      <c r="Y21">
        <v>2</v>
      </c>
      <c r="Z21">
        <f t="shared" si="5"/>
        <v>24.954545454545453</v>
      </c>
      <c r="AB21">
        <v>7173</v>
      </c>
      <c r="AC21">
        <v>0</v>
      </c>
      <c r="AD21">
        <v>0</v>
      </c>
      <c r="AE21">
        <v>-20</v>
      </c>
      <c r="AF21">
        <f t="shared" si="6"/>
        <v>7153</v>
      </c>
      <c r="AG21">
        <v>6000</v>
      </c>
      <c r="AH21">
        <f t="shared" si="7"/>
        <v>13153</v>
      </c>
      <c r="AI21">
        <v>395</v>
      </c>
      <c r="AJ21">
        <f t="shared" si="8"/>
        <v>6</v>
      </c>
      <c r="AK21">
        <f t="shared" si="25"/>
        <v>33.298734177215188</v>
      </c>
      <c r="AM21">
        <v>2891</v>
      </c>
      <c r="AN21">
        <v>70</v>
      </c>
      <c r="AO21">
        <v>-54</v>
      </c>
      <c r="AP21">
        <f t="shared" si="9"/>
        <v>2907</v>
      </c>
      <c r="AQ21">
        <v>0</v>
      </c>
      <c r="AR21">
        <f t="shared" si="10"/>
        <v>2907</v>
      </c>
      <c r="AS21">
        <v>63</v>
      </c>
      <c r="AT21">
        <f t="shared" si="11"/>
        <v>6</v>
      </c>
      <c r="AU21">
        <f t="shared" si="12"/>
        <v>46.142857142857146</v>
      </c>
      <c r="AW21">
        <v>1232</v>
      </c>
      <c r="AX21">
        <v>0</v>
      </c>
      <c r="AY21">
        <v>-96</v>
      </c>
      <c r="AZ21">
        <f t="shared" si="13"/>
        <v>1136</v>
      </c>
      <c r="BA21">
        <v>1500</v>
      </c>
      <c r="BB21">
        <f t="shared" si="14"/>
        <v>2636</v>
      </c>
      <c r="BC21">
        <v>91</v>
      </c>
      <c r="BD21">
        <f t="shared" si="15"/>
        <v>7</v>
      </c>
      <c r="BE21">
        <f t="shared" si="16"/>
        <v>28.967032967032967</v>
      </c>
      <c r="BG21">
        <v>1508</v>
      </c>
      <c r="BH21">
        <v>0</v>
      </c>
      <c r="BI21">
        <v>-15</v>
      </c>
      <c r="BJ21">
        <f t="shared" si="17"/>
        <v>1493</v>
      </c>
      <c r="BK21">
        <v>0</v>
      </c>
      <c r="BL21">
        <f t="shared" si="18"/>
        <v>1493</v>
      </c>
      <c r="BM21">
        <v>39</v>
      </c>
      <c r="BN21">
        <f t="shared" si="19"/>
        <v>5</v>
      </c>
      <c r="BO21">
        <f t="shared" si="20"/>
        <v>38.282051282051285</v>
      </c>
      <c r="BQ21">
        <v>2263</v>
      </c>
      <c r="BR21">
        <v>0</v>
      </c>
      <c r="BS21">
        <v>0</v>
      </c>
      <c r="BT21">
        <f t="shared" si="21"/>
        <v>2263</v>
      </c>
      <c r="BU21">
        <v>0</v>
      </c>
      <c r="BV21">
        <f t="shared" si="22"/>
        <v>2263</v>
      </c>
      <c r="BW21">
        <v>17</v>
      </c>
      <c r="BX21">
        <f t="shared" si="23"/>
        <v>5</v>
      </c>
      <c r="BY21">
        <f t="shared" si="24"/>
        <v>133.11764705882354</v>
      </c>
      <c r="CA21">
        <v>14400</v>
      </c>
    </row>
    <row r="22" spans="1:79" ht="17.25" customHeight="1" x14ac:dyDescent="0.3">
      <c r="A22" s="2">
        <v>44545</v>
      </c>
      <c r="B22" t="s">
        <v>64</v>
      </c>
      <c r="C22" t="s">
        <v>65</v>
      </c>
      <c r="D22" t="s">
        <v>27</v>
      </c>
      <c r="F22">
        <v>30313</v>
      </c>
      <c r="G22">
        <v>0</v>
      </c>
      <c r="H22">
        <v>0</v>
      </c>
      <c r="I22">
        <v>-1949</v>
      </c>
      <c r="J22">
        <f t="shared" si="0"/>
        <v>28364</v>
      </c>
      <c r="K22">
        <v>0</v>
      </c>
      <c r="L22">
        <f t="shared" si="1"/>
        <v>28364</v>
      </c>
      <c r="M22">
        <v>4430</v>
      </c>
      <c r="N22">
        <v>1</v>
      </c>
      <c r="O22">
        <f t="shared" si="2"/>
        <v>6.4027088036117386</v>
      </c>
      <c r="Q22">
        <v>8241</v>
      </c>
      <c r="R22">
        <v>0</v>
      </c>
      <c r="S22">
        <v>0</v>
      </c>
      <c r="T22">
        <v>-50</v>
      </c>
      <c r="U22">
        <f t="shared" si="3"/>
        <v>8191</v>
      </c>
      <c r="V22">
        <v>0</v>
      </c>
      <c r="W22">
        <f t="shared" si="4"/>
        <v>8191</v>
      </c>
      <c r="X22">
        <v>598</v>
      </c>
      <c r="Y22">
        <v>2</v>
      </c>
      <c r="Z22">
        <f t="shared" si="5"/>
        <v>13.69732441471572</v>
      </c>
      <c r="AB22">
        <f>120203+2400</f>
        <v>122603</v>
      </c>
      <c r="AC22">
        <v>0</v>
      </c>
      <c r="AD22">
        <v>0</v>
      </c>
      <c r="AE22">
        <v>-5691</v>
      </c>
      <c r="AF22">
        <f t="shared" si="6"/>
        <v>116912</v>
      </c>
      <c r="AG22">
        <f>51180+15000</f>
        <v>66180</v>
      </c>
      <c r="AH22">
        <f t="shared" si="7"/>
        <v>183092</v>
      </c>
      <c r="AI22">
        <v>4976</v>
      </c>
      <c r="AJ22">
        <f t="shared" si="8"/>
        <v>6</v>
      </c>
      <c r="AK22">
        <f t="shared" si="25"/>
        <v>36.795016077170416</v>
      </c>
      <c r="AM22">
        <v>29175</v>
      </c>
      <c r="AN22">
        <v>2930</v>
      </c>
      <c r="AO22">
        <v>-650</v>
      </c>
      <c r="AP22">
        <f t="shared" si="9"/>
        <v>31455</v>
      </c>
      <c r="AQ22">
        <v>0</v>
      </c>
      <c r="AR22">
        <f t="shared" si="10"/>
        <v>31455</v>
      </c>
      <c r="AS22">
        <v>1243</v>
      </c>
      <c r="AT22">
        <f t="shared" si="11"/>
        <v>6</v>
      </c>
      <c r="AU22">
        <f t="shared" si="12"/>
        <v>25.305711987127918</v>
      </c>
      <c r="AW22">
        <v>40557</v>
      </c>
      <c r="AX22">
        <v>0</v>
      </c>
      <c r="AY22">
        <v>-1413</v>
      </c>
      <c r="AZ22">
        <f t="shared" si="13"/>
        <v>39144</v>
      </c>
      <c r="BA22">
        <v>6000</v>
      </c>
      <c r="BB22">
        <f t="shared" si="14"/>
        <v>45144</v>
      </c>
      <c r="BC22">
        <v>3376</v>
      </c>
      <c r="BD22">
        <f t="shared" si="15"/>
        <v>7</v>
      </c>
      <c r="BE22">
        <f t="shared" si="16"/>
        <v>13.372037914691942</v>
      </c>
      <c r="BG22">
        <v>40905</v>
      </c>
      <c r="BH22">
        <v>0</v>
      </c>
      <c r="BI22">
        <v>-2995</v>
      </c>
      <c r="BJ22">
        <f t="shared" si="17"/>
        <v>37910</v>
      </c>
      <c r="BK22">
        <v>0</v>
      </c>
      <c r="BL22">
        <f t="shared" si="18"/>
        <v>37910</v>
      </c>
      <c r="BM22">
        <v>1370</v>
      </c>
      <c r="BN22">
        <f t="shared" si="19"/>
        <v>5</v>
      </c>
      <c r="BO22">
        <f>IFERROR(BL22/BM22,0)</f>
        <v>27.67153284671533</v>
      </c>
      <c r="BQ22">
        <v>32412</v>
      </c>
      <c r="BR22">
        <v>0</v>
      </c>
      <c r="BS22">
        <v>-231</v>
      </c>
      <c r="BT22">
        <f t="shared" si="21"/>
        <v>32181</v>
      </c>
      <c r="BU22">
        <v>30000</v>
      </c>
      <c r="BV22">
        <f t="shared" si="22"/>
        <v>62181</v>
      </c>
      <c r="BW22">
        <v>985</v>
      </c>
      <c r="BX22">
        <f t="shared" si="23"/>
        <v>5</v>
      </c>
      <c r="BY22">
        <f t="shared" si="24"/>
        <v>63.127918781725889</v>
      </c>
      <c r="CA22">
        <v>320388</v>
      </c>
    </row>
    <row r="23" spans="1:79" ht="17.25" customHeight="1" x14ac:dyDescent="0.3">
      <c r="A23" s="2">
        <v>44545</v>
      </c>
      <c r="B23" t="s">
        <v>66</v>
      </c>
      <c r="C23" t="s">
        <v>67</v>
      </c>
      <c r="D23" t="s">
        <v>27</v>
      </c>
      <c r="F23">
        <v>707</v>
      </c>
      <c r="G23">
        <v>339</v>
      </c>
      <c r="H23">
        <v>0</v>
      </c>
      <c r="I23">
        <v>0</v>
      </c>
      <c r="J23">
        <f t="shared" si="0"/>
        <v>1046</v>
      </c>
      <c r="K23">
        <v>0</v>
      </c>
      <c r="L23">
        <f t="shared" si="1"/>
        <v>1046</v>
      </c>
      <c r="M23">
        <v>14</v>
      </c>
      <c r="N23">
        <v>1</v>
      </c>
      <c r="O23">
        <f t="shared" si="2"/>
        <v>74.714285714285708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1522</v>
      </c>
      <c r="AC23">
        <v>0</v>
      </c>
      <c r="AD23">
        <v>0</v>
      </c>
      <c r="AE23">
        <v>0</v>
      </c>
      <c r="AF23">
        <f t="shared" si="6"/>
        <v>1522</v>
      </c>
      <c r="AG23">
        <v>0</v>
      </c>
      <c r="AH23">
        <f t="shared" si="7"/>
        <v>1522</v>
      </c>
      <c r="AI23">
        <v>17</v>
      </c>
      <c r="AJ23">
        <f t="shared" si="8"/>
        <v>6</v>
      </c>
      <c r="AK23">
        <f t="shared" si="25"/>
        <v>89.529411764705884</v>
      </c>
      <c r="AM23">
        <v>527</v>
      </c>
      <c r="AN23">
        <v>950</v>
      </c>
      <c r="AO23">
        <v>0</v>
      </c>
      <c r="AP23">
        <f t="shared" si="9"/>
        <v>1477</v>
      </c>
      <c r="AQ23">
        <v>0</v>
      </c>
      <c r="AR23">
        <f t="shared" si="10"/>
        <v>1477</v>
      </c>
      <c r="AS23">
        <v>15</v>
      </c>
      <c r="AT23">
        <f t="shared" si="11"/>
        <v>6</v>
      </c>
      <c r="AU23">
        <f t="shared" si="12"/>
        <v>98.466666666666669</v>
      </c>
      <c r="AW23">
        <v>121</v>
      </c>
      <c r="AX23">
        <v>150</v>
      </c>
      <c r="AY23">
        <v>-150</v>
      </c>
      <c r="AZ23">
        <f t="shared" si="13"/>
        <v>121</v>
      </c>
      <c r="BA23">
        <v>0</v>
      </c>
      <c r="BB23">
        <f t="shared" si="14"/>
        <v>121</v>
      </c>
      <c r="BC23">
        <v>5</v>
      </c>
      <c r="BD23">
        <f t="shared" si="15"/>
        <v>7</v>
      </c>
      <c r="BE23">
        <f t="shared" si="16"/>
        <v>24.2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Q23">
        <v>1042</v>
      </c>
      <c r="BR23">
        <v>335</v>
      </c>
      <c r="BS23">
        <v>0</v>
      </c>
      <c r="BT23">
        <f t="shared" si="21"/>
        <v>1377</v>
      </c>
      <c r="BU23">
        <v>0</v>
      </c>
      <c r="BV23">
        <f t="shared" si="22"/>
        <v>1377</v>
      </c>
      <c r="BW23">
        <v>8</v>
      </c>
      <c r="BX23">
        <f t="shared" si="23"/>
        <v>5</v>
      </c>
      <c r="BY23">
        <f t="shared" si="24"/>
        <v>172.125</v>
      </c>
      <c r="CA23">
        <v>0</v>
      </c>
    </row>
    <row r="24" spans="1:79" ht="17.25" customHeight="1" x14ac:dyDescent="0.3">
      <c r="A24" s="2">
        <v>44545</v>
      </c>
      <c r="B24" t="s">
        <v>68</v>
      </c>
      <c r="C24" t="s">
        <v>69</v>
      </c>
      <c r="D24" t="s">
        <v>27</v>
      </c>
      <c r="F24">
        <v>341</v>
      </c>
      <c r="G24">
        <v>0</v>
      </c>
      <c r="H24">
        <v>0</v>
      </c>
      <c r="I24">
        <v>-10</v>
      </c>
      <c r="J24">
        <f t="shared" si="0"/>
        <v>331</v>
      </c>
      <c r="K24">
        <v>0</v>
      </c>
      <c r="L24">
        <f t="shared" si="1"/>
        <v>331</v>
      </c>
      <c r="M24">
        <v>17</v>
      </c>
      <c r="N24">
        <v>1</v>
      </c>
      <c r="O24">
        <f t="shared" si="2"/>
        <v>19.470588235294116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B24">
        <v>263</v>
      </c>
      <c r="AC24">
        <v>0</v>
      </c>
      <c r="AD24">
        <v>0</v>
      </c>
      <c r="AE24">
        <v>0</v>
      </c>
      <c r="AF24">
        <f t="shared" si="6"/>
        <v>263</v>
      </c>
      <c r="AG24">
        <v>0</v>
      </c>
      <c r="AH24">
        <f t="shared" si="7"/>
        <v>263</v>
      </c>
      <c r="AI24">
        <v>7</v>
      </c>
      <c r="AJ24">
        <f t="shared" si="8"/>
        <v>6</v>
      </c>
      <c r="AK24">
        <f t="shared" si="25"/>
        <v>37.571428571428569</v>
      </c>
      <c r="AM24">
        <v>1339</v>
      </c>
      <c r="AN24">
        <v>600</v>
      </c>
      <c r="AO24">
        <v>0</v>
      </c>
      <c r="AP24">
        <f t="shared" si="9"/>
        <v>1939</v>
      </c>
      <c r="AQ24">
        <v>0</v>
      </c>
      <c r="AR24">
        <f t="shared" si="10"/>
        <v>1939</v>
      </c>
      <c r="AS24">
        <v>16</v>
      </c>
      <c r="AT24">
        <f t="shared" si="11"/>
        <v>6</v>
      </c>
      <c r="AU24">
        <f t="shared" si="12"/>
        <v>121.1875</v>
      </c>
      <c r="AW24">
        <v>219</v>
      </c>
      <c r="AX24">
        <v>0</v>
      </c>
      <c r="AY24">
        <v>0</v>
      </c>
      <c r="AZ24">
        <f t="shared" si="13"/>
        <v>219</v>
      </c>
      <c r="BA24">
        <v>0</v>
      </c>
      <c r="BB24">
        <f t="shared" si="14"/>
        <v>219</v>
      </c>
      <c r="BC24">
        <v>13</v>
      </c>
      <c r="BD24">
        <f t="shared" si="15"/>
        <v>7</v>
      </c>
      <c r="BE24">
        <f t="shared" si="16"/>
        <v>16.846153846153847</v>
      </c>
      <c r="BG24">
        <v>389</v>
      </c>
      <c r="BH24">
        <v>300</v>
      </c>
      <c r="BI24">
        <v>-5</v>
      </c>
      <c r="BJ24">
        <f t="shared" si="17"/>
        <v>684</v>
      </c>
      <c r="BK24">
        <v>0</v>
      </c>
      <c r="BL24">
        <f t="shared" si="18"/>
        <v>684</v>
      </c>
      <c r="BM24">
        <v>6</v>
      </c>
      <c r="BN24">
        <f t="shared" si="19"/>
        <v>5</v>
      </c>
      <c r="BO24">
        <f t="shared" si="20"/>
        <v>114</v>
      </c>
      <c r="BQ24">
        <v>867</v>
      </c>
      <c r="BR24">
        <v>0</v>
      </c>
      <c r="BS24">
        <v>0</v>
      </c>
      <c r="BT24">
        <f t="shared" si="21"/>
        <v>867</v>
      </c>
      <c r="BU24">
        <v>0</v>
      </c>
      <c r="BV24">
        <f t="shared" si="22"/>
        <v>867</v>
      </c>
      <c r="BW24">
        <v>8</v>
      </c>
      <c r="BX24">
        <f t="shared" si="23"/>
        <v>5</v>
      </c>
      <c r="BY24">
        <f t="shared" si="24"/>
        <v>108.375</v>
      </c>
      <c r="CA24">
        <v>898</v>
      </c>
    </row>
    <row r="25" spans="1:79" ht="17.25" customHeight="1" x14ac:dyDescent="0.3">
      <c r="A25" s="2">
        <v>44545</v>
      </c>
      <c r="B25" t="s">
        <v>70</v>
      </c>
      <c r="C25" t="s">
        <v>71</v>
      </c>
      <c r="D25" t="s">
        <v>27</v>
      </c>
      <c r="F25">
        <v>1029</v>
      </c>
      <c r="G25">
        <v>0</v>
      </c>
      <c r="H25">
        <v>0</v>
      </c>
      <c r="I25">
        <v>-65</v>
      </c>
      <c r="J25">
        <f t="shared" si="0"/>
        <v>964</v>
      </c>
      <c r="K25">
        <v>0</v>
      </c>
      <c r="L25">
        <f t="shared" si="1"/>
        <v>964</v>
      </c>
      <c r="M25">
        <v>94</v>
      </c>
      <c r="N25">
        <v>1</v>
      </c>
      <c r="O25">
        <f t="shared" si="2"/>
        <v>10.25531914893617</v>
      </c>
      <c r="Q25">
        <v>643</v>
      </c>
      <c r="R25">
        <v>0</v>
      </c>
      <c r="S25">
        <v>0</v>
      </c>
      <c r="T25">
        <v>-30</v>
      </c>
      <c r="U25">
        <f t="shared" si="3"/>
        <v>613</v>
      </c>
      <c r="V25">
        <v>0</v>
      </c>
      <c r="W25">
        <f t="shared" si="4"/>
        <v>613</v>
      </c>
      <c r="X25">
        <v>23</v>
      </c>
      <c r="Y25">
        <v>2</v>
      </c>
      <c r="Z25">
        <f t="shared" si="5"/>
        <v>26.652173913043477</v>
      </c>
      <c r="AB25">
        <v>2368</v>
      </c>
      <c r="AC25">
        <v>0</v>
      </c>
      <c r="AD25">
        <v>0</v>
      </c>
      <c r="AE25">
        <v>-40</v>
      </c>
      <c r="AF25">
        <f t="shared" si="6"/>
        <v>2328</v>
      </c>
      <c r="AG25">
        <v>0</v>
      </c>
      <c r="AH25">
        <f t="shared" si="7"/>
        <v>2328</v>
      </c>
      <c r="AI25">
        <v>59</v>
      </c>
      <c r="AJ25">
        <f t="shared" si="8"/>
        <v>6</v>
      </c>
      <c r="AK25">
        <f t="shared" si="25"/>
        <v>39.457627118644069</v>
      </c>
      <c r="AM25">
        <v>205</v>
      </c>
      <c r="AN25">
        <v>1800</v>
      </c>
      <c r="AO25">
        <v>0</v>
      </c>
      <c r="AP25">
        <f t="shared" si="9"/>
        <v>2005</v>
      </c>
      <c r="AQ25">
        <v>0</v>
      </c>
      <c r="AR25">
        <f t="shared" si="10"/>
        <v>2005</v>
      </c>
      <c r="AS25">
        <v>82</v>
      </c>
      <c r="AT25">
        <f t="shared" si="11"/>
        <v>6</v>
      </c>
      <c r="AU25">
        <f t="shared" si="12"/>
        <v>24.451219512195124</v>
      </c>
      <c r="AW25">
        <v>885</v>
      </c>
      <c r="AX25">
        <v>0</v>
      </c>
      <c r="AY25">
        <v>-55</v>
      </c>
      <c r="AZ25">
        <f t="shared" si="13"/>
        <v>830</v>
      </c>
      <c r="BA25">
        <v>900</v>
      </c>
      <c r="BB25">
        <f t="shared" si="14"/>
        <v>1730</v>
      </c>
      <c r="BC25">
        <v>72</v>
      </c>
      <c r="BD25">
        <f t="shared" si="15"/>
        <v>7</v>
      </c>
      <c r="BE25">
        <f t="shared" si="16"/>
        <v>24.027777777777779</v>
      </c>
      <c r="BG25">
        <v>540</v>
      </c>
      <c r="BH25">
        <v>0</v>
      </c>
      <c r="BI25">
        <v>-35</v>
      </c>
      <c r="BJ25">
        <f t="shared" si="17"/>
        <v>505</v>
      </c>
      <c r="BK25">
        <v>600</v>
      </c>
      <c r="BL25">
        <f t="shared" si="18"/>
        <v>1105</v>
      </c>
      <c r="BM25">
        <v>45</v>
      </c>
      <c r="BN25">
        <f t="shared" si="19"/>
        <v>5</v>
      </c>
      <c r="BO25">
        <f t="shared" si="20"/>
        <v>24.555555555555557</v>
      </c>
      <c r="BQ25">
        <v>4031</v>
      </c>
      <c r="BR25">
        <v>0</v>
      </c>
      <c r="BS25">
        <v>0</v>
      </c>
      <c r="BT25">
        <f t="shared" si="21"/>
        <v>4031</v>
      </c>
      <c r="BU25">
        <v>0</v>
      </c>
      <c r="BV25">
        <f t="shared" si="22"/>
        <v>4031</v>
      </c>
      <c r="BW25">
        <v>41</v>
      </c>
      <c r="BX25">
        <f t="shared" si="23"/>
        <v>5</v>
      </c>
      <c r="BY25">
        <f t="shared" si="24"/>
        <v>98.317073170731703</v>
      </c>
      <c r="CA25">
        <v>34800</v>
      </c>
    </row>
    <row r="26" spans="1:79" ht="17.25" customHeight="1" x14ac:dyDescent="0.3">
      <c r="A26" s="2">
        <v>44545</v>
      </c>
      <c r="B26" t="s">
        <v>72</v>
      </c>
      <c r="C26" t="s">
        <v>73</v>
      </c>
      <c r="D26" t="s">
        <v>27</v>
      </c>
      <c r="F26">
        <v>706</v>
      </c>
      <c r="G26">
        <v>0</v>
      </c>
      <c r="H26">
        <v>0</v>
      </c>
      <c r="I26">
        <v>-10</v>
      </c>
      <c r="J26">
        <f t="shared" si="0"/>
        <v>696</v>
      </c>
      <c r="K26">
        <v>0</v>
      </c>
      <c r="L26">
        <f t="shared" si="1"/>
        <v>696</v>
      </c>
      <c r="M26">
        <v>33</v>
      </c>
      <c r="N26">
        <v>1</v>
      </c>
      <c r="O26">
        <f t="shared" si="2"/>
        <v>21.09090909090909</v>
      </c>
      <c r="Q26">
        <v>200</v>
      </c>
      <c r="R26">
        <v>0</v>
      </c>
      <c r="S26">
        <v>0</v>
      </c>
      <c r="T26">
        <v>0</v>
      </c>
      <c r="U26">
        <f t="shared" si="3"/>
        <v>200</v>
      </c>
      <c r="V26">
        <v>0</v>
      </c>
      <c r="W26">
        <f t="shared" si="4"/>
        <v>200</v>
      </c>
      <c r="X26">
        <v>8</v>
      </c>
      <c r="Y26">
        <v>2</v>
      </c>
      <c r="Z26">
        <f t="shared" si="5"/>
        <v>25</v>
      </c>
      <c r="AB26">
        <v>1246</v>
      </c>
      <c r="AC26">
        <v>0</v>
      </c>
      <c r="AD26">
        <v>0</v>
      </c>
      <c r="AE26">
        <v>-30</v>
      </c>
      <c r="AF26">
        <f t="shared" si="6"/>
        <v>1216</v>
      </c>
      <c r="AG26">
        <v>0</v>
      </c>
      <c r="AH26">
        <f t="shared" si="7"/>
        <v>1216</v>
      </c>
      <c r="AI26">
        <v>26</v>
      </c>
      <c r="AJ26">
        <f t="shared" si="8"/>
        <v>6</v>
      </c>
      <c r="AK26">
        <f t="shared" si="25"/>
        <v>46.769230769230766</v>
      </c>
      <c r="AM26">
        <v>1626</v>
      </c>
      <c r="AN26">
        <v>1700</v>
      </c>
      <c r="AO26">
        <v>-34</v>
      </c>
      <c r="AP26">
        <f t="shared" si="9"/>
        <v>3292</v>
      </c>
      <c r="AQ26">
        <v>0</v>
      </c>
      <c r="AR26">
        <f t="shared" si="10"/>
        <v>3292</v>
      </c>
      <c r="AS26">
        <v>30</v>
      </c>
      <c r="AT26">
        <f t="shared" si="11"/>
        <v>6</v>
      </c>
      <c r="AU26">
        <f t="shared" si="12"/>
        <v>109.73333333333333</v>
      </c>
      <c r="AW26">
        <v>389</v>
      </c>
      <c r="AX26">
        <v>0</v>
      </c>
      <c r="AY26">
        <v>0</v>
      </c>
      <c r="AZ26">
        <f t="shared" si="13"/>
        <v>389</v>
      </c>
      <c r="BA26">
        <v>600</v>
      </c>
      <c r="BB26">
        <f t="shared" si="14"/>
        <v>989</v>
      </c>
      <c r="BC26">
        <v>15</v>
      </c>
      <c r="BD26">
        <f t="shared" si="15"/>
        <v>7</v>
      </c>
      <c r="BE26">
        <f t="shared" si="16"/>
        <v>65.933333333333337</v>
      </c>
      <c r="BG26">
        <v>1402</v>
      </c>
      <c r="BH26">
        <v>0</v>
      </c>
      <c r="BI26">
        <v>-15</v>
      </c>
      <c r="BJ26">
        <f t="shared" si="17"/>
        <v>1387</v>
      </c>
      <c r="BK26">
        <v>0</v>
      </c>
      <c r="BL26">
        <f t="shared" si="18"/>
        <v>1387</v>
      </c>
      <c r="BM26">
        <v>14</v>
      </c>
      <c r="BN26">
        <f t="shared" si="19"/>
        <v>5</v>
      </c>
      <c r="BO26">
        <f t="shared" si="20"/>
        <v>99.071428571428569</v>
      </c>
      <c r="BQ26">
        <v>490</v>
      </c>
      <c r="BR26">
        <v>475</v>
      </c>
      <c r="BS26">
        <v>0</v>
      </c>
      <c r="BT26">
        <f t="shared" si="21"/>
        <v>965</v>
      </c>
      <c r="BU26">
        <v>0</v>
      </c>
      <c r="BV26">
        <f t="shared" si="22"/>
        <v>965</v>
      </c>
      <c r="BW26">
        <v>24</v>
      </c>
      <c r="BX26">
        <f t="shared" si="23"/>
        <v>5</v>
      </c>
      <c r="BY26">
        <f t="shared" si="24"/>
        <v>40.208333333333336</v>
      </c>
      <c r="CA26">
        <v>8700</v>
      </c>
    </row>
    <row r="27" spans="1:79" ht="17.25" customHeight="1" x14ac:dyDescent="0.3">
      <c r="A27" s="2">
        <v>44545</v>
      </c>
      <c r="B27" t="s">
        <v>74</v>
      </c>
      <c r="C27" t="s">
        <v>75</v>
      </c>
      <c r="D27" t="s">
        <v>27</v>
      </c>
      <c r="F27">
        <v>5494</v>
      </c>
      <c r="G27">
        <v>1178</v>
      </c>
      <c r="H27">
        <v>0</v>
      </c>
      <c r="I27">
        <v>-190</v>
      </c>
      <c r="J27">
        <f t="shared" si="0"/>
        <v>6482</v>
      </c>
      <c r="K27">
        <v>0</v>
      </c>
      <c r="L27">
        <f t="shared" si="1"/>
        <v>6482</v>
      </c>
      <c r="M27">
        <v>825</v>
      </c>
      <c r="N27">
        <v>1</v>
      </c>
      <c r="O27">
        <f t="shared" si="2"/>
        <v>7.8569696969696974</v>
      </c>
      <c r="Q27">
        <v>1111</v>
      </c>
      <c r="R27">
        <v>1526</v>
      </c>
      <c r="S27">
        <v>0</v>
      </c>
      <c r="T27">
        <v>-10</v>
      </c>
      <c r="U27">
        <f t="shared" si="3"/>
        <v>2627</v>
      </c>
      <c r="V27">
        <v>0</v>
      </c>
      <c r="W27">
        <f t="shared" si="4"/>
        <v>2627</v>
      </c>
      <c r="X27">
        <v>165</v>
      </c>
      <c r="Y27">
        <v>2</v>
      </c>
      <c r="Z27">
        <f>IFERROR(W27/X27,0)</f>
        <v>15.921212121212122</v>
      </c>
      <c r="AB27">
        <v>7524</v>
      </c>
      <c r="AC27">
        <v>0</v>
      </c>
      <c r="AD27">
        <v>0</v>
      </c>
      <c r="AE27">
        <v>-7</v>
      </c>
      <c r="AF27">
        <f t="shared" si="6"/>
        <v>7517</v>
      </c>
      <c r="AG27">
        <v>0</v>
      </c>
      <c r="AH27">
        <f t="shared" si="7"/>
        <v>7517</v>
      </c>
      <c r="AI27">
        <v>224</v>
      </c>
      <c r="AJ27">
        <f t="shared" si="8"/>
        <v>6</v>
      </c>
      <c r="AK27">
        <f t="shared" si="25"/>
        <v>33.558035714285715</v>
      </c>
      <c r="AM27">
        <v>2182</v>
      </c>
      <c r="AN27">
        <v>1210</v>
      </c>
      <c r="AO27">
        <v>-80</v>
      </c>
      <c r="AP27">
        <f t="shared" si="9"/>
        <v>3312</v>
      </c>
      <c r="AQ27">
        <v>0</v>
      </c>
      <c r="AR27">
        <f t="shared" si="10"/>
        <v>3312</v>
      </c>
      <c r="AS27">
        <v>91</v>
      </c>
      <c r="AT27">
        <f t="shared" si="11"/>
        <v>6</v>
      </c>
      <c r="AU27">
        <f t="shared" si="12"/>
        <v>36.395604395604394</v>
      </c>
      <c r="AW27">
        <v>1539</v>
      </c>
      <c r="AX27">
        <v>310</v>
      </c>
      <c r="AY27">
        <v>-255</v>
      </c>
      <c r="AZ27">
        <f t="shared" si="13"/>
        <v>1594</v>
      </c>
      <c r="BA27">
        <v>0</v>
      </c>
      <c r="BB27">
        <f t="shared" si="14"/>
        <v>1594</v>
      </c>
      <c r="BC27">
        <v>80</v>
      </c>
      <c r="BD27">
        <f t="shared" si="15"/>
        <v>7</v>
      </c>
      <c r="BE27">
        <f t="shared" si="16"/>
        <v>19.925000000000001</v>
      </c>
      <c r="BG27">
        <v>473</v>
      </c>
      <c r="BH27">
        <v>3860</v>
      </c>
      <c r="BI27">
        <v>-120</v>
      </c>
      <c r="BJ27">
        <f t="shared" si="17"/>
        <v>4213</v>
      </c>
      <c r="BK27">
        <v>0</v>
      </c>
      <c r="BL27">
        <f t="shared" si="18"/>
        <v>4213</v>
      </c>
      <c r="BM27">
        <v>90</v>
      </c>
      <c r="BN27">
        <f t="shared" si="19"/>
        <v>5</v>
      </c>
      <c r="BO27">
        <f t="shared" si="20"/>
        <v>46.81111111111111</v>
      </c>
      <c r="BQ27">
        <v>3508</v>
      </c>
      <c r="BR27">
        <v>2183</v>
      </c>
      <c r="BS27">
        <v>-20</v>
      </c>
      <c r="BT27">
        <f t="shared" si="21"/>
        <v>5671</v>
      </c>
      <c r="BU27">
        <v>0</v>
      </c>
      <c r="BV27">
        <f t="shared" si="22"/>
        <v>5671</v>
      </c>
      <c r="BW27">
        <v>101</v>
      </c>
      <c r="BX27">
        <f t="shared" si="23"/>
        <v>5</v>
      </c>
      <c r="BY27">
        <f t="shared" si="24"/>
        <v>56.148514851485146</v>
      </c>
      <c r="CA27">
        <v>16200</v>
      </c>
    </row>
    <row r="28" spans="1:79" ht="17.25" customHeight="1" x14ac:dyDescent="0.3">
      <c r="A28" s="2">
        <v>44545</v>
      </c>
      <c r="B28" t="s">
        <v>76</v>
      </c>
      <c r="C28" t="s">
        <v>77</v>
      </c>
      <c r="D28" t="s">
        <v>27</v>
      </c>
      <c r="F28">
        <v>772</v>
      </c>
      <c r="G28">
        <v>0</v>
      </c>
      <c r="H28">
        <v>0</v>
      </c>
      <c r="I28">
        <v>-30</v>
      </c>
      <c r="J28">
        <f t="shared" si="0"/>
        <v>742</v>
      </c>
      <c r="K28">
        <v>0</v>
      </c>
      <c r="L28">
        <f t="shared" si="1"/>
        <v>742</v>
      </c>
      <c r="M28">
        <v>60</v>
      </c>
      <c r="N28">
        <v>1</v>
      </c>
      <c r="O28">
        <f t="shared" si="2"/>
        <v>12.366666666666667</v>
      </c>
      <c r="Q28">
        <v>153</v>
      </c>
      <c r="R28">
        <v>0</v>
      </c>
      <c r="S28">
        <v>0</v>
      </c>
      <c r="T28">
        <v>0</v>
      </c>
      <c r="U28">
        <f t="shared" si="3"/>
        <v>153</v>
      </c>
      <c r="V28">
        <v>600</v>
      </c>
      <c r="W28">
        <f t="shared" si="4"/>
        <v>753</v>
      </c>
      <c r="X28">
        <v>11</v>
      </c>
      <c r="Y28">
        <v>2</v>
      </c>
      <c r="Z28">
        <f t="shared" si="5"/>
        <v>68.454545454545453</v>
      </c>
      <c r="AB28">
        <v>1936</v>
      </c>
      <c r="AC28">
        <v>0</v>
      </c>
      <c r="AD28">
        <v>0</v>
      </c>
      <c r="AE28">
        <v>-10</v>
      </c>
      <c r="AF28">
        <f t="shared" si="6"/>
        <v>1926</v>
      </c>
      <c r="AG28">
        <v>0</v>
      </c>
      <c r="AH28">
        <f t="shared" si="7"/>
        <v>1926</v>
      </c>
      <c r="AI28">
        <v>40</v>
      </c>
      <c r="AJ28">
        <f t="shared" si="8"/>
        <v>6</v>
      </c>
      <c r="AK28">
        <f t="shared" si="25"/>
        <v>48.15</v>
      </c>
      <c r="AM28">
        <v>705</v>
      </c>
      <c r="AN28">
        <v>0</v>
      </c>
      <c r="AO28">
        <v>-10</v>
      </c>
      <c r="AP28">
        <f t="shared" si="9"/>
        <v>695</v>
      </c>
      <c r="AQ28">
        <v>0</v>
      </c>
      <c r="AR28">
        <f t="shared" si="10"/>
        <v>695</v>
      </c>
      <c r="AS28">
        <v>11</v>
      </c>
      <c r="AT28">
        <f t="shared" si="11"/>
        <v>6</v>
      </c>
      <c r="AU28">
        <f t="shared" si="12"/>
        <v>63.18181818181818</v>
      </c>
      <c r="AW28">
        <v>674</v>
      </c>
      <c r="AX28">
        <v>0</v>
      </c>
      <c r="AY28">
        <v>-8</v>
      </c>
      <c r="AZ28">
        <f t="shared" si="13"/>
        <v>666</v>
      </c>
      <c r="BA28">
        <v>0</v>
      </c>
      <c r="BB28">
        <f t="shared" si="14"/>
        <v>666</v>
      </c>
      <c r="BC28">
        <v>32</v>
      </c>
      <c r="BD28">
        <f t="shared" si="15"/>
        <v>7</v>
      </c>
      <c r="BE28">
        <f t="shared" si="16"/>
        <v>20.8125</v>
      </c>
      <c r="BG28">
        <v>442</v>
      </c>
      <c r="BH28">
        <v>0</v>
      </c>
      <c r="BI28">
        <v>-2</v>
      </c>
      <c r="BJ28">
        <f t="shared" si="17"/>
        <v>440</v>
      </c>
      <c r="BK28">
        <v>0</v>
      </c>
      <c r="BL28">
        <f t="shared" si="18"/>
        <v>440</v>
      </c>
      <c r="BM28">
        <v>13</v>
      </c>
      <c r="BN28">
        <f t="shared" si="19"/>
        <v>5</v>
      </c>
      <c r="BO28">
        <f t="shared" si="20"/>
        <v>33.846153846153847</v>
      </c>
      <c r="BQ28">
        <v>1542</v>
      </c>
      <c r="BR28">
        <v>0</v>
      </c>
      <c r="BS28">
        <v>0</v>
      </c>
      <c r="BT28">
        <f t="shared" si="21"/>
        <v>1542</v>
      </c>
      <c r="BU28">
        <v>0</v>
      </c>
      <c r="BV28">
        <f t="shared" si="22"/>
        <v>1542</v>
      </c>
      <c r="BW28">
        <v>17</v>
      </c>
      <c r="BX28">
        <f t="shared" si="23"/>
        <v>5</v>
      </c>
      <c r="BY28">
        <f t="shared" si="24"/>
        <v>90.705882352941174</v>
      </c>
      <c r="CA28">
        <v>11400</v>
      </c>
    </row>
    <row r="29" spans="1:79" ht="17.25" customHeight="1" x14ac:dyDescent="0.3">
      <c r="A29" s="2">
        <v>44545</v>
      </c>
      <c r="B29" t="s">
        <v>78</v>
      </c>
      <c r="C29" t="s">
        <v>79</v>
      </c>
      <c r="D29" t="s">
        <v>27</v>
      </c>
      <c r="F29">
        <v>1212</v>
      </c>
      <c r="G29">
        <v>0</v>
      </c>
      <c r="H29">
        <v>0</v>
      </c>
      <c r="I29">
        <v>-255</v>
      </c>
      <c r="J29">
        <f t="shared" si="0"/>
        <v>957</v>
      </c>
      <c r="K29">
        <v>0</v>
      </c>
      <c r="L29">
        <f t="shared" si="1"/>
        <v>957</v>
      </c>
      <c r="M29">
        <v>27</v>
      </c>
      <c r="N29">
        <v>1</v>
      </c>
      <c r="O29">
        <f t="shared" si="2"/>
        <v>35.444444444444443</v>
      </c>
      <c r="Q29">
        <v>567</v>
      </c>
      <c r="R29">
        <v>0</v>
      </c>
      <c r="S29">
        <v>0</v>
      </c>
      <c r="T29">
        <v>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B29">
        <v>2772</v>
      </c>
      <c r="AC29">
        <v>0</v>
      </c>
      <c r="AD29">
        <v>0</v>
      </c>
      <c r="AE29">
        <v>0</v>
      </c>
      <c r="AF29">
        <f t="shared" si="6"/>
        <v>2772</v>
      </c>
      <c r="AG29">
        <v>0</v>
      </c>
      <c r="AH29">
        <f t="shared" si="7"/>
        <v>2772</v>
      </c>
      <c r="AI29">
        <v>52</v>
      </c>
      <c r="AJ29">
        <f t="shared" si="8"/>
        <v>6</v>
      </c>
      <c r="AK29">
        <f t="shared" si="25"/>
        <v>53.307692307692307</v>
      </c>
      <c r="AM29">
        <v>944</v>
      </c>
      <c r="AN29">
        <v>0</v>
      </c>
      <c r="AO29">
        <v>0</v>
      </c>
      <c r="AP29">
        <f t="shared" si="9"/>
        <v>944</v>
      </c>
      <c r="AQ29">
        <v>0</v>
      </c>
      <c r="AR29">
        <f t="shared" si="10"/>
        <v>944</v>
      </c>
      <c r="AS29">
        <v>11</v>
      </c>
      <c r="AT29">
        <f t="shared" si="11"/>
        <v>6</v>
      </c>
      <c r="AU29">
        <f t="shared" si="12"/>
        <v>85.818181818181813</v>
      </c>
      <c r="AW29">
        <v>1118</v>
      </c>
      <c r="AX29">
        <v>0</v>
      </c>
      <c r="AY29">
        <v>0</v>
      </c>
      <c r="AZ29">
        <f t="shared" si="13"/>
        <v>1118</v>
      </c>
      <c r="BA29">
        <v>0</v>
      </c>
      <c r="BB29">
        <f t="shared" si="14"/>
        <v>1118</v>
      </c>
      <c r="BC29">
        <v>38</v>
      </c>
      <c r="BD29">
        <f t="shared" si="15"/>
        <v>7</v>
      </c>
      <c r="BE29">
        <f t="shared" si="16"/>
        <v>29.421052631578949</v>
      </c>
      <c r="BG29">
        <v>665</v>
      </c>
      <c r="BH29">
        <v>0</v>
      </c>
      <c r="BI29">
        <v>-91</v>
      </c>
      <c r="BJ29">
        <f t="shared" si="17"/>
        <v>574</v>
      </c>
      <c r="BK29">
        <v>0</v>
      </c>
      <c r="BL29">
        <f t="shared" si="18"/>
        <v>574</v>
      </c>
      <c r="BM29">
        <v>16</v>
      </c>
      <c r="BN29">
        <f t="shared" si="19"/>
        <v>5</v>
      </c>
      <c r="BO29">
        <f t="shared" si="20"/>
        <v>35.875</v>
      </c>
      <c r="BQ29">
        <v>1469</v>
      </c>
      <c r="BR29">
        <v>0</v>
      </c>
      <c r="BS29">
        <v>0</v>
      </c>
      <c r="BT29">
        <f t="shared" si="21"/>
        <v>1469</v>
      </c>
      <c r="BU29">
        <v>0</v>
      </c>
      <c r="BV29">
        <f t="shared" si="22"/>
        <v>1469</v>
      </c>
      <c r="BW29">
        <v>5</v>
      </c>
      <c r="BX29">
        <f t="shared" si="23"/>
        <v>5</v>
      </c>
      <c r="BY29">
        <f t="shared" si="24"/>
        <v>293.8</v>
      </c>
      <c r="CA29">
        <v>2700</v>
      </c>
    </row>
    <row r="30" spans="1:79" ht="17.25" customHeight="1" x14ac:dyDescent="0.3">
      <c r="A30" s="2">
        <v>44545</v>
      </c>
      <c r="B30" t="s">
        <v>80</v>
      </c>
      <c r="C30" t="s">
        <v>81</v>
      </c>
      <c r="D30" t="s">
        <v>27</v>
      </c>
      <c r="F30">
        <v>1375</v>
      </c>
      <c r="G30">
        <v>0</v>
      </c>
      <c r="H30">
        <v>0</v>
      </c>
      <c r="I30">
        <v>-86</v>
      </c>
      <c r="J30">
        <f t="shared" si="0"/>
        <v>1289</v>
      </c>
      <c r="K30">
        <v>0</v>
      </c>
      <c r="L30">
        <f t="shared" si="1"/>
        <v>1289</v>
      </c>
      <c r="M30">
        <v>30</v>
      </c>
      <c r="N30">
        <v>1</v>
      </c>
      <c r="O30">
        <f t="shared" si="2"/>
        <v>42.966666666666669</v>
      </c>
      <c r="Q30">
        <v>317</v>
      </c>
      <c r="R30">
        <v>0</v>
      </c>
      <c r="S30">
        <v>0</v>
      </c>
      <c r="T30">
        <v>-5</v>
      </c>
      <c r="U30">
        <f t="shared" si="3"/>
        <v>312</v>
      </c>
      <c r="V30">
        <v>0</v>
      </c>
      <c r="W30">
        <f t="shared" si="4"/>
        <v>312</v>
      </c>
      <c r="X30">
        <v>7</v>
      </c>
      <c r="Y30">
        <v>2</v>
      </c>
      <c r="Z30">
        <f t="shared" si="5"/>
        <v>44.571428571428569</v>
      </c>
      <c r="AB30">
        <v>3499</v>
      </c>
      <c r="AC30">
        <v>0</v>
      </c>
      <c r="AD30">
        <v>0</v>
      </c>
      <c r="AE30">
        <v>-56</v>
      </c>
      <c r="AF30">
        <f t="shared" si="6"/>
        <v>3443</v>
      </c>
      <c r="AG30">
        <v>0</v>
      </c>
      <c r="AH30">
        <f t="shared" si="7"/>
        <v>3443</v>
      </c>
      <c r="AI30">
        <v>99</v>
      </c>
      <c r="AJ30">
        <f t="shared" si="8"/>
        <v>6</v>
      </c>
      <c r="AK30">
        <f t="shared" si="25"/>
        <v>34.777777777777779</v>
      </c>
      <c r="AM30">
        <v>1746</v>
      </c>
      <c r="AN30">
        <v>70</v>
      </c>
      <c r="AO30">
        <v>-10</v>
      </c>
      <c r="AP30">
        <f t="shared" si="9"/>
        <v>1806</v>
      </c>
      <c r="AQ30">
        <v>0</v>
      </c>
      <c r="AR30">
        <f t="shared" si="10"/>
        <v>1806</v>
      </c>
      <c r="AS30">
        <v>40</v>
      </c>
      <c r="AT30">
        <f t="shared" si="11"/>
        <v>6</v>
      </c>
      <c r="AU30">
        <f t="shared" si="12"/>
        <v>45.15</v>
      </c>
      <c r="AW30">
        <v>1163</v>
      </c>
      <c r="AX30">
        <v>0</v>
      </c>
      <c r="AY30">
        <v>-60</v>
      </c>
      <c r="AZ30">
        <f t="shared" si="13"/>
        <v>1103</v>
      </c>
      <c r="BA30">
        <v>1500</v>
      </c>
      <c r="BB30">
        <f t="shared" si="14"/>
        <v>2603</v>
      </c>
      <c r="BC30">
        <v>77</v>
      </c>
      <c r="BD30">
        <f t="shared" si="15"/>
        <v>7</v>
      </c>
      <c r="BE30">
        <f t="shared" si="16"/>
        <v>33.805194805194802</v>
      </c>
      <c r="BG30">
        <v>956</v>
      </c>
      <c r="BH30">
        <v>40</v>
      </c>
      <c r="BI30">
        <v>-115</v>
      </c>
      <c r="BJ30">
        <f t="shared" si="17"/>
        <v>881</v>
      </c>
      <c r="BK30">
        <v>0</v>
      </c>
      <c r="BL30">
        <f t="shared" si="18"/>
        <v>881</v>
      </c>
      <c r="BM30">
        <v>29</v>
      </c>
      <c r="BN30">
        <f t="shared" si="19"/>
        <v>5</v>
      </c>
      <c r="BO30">
        <f t="shared" si="20"/>
        <v>30.379310344827587</v>
      </c>
      <c r="BQ30">
        <v>1729</v>
      </c>
      <c r="BR30">
        <v>0</v>
      </c>
      <c r="BS30">
        <v>0</v>
      </c>
      <c r="BT30">
        <f t="shared" si="21"/>
        <v>1729</v>
      </c>
      <c r="BU30">
        <v>0</v>
      </c>
      <c r="BV30">
        <f t="shared" si="22"/>
        <v>1729</v>
      </c>
      <c r="BW30">
        <v>14</v>
      </c>
      <c r="BX30">
        <f t="shared" si="23"/>
        <v>5</v>
      </c>
      <c r="BY30">
        <f t="shared" si="24"/>
        <v>123.5</v>
      </c>
      <c r="CA30">
        <v>1800</v>
      </c>
    </row>
    <row r="31" spans="1:79" ht="17.25" customHeight="1" x14ac:dyDescent="0.3">
      <c r="A31" s="2">
        <v>44545</v>
      </c>
      <c r="B31" t="s">
        <v>82</v>
      </c>
      <c r="C31" t="s">
        <v>83</v>
      </c>
      <c r="D31" t="s">
        <v>27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378</v>
      </c>
      <c r="AC31">
        <v>0</v>
      </c>
      <c r="AD31">
        <v>0</v>
      </c>
      <c r="AE31">
        <v>-1</v>
      </c>
      <c r="AF31">
        <f t="shared" si="6"/>
        <v>377</v>
      </c>
      <c r="AG31">
        <v>0</v>
      </c>
      <c r="AH31">
        <f t="shared" si="7"/>
        <v>377</v>
      </c>
      <c r="AI31">
        <v>52</v>
      </c>
      <c r="AJ31">
        <f t="shared" si="8"/>
        <v>6</v>
      </c>
      <c r="AK31">
        <f t="shared" si="25"/>
        <v>7.25</v>
      </c>
      <c r="AM31">
        <v>19</v>
      </c>
      <c r="AN31">
        <v>0</v>
      </c>
      <c r="AO31">
        <v>-19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W31">
        <v>45</v>
      </c>
      <c r="AX31">
        <v>0</v>
      </c>
      <c r="AY31">
        <v>0</v>
      </c>
      <c r="AZ31">
        <f t="shared" si="13"/>
        <v>45</v>
      </c>
      <c r="BA31">
        <v>0</v>
      </c>
      <c r="BB31">
        <f t="shared" si="14"/>
        <v>45</v>
      </c>
      <c r="BC31">
        <v>32</v>
      </c>
      <c r="BD31">
        <f t="shared" si="15"/>
        <v>7</v>
      </c>
      <c r="BE31">
        <f t="shared" si="16"/>
        <v>1.40625</v>
      </c>
      <c r="BG31">
        <v>62</v>
      </c>
      <c r="BH31">
        <v>0</v>
      </c>
      <c r="BI31">
        <v>-13</v>
      </c>
      <c r="BJ31">
        <f t="shared" si="17"/>
        <v>49</v>
      </c>
      <c r="BK31">
        <v>0</v>
      </c>
      <c r="BL31">
        <f t="shared" si="18"/>
        <v>49</v>
      </c>
      <c r="BM31">
        <v>15</v>
      </c>
      <c r="BN31">
        <f t="shared" si="19"/>
        <v>5</v>
      </c>
      <c r="BO31">
        <f t="shared" si="20"/>
        <v>3.2666666666666666</v>
      </c>
      <c r="BQ31">
        <v>163</v>
      </c>
      <c r="BR31">
        <v>0</v>
      </c>
      <c r="BS31">
        <v>0</v>
      </c>
      <c r="BT31">
        <f t="shared" si="21"/>
        <v>163</v>
      </c>
      <c r="BU31">
        <v>0</v>
      </c>
      <c r="BV31">
        <f t="shared" si="22"/>
        <v>163</v>
      </c>
      <c r="BW31">
        <v>11</v>
      </c>
      <c r="BX31">
        <f t="shared" si="23"/>
        <v>5</v>
      </c>
      <c r="BY31">
        <f t="shared" si="24"/>
        <v>14.818181818181818</v>
      </c>
      <c r="CA31">
        <v>0</v>
      </c>
    </row>
    <row r="32" spans="1:79" ht="17.25" customHeight="1" x14ac:dyDescent="0.3">
      <c r="A32" s="2">
        <v>44545</v>
      </c>
      <c r="B32" t="s">
        <v>84</v>
      </c>
      <c r="C32" t="s">
        <v>85</v>
      </c>
      <c r="D32" t="s">
        <v>27</v>
      </c>
      <c r="F32">
        <v>1607</v>
      </c>
      <c r="G32">
        <v>0</v>
      </c>
      <c r="H32">
        <v>0</v>
      </c>
      <c r="I32">
        <v>-50</v>
      </c>
      <c r="J32">
        <f t="shared" si="0"/>
        <v>1557</v>
      </c>
      <c r="K32">
        <v>0</v>
      </c>
      <c r="L32">
        <f t="shared" si="1"/>
        <v>1557</v>
      </c>
      <c r="M32">
        <v>168</v>
      </c>
      <c r="N32">
        <v>1</v>
      </c>
      <c r="O32">
        <f t="shared" si="2"/>
        <v>9.2678571428571423</v>
      </c>
      <c r="Q32">
        <v>1294</v>
      </c>
      <c r="R32">
        <v>0</v>
      </c>
      <c r="S32">
        <v>0</v>
      </c>
      <c r="T32">
        <v>0</v>
      </c>
      <c r="U32">
        <f t="shared" si="3"/>
        <v>1294</v>
      </c>
      <c r="V32">
        <v>0</v>
      </c>
      <c r="W32">
        <f t="shared" si="4"/>
        <v>1294</v>
      </c>
      <c r="X32">
        <v>33</v>
      </c>
      <c r="Y32">
        <v>2</v>
      </c>
      <c r="Z32">
        <f t="shared" si="5"/>
        <v>39.212121212121211</v>
      </c>
      <c r="AB32">
        <v>9369</v>
      </c>
      <c r="AC32">
        <v>0</v>
      </c>
      <c r="AD32">
        <v>0</v>
      </c>
      <c r="AE32">
        <v>0</v>
      </c>
      <c r="AF32">
        <f t="shared" si="6"/>
        <v>9369</v>
      </c>
      <c r="AG32">
        <v>0</v>
      </c>
      <c r="AH32">
        <f t="shared" si="7"/>
        <v>9369</v>
      </c>
      <c r="AI32">
        <v>308</v>
      </c>
      <c r="AJ32">
        <f t="shared" si="8"/>
        <v>6</v>
      </c>
      <c r="AK32">
        <f t="shared" si="25"/>
        <v>30.418831168831169</v>
      </c>
      <c r="AM32">
        <v>2280</v>
      </c>
      <c r="AN32">
        <v>345</v>
      </c>
      <c r="AO32">
        <v>-30</v>
      </c>
      <c r="AP32">
        <f t="shared" si="9"/>
        <v>2595</v>
      </c>
      <c r="AQ32">
        <v>0</v>
      </c>
      <c r="AR32">
        <f t="shared" si="10"/>
        <v>2595</v>
      </c>
      <c r="AS32">
        <v>60</v>
      </c>
      <c r="AT32">
        <f t="shared" si="11"/>
        <v>6</v>
      </c>
      <c r="AU32">
        <f t="shared" si="12"/>
        <v>43.25</v>
      </c>
      <c r="AW32">
        <v>1581</v>
      </c>
      <c r="AX32">
        <v>0</v>
      </c>
      <c r="AY32">
        <v>-330</v>
      </c>
      <c r="AZ32">
        <f t="shared" si="13"/>
        <v>1251</v>
      </c>
      <c r="BA32">
        <v>1500</v>
      </c>
      <c r="BB32">
        <f t="shared" si="14"/>
        <v>2751</v>
      </c>
      <c r="BC32">
        <v>86</v>
      </c>
      <c r="BD32">
        <f t="shared" si="15"/>
        <v>7</v>
      </c>
      <c r="BE32">
        <f t="shared" si="16"/>
        <v>31.988372093023255</v>
      </c>
      <c r="BG32">
        <v>1081</v>
      </c>
      <c r="BH32">
        <v>0</v>
      </c>
      <c r="BI32">
        <v>-60</v>
      </c>
      <c r="BJ32">
        <f t="shared" si="17"/>
        <v>1021</v>
      </c>
      <c r="BK32">
        <v>0</v>
      </c>
      <c r="BL32">
        <f t="shared" si="18"/>
        <v>1021</v>
      </c>
      <c r="BM32">
        <v>62</v>
      </c>
      <c r="BN32">
        <f t="shared" si="19"/>
        <v>5</v>
      </c>
      <c r="BO32">
        <f t="shared" si="20"/>
        <v>16.467741935483872</v>
      </c>
      <c r="BQ32">
        <v>1692</v>
      </c>
      <c r="BR32">
        <v>0</v>
      </c>
      <c r="BS32">
        <v>-30</v>
      </c>
      <c r="BT32">
        <f t="shared" si="21"/>
        <v>1662</v>
      </c>
      <c r="BU32">
        <v>0</v>
      </c>
      <c r="BV32">
        <f t="shared" si="22"/>
        <v>1662</v>
      </c>
      <c r="BW32">
        <v>45</v>
      </c>
      <c r="BX32">
        <f t="shared" si="23"/>
        <v>5</v>
      </c>
      <c r="BY32">
        <f t="shared" si="24"/>
        <v>36.93333333333333</v>
      </c>
      <c r="CA32">
        <v>21600</v>
      </c>
    </row>
    <row r="33" spans="1:79" ht="17.25" customHeight="1" x14ac:dyDescent="0.3">
      <c r="A33" s="2">
        <v>44545</v>
      </c>
      <c r="B33" t="s">
        <v>86</v>
      </c>
      <c r="C33" t="s">
        <v>87</v>
      </c>
      <c r="D33" t="s">
        <v>27</v>
      </c>
      <c r="F33">
        <v>281</v>
      </c>
      <c r="G33">
        <v>1597</v>
      </c>
      <c r="H33">
        <v>0</v>
      </c>
      <c r="I33">
        <v>0</v>
      </c>
      <c r="J33">
        <f t="shared" si="0"/>
        <v>1878</v>
      </c>
      <c r="K33">
        <v>0</v>
      </c>
      <c r="L33">
        <f t="shared" si="1"/>
        <v>1878</v>
      </c>
      <c r="M33">
        <v>183</v>
      </c>
      <c r="N33">
        <v>1</v>
      </c>
      <c r="O33">
        <f t="shared" si="2"/>
        <v>10.262295081967213</v>
      </c>
      <c r="Q33">
        <v>304</v>
      </c>
      <c r="R33">
        <v>1182</v>
      </c>
      <c r="S33">
        <v>0</v>
      </c>
      <c r="T33">
        <v>0</v>
      </c>
      <c r="U33">
        <f t="shared" si="3"/>
        <v>1486</v>
      </c>
      <c r="V33">
        <v>480</v>
      </c>
      <c r="W33">
        <f t="shared" si="4"/>
        <v>1966</v>
      </c>
      <c r="X33">
        <v>32</v>
      </c>
      <c r="Y33">
        <v>2</v>
      </c>
      <c r="Z33">
        <f t="shared" si="5"/>
        <v>61.4375</v>
      </c>
      <c r="AB33">
        <v>8503</v>
      </c>
      <c r="AC33">
        <v>0</v>
      </c>
      <c r="AD33">
        <v>0</v>
      </c>
      <c r="AE33">
        <v>0</v>
      </c>
      <c r="AF33">
        <f t="shared" si="6"/>
        <v>8503</v>
      </c>
      <c r="AG33">
        <v>6240</v>
      </c>
      <c r="AH33">
        <f t="shared" si="7"/>
        <v>14743</v>
      </c>
      <c r="AI33">
        <v>230</v>
      </c>
      <c r="AJ33">
        <f t="shared" si="8"/>
        <v>6</v>
      </c>
      <c r="AK33">
        <f t="shared" si="25"/>
        <v>64.099999999999994</v>
      </c>
      <c r="AM33">
        <v>1476</v>
      </c>
      <c r="AN33">
        <v>547</v>
      </c>
      <c r="AO33">
        <v>-100</v>
      </c>
      <c r="AP33">
        <f t="shared" si="9"/>
        <v>1923</v>
      </c>
      <c r="AQ33">
        <v>0</v>
      </c>
      <c r="AR33">
        <f t="shared" si="10"/>
        <v>1923</v>
      </c>
      <c r="AS33">
        <v>39</v>
      </c>
      <c r="AT33">
        <f t="shared" si="11"/>
        <v>6</v>
      </c>
      <c r="AU33">
        <f t="shared" si="12"/>
        <v>49.307692307692307</v>
      </c>
      <c r="AW33">
        <v>468</v>
      </c>
      <c r="AX33">
        <v>1629</v>
      </c>
      <c r="AY33">
        <v>0</v>
      </c>
      <c r="AZ33">
        <f t="shared" si="13"/>
        <v>2097</v>
      </c>
      <c r="BA33">
        <v>2880</v>
      </c>
      <c r="BB33">
        <f t="shared" si="14"/>
        <v>4977</v>
      </c>
      <c r="BC33">
        <v>50</v>
      </c>
      <c r="BD33">
        <f t="shared" si="15"/>
        <v>7</v>
      </c>
      <c r="BE33">
        <f t="shared" si="16"/>
        <v>99.54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1241</v>
      </c>
      <c r="BR33">
        <v>3238</v>
      </c>
      <c r="BS33">
        <v>0</v>
      </c>
      <c r="BT33">
        <f t="shared" si="21"/>
        <v>4479</v>
      </c>
      <c r="BU33">
        <v>0</v>
      </c>
      <c r="BV33">
        <f t="shared" si="22"/>
        <v>4479</v>
      </c>
      <c r="BW33">
        <v>72</v>
      </c>
      <c r="BX33">
        <f t="shared" si="23"/>
        <v>5</v>
      </c>
      <c r="BY33">
        <f t="shared" si="24"/>
        <v>62.208333333333336</v>
      </c>
      <c r="CA33">
        <v>44440</v>
      </c>
    </row>
    <row r="34" spans="1:79" ht="17.25" customHeight="1" x14ac:dyDescent="0.3">
      <c r="A34" s="2">
        <v>44545</v>
      </c>
      <c r="B34" t="s">
        <v>88</v>
      </c>
      <c r="C34" t="s">
        <v>89</v>
      </c>
      <c r="D34" t="s">
        <v>27</v>
      </c>
      <c r="F34">
        <v>1456</v>
      </c>
      <c r="G34">
        <v>2225</v>
      </c>
      <c r="H34">
        <v>0</v>
      </c>
      <c r="I34">
        <v>0</v>
      </c>
      <c r="J34">
        <f t="shared" si="0"/>
        <v>3681</v>
      </c>
      <c r="K34">
        <v>0</v>
      </c>
      <c r="L34">
        <f t="shared" si="1"/>
        <v>3681</v>
      </c>
      <c r="M34">
        <v>160</v>
      </c>
      <c r="N34">
        <v>1</v>
      </c>
      <c r="O34">
        <f t="shared" si="2"/>
        <v>23.006250000000001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3926</v>
      </c>
      <c r="AC34">
        <v>0</v>
      </c>
      <c r="AD34">
        <v>0</v>
      </c>
      <c r="AE34">
        <v>-10</v>
      </c>
      <c r="AF34">
        <f t="shared" si="6"/>
        <v>3916</v>
      </c>
      <c r="AG34">
        <v>0</v>
      </c>
      <c r="AH34">
        <f t="shared" si="7"/>
        <v>3916</v>
      </c>
      <c r="AI34">
        <v>19</v>
      </c>
      <c r="AJ34">
        <f t="shared" si="8"/>
        <v>6</v>
      </c>
      <c r="AK34">
        <f t="shared" si="25"/>
        <v>206.10526315789474</v>
      </c>
      <c r="AM34">
        <v>1320</v>
      </c>
      <c r="AN34">
        <v>201</v>
      </c>
      <c r="AO34">
        <v>0</v>
      </c>
      <c r="AP34">
        <f t="shared" si="9"/>
        <v>1521</v>
      </c>
      <c r="AQ34">
        <v>0</v>
      </c>
      <c r="AR34">
        <f t="shared" si="10"/>
        <v>1521</v>
      </c>
      <c r="AS34">
        <v>23</v>
      </c>
      <c r="AT34">
        <f t="shared" si="11"/>
        <v>6</v>
      </c>
      <c r="AU34">
        <f t="shared" si="12"/>
        <v>66.130434782608702</v>
      </c>
      <c r="AW34">
        <v>76</v>
      </c>
      <c r="AX34">
        <v>450</v>
      </c>
      <c r="AY34">
        <v>0</v>
      </c>
      <c r="AZ34">
        <f t="shared" si="13"/>
        <v>526</v>
      </c>
      <c r="BA34">
        <v>0</v>
      </c>
      <c r="BB34">
        <f t="shared" ref="BB34:BB65" si="26">SUM(AZ34:BA34)</f>
        <v>526</v>
      </c>
      <c r="BC34">
        <v>13</v>
      </c>
      <c r="BD34">
        <f t="shared" si="15"/>
        <v>7</v>
      </c>
      <c r="BE34">
        <f t="shared" si="16"/>
        <v>40.46153846153846</v>
      </c>
      <c r="BG34">
        <v>623</v>
      </c>
      <c r="BH34">
        <v>1400</v>
      </c>
      <c r="BI34">
        <v>0</v>
      </c>
      <c r="BJ34">
        <f t="shared" si="17"/>
        <v>2023</v>
      </c>
      <c r="BK34">
        <v>0</v>
      </c>
      <c r="BL34">
        <f t="shared" si="18"/>
        <v>2023</v>
      </c>
      <c r="BM34">
        <v>45</v>
      </c>
      <c r="BN34">
        <f t="shared" si="19"/>
        <v>5</v>
      </c>
      <c r="BO34">
        <f t="shared" si="20"/>
        <v>44.955555555555556</v>
      </c>
      <c r="BQ34">
        <v>705</v>
      </c>
      <c r="BR34">
        <v>3991</v>
      </c>
      <c r="BS34">
        <v>-120</v>
      </c>
      <c r="BT34">
        <f t="shared" si="21"/>
        <v>4576</v>
      </c>
      <c r="BU34">
        <v>0</v>
      </c>
      <c r="BV34">
        <f t="shared" si="22"/>
        <v>4576</v>
      </c>
      <c r="BW34">
        <v>60</v>
      </c>
      <c r="BX34">
        <f t="shared" si="23"/>
        <v>5</v>
      </c>
      <c r="BY34">
        <f t="shared" si="24"/>
        <v>76.266666666666666</v>
      </c>
      <c r="CA34">
        <v>8226</v>
      </c>
    </row>
    <row r="35" spans="1:79" ht="17.25" customHeight="1" x14ac:dyDescent="0.3">
      <c r="A35" s="2">
        <v>44545</v>
      </c>
      <c r="B35" t="s">
        <v>90</v>
      </c>
      <c r="C35" t="s">
        <v>91</v>
      </c>
      <c r="D35" t="s">
        <v>27</v>
      </c>
      <c r="F35">
        <v>520</v>
      </c>
      <c r="G35">
        <v>0</v>
      </c>
      <c r="H35">
        <v>0</v>
      </c>
      <c r="I35">
        <v>-24</v>
      </c>
      <c r="J35">
        <f t="shared" si="0"/>
        <v>496</v>
      </c>
      <c r="K35">
        <v>0</v>
      </c>
      <c r="L35">
        <f t="shared" si="1"/>
        <v>496</v>
      </c>
      <c r="M35">
        <v>43</v>
      </c>
      <c r="N35">
        <v>1</v>
      </c>
      <c r="O35">
        <f t="shared" si="2"/>
        <v>11.534883720930232</v>
      </c>
      <c r="Q35">
        <v>416</v>
      </c>
      <c r="R35">
        <v>0</v>
      </c>
      <c r="S35">
        <v>0</v>
      </c>
      <c r="T35">
        <v>-2</v>
      </c>
      <c r="U35">
        <f t="shared" si="3"/>
        <v>414</v>
      </c>
      <c r="V35">
        <v>0</v>
      </c>
      <c r="W35">
        <f t="shared" si="4"/>
        <v>414</v>
      </c>
      <c r="X35">
        <v>16</v>
      </c>
      <c r="Y35">
        <v>2</v>
      </c>
      <c r="Z35">
        <f t="shared" si="5"/>
        <v>25.875</v>
      </c>
      <c r="AB35">
        <v>7584</v>
      </c>
      <c r="AC35">
        <v>0</v>
      </c>
      <c r="AD35">
        <v>0</v>
      </c>
      <c r="AE35">
        <v>-18</v>
      </c>
      <c r="AF35">
        <f t="shared" si="6"/>
        <v>7566</v>
      </c>
      <c r="AG35">
        <v>0</v>
      </c>
      <c r="AH35">
        <f t="shared" si="7"/>
        <v>7566</v>
      </c>
      <c r="AI35">
        <v>177</v>
      </c>
      <c r="AJ35">
        <f t="shared" si="8"/>
        <v>6</v>
      </c>
      <c r="AK35">
        <f t="shared" si="25"/>
        <v>42.745762711864408</v>
      </c>
      <c r="AM35">
        <v>2003</v>
      </c>
      <c r="AN35">
        <v>430</v>
      </c>
      <c r="AO35">
        <v>-3</v>
      </c>
      <c r="AP35">
        <f t="shared" si="9"/>
        <v>2430</v>
      </c>
      <c r="AQ35">
        <v>0</v>
      </c>
      <c r="AR35">
        <f t="shared" si="10"/>
        <v>2430</v>
      </c>
      <c r="AS35">
        <v>91</v>
      </c>
      <c r="AT35">
        <f t="shared" si="11"/>
        <v>6</v>
      </c>
      <c r="AU35">
        <f t="shared" si="12"/>
        <v>26.703296703296704</v>
      </c>
      <c r="AW35">
        <v>2696</v>
      </c>
      <c r="AX35">
        <v>0</v>
      </c>
      <c r="AY35">
        <v>-3</v>
      </c>
      <c r="AZ35">
        <f t="shared" si="13"/>
        <v>2693</v>
      </c>
      <c r="BA35">
        <v>0</v>
      </c>
      <c r="BB35">
        <f t="shared" si="26"/>
        <v>2693</v>
      </c>
      <c r="BC35">
        <v>102</v>
      </c>
      <c r="BD35">
        <f t="shared" si="15"/>
        <v>7</v>
      </c>
      <c r="BE35">
        <f t="shared" si="16"/>
        <v>26.401960784313726</v>
      </c>
      <c r="BG35">
        <v>1035</v>
      </c>
      <c r="BH35">
        <v>2</v>
      </c>
      <c r="BI35">
        <v>-110</v>
      </c>
      <c r="BJ35">
        <f t="shared" si="17"/>
        <v>927</v>
      </c>
      <c r="BK35">
        <v>0</v>
      </c>
      <c r="BL35">
        <f t="shared" si="18"/>
        <v>927</v>
      </c>
      <c r="BM35">
        <v>52</v>
      </c>
      <c r="BN35">
        <f t="shared" si="19"/>
        <v>5</v>
      </c>
      <c r="BO35">
        <f t="shared" si="20"/>
        <v>17.826923076923077</v>
      </c>
      <c r="BQ35">
        <v>3274</v>
      </c>
      <c r="BR35">
        <v>0</v>
      </c>
      <c r="BS35">
        <v>-7</v>
      </c>
      <c r="BT35">
        <f t="shared" si="21"/>
        <v>3267</v>
      </c>
      <c r="BU35">
        <v>0</v>
      </c>
      <c r="BV35">
        <f t="shared" si="22"/>
        <v>3267</v>
      </c>
      <c r="BW35">
        <v>41</v>
      </c>
      <c r="BX35">
        <f t="shared" si="23"/>
        <v>5</v>
      </c>
      <c r="BY35">
        <f t="shared" si="24"/>
        <v>79.682926829268297</v>
      </c>
      <c r="CA35">
        <v>6070</v>
      </c>
    </row>
    <row r="36" spans="1:79" ht="17.25" customHeight="1" x14ac:dyDescent="0.3">
      <c r="A36" s="2">
        <v>44545</v>
      </c>
      <c r="B36" t="s">
        <v>92</v>
      </c>
      <c r="C36" t="s">
        <v>93</v>
      </c>
      <c r="D36" t="s">
        <v>27</v>
      </c>
      <c r="F36">
        <v>380</v>
      </c>
      <c r="G36">
        <v>0</v>
      </c>
      <c r="H36">
        <v>0</v>
      </c>
      <c r="I36">
        <v>-12</v>
      </c>
      <c r="J36">
        <f t="shared" si="0"/>
        <v>368</v>
      </c>
      <c r="K36">
        <v>0</v>
      </c>
      <c r="L36">
        <f t="shared" si="1"/>
        <v>368</v>
      </c>
      <c r="M36">
        <v>32</v>
      </c>
      <c r="N36">
        <v>1</v>
      </c>
      <c r="O36">
        <f t="shared" si="2"/>
        <v>11.5</v>
      </c>
      <c r="Q36">
        <v>338</v>
      </c>
      <c r="R36">
        <v>0</v>
      </c>
      <c r="S36">
        <v>0</v>
      </c>
      <c r="T36">
        <v>0</v>
      </c>
      <c r="U36">
        <f t="shared" si="3"/>
        <v>338</v>
      </c>
      <c r="V36">
        <v>0</v>
      </c>
      <c r="W36">
        <f t="shared" si="4"/>
        <v>338</v>
      </c>
      <c r="X36">
        <v>10</v>
      </c>
      <c r="Y36">
        <v>2</v>
      </c>
      <c r="Z36">
        <f t="shared" si="5"/>
        <v>33.799999999999997</v>
      </c>
      <c r="AB36">
        <v>6923</v>
      </c>
      <c r="AC36">
        <v>0</v>
      </c>
      <c r="AD36">
        <v>0</v>
      </c>
      <c r="AE36">
        <v>-12</v>
      </c>
      <c r="AF36">
        <f t="shared" si="6"/>
        <v>6911</v>
      </c>
      <c r="AG36">
        <v>0</v>
      </c>
      <c r="AH36">
        <f t="shared" si="7"/>
        <v>6911</v>
      </c>
      <c r="AI36">
        <v>153</v>
      </c>
      <c r="AJ36">
        <f t="shared" si="8"/>
        <v>6</v>
      </c>
      <c r="AK36">
        <f t="shared" si="25"/>
        <v>45.169934640522875</v>
      </c>
      <c r="AM36">
        <v>2560</v>
      </c>
      <c r="AN36">
        <v>221</v>
      </c>
      <c r="AO36">
        <v>-9</v>
      </c>
      <c r="AP36">
        <f t="shared" si="9"/>
        <v>2772</v>
      </c>
      <c r="AQ36">
        <v>0</v>
      </c>
      <c r="AR36">
        <f t="shared" si="10"/>
        <v>2772</v>
      </c>
      <c r="AS36">
        <v>59</v>
      </c>
      <c r="AT36">
        <f t="shared" si="11"/>
        <v>6</v>
      </c>
      <c r="AU36">
        <f t="shared" si="12"/>
        <v>46.983050847457626</v>
      </c>
      <c r="AW36">
        <v>2523</v>
      </c>
      <c r="AX36">
        <v>0</v>
      </c>
      <c r="AY36">
        <v>-3</v>
      </c>
      <c r="AZ36">
        <f t="shared" si="13"/>
        <v>2520</v>
      </c>
      <c r="BA36">
        <v>0</v>
      </c>
      <c r="BB36">
        <f t="shared" si="26"/>
        <v>2520</v>
      </c>
      <c r="BC36">
        <v>89</v>
      </c>
      <c r="BD36">
        <f t="shared" si="15"/>
        <v>7</v>
      </c>
      <c r="BE36">
        <f t="shared" si="16"/>
        <v>28.314606741573034</v>
      </c>
      <c r="BG36">
        <v>2143</v>
      </c>
      <c r="BH36">
        <v>2</v>
      </c>
      <c r="BI36">
        <v>-97</v>
      </c>
      <c r="BJ36">
        <f t="shared" si="17"/>
        <v>2048</v>
      </c>
      <c r="BK36">
        <v>0</v>
      </c>
      <c r="BL36">
        <f t="shared" si="18"/>
        <v>2048</v>
      </c>
      <c r="BM36">
        <v>44</v>
      </c>
      <c r="BN36">
        <f t="shared" si="19"/>
        <v>5</v>
      </c>
      <c r="BO36">
        <f t="shared" si="20"/>
        <v>46.545454545454547</v>
      </c>
      <c r="BQ36">
        <v>1468</v>
      </c>
      <c r="BR36">
        <v>0</v>
      </c>
      <c r="BS36">
        <v>-22</v>
      </c>
      <c r="BT36">
        <f t="shared" si="21"/>
        <v>1446</v>
      </c>
      <c r="BU36">
        <v>960</v>
      </c>
      <c r="BV36">
        <f t="shared" si="22"/>
        <v>2406</v>
      </c>
      <c r="BW36">
        <v>25</v>
      </c>
      <c r="BX36">
        <f t="shared" si="23"/>
        <v>5</v>
      </c>
      <c r="BY36">
        <f t="shared" si="24"/>
        <v>96.24</v>
      </c>
      <c r="CA36">
        <v>15739</v>
      </c>
    </row>
    <row r="37" spans="1:79" ht="17.25" customHeight="1" x14ac:dyDescent="0.3">
      <c r="A37" s="2">
        <v>44545</v>
      </c>
      <c r="B37" t="s">
        <v>94</v>
      </c>
      <c r="C37" t="s">
        <v>95</v>
      </c>
      <c r="D37" t="s">
        <v>27</v>
      </c>
      <c r="F37">
        <v>1474</v>
      </c>
      <c r="G37">
        <v>0</v>
      </c>
      <c r="H37">
        <v>0</v>
      </c>
      <c r="I37">
        <v>-190</v>
      </c>
      <c r="J37">
        <f t="shared" si="0"/>
        <v>1284</v>
      </c>
      <c r="K37">
        <v>0</v>
      </c>
      <c r="L37">
        <f t="shared" si="1"/>
        <v>1284</v>
      </c>
      <c r="M37">
        <v>65</v>
      </c>
      <c r="N37">
        <v>1</v>
      </c>
      <c r="O37">
        <f t="shared" si="2"/>
        <v>19.753846153846155</v>
      </c>
      <c r="Q37">
        <v>601</v>
      </c>
      <c r="R37">
        <v>0</v>
      </c>
      <c r="S37">
        <v>0</v>
      </c>
      <c r="T37">
        <v>0</v>
      </c>
      <c r="U37">
        <f t="shared" si="3"/>
        <v>601</v>
      </c>
      <c r="V37">
        <v>900</v>
      </c>
      <c r="W37">
        <f t="shared" si="4"/>
        <v>1501</v>
      </c>
      <c r="X37">
        <v>21</v>
      </c>
      <c r="Y37">
        <v>2</v>
      </c>
      <c r="Z37">
        <f t="shared" si="5"/>
        <v>71.476190476190482</v>
      </c>
      <c r="AB37">
        <v>3196</v>
      </c>
      <c r="AC37">
        <v>0</v>
      </c>
      <c r="AD37">
        <v>0</v>
      </c>
      <c r="AE37">
        <v>0</v>
      </c>
      <c r="AF37">
        <f t="shared" si="6"/>
        <v>3196</v>
      </c>
      <c r="AG37">
        <v>0</v>
      </c>
      <c r="AH37">
        <f t="shared" si="7"/>
        <v>3196</v>
      </c>
      <c r="AI37">
        <v>61</v>
      </c>
      <c r="AJ37">
        <f t="shared" si="8"/>
        <v>6</v>
      </c>
      <c r="AK37">
        <f t="shared" si="25"/>
        <v>52.393442622950822</v>
      </c>
      <c r="AM37">
        <v>3618</v>
      </c>
      <c r="AN37">
        <v>300</v>
      </c>
      <c r="AO37">
        <v>0</v>
      </c>
      <c r="AP37">
        <f t="shared" si="9"/>
        <v>3918</v>
      </c>
      <c r="AQ37">
        <v>0</v>
      </c>
      <c r="AR37">
        <f t="shared" si="10"/>
        <v>3918</v>
      </c>
      <c r="AS37">
        <v>24</v>
      </c>
      <c r="AT37">
        <f t="shared" si="11"/>
        <v>6</v>
      </c>
      <c r="AU37">
        <f t="shared" si="12"/>
        <v>163.25</v>
      </c>
      <c r="AW37">
        <v>1352</v>
      </c>
      <c r="AX37">
        <v>0</v>
      </c>
      <c r="AY37">
        <v>-10</v>
      </c>
      <c r="AZ37">
        <f t="shared" si="13"/>
        <v>1342</v>
      </c>
      <c r="BA37">
        <v>1500</v>
      </c>
      <c r="BB37">
        <f t="shared" si="26"/>
        <v>2842</v>
      </c>
      <c r="BC37">
        <v>43</v>
      </c>
      <c r="BD37">
        <f t="shared" si="15"/>
        <v>7</v>
      </c>
      <c r="BE37">
        <f t="shared" si="16"/>
        <v>66.093023255813947</v>
      </c>
      <c r="BG37">
        <v>1367</v>
      </c>
      <c r="BH37">
        <v>0</v>
      </c>
      <c r="BI37">
        <v>-143</v>
      </c>
      <c r="BJ37">
        <f t="shared" si="17"/>
        <v>1224</v>
      </c>
      <c r="BK37">
        <v>0</v>
      </c>
      <c r="BL37">
        <f t="shared" si="18"/>
        <v>1224</v>
      </c>
      <c r="BM37">
        <v>37</v>
      </c>
      <c r="BN37">
        <f t="shared" si="19"/>
        <v>5</v>
      </c>
      <c r="BO37">
        <f t="shared" si="20"/>
        <v>33.081081081081081</v>
      </c>
      <c r="BQ37">
        <v>3922</v>
      </c>
      <c r="BR37">
        <v>0</v>
      </c>
      <c r="BS37">
        <v>0</v>
      </c>
      <c r="BT37">
        <f t="shared" si="21"/>
        <v>3922</v>
      </c>
      <c r="BU37">
        <v>0</v>
      </c>
      <c r="BV37">
        <f t="shared" si="22"/>
        <v>3922</v>
      </c>
      <c r="BW37">
        <v>30</v>
      </c>
      <c r="BX37">
        <f t="shared" si="23"/>
        <v>5</v>
      </c>
      <c r="BY37">
        <f t="shared" si="24"/>
        <v>130.73333333333332</v>
      </c>
      <c r="CA37">
        <v>23134</v>
      </c>
    </row>
    <row r="38" spans="1:79" ht="17.25" customHeight="1" x14ac:dyDescent="0.3">
      <c r="A38" s="2">
        <v>44545</v>
      </c>
      <c r="B38" t="s">
        <v>96</v>
      </c>
      <c r="C38" t="s">
        <v>97</v>
      </c>
      <c r="D38" t="s">
        <v>27</v>
      </c>
      <c r="F38">
        <v>3817</v>
      </c>
      <c r="G38">
        <v>0</v>
      </c>
      <c r="H38">
        <v>0</v>
      </c>
      <c r="I38">
        <v>-2657</v>
      </c>
      <c r="J38">
        <f t="shared" si="0"/>
        <v>1160</v>
      </c>
      <c r="K38">
        <v>0</v>
      </c>
      <c r="L38">
        <f t="shared" si="1"/>
        <v>1160</v>
      </c>
      <c r="M38">
        <v>1882</v>
      </c>
      <c r="N38">
        <v>1</v>
      </c>
      <c r="O38">
        <f t="shared" si="2"/>
        <v>0.61636556854410207</v>
      </c>
      <c r="Q38">
        <v>2001</v>
      </c>
      <c r="R38">
        <v>0</v>
      </c>
      <c r="S38">
        <v>0</v>
      </c>
      <c r="T38">
        <v>-25</v>
      </c>
      <c r="U38">
        <f t="shared" si="3"/>
        <v>1976</v>
      </c>
      <c r="V38">
        <v>0</v>
      </c>
      <c r="W38">
        <f t="shared" si="4"/>
        <v>1976</v>
      </c>
      <c r="X38">
        <v>470</v>
      </c>
      <c r="Y38">
        <v>2</v>
      </c>
      <c r="Z38">
        <f t="shared" si="5"/>
        <v>4.2042553191489365</v>
      </c>
      <c r="AB38">
        <v>33335</v>
      </c>
      <c r="AC38">
        <v>0</v>
      </c>
      <c r="AD38">
        <v>0</v>
      </c>
      <c r="AE38">
        <v>-2200</v>
      </c>
      <c r="AF38">
        <f t="shared" si="6"/>
        <v>31135</v>
      </c>
      <c r="AG38">
        <v>10000</v>
      </c>
      <c r="AH38">
        <f t="shared" si="7"/>
        <v>41135</v>
      </c>
      <c r="AI38">
        <v>2542</v>
      </c>
      <c r="AJ38">
        <f t="shared" si="8"/>
        <v>6</v>
      </c>
      <c r="AK38">
        <f t="shared" si="25"/>
        <v>16.182140047206925</v>
      </c>
      <c r="AM38">
        <v>9806</v>
      </c>
      <c r="AN38">
        <v>2045</v>
      </c>
      <c r="AO38">
        <v>-932</v>
      </c>
      <c r="AP38">
        <f t="shared" si="9"/>
        <v>10919</v>
      </c>
      <c r="AQ38">
        <v>15500</v>
      </c>
      <c r="AR38">
        <f t="shared" si="10"/>
        <v>26419</v>
      </c>
      <c r="AS38">
        <v>1093</v>
      </c>
      <c r="AT38">
        <f t="shared" si="11"/>
        <v>6</v>
      </c>
      <c r="AU38">
        <f t="shared" si="12"/>
        <v>24.171088746569076</v>
      </c>
      <c r="AW38">
        <v>10956</v>
      </c>
      <c r="AX38">
        <v>0</v>
      </c>
      <c r="AY38">
        <v>-594</v>
      </c>
      <c r="AZ38">
        <f t="shared" si="13"/>
        <v>10362</v>
      </c>
      <c r="BA38">
        <v>0</v>
      </c>
      <c r="BB38">
        <f t="shared" si="26"/>
        <v>10362</v>
      </c>
      <c r="BC38">
        <v>704</v>
      </c>
      <c r="BD38">
        <f t="shared" si="15"/>
        <v>7</v>
      </c>
      <c r="BE38">
        <f t="shared" si="16"/>
        <v>14.71875</v>
      </c>
      <c r="BG38">
        <v>2568</v>
      </c>
      <c r="BH38">
        <v>0</v>
      </c>
      <c r="BI38">
        <v>-2507</v>
      </c>
      <c r="BJ38">
        <f t="shared" si="17"/>
        <v>61</v>
      </c>
      <c r="BK38">
        <v>1500</v>
      </c>
      <c r="BL38">
        <f t="shared" si="18"/>
        <v>1561</v>
      </c>
      <c r="BM38">
        <v>424</v>
      </c>
      <c r="BN38">
        <f t="shared" si="19"/>
        <v>5</v>
      </c>
      <c r="BO38">
        <f t="shared" si="20"/>
        <v>3.6816037735849059</v>
      </c>
      <c r="BQ38">
        <v>436</v>
      </c>
      <c r="BR38">
        <v>0</v>
      </c>
      <c r="BS38">
        <v>-60</v>
      </c>
      <c r="BT38">
        <f t="shared" si="21"/>
        <v>376</v>
      </c>
      <c r="BU38">
        <v>6900</v>
      </c>
      <c r="BV38">
        <f t="shared" si="22"/>
        <v>7276</v>
      </c>
      <c r="BW38">
        <v>512</v>
      </c>
      <c r="BX38">
        <f t="shared" si="23"/>
        <v>5</v>
      </c>
      <c r="BY38">
        <f t="shared" si="24"/>
        <v>14.2109375</v>
      </c>
      <c r="CA38">
        <v>0</v>
      </c>
    </row>
    <row r="39" spans="1:79" ht="17.25" customHeight="1" x14ac:dyDescent="0.3">
      <c r="A39" s="2">
        <v>44545</v>
      </c>
      <c r="B39" t="s">
        <v>98</v>
      </c>
      <c r="C39" t="s">
        <v>99</v>
      </c>
      <c r="D39" t="s">
        <v>27</v>
      </c>
      <c r="F39">
        <v>840</v>
      </c>
      <c r="G39">
        <v>0</v>
      </c>
      <c r="H39">
        <v>0</v>
      </c>
      <c r="I39">
        <v>-95</v>
      </c>
      <c r="J39">
        <f t="shared" si="0"/>
        <v>745</v>
      </c>
      <c r="K39">
        <v>0</v>
      </c>
      <c r="L39">
        <f t="shared" si="1"/>
        <v>745</v>
      </c>
      <c r="M39">
        <v>100</v>
      </c>
      <c r="N39">
        <v>1</v>
      </c>
      <c r="O39">
        <f t="shared" si="2"/>
        <v>7.45</v>
      </c>
      <c r="Q39">
        <v>444</v>
      </c>
      <c r="R39">
        <v>0</v>
      </c>
      <c r="S39">
        <v>0</v>
      </c>
      <c r="T39">
        <v>-10</v>
      </c>
      <c r="U39">
        <f t="shared" si="3"/>
        <v>434</v>
      </c>
      <c r="V39">
        <v>0</v>
      </c>
      <c r="W39">
        <f t="shared" si="4"/>
        <v>434</v>
      </c>
      <c r="X39">
        <v>26</v>
      </c>
      <c r="Y39">
        <v>2</v>
      </c>
      <c r="Z39">
        <f t="shared" si="5"/>
        <v>16.692307692307693</v>
      </c>
      <c r="AB39">
        <v>6023</v>
      </c>
      <c r="AC39">
        <v>0</v>
      </c>
      <c r="AD39">
        <v>0</v>
      </c>
      <c r="AE39">
        <v>-5816</v>
      </c>
      <c r="AF39">
        <f t="shared" si="6"/>
        <v>207</v>
      </c>
      <c r="AG39">
        <f>16082+8800</f>
        <v>24882</v>
      </c>
      <c r="AH39">
        <f t="shared" si="7"/>
        <v>25089</v>
      </c>
      <c r="AI39">
        <v>1637</v>
      </c>
      <c r="AJ39">
        <f t="shared" si="8"/>
        <v>6</v>
      </c>
      <c r="AK39">
        <f t="shared" si="25"/>
        <v>15.326206475259621</v>
      </c>
      <c r="AM39">
        <v>26</v>
      </c>
      <c r="AN39">
        <v>0</v>
      </c>
      <c r="AO39">
        <v>-26</v>
      </c>
      <c r="AP39">
        <f t="shared" si="9"/>
        <v>0</v>
      </c>
      <c r="AQ39">
        <v>7000</v>
      </c>
      <c r="AR39">
        <f t="shared" si="10"/>
        <v>7000</v>
      </c>
      <c r="AS39">
        <v>821</v>
      </c>
      <c r="AT39">
        <f t="shared" si="11"/>
        <v>6</v>
      </c>
      <c r="AU39">
        <f t="shared" si="12"/>
        <v>8.5261875761266754</v>
      </c>
      <c r="AW39">
        <v>1105</v>
      </c>
      <c r="AX39">
        <v>0</v>
      </c>
      <c r="AY39">
        <v>-595</v>
      </c>
      <c r="AZ39">
        <f t="shared" si="13"/>
        <v>510</v>
      </c>
      <c r="BA39">
        <v>16043</v>
      </c>
      <c r="BB39">
        <f t="shared" si="26"/>
        <v>16553</v>
      </c>
      <c r="BC39">
        <v>633</v>
      </c>
      <c r="BD39">
        <f t="shared" si="15"/>
        <v>7</v>
      </c>
      <c r="BE39">
        <f t="shared" si="16"/>
        <v>26.150078988941548</v>
      </c>
      <c r="BG39">
        <v>831</v>
      </c>
      <c r="BH39">
        <v>0</v>
      </c>
      <c r="BI39">
        <v>-831</v>
      </c>
      <c r="BJ39">
        <f t="shared" si="17"/>
        <v>0</v>
      </c>
      <c r="BK39">
        <v>3300</v>
      </c>
      <c r="BL39">
        <f t="shared" si="18"/>
        <v>3300</v>
      </c>
      <c r="BM39">
        <v>119</v>
      </c>
      <c r="BN39">
        <f t="shared" si="19"/>
        <v>5</v>
      </c>
      <c r="BO39">
        <f t="shared" si="20"/>
        <v>27.731092436974791</v>
      </c>
      <c r="BQ39">
        <v>162</v>
      </c>
      <c r="BR39">
        <v>0</v>
      </c>
      <c r="BS39">
        <v>0</v>
      </c>
      <c r="BT39">
        <f t="shared" si="21"/>
        <v>162</v>
      </c>
      <c r="BU39">
        <v>1300</v>
      </c>
      <c r="BV39">
        <f t="shared" si="22"/>
        <v>1462</v>
      </c>
      <c r="BW39">
        <v>89</v>
      </c>
      <c r="BX39">
        <f t="shared" si="23"/>
        <v>5</v>
      </c>
      <c r="BY39">
        <f t="shared" si="24"/>
        <v>16.426966292134832</v>
      </c>
      <c r="CA39">
        <v>-34243</v>
      </c>
    </row>
    <row r="40" spans="1:79" ht="17.25" customHeight="1" x14ac:dyDescent="0.3">
      <c r="A40" s="2">
        <v>44545</v>
      </c>
      <c r="B40" t="s">
        <v>100</v>
      </c>
      <c r="C40" t="s">
        <v>101</v>
      </c>
      <c r="D40" t="s">
        <v>27</v>
      </c>
      <c r="F40">
        <v>7352</v>
      </c>
      <c r="G40">
        <v>0</v>
      </c>
      <c r="H40">
        <v>0</v>
      </c>
      <c r="I40">
        <v>-5292</v>
      </c>
      <c r="J40">
        <f t="shared" si="0"/>
        <v>2060</v>
      </c>
      <c r="K40">
        <v>0</v>
      </c>
      <c r="L40">
        <f t="shared" si="1"/>
        <v>2060</v>
      </c>
      <c r="M40">
        <v>2054</v>
      </c>
      <c r="N40">
        <v>1</v>
      </c>
      <c r="O40">
        <f t="shared" si="2"/>
        <v>1.0029211295034079</v>
      </c>
      <c r="Q40">
        <v>324</v>
      </c>
      <c r="R40">
        <v>0</v>
      </c>
      <c r="S40">
        <v>0</v>
      </c>
      <c r="T40">
        <v>-25</v>
      </c>
      <c r="U40">
        <f t="shared" si="3"/>
        <v>299</v>
      </c>
      <c r="V40">
        <v>2100</v>
      </c>
      <c r="W40">
        <f t="shared" si="4"/>
        <v>2399</v>
      </c>
      <c r="X40">
        <v>460</v>
      </c>
      <c r="Y40">
        <v>2</v>
      </c>
      <c r="Z40">
        <f t="shared" si="5"/>
        <v>5.215217391304348</v>
      </c>
      <c r="AB40">
        <v>7113</v>
      </c>
      <c r="AC40">
        <v>0</v>
      </c>
      <c r="AD40">
        <v>190</v>
      </c>
      <c r="AE40">
        <v>-1272</v>
      </c>
      <c r="AF40">
        <f t="shared" si="6"/>
        <v>6031</v>
      </c>
      <c r="AG40">
        <f>29000+12000+990</f>
        <v>41990</v>
      </c>
      <c r="AH40">
        <f t="shared" si="7"/>
        <v>48021</v>
      </c>
      <c r="AI40">
        <v>8249</v>
      </c>
      <c r="AJ40">
        <f t="shared" si="8"/>
        <v>6</v>
      </c>
      <c r="AK40">
        <f t="shared" si="25"/>
        <v>5.8214329009576922</v>
      </c>
      <c r="AM40">
        <v>8584</v>
      </c>
      <c r="AN40">
        <v>5000</v>
      </c>
      <c r="AO40">
        <v>-12105</v>
      </c>
      <c r="AP40">
        <f t="shared" si="9"/>
        <v>1479</v>
      </c>
      <c r="AQ40">
        <f>10000+27000</f>
        <v>37000</v>
      </c>
      <c r="AR40">
        <f t="shared" si="10"/>
        <v>38479</v>
      </c>
      <c r="AS40">
        <v>3543</v>
      </c>
      <c r="AT40">
        <f t="shared" si="11"/>
        <v>6</v>
      </c>
      <c r="AU40">
        <f t="shared" si="12"/>
        <v>10.860570138300876</v>
      </c>
      <c r="AW40">
        <v>6494</v>
      </c>
      <c r="AX40">
        <v>0</v>
      </c>
      <c r="AY40">
        <v>-1688</v>
      </c>
      <c r="AZ40">
        <f t="shared" si="13"/>
        <v>4806</v>
      </c>
      <c r="BA40">
        <f>8000+6000</f>
        <v>14000</v>
      </c>
      <c r="BB40">
        <f t="shared" si="26"/>
        <v>18806</v>
      </c>
      <c r="BC40">
        <v>2607</v>
      </c>
      <c r="BD40">
        <f t="shared" si="15"/>
        <v>7</v>
      </c>
      <c r="BE40">
        <f t="shared" si="16"/>
        <v>7.2136555427694669</v>
      </c>
      <c r="BG40">
        <v>6099</v>
      </c>
      <c r="BH40">
        <v>0</v>
      </c>
      <c r="BI40">
        <v>-6089</v>
      </c>
      <c r="BJ40">
        <f t="shared" si="17"/>
        <v>10</v>
      </c>
      <c r="BK40">
        <f>3000+3000</f>
        <v>6000</v>
      </c>
      <c r="BL40">
        <f t="shared" si="18"/>
        <v>6010</v>
      </c>
      <c r="BM40">
        <v>1129</v>
      </c>
      <c r="BN40">
        <f t="shared" si="19"/>
        <v>5</v>
      </c>
      <c r="BO40">
        <f t="shared" si="20"/>
        <v>5.3232949512843222</v>
      </c>
      <c r="BQ40">
        <v>483</v>
      </c>
      <c r="BR40">
        <v>0</v>
      </c>
      <c r="BS40">
        <v>-180</v>
      </c>
      <c r="BT40">
        <f t="shared" si="21"/>
        <v>303</v>
      </c>
      <c r="BU40">
        <f>1600+1600</f>
        <v>3200</v>
      </c>
      <c r="BV40">
        <f t="shared" si="22"/>
        <v>3503</v>
      </c>
      <c r="BW40">
        <v>848</v>
      </c>
      <c r="BX40">
        <f t="shared" si="23"/>
        <v>5</v>
      </c>
      <c r="BY40">
        <f t="shared" si="24"/>
        <v>4.1308962264150946</v>
      </c>
      <c r="CA40">
        <v>0</v>
      </c>
    </row>
    <row r="41" spans="1:79" ht="17.25" customHeight="1" x14ac:dyDescent="0.3">
      <c r="A41" s="2">
        <v>44545</v>
      </c>
      <c r="B41" t="s">
        <v>102</v>
      </c>
      <c r="C41" t="s">
        <v>103</v>
      </c>
      <c r="D41" t="s">
        <v>27</v>
      </c>
      <c r="F41">
        <v>1406</v>
      </c>
      <c r="G41">
        <v>0</v>
      </c>
      <c r="H41">
        <v>0</v>
      </c>
      <c r="I41">
        <v>-75</v>
      </c>
      <c r="J41">
        <f t="shared" si="0"/>
        <v>1331</v>
      </c>
      <c r="K41">
        <v>0</v>
      </c>
      <c r="L41">
        <f t="shared" si="1"/>
        <v>1331</v>
      </c>
      <c r="M41">
        <v>209</v>
      </c>
      <c r="N41">
        <v>1</v>
      </c>
      <c r="O41">
        <f t="shared" si="2"/>
        <v>6.3684210526315788</v>
      </c>
      <c r="Q41">
        <v>598</v>
      </c>
      <c r="R41">
        <v>0</v>
      </c>
      <c r="S41">
        <v>0</v>
      </c>
      <c r="T41">
        <v>0</v>
      </c>
      <c r="U41">
        <f t="shared" si="3"/>
        <v>598</v>
      </c>
      <c r="V41">
        <v>0</v>
      </c>
      <c r="W41">
        <f t="shared" si="4"/>
        <v>598</v>
      </c>
      <c r="X41">
        <v>44</v>
      </c>
      <c r="Y41">
        <v>2</v>
      </c>
      <c r="Z41">
        <f t="shared" si="5"/>
        <v>13.590909090909092</v>
      </c>
      <c r="AB41">
        <v>3478</v>
      </c>
      <c r="AC41">
        <v>0</v>
      </c>
      <c r="AD41">
        <v>0</v>
      </c>
      <c r="AE41">
        <v>-25</v>
      </c>
      <c r="AF41">
        <f t="shared" si="6"/>
        <v>3453</v>
      </c>
      <c r="AG41">
        <v>3600</v>
      </c>
      <c r="AH41">
        <f t="shared" si="7"/>
        <v>7053</v>
      </c>
      <c r="AI41">
        <v>220</v>
      </c>
      <c r="AJ41">
        <f t="shared" si="8"/>
        <v>6</v>
      </c>
      <c r="AK41">
        <f t="shared" si="25"/>
        <v>32.059090909090912</v>
      </c>
      <c r="AM41">
        <v>1394</v>
      </c>
      <c r="AN41">
        <v>70</v>
      </c>
      <c r="AO41">
        <v>-109</v>
      </c>
      <c r="AP41">
        <f t="shared" si="9"/>
        <v>1355</v>
      </c>
      <c r="AQ41">
        <v>0</v>
      </c>
      <c r="AR41">
        <f t="shared" si="10"/>
        <v>1355</v>
      </c>
      <c r="AS41">
        <v>69</v>
      </c>
      <c r="AT41">
        <f t="shared" si="11"/>
        <v>6</v>
      </c>
      <c r="AU41">
        <f t="shared" si="12"/>
        <v>19.637681159420289</v>
      </c>
      <c r="AW41">
        <v>565</v>
      </c>
      <c r="AX41">
        <v>0</v>
      </c>
      <c r="AY41">
        <v>-92</v>
      </c>
      <c r="AZ41">
        <f t="shared" si="13"/>
        <v>473</v>
      </c>
      <c r="BA41">
        <v>2500</v>
      </c>
      <c r="BB41">
        <f t="shared" si="26"/>
        <v>2973</v>
      </c>
      <c r="BC41">
        <v>105</v>
      </c>
      <c r="BD41">
        <f t="shared" si="15"/>
        <v>7</v>
      </c>
      <c r="BE41">
        <f t="shared" si="16"/>
        <v>28.314285714285713</v>
      </c>
      <c r="BG41">
        <v>515</v>
      </c>
      <c r="BH41">
        <v>70</v>
      </c>
      <c r="BI41">
        <v>-30</v>
      </c>
      <c r="BJ41">
        <f t="shared" si="17"/>
        <v>555</v>
      </c>
      <c r="BK41">
        <v>0</v>
      </c>
      <c r="BL41">
        <f t="shared" si="18"/>
        <v>555</v>
      </c>
      <c r="BM41">
        <v>25</v>
      </c>
      <c r="BN41">
        <f t="shared" si="19"/>
        <v>5</v>
      </c>
      <c r="BO41">
        <f t="shared" si="20"/>
        <v>22.2</v>
      </c>
      <c r="BQ41">
        <v>1125</v>
      </c>
      <c r="BR41">
        <v>0</v>
      </c>
      <c r="BS41">
        <v>-10</v>
      </c>
      <c r="BT41">
        <f t="shared" si="21"/>
        <v>1115</v>
      </c>
      <c r="BU41">
        <v>0</v>
      </c>
      <c r="BV41">
        <f t="shared" si="22"/>
        <v>1115</v>
      </c>
      <c r="BW41">
        <v>36</v>
      </c>
      <c r="BX41">
        <f t="shared" si="23"/>
        <v>5</v>
      </c>
      <c r="BY41">
        <f t="shared" si="24"/>
        <v>30.972222222222221</v>
      </c>
      <c r="CA41">
        <v>2600</v>
      </c>
    </row>
    <row r="42" spans="1:79" ht="17.25" customHeight="1" x14ac:dyDescent="0.3">
      <c r="A42" s="2">
        <v>44545</v>
      </c>
      <c r="B42" t="s">
        <v>104</v>
      </c>
      <c r="C42" t="s">
        <v>105</v>
      </c>
      <c r="D42" t="s">
        <v>27</v>
      </c>
      <c r="F42">
        <v>322</v>
      </c>
      <c r="G42">
        <v>0</v>
      </c>
      <c r="H42">
        <v>0</v>
      </c>
      <c r="I42">
        <v>-76</v>
      </c>
      <c r="J42">
        <f t="shared" si="0"/>
        <v>246</v>
      </c>
      <c r="K42">
        <v>0</v>
      </c>
      <c r="L42">
        <f t="shared" si="1"/>
        <v>246</v>
      </c>
      <c r="M42">
        <v>81</v>
      </c>
      <c r="N42">
        <v>1</v>
      </c>
      <c r="O42">
        <f t="shared" si="2"/>
        <v>3.0370370370370372</v>
      </c>
      <c r="Q42">
        <v>220</v>
      </c>
      <c r="R42">
        <v>0</v>
      </c>
      <c r="S42">
        <v>0</v>
      </c>
      <c r="T42">
        <v>-10</v>
      </c>
      <c r="U42">
        <f t="shared" si="3"/>
        <v>210</v>
      </c>
      <c r="V42">
        <v>0</v>
      </c>
      <c r="W42">
        <f t="shared" si="4"/>
        <v>210</v>
      </c>
      <c r="X42">
        <v>21</v>
      </c>
      <c r="Y42">
        <v>2</v>
      </c>
      <c r="Z42">
        <f t="shared" si="5"/>
        <v>10</v>
      </c>
      <c r="AB42">
        <v>855</v>
      </c>
      <c r="AC42">
        <v>0</v>
      </c>
      <c r="AD42">
        <v>0</v>
      </c>
      <c r="AE42">
        <v>-10</v>
      </c>
      <c r="AF42">
        <f t="shared" si="6"/>
        <v>845</v>
      </c>
      <c r="AG42">
        <v>0</v>
      </c>
      <c r="AH42">
        <f t="shared" si="7"/>
        <v>845</v>
      </c>
      <c r="AI42">
        <v>34</v>
      </c>
      <c r="AJ42">
        <f t="shared" si="8"/>
        <v>6</v>
      </c>
      <c r="AK42">
        <f t="shared" si="25"/>
        <v>24.852941176470587</v>
      </c>
      <c r="AM42">
        <v>588</v>
      </c>
      <c r="AN42">
        <v>0</v>
      </c>
      <c r="AO42">
        <v>0</v>
      </c>
      <c r="AP42">
        <f t="shared" si="9"/>
        <v>588</v>
      </c>
      <c r="AQ42">
        <v>0</v>
      </c>
      <c r="AR42">
        <f t="shared" si="10"/>
        <v>588</v>
      </c>
      <c r="AS42">
        <v>27</v>
      </c>
      <c r="AT42">
        <f t="shared" si="11"/>
        <v>6</v>
      </c>
      <c r="AU42">
        <f t="shared" si="12"/>
        <v>21.777777777777779</v>
      </c>
      <c r="AW42">
        <v>320</v>
      </c>
      <c r="AX42">
        <v>0</v>
      </c>
      <c r="AY42">
        <v>0</v>
      </c>
      <c r="AZ42">
        <f t="shared" si="13"/>
        <v>320</v>
      </c>
      <c r="BA42">
        <v>0</v>
      </c>
      <c r="BB42">
        <f t="shared" si="26"/>
        <v>320</v>
      </c>
      <c r="BC42">
        <v>12</v>
      </c>
      <c r="BD42">
        <f t="shared" si="15"/>
        <v>7</v>
      </c>
      <c r="BE42">
        <f t="shared" si="16"/>
        <v>26.666666666666668</v>
      </c>
      <c r="BG42">
        <v>284</v>
      </c>
      <c r="BH42">
        <v>0</v>
      </c>
      <c r="BI42">
        <v>-10</v>
      </c>
      <c r="BJ42">
        <f t="shared" si="17"/>
        <v>274</v>
      </c>
      <c r="BK42">
        <v>0</v>
      </c>
      <c r="BL42">
        <f t="shared" si="18"/>
        <v>274</v>
      </c>
      <c r="BM42">
        <v>9</v>
      </c>
      <c r="BN42">
        <f t="shared" si="19"/>
        <v>5</v>
      </c>
      <c r="BO42">
        <f t="shared" si="20"/>
        <v>30.444444444444443</v>
      </c>
      <c r="BQ42">
        <v>338</v>
      </c>
      <c r="BR42">
        <v>0</v>
      </c>
      <c r="BS42">
        <v>0</v>
      </c>
      <c r="BT42">
        <f t="shared" si="21"/>
        <v>338</v>
      </c>
      <c r="BU42">
        <v>0</v>
      </c>
      <c r="BV42">
        <f t="shared" si="22"/>
        <v>338</v>
      </c>
      <c r="BW42">
        <v>23</v>
      </c>
      <c r="BX42">
        <f t="shared" si="23"/>
        <v>5</v>
      </c>
      <c r="BY42">
        <f t="shared" si="24"/>
        <v>14.695652173913043</v>
      </c>
      <c r="CA42">
        <v>0</v>
      </c>
    </row>
    <row r="43" spans="1:79" ht="17.25" customHeight="1" x14ac:dyDescent="0.3">
      <c r="A43" s="2">
        <v>44545</v>
      </c>
      <c r="B43" t="s">
        <v>106</v>
      </c>
      <c r="C43" t="s">
        <v>107</v>
      </c>
      <c r="D43" t="s">
        <v>27</v>
      </c>
      <c r="F43">
        <v>1071</v>
      </c>
      <c r="G43">
        <v>0</v>
      </c>
      <c r="H43">
        <v>0</v>
      </c>
      <c r="I43">
        <v>-230</v>
      </c>
      <c r="J43">
        <f t="shared" si="0"/>
        <v>841</v>
      </c>
      <c r="K43">
        <v>0</v>
      </c>
      <c r="L43">
        <f t="shared" si="1"/>
        <v>841</v>
      </c>
      <c r="M43">
        <v>71</v>
      </c>
      <c r="N43">
        <v>1</v>
      </c>
      <c r="O43">
        <f t="shared" si="2"/>
        <v>11.845070422535212</v>
      </c>
      <c r="Q43">
        <v>770</v>
      </c>
      <c r="R43">
        <v>0</v>
      </c>
      <c r="S43">
        <v>0</v>
      </c>
      <c r="T43">
        <v>0</v>
      </c>
      <c r="U43">
        <f t="shared" si="3"/>
        <v>770</v>
      </c>
      <c r="V43">
        <v>0</v>
      </c>
      <c r="W43">
        <f t="shared" si="4"/>
        <v>770</v>
      </c>
      <c r="X43">
        <v>19</v>
      </c>
      <c r="Y43">
        <v>2</v>
      </c>
      <c r="Z43">
        <f t="shared" si="5"/>
        <v>40.526315789473685</v>
      </c>
      <c r="AB43">
        <v>245</v>
      </c>
      <c r="AC43">
        <v>0</v>
      </c>
      <c r="AD43">
        <v>0</v>
      </c>
      <c r="AE43">
        <v>0</v>
      </c>
      <c r="AF43">
        <f t="shared" si="6"/>
        <v>245</v>
      </c>
      <c r="AG43">
        <v>0</v>
      </c>
      <c r="AH43">
        <f t="shared" si="7"/>
        <v>245</v>
      </c>
      <c r="AI43">
        <v>12</v>
      </c>
      <c r="AJ43">
        <f t="shared" si="8"/>
        <v>6</v>
      </c>
      <c r="AK43">
        <f t="shared" si="25"/>
        <v>20.416666666666668</v>
      </c>
      <c r="AM43">
        <v>964</v>
      </c>
      <c r="AN43">
        <v>0</v>
      </c>
      <c r="AO43">
        <v>-10</v>
      </c>
      <c r="AP43">
        <f t="shared" si="9"/>
        <v>954</v>
      </c>
      <c r="AQ43">
        <v>0</v>
      </c>
      <c r="AR43">
        <f t="shared" si="10"/>
        <v>954</v>
      </c>
      <c r="AS43">
        <v>10</v>
      </c>
      <c r="AT43">
        <f t="shared" si="11"/>
        <v>6</v>
      </c>
      <c r="AU43">
        <f t="shared" si="12"/>
        <v>95.4</v>
      </c>
      <c r="AW43">
        <v>51</v>
      </c>
      <c r="AX43">
        <v>0</v>
      </c>
      <c r="AY43">
        <v>0</v>
      </c>
      <c r="AZ43">
        <f t="shared" si="13"/>
        <v>51</v>
      </c>
      <c r="BA43">
        <v>200</v>
      </c>
      <c r="BB43">
        <f t="shared" si="26"/>
        <v>251</v>
      </c>
      <c r="BC43">
        <v>2</v>
      </c>
      <c r="BD43">
        <f t="shared" si="15"/>
        <v>7</v>
      </c>
      <c r="BE43">
        <f t="shared" si="16"/>
        <v>125.5</v>
      </c>
      <c r="BG43">
        <v>585</v>
      </c>
      <c r="BH43">
        <v>0</v>
      </c>
      <c r="BI43">
        <v>0</v>
      </c>
      <c r="BJ43">
        <f t="shared" si="17"/>
        <v>585</v>
      </c>
      <c r="BK43">
        <v>0</v>
      </c>
      <c r="BL43">
        <f t="shared" si="18"/>
        <v>585</v>
      </c>
      <c r="BM43">
        <v>8</v>
      </c>
      <c r="BN43">
        <f t="shared" si="19"/>
        <v>5</v>
      </c>
      <c r="BO43">
        <f t="shared" si="20"/>
        <v>73.125</v>
      </c>
      <c r="BQ43">
        <v>1232</v>
      </c>
      <c r="BR43">
        <v>0</v>
      </c>
      <c r="BS43">
        <v>0</v>
      </c>
      <c r="BT43">
        <f t="shared" si="21"/>
        <v>1232</v>
      </c>
      <c r="BU43">
        <v>0</v>
      </c>
      <c r="BV43">
        <f t="shared" si="22"/>
        <v>1232</v>
      </c>
      <c r="BW43">
        <v>21</v>
      </c>
      <c r="BX43">
        <f t="shared" si="23"/>
        <v>5</v>
      </c>
      <c r="BY43">
        <f t="shared" si="24"/>
        <v>58.666666666666664</v>
      </c>
      <c r="CA43">
        <v>600</v>
      </c>
    </row>
    <row r="44" spans="1:79" ht="17.25" customHeight="1" x14ac:dyDescent="0.3">
      <c r="A44" s="2">
        <v>44545</v>
      </c>
      <c r="B44" t="s">
        <v>108</v>
      </c>
      <c r="C44" t="s">
        <v>109</v>
      </c>
      <c r="D44" t="s">
        <v>27</v>
      </c>
      <c r="F44">
        <v>477</v>
      </c>
      <c r="G44">
        <v>0</v>
      </c>
      <c r="H44">
        <v>0</v>
      </c>
      <c r="I44">
        <v>-5</v>
      </c>
      <c r="J44">
        <f t="shared" si="0"/>
        <v>472</v>
      </c>
      <c r="K44">
        <v>0</v>
      </c>
      <c r="L44">
        <f t="shared" si="1"/>
        <v>472</v>
      </c>
      <c r="M44">
        <v>12</v>
      </c>
      <c r="N44">
        <v>1</v>
      </c>
      <c r="O44">
        <f t="shared" si="2"/>
        <v>39.333333333333336</v>
      </c>
      <c r="Q44">
        <v>50</v>
      </c>
      <c r="R44">
        <v>0</v>
      </c>
      <c r="S44">
        <v>0</v>
      </c>
      <c r="T44">
        <v>0</v>
      </c>
      <c r="U44">
        <f t="shared" si="3"/>
        <v>50</v>
      </c>
      <c r="V44">
        <v>0</v>
      </c>
      <c r="W44">
        <f t="shared" si="4"/>
        <v>50</v>
      </c>
      <c r="X44">
        <v>1</v>
      </c>
      <c r="Y44">
        <v>2</v>
      </c>
      <c r="Z44">
        <f t="shared" si="5"/>
        <v>50</v>
      </c>
      <c r="AB44">
        <v>2722</v>
      </c>
      <c r="AC44">
        <v>0</v>
      </c>
      <c r="AD44">
        <v>0</v>
      </c>
      <c r="AE44">
        <v>0</v>
      </c>
      <c r="AF44">
        <f t="shared" si="6"/>
        <v>2722</v>
      </c>
      <c r="AG44">
        <v>0</v>
      </c>
      <c r="AH44">
        <f t="shared" si="7"/>
        <v>2722</v>
      </c>
      <c r="AI44">
        <v>17</v>
      </c>
      <c r="AJ44">
        <f t="shared" si="8"/>
        <v>6</v>
      </c>
      <c r="AK44">
        <f>IFERROR(AH44/AI44,0)</f>
        <v>160.11764705882354</v>
      </c>
      <c r="AM44">
        <v>418</v>
      </c>
      <c r="AN44">
        <v>0</v>
      </c>
      <c r="AO44">
        <v>0</v>
      </c>
      <c r="AP44">
        <f t="shared" si="9"/>
        <v>418</v>
      </c>
      <c r="AQ44">
        <v>0</v>
      </c>
      <c r="AR44">
        <f t="shared" si="10"/>
        <v>418</v>
      </c>
      <c r="AS44">
        <v>6</v>
      </c>
      <c r="AT44">
        <f t="shared" si="11"/>
        <v>6</v>
      </c>
      <c r="AU44">
        <f t="shared" si="12"/>
        <v>69.666666666666671</v>
      </c>
      <c r="AW44">
        <v>682</v>
      </c>
      <c r="AX44">
        <v>0</v>
      </c>
      <c r="AY44">
        <v>0</v>
      </c>
      <c r="AZ44">
        <f t="shared" si="13"/>
        <v>682</v>
      </c>
      <c r="BA44">
        <v>0</v>
      </c>
      <c r="BB44">
        <f t="shared" si="26"/>
        <v>682</v>
      </c>
      <c r="BC44">
        <v>7</v>
      </c>
      <c r="BD44">
        <f t="shared" si="15"/>
        <v>7</v>
      </c>
      <c r="BE44">
        <f t="shared" si="16"/>
        <v>97.428571428571431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Q44">
        <v>785</v>
      </c>
      <c r="BR44">
        <v>0</v>
      </c>
      <c r="BS44">
        <v>0</v>
      </c>
      <c r="BT44">
        <f t="shared" si="21"/>
        <v>785</v>
      </c>
      <c r="BU44">
        <v>0</v>
      </c>
      <c r="BV44">
        <f t="shared" si="22"/>
        <v>785</v>
      </c>
      <c r="BW44">
        <v>6</v>
      </c>
      <c r="BX44">
        <f t="shared" si="23"/>
        <v>5</v>
      </c>
      <c r="BY44">
        <f t="shared" si="24"/>
        <v>130.83333333333334</v>
      </c>
      <c r="CA44">
        <v>0</v>
      </c>
    </row>
    <row r="45" spans="1:79" ht="17.25" customHeight="1" x14ac:dyDescent="0.3">
      <c r="A45" s="2">
        <v>44545</v>
      </c>
      <c r="B45" t="s">
        <v>110</v>
      </c>
      <c r="C45" t="s">
        <v>111</v>
      </c>
      <c r="D45" t="s">
        <v>27</v>
      </c>
      <c r="F45">
        <v>2632</v>
      </c>
      <c r="G45">
        <v>807</v>
      </c>
      <c r="H45">
        <v>0</v>
      </c>
      <c r="I45">
        <v>-75</v>
      </c>
      <c r="J45">
        <f t="shared" si="0"/>
        <v>3364</v>
      </c>
      <c r="K45">
        <v>0</v>
      </c>
      <c r="L45">
        <f t="shared" si="1"/>
        <v>3364</v>
      </c>
      <c r="M45">
        <v>330</v>
      </c>
      <c r="N45">
        <v>1</v>
      </c>
      <c r="O45">
        <f t="shared" si="2"/>
        <v>10.193939393939393</v>
      </c>
      <c r="Q45">
        <v>746</v>
      </c>
      <c r="R45">
        <v>775</v>
      </c>
      <c r="S45">
        <v>0</v>
      </c>
      <c r="T45">
        <v>-5</v>
      </c>
      <c r="U45">
        <f t="shared" si="3"/>
        <v>1516</v>
      </c>
      <c r="V45">
        <v>800</v>
      </c>
      <c r="W45">
        <f t="shared" si="4"/>
        <v>2316</v>
      </c>
      <c r="X45">
        <v>61</v>
      </c>
      <c r="Y45">
        <v>2</v>
      </c>
      <c r="Z45">
        <f t="shared" si="5"/>
        <v>37.967213114754095</v>
      </c>
      <c r="AB45">
        <v>8047</v>
      </c>
      <c r="AC45">
        <v>0</v>
      </c>
      <c r="AD45">
        <v>0</v>
      </c>
      <c r="AE45">
        <v>-2021</v>
      </c>
      <c r="AF45">
        <f t="shared" si="6"/>
        <v>6026</v>
      </c>
      <c r="AG45">
        <v>6000</v>
      </c>
      <c r="AH45">
        <f t="shared" si="7"/>
        <v>12026</v>
      </c>
      <c r="AI45">
        <v>533</v>
      </c>
      <c r="AJ45">
        <f t="shared" si="8"/>
        <v>6</v>
      </c>
      <c r="AK45">
        <f t="shared" si="25"/>
        <v>22.562851782363978</v>
      </c>
      <c r="AM45">
        <v>3020</v>
      </c>
      <c r="AN45">
        <v>2504</v>
      </c>
      <c r="AO45">
        <v>-25</v>
      </c>
      <c r="AP45">
        <f t="shared" si="9"/>
        <v>5499</v>
      </c>
      <c r="AQ45">
        <v>0</v>
      </c>
      <c r="AR45">
        <f t="shared" si="10"/>
        <v>5499</v>
      </c>
      <c r="AS45">
        <v>161</v>
      </c>
      <c r="AT45">
        <f t="shared" si="11"/>
        <v>6</v>
      </c>
      <c r="AU45">
        <f t="shared" si="12"/>
        <v>34.155279503105589</v>
      </c>
      <c r="AW45">
        <v>3532</v>
      </c>
      <c r="AX45">
        <v>2290</v>
      </c>
      <c r="AY45">
        <v>-305</v>
      </c>
      <c r="AZ45">
        <f t="shared" si="13"/>
        <v>5517</v>
      </c>
      <c r="BA45">
        <v>2000</v>
      </c>
      <c r="BB45">
        <f t="shared" si="26"/>
        <v>7517</v>
      </c>
      <c r="BC45">
        <v>203</v>
      </c>
      <c r="BD45">
        <f t="shared" si="15"/>
        <v>7</v>
      </c>
      <c r="BE45">
        <f t="shared" si="16"/>
        <v>37.029556650246306</v>
      </c>
      <c r="BG45">
        <v>2773</v>
      </c>
      <c r="BH45">
        <v>2790</v>
      </c>
      <c r="BI45">
        <v>-218</v>
      </c>
      <c r="BJ45">
        <f t="shared" si="17"/>
        <v>5345</v>
      </c>
      <c r="BK45">
        <v>0</v>
      </c>
      <c r="BL45">
        <f t="shared" si="18"/>
        <v>5345</v>
      </c>
      <c r="BM45">
        <v>227</v>
      </c>
      <c r="BN45">
        <f t="shared" si="19"/>
        <v>5</v>
      </c>
      <c r="BO45">
        <f t="shared" si="20"/>
        <v>23.546255506607931</v>
      </c>
      <c r="BQ45">
        <v>6435</v>
      </c>
      <c r="BR45">
        <v>1063</v>
      </c>
      <c r="BS45">
        <v>-164</v>
      </c>
      <c r="BT45">
        <f t="shared" si="21"/>
        <v>7334</v>
      </c>
      <c r="BU45">
        <v>0</v>
      </c>
      <c r="BV45">
        <f t="shared" si="22"/>
        <v>7334</v>
      </c>
      <c r="BW45">
        <v>142</v>
      </c>
      <c r="BX45">
        <f t="shared" si="23"/>
        <v>5</v>
      </c>
      <c r="BY45">
        <f t="shared" si="24"/>
        <v>51.647887323943664</v>
      </c>
      <c r="CA45">
        <v>28190</v>
      </c>
    </row>
    <row r="46" spans="1:79" ht="17.25" customHeight="1" x14ac:dyDescent="0.3">
      <c r="A46" s="2">
        <v>44545</v>
      </c>
      <c r="B46" t="s">
        <v>112</v>
      </c>
      <c r="C46" t="s">
        <v>113</v>
      </c>
      <c r="D46" t="s">
        <v>27</v>
      </c>
      <c r="F46">
        <v>1930</v>
      </c>
      <c r="G46">
        <v>1241</v>
      </c>
      <c r="H46">
        <v>0</v>
      </c>
      <c r="I46">
        <v>-34</v>
      </c>
      <c r="J46">
        <f t="shared" si="0"/>
        <v>3137</v>
      </c>
      <c r="K46">
        <v>0</v>
      </c>
      <c r="L46">
        <f t="shared" si="1"/>
        <v>3137</v>
      </c>
      <c r="M46">
        <v>184</v>
      </c>
      <c r="N46">
        <v>1</v>
      </c>
      <c r="O46">
        <f t="shared" si="2"/>
        <v>17.048913043478262</v>
      </c>
      <c r="Q46">
        <v>966</v>
      </c>
      <c r="R46">
        <v>810</v>
      </c>
      <c r="S46">
        <v>0</v>
      </c>
      <c r="T46">
        <v>-2</v>
      </c>
      <c r="U46">
        <f t="shared" si="3"/>
        <v>1774</v>
      </c>
      <c r="V46">
        <v>0</v>
      </c>
      <c r="W46">
        <f t="shared" si="4"/>
        <v>1774</v>
      </c>
      <c r="X46">
        <v>85</v>
      </c>
      <c r="Y46">
        <v>2</v>
      </c>
      <c r="Z46">
        <f t="shared" si="5"/>
        <v>20.870588235294118</v>
      </c>
      <c r="AB46">
        <v>9970</v>
      </c>
      <c r="AC46">
        <v>0</v>
      </c>
      <c r="AD46">
        <v>0</v>
      </c>
      <c r="AE46">
        <v>-1019</v>
      </c>
      <c r="AF46">
        <f t="shared" si="6"/>
        <v>8951</v>
      </c>
      <c r="AG46">
        <v>4000</v>
      </c>
      <c r="AH46">
        <f t="shared" si="7"/>
        <v>12951</v>
      </c>
      <c r="AI46">
        <v>417</v>
      </c>
      <c r="AJ46">
        <f t="shared" si="8"/>
        <v>6</v>
      </c>
      <c r="AK46">
        <f t="shared" si="25"/>
        <v>31.057553956834532</v>
      </c>
      <c r="AM46">
        <v>2714</v>
      </c>
      <c r="AN46">
        <v>2300</v>
      </c>
      <c r="AO46">
        <v>-3</v>
      </c>
      <c r="AP46">
        <f t="shared" si="9"/>
        <v>5011</v>
      </c>
      <c r="AQ46">
        <v>0</v>
      </c>
      <c r="AR46">
        <f t="shared" si="10"/>
        <v>5011</v>
      </c>
      <c r="AS46">
        <v>166</v>
      </c>
      <c r="AT46">
        <f t="shared" si="11"/>
        <v>6</v>
      </c>
      <c r="AU46">
        <f t="shared" si="12"/>
        <v>30.186746987951807</v>
      </c>
      <c r="AW46">
        <v>4515</v>
      </c>
      <c r="AX46">
        <v>2260</v>
      </c>
      <c r="AY46">
        <v>-500</v>
      </c>
      <c r="AZ46">
        <f t="shared" si="13"/>
        <v>6275</v>
      </c>
      <c r="BA46">
        <v>2000</v>
      </c>
      <c r="BB46">
        <f t="shared" si="26"/>
        <v>8275</v>
      </c>
      <c r="BC46">
        <v>161</v>
      </c>
      <c r="BD46">
        <f t="shared" si="15"/>
        <v>7</v>
      </c>
      <c r="BE46">
        <f t="shared" si="16"/>
        <v>51.397515527950311</v>
      </c>
      <c r="BG46">
        <v>1291</v>
      </c>
      <c r="BH46">
        <v>2930</v>
      </c>
      <c r="BI46">
        <v>-51</v>
      </c>
      <c r="BJ46">
        <f t="shared" si="17"/>
        <v>4170</v>
      </c>
      <c r="BK46">
        <v>0</v>
      </c>
      <c r="BL46">
        <f t="shared" si="18"/>
        <v>4170</v>
      </c>
      <c r="BM46">
        <v>93</v>
      </c>
      <c r="BN46">
        <f t="shared" si="19"/>
        <v>5</v>
      </c>
      <c r="BO46">
        <f t="shared" si="20"/>
        <v>44.838709677419352</v>
      </c>
      <c r="BQ46">
        <v>1919</v>
      </c>
      <c r="BR46">
        <v>1370</v>
      </c>
      <c r="BS46">
        <v>-20</v>
      </c>
      <c r="BT46">
        <f t="shared" si="21"/>
        <v>3269</v>
      </c>
      <c r="BU46">
        <v>0</v>
      </c>
      <c r="BV46">
        <f t="shared" si="22"/>
        <v>3269</v>
      </c>
      <c r="BW46">
        <v>78</v>
      </c>
      <c r="BX46">
        <f t="shared" si="23"/>
        <v>5</v>
      </c>
      <c r="BY46">
        <f t="shared" si="24"/>
        <v>41.910256410256409</v>
      </c>
      <c r="CA46">
        <v>31383</v>
      </c>
    </row>
    <row r="47" spans="1:79" ht="17.25" customHeight="1" x14ac:dyDescent="0.3">
      <c r="A47" s="2">
        <v>44545</v>
      </c>
      <c r="B47" t="s">
        <v>114</v>
      </c>
      <c r="C47" t="s">
        <v>115</v>
      </c>
      <c r="D47" t="s">
        <v>27</v>
      </c>
      <c r="F47">
        <v>559</v>
      </c>
      <c r="G47">
        <v>189</v>
      </c>
      <c r="H47">
        <v>0</v>
      </c>
      <c r="I47">
        <v>0</v>
      </c>
      <c r="J47">
        <f t="shared" si="0"/>
        <v>748</v>
      </c>
      <c r="K47">
        <v>0</v>
      </c>
      <c r="L47">
        <f t="shared" si="1"/>
        <v>748</v>
      </c>
      <c r="M47">
        <v>57</v>
      </c>
      <c r="N47">
        <v>1</v>
      </c>
      <c r="O47">
        <f t="shared" si="2"/>
        <v>13.12280701754386</v>
      </c>
      <c r="Q47">
        <v>330</v>
      </c>
      <c r="R47">
        <v>650</v>
      </c>
      <c r="S47">
        <v>0</v>
      </c>
      <c r="T47">
        <v>0</v>
      </c>
      <c r="U47">
        <f t="shared" si="3"/>
        <v>980</v>
      </c>
      <c r="V47">
        <v>0</v>
      </c>
      <c r="W47">
        <f t="shared" si="4"/>
        <v>980</v>
      </c>
      <c r="X47">
        <v>68</v>
      </c>
      <c r="Y47">
        <v>2</v>
      </c>
      <c r="Z47">
        <f t="shared" si="5"/>
        <v>14.411764705882353</v>
      </c>
      <c r="AB47">
        <v>1252</v>
      </c>
      <c r="AC47">
        <v>0</v>
      </c>
      <c r="AD47">
        <v>0</v>
      </c>
      <c r="AE47">
        <v>0</v>
      </c>
      <c r="AF47">
        <f t="shared" si="6"/>
        <v>1252</v>
      </c>
      <c r="AG47">
        <v>0</v>
      </c>
      <c r="AH47">
        <f t="shared" si="7"/>
        <v>1252</v>
      </c>
      <c r="AI47">
        <v>26</v>
      </c>
      <c r="AJ47">
        <f t="shared" si="8"/>
        <v>6</v>
      </c>
      <c r="AK47">
        <f t="shared" si="25"/>
        <v>48.153846153846153</v>
      </c>
      <c r="AM47">
        <v>951</v>
      </c>
      <c r="AN47">
        <v>390</v>
      </c>
      <c r="AO47">
        <v>-68</v>
      </c>
      <c r="AP47">
        <f t="shared" si="9"/>
        <v>1273</v>
      </c>
      <c r="AQ47">
        <v>0</v>
      </c>
      <c r="AR47">
        <f t="shared" si="10"/>
        <v>1273</v>
      </c>
      <c r="AS47">
        <v>20</v>
      </c>
      <c r="AT47">
        <f t="shared" si="11"/>
        <v>6</v>
      </c>
      <c r="AU47">
        <f t="shared" si="12"/>
        <v>63.65</v>
      </c>
      <c r="AW47">
        <v>118</v>
      </c>
      <c r="AX47">
        <v>300</v>
      </c>
      <c r="AY47">
        <v>-100</v>
      </c>
      <c r="AZ47">
        <f t="shared" si="13"/>
        <v>318</v>
      </c>
      <c r="BA47">
        <v>0</v>
      </c>
      <c r="BB47">
        <f t="shared" si="26"/>
        <v>318</v>
      </c>
      <c r="BC47">
        <v>14</v>
      </c>
      <c r="BD47">
        <f t="shared" si="15"/>
        <v>7</v>
      </c>
      <c r="BE47">
        <f t="shared" si="16"/>
        <v>22.714285714285715</v>
      </c>
      <c r="BG47">
        <v>446</v>
      </c>
      <c r="BH47">
        <v>1800</v>
      </c>
      <c r="BI47">
        <v>0</v>
      </c>
      <c r="BJ47">
        <f t="shared" si="17"/>
        <v>2246</v>
      </c>
      <c r="BK47">
        <v>0</v>
      </c>
      <c r="BL47">
        <f t="shared" si="18"/>
        <v>2246</v>
      </c>
      <c r="BM47">
        <v>12</v>
      </c>
      <c r="BN47">
        <f t="shared" si="19"/>
        <v>5</v>
      </c>
      <c r="BO47">
        <f t="shared" si="20"/>
        <v>187.16666666666666</v>
      </c>
      <c r="BQ47">
        <v>733</v>
      </c>
      <c r="BR47">
        <v>253</v>
      </c>
      <c r="BS47">
        <v>-5</v>
      </c>
      <c r="BT47">
        <f t="shared" si="21"/>
        <v>981</v>
      </c>
      <c r="BU47">
        <v>196</v>
      </c>
      <c r="BV47">
        <f t="shared" si="22"/>
        <v>1177</v>
      </c>
      <c r="BW47">
        <v>11</v>
      </c>
      <c r="BX47">
        <f t="shared" si="23"/>
        <v>5</v>
      </c>
      <c r="BY47">
        <f t="shared" si="24"/>
        <v>107</v>
      </c>
      <c r="CA47">
        <v>-30001</v>
      </c>
    </row>
    <row r="48" spans="1:79" ht="17.25" customHeight="1" x14ac:dyDescent="0.3">
      <c r="A48" s="2">
        <v>44545</v>
      </c>
      <c r="B48" t="s">
        <v>116</v>
      </c>
      <c r="C48" t="s">
        <v>117</v>
      </c>
      <c r="D48" t="s">
        <v>27</v>
      </c>
      <c r="F48">
        <v>1947</v>
      </c>
      <c r="G48">
        <v>67</v>
      </c>
      <c r="H48">
        <v>0</v>
      </c>
      <c r="I48">
        <v>-352</v>
      </c>
      <c r="J48">
        <f t="shared" si="0"/>
        <v>1662</v>
      </c>
      <c r="K48">
        <v>0</v>
      </c>
      <c r="L48">
        <f t="shared" si="1"/>
        <v>1662</v>
      </c>
      <c r="M48">
        <v>222</v>
      </c>
      <c r="N48">
        <v>1</v>
      </c>
      <c r="O48">
        <f t="shared" si="2"/>
        <v>7.4864864864864868</v>
      </c>
      <c r="Q48">
        <v>611</v>
      </c>
      <c r="R48">
        <v>0</v>
      </c>
      <c r="S48">
        <v>0</v>
      </c>
      <c r="T48">
        <v>-22</v>
      </c>
      <c r="U48">
        <f t="shared" si="3"/>
        <v>589</v>
      </c>
      <c r="V48">
        <v>0</v>
      </c>
      <c r="W48">
        <f t="shared" si="4"/>
        <v>589</v>
      </c>
      <c r="X48">
        <v>53</v>
      </c>
      <c r="Y48">
        <v>2</v>
      </c>
      <c r="Z48">
        <f t="shared" si="5"/>
        <v>11.113207547169811</v>
      </c>
      <c r="AB48">
        <v>8333</v>
      </c>
      <c r="AC48">
        <v>0</v>
      </c>
      <c r="AD48">
        <v>0</v>
      </c>
      <c r="AE48">
        <v>-141</v>
      </c>
      <c r="AF48">
        <f t="shared" si="6"/>
        <v>8192</v>
      </c>
      <c r="AG48">
        <f>14067+3000+19547</f>
        <v>36614</v>
      </c>
      <c r="AH48">
        <f t="shared" si="7"/>
        <v>44806</v>
      </c>
      <c r="AI48">
        <v>1523</v>
      </c>
      <c r="AJ48">
        <f t="shared" si="8"/>
        <v>6</v>
      </c>
      <c r="AK48">
        <f t="shared" si="25"/>
        <v>29.419566644780041</v>
      </c>
      <c r="AM48">
        <v>4638</v>
      </c>
      <c r="AN48">
        <v>131</v>
      </c>
      <c r="AO48">
        <v>-396</v>
      </c>
      <c r="AP48">
        <f t="shared" si="9"/>
        <v>4373</v>
      </c>
      <c r="AQ48">
        <v>0</v>
      </c>
      <c r="AR48">
        <f t="shared" si="10"/>
        <v>4373</v>
      </c>
      <c r="AS48">
        <v>266</v>
      </c>
      <c r="AT48">
        <f t="shared" si="11"/>
        <v>6</v>
      </c>
      <c r="AU48">
        <f t="shared" si="12"/>
        <v>16.439849624060152</v>
      </c>
      <c r="AW48">
        <v>470</v>
      </c>
      <c r="AX48">
        <v>0</v>
      </c>
      <c r="AY48">
        <v>-329</v>
      </c>
      <c r="AZ48">
        <f t="shared" si="13"/>
        <v>141</v>
      </c>
      <c r="BA48">
        <v>8000</v>
      </c>
      <c r="BB48">
        <f t="shared" si="26"/>
        <v>8141</v>
      </c>
      <c r="BC48">
        <v>205</v>
      </c>
      <c r="BD48">
        <f t="shared" si="15"/>
        <v>7</v>
      </c>
      <c r="BE48">
        <f t="shared" si="16"/>
        <v>39.712195121951218</v>
      </c>
      <c r="BG48">
        <v>2442</v>
      </c>
      <c r="BH48">
        <v>40</v>
      </c>
      <c r="BI48">
        <v>-152</v>
      </c>
      <c r="BJ48">
        <f t="shared" si="17"/>
        <v>2330</v>
      </c>
      <c r="BK48">
        <v>0</v>
      </c>
      <c r="BL48">
        <f t="shared" si="18"/>
        <v>2330</v>
      </c>
      <c r="BM48">
        <v>92</v>
      </c>
      <c r="BN48">
        <f t="shared" si="19"/>
        <v>5</v>
      </c>
      <c r="BO48">
        <f t="shared" si="20"/>
        <v>25.326086956521738</v>
      </c>
      <c r="BQ48">
        <v>0</v>
      </c>
      <c r="BR48">
        <v>100</v>
      </c>
      <c r="BS48">
        <v>0</v>
      </c>
      <c r="BT48">
        <f t="shared" si="21"/>
        <v>100</v>
      </c>
      <c r="BU48">
        <f>4500+1000+250</f>
        <v>5750</v>
      </c>
      <c r="BV48">
        <f t="shared" si="22"/>
        <v>5850</v>
      </c>
      <c r="BW48">
        <v>143</v>
      </c>
      <c r="BX48">
        <f t="shared" si="23"/>
        <v>5</v>
      </c>
      <c r="BY48">
        <f t="shared" si="24"/>
        <v>40.909090909090907</v>
      </c>
      <c r="CA48">
        <v>-55044</v>
      </c>
    </row>
    <row r="49" spans="1:79" ht="17.25" customHeight="1" x14ac:dyDescent="0.3">
      <c r="A49" s="2">
        <v>44545</v>
      </c>
      <c r="B49" t="s">
        <v>118</v>
      </c>
      <c r="C49" t="s">
        <v>119</v>
      </c>
      <c r="D49" t="s">
        <v>27</v>
      </c>
      <c r="F49">
        <v>235</v>
      </c>
      <c r="G49">
        <v>0</v>
      </c>
      <c r="H49">
        <v>0</v>
      </c>
      <c r="I49">
        <v>-11</v>
      </c>
      <c r="J49">
        <f t="shared" si="0"/>
        <v>224</v>
      </c>
      <c r="K49">
        <v>0</v>
      </c>
      <c r="L49">
        <f t="shared" si="1"/>
        <v>224</v>
      </c>
      <c r="M49">
        <v>15</v>
      </c>
      <c r="N49">
        <v>1</v>
      </c>
      <c r="O49">
        <f t="shared" si="2"/>
        <v>14.933333333333334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B49">
        <v>1049</v>
      </c>
      <c r="AC49">
        <v>0</v>
      </c>
      <c r="AD49">
        <v>0</v>
      </c>
      <c r="AE49">
        <v>0</v>
      </c>
      <c r="AF49">
        <f t="shared" si="6"/>
        <v>1049</v>
      </c>
      <c r="AG49">
        <v>0</v>
      </c>
      <c r="AH49">
        <f t="shared" si="7"/>
        <v>1049</v>
      </c>
      <c r="AI49">
        <v>23</v>
      </c>
      <c r="AJ49">
        <f t="shared" si="8"/>
        <v>6</v>
      </c>
      <c r="AK49">
        <f t="shared" si="25"/>
        <v>45.608695652173914</v>
      </c>
      <c r="AM49">
        <v>84</v>
      </c>
      <c r="AN49">
        <v>0</v>
      </c>
      <c r="AO49">
        <v>-22</v>
      </c>
      <c r="AP49">
        <f t="shared" si="9"/>
        <v>62</v>
      </c>
      <c r="AQ49">
        <v>0</v>
      </c>
      <c r="AR49">
        <f t="shared" si="10"/>
        <v>62</v>
      </c>
      <c r="AS49">
        <v>22</v>
      </c>
      <c r="AT49">
        <f t="shared" si="11"/>
        <v>6</v>
      </c>
      <c r="AU49">
        <f t="shared" si="12"/>
        <v>2.8181818181818183</v>
      </c>
      <c r="AW49">
        <v>19</v>
      </c>
      <c r="AX49">
        <v>0</v>
      </c>
      <c r="AY49">
        <v>0</v>
      </c>
      <c r="AZ49">
        <f t="shared" si="13"/>
        <v>19</v>
      </c>
      <c r="BA49">
        <v>0</v>
      </c>
      <c r="BB49">
        <f t="shared" si="26"/>
        <v>19</v>
      </c>
      <c r="BC49">
        <v>35</v>
      </c>
      <c r="BD49">
        <f t="shared" si="15"/>
        <v>7</v>
      </c>
      <c r="BE49">
        <f t="shared" si="16"/>
        <v>0.54285714285714282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CA49">
        <v>0</v>
      </c>
    </row>
    <row r="50" spans="1:79" ht="17.25" customHeight="1" x14ac:dyDescent="0.3">
      <c r="A50" s="2">
        <v>44545</v>
      </c>
      <c r="B50" t="s">
        <v>120</v>
      </c>
      <c r="C50" t="s">
        <v>121</v>
      </c>
      <c r="D50" t="s">
        <v>27</v>
      </c>
      <c r="F50">
        <v>513</v>
      </c>
      <c r="G50">
        <v>0</v>
      </c>
      <c r="H50">
        <v>0</v>
      </c>
      <c r="I50">
        <v>-40</v>
      </c>
      <c r="J50">
        <f t="shared" si="0"/>
        <v>473</v>
      </c>
      <c r="K50">
        <v>0</v>
      </c>
      <c r="L50">
        <f t="shared" si="1"/>
        <v>473</v>
      </c>
      <c r="M50">
        <v>64</v>
      </c>
      <c r="N50">
        <v>1</v>
      </c>
      <c r="O50">
        <f t="shared" si="2"/>
        <v>7.390625</v>
      </c>
      <c r="Q50">
        <v>319</v>
      </c>
      <c r="R50">
        <v>0</v>
      </c>
      <c r="S50">
        <v>0</v>
      </c>
      <c r="T50">
        <v>-5</v>
      </c>
      <c r="U50">
        <f t="shared" si="3"/>
        <v>314</v>
      </c>
      <c r="V50">
        <v>0</v>
      </c>
      <c r="W50">
        <f t="shared" si="4"/>
        <v>314</v>
      </c>
      <c r="X50">
        <v>9</v>
      </c>
      <c r="Y50">
        <v>2</v>
      </c>
      <c r="Z50">
        <f t="shared" si="5"/>
        <v>34.888888888888886</v>
      </c>
      <c r="AB50">
        <v>2645</v>
      </c>
      <c r="AC50">
        <v>0</v>
      </c>
      <c r="AD50">
        <v>0</v>
      </c>
      <c r="AE50">
        <v>-10</v>
      </c>
      <c r="AF50">
        <f t="shared" si="6"/>
        <v>2635</v>
      </c>
      <c r="AG50">
        <v>0</v>
      </c>
      <c r="AH50">
        <f t="shared" si="7"/>
        <v>2635</v>
      </c>
      <c r="AI50">
        <v>66</v>
      </c>
      <c r="AJ50">
        <f t="shared" si="8"/>
        <v>6</v>
      </c>
      <c r="AK50">
        <f t="shared" si="25"/>
        <v>39.924242424242422</v>
      </c>
      <c r="AM50">
        <v>1854</v>
      </c>
      <c r="AN50">
        <v>430</v>
      </c>
      <c r="AO50">
        <v>0</v>
      </c>
      <c r="AP50">
        <f t="shared" si="9"/>
        <v>2284</v>
      </c>
      <c r="AQ50">
        <v>0</v>
      </c>
      <c r="AR50">
        <f t="shared" si="10"/>
        <v>2284</v>
      </c>
      <c r="AS50">
        <v>53</v>
      </c>
      <c r="AT50">
        <f t="shared" si="11"/>
        <v>6</v>
      </c>
      <c r="AU50">
        <f t="shared" si="12"/>
        <v>43.094339622641506</v>
      </c>
      <c r="AW50">
        <v>640</v>
      </c>
      <c r="AX50">
        <v>0</v>
      </c>
      <c r="AY50">
        <v>0</v>
      </c>
      <c r="AZ50">
        <f t="shared" si="13"/>
        <v>640</v>
      </c>
      <c r="BA50">
        <v>800</v>
      </c>
      <c r="BB50">
        <f t="shared" si="26"/>
        <v>1440</v>
      </c>
      <c r="BC50">
        <v>44</v>
      </c>
      <c r="BD50">
        <f t="shared" si="15"/>
        <v>7</v>
      </c>
      <c r="BE50">
        <f t="shared" si="16"/>
        <v>32.727272727272727</v>
      </c>
      <c r="BG50">
        <v>1101</v>
      </c>
      <c r="BH50">
        <v>0</v>
      </c>
      <c r="BI50">
        <v>-30</v>
      </c>
      <c r="BJ50">
        <f t="shared" si="17"/>
        <v>1071</v>
      </c>
      <c r="BK50">
        <v>0</v>
      </c>
      <c r="BL50">
        <f t="shared" si="18"/>
        <v>1071</v>
      </c>
      <c r="BM50">
        <v>29</v>
      </c>
      <c r="BN50">
        <f t="shared" si="19"/>
        <v>5</v>
      </c>
      <c r="BO50">
        <f t="shared" si="20"/>
        <v>36.931034482758619</v>
      </c>
      <c r="BQ50">
        <v>1808</v>
      </c>
      <c r="BR50">
        <v>0</v>
      </c>
      <c r="BS50">
        <v>-30</v>
      </c>
      <c r="BT50">
        <f t="shared" si="21"/>
        <v>1778</v>
      </c>
      <c r="BU50">
        <v>0</v>
      </c>
      <c r="BV50">
        <f t="shared" si="22"/>
        <v>1778</v>
      </c>
      <c r="BW50">
        <v>23</v>
      </c>
      <c r="BX50">
        <f t="shared" si="23"/>
        <v>5</v>
      </c>
      <c r="BY50">
        <f t="shared" si="24"/>
        <v>77.304347826086953</v>
      </c>
      <c r="CA50">
        <v>7600</v>
      </c>
    </row>
    <row r="51" spans="1:79" ht="17.25" customHeight="1" x14ac:dyDescent="0.3">
      <c r="A51" s="2">
        <v>44545</v>
      </c>
      <c r="B51" t="s">
        <v>122</v>
      </c>
      <c r="C51" t="s">
        <v>123</v>
      </c>
      <c r="D51" t="s">
        <v>27</v>
      </c>
      <c r="F51">
        <v>1320</v>
      </c>
      <c r="G51">
        <v>0</v>
      </c>
      <c r="H51">
        <v>0</v>
      </c>
      <c r="I51">
        <v>-34</v>
      </c>
      <c r="J51">
        <f t="shared" si="0"/>
        <v>1286</v>
      </c>
      <c r="K51">
        <v>0</v>
      </c>
      <c r="L51">
        <f t="shared" si="1"/>
        <v>1286</v>
      </c>
      <c r="M51">
        <v>42</v>
      </c>
      <c r="N51">
        <v>1</v>
      </c>
      <c r="O51">
        <f t="shared" si="2"/>
        <v>30.61904761904762</v>
      </c>
      <c r="Q51">
        <v>257</v>
      </c>
      <c r="R51">
        <v>0</v>
      </c>
      <c r="S51">
        <v>0</v>
      </c>
      <c r="T51">
        <v>0</v>
      </c>
      <c r="U51">
        <f t="shared" si="3"/>
        <v>257</v>
      </c>
      <c r="V51">
        <v>500</v>
      </c>
      <c r="W51">
        <f t="shared" si="4"/>
        <v>757</v>
      </c>
      <c r="X51">
        <v>6</v>
      </c>
      <c r="Y51">
        <v>2</v>
      </c>
      <c r="Z51">
        <f t="shared" si="5"/>
        <v>126.16666666666667</v>
      </c>
      <c r="AB51">
        <v>4916</v>
      </c>
      <c r="AC51">
        <v>0</v>
      </c>
      <c r="AD51">
        <v>0</v>
      </c>
      <c r="AE51">
        <v>-102</v>
      </c>
      <c r="AF51">
        <f t="shared" si="6"/>
        <v>4814</v>
      </c>
      <c r="AG51">
        <v>0</v>
      </c>
      <c r="AH51">
        <f t="shared" si="7"/>
        <v>4814</v>
      </c>
      <c r="AI51">
        <v>101</v>
      </c>
      <c r="AJ51">
        <f t="shared" si="8"/>
        <v>6</v>
      </c>
      <c r="AK51">
        <f t="shared" si="25"/>
        <v>47.663366336633665</v>
      </c>
      <c r="AM51">
        <v>1362</v>
      </c>
      <c r="AN51">
        <v>0</v>
      </c>
      <c r="AO51">
        <v>-51</v>
      </c>
      <c r="AP51">
        <f t="shared" si="9"/>
        <v>1311</v>
      </c>
      <c r="AQ51">
        <v>0</v>
      </c>
      <c r="AR51">
        <f t="shared" si="10"/>
        <v>1311</v>
      </c>
      <c r="AS51">
        <v>37</v>
      </c>
      <c r="AT51">
        <f t="shared" si="11"/>
        <v>6</v>
      </c>
      <c r="AU51">
        <f t="shared" si="12"/>
        <v>35.432432432432435</v>
      </c>
      <c r="AW51">
        <v>1500</v>
      </c>
      <c r="AX51">
        <v>0</v>
      </c>
      <c r="AY51">
        <v>0</v>
      </c>
      <c r="AZ51">
        <f t="shared" si="13"/>
        <v>1500</v>
      </c>
      <c r="BA51">
        <v>1000</v>
      </c>
      <c r="BB51">
        <f t="shared" si="26"/>
        <v>2500</v>
      </c>
      <c r="BC51">
        <v>66</v>
      </c>
      <c r="BD51">
        <f t="shared" si="15"/>
        <v>7</v>
      </c>
      <c r="BE51">
        <f t="shared" si="16"/>
        <v>37.878787878787875</v>
      </c>
      <c r="BG51">
        <v>1223</v>
      </c>
      <c r="BH51">
        <v>0</v>
      </c>
      <c r="BI51">
        <v>-51</v>
      </c>
      <c r="BJ51">
        <f t="shared" si="17"/>
        <v>1172</v>
      </c>
      <c r="BK51">
        <v>0</v>
      </c>
      <c r="BL51">
        <f t="shared" si="18"/>
        <v>1172</v>
      </c>
      <c r="BM51">
        <v>30</v>
      </c>
      <c r="BN51">
        <f t="shared" si="19"/>
        <v>5</v>
      </c>
      <c r="BO51">
        <f t="shared" si="20"/>
        <v>39.06666666666667</v>
      </c>
      <c r="BQ51">
        <v>2221</v>
      </c>
      <c r="BR51">
        <v>0</v>
      </c>
      <c r="BS51">
        <v>0</v>
      </c>
      <c r="BT51">
        <f t="shared" si="21"/>
        <v>2221</v>
      </c>
      <c r="BU51">
        <v>1000</v>
      </c>
      <c r="BV51">
        <f t="shared" si="22"/>
        <v>3221</v>
      </c>
      <c r="BW51">
        <v>33</v>
      </c>
      <c r="BX51">
        <f t="shared" si="23"/>
        <v>5</v>
      </c>
      <c r="BY51">
        <f t="shared" si="24"/>
        <v>97.606060606060609</v>
      </c>
      <c r="CA51">
        <v>12000</v>
      </c>
    </row>
    <row r="52" spans="1:79" ht="17.25" customHeight="1" x14ac:dyDescent="0.3">
      <c r="A52" s="2">
        <v>44545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44545</v>
      </c>
      <c r="B53" t="s">
        <v>126</v>
      </c>
      <c r="C53" t="s">
        <v>127</v>
      </c>
      <c r="D53" t="s">
        <v>27</v>
      </c>
      <c r="F53">
        <v>1035</v>
      </c>
      <c r="G53">
        <v>1218</v>
      </c>
      <c r="H53">
        <v>0</v>
      </c>
      <c r="I53">
        <v>-48</v>
      </c>
      <c r="J53">
        <f t="shared" si="0"/>
        <v>2205</v>
      </c>
      <c r="K53">
        <v>0</v>
      </c>
      <c r="L53">
        <f t="shared" si="1"/>
        <v>2205</v>
      </c>
      <c r="M53">
        <v>111</v>
      </c>
      <c r="N53">
        <v>1</v>
      </c>
      <c r="O53">
        <f t="shared" si="2"/>
        <v>19.864864864864863</v>
      </c>
      <c r="Q53">
        <v>710</v>
      </c>
      <c r="R53">
        <v>720</v>
      </c>
      <c r="S53">
        <v>0</v>
      </c>
      <c r="T53">
        <v>-205</v>
      </c>
      <c r="U53">
        <f t="shared" si="3"/>
        <v>1225</v>
      </c>
      <c r="V53">
        <v>0</v>
      </c>
      <c r="W53">
        <f t="shared" si="4"/>
        <v>1225</v>
      </c>
      <c r="X53">
        <v>20</v>
      </c>
      <c r="Y53">
        <v>2</v>
      </c>
      <c r="Z53">
        <f t="shared" si="5"/>
        <v>61.25</v>
      </c>
      <c r="AB53">
        <v>1117</v>
      </c>
      <c r="AC53">
        <v>0</v>
      </c>
      <c r="AD53">
        <v>0</v>
      </c>
      <c r="AE53">
        <v>0</v>
      </c>
      <c r="AF53">
        <f t="shared" si="6"/>
        <v>1117</v>
      </c>
      <c r="AG53">
        <v>0</v>
      </c>
      <c r="AH53">
        <f t="shared" si="7"/>
        <v>1117</v>
      </c>
      <c r="AI53">
        <v>30</v>
      </c>
      <c r="AJ53">
        <f t="shared" si="8"/>
        <v>6</v>
      </c>
      <c r="AK53">
        <f t="shared" si="25"/>
        <v>37.233333333333334</v>
      </c>
      <c r="AM53">
        <v>2402</v>
      </c>
      <c r="AN53">
        <v>420</v>
      </c>
      <c r="AO53">
        <v>0</v>
      </c>
      <c r="AP53">
        <f t="shared" si="9"/>
        <v>2822</v>
      </c>
      <c r="AQ53">
        <v>0</v>
      </c>
      <c r="AR53">
        <f t="shared" si="10"/>
        <v>2822</v>
      </c>
      <c r="AS53">
        <v>20</v>
      </c>
      <c r="AT53">
        <f t="shared" si="11"/>
        <v>6</v>
      </c>
      <c r="AU53">
        <f t="shared" si="12"/>
        <v>141.1</v>
      </c>
      <c r="AW53">
        <v>688</v>
      </c>
      <c r="AX53">
        <v>278</v>
      </c>
      <c r="AY53">
        <v>0</v>
      </c>
      <c r="AZ53">
        <f t="shared" si="13"/>
        <v>966</v>
      </c>
      <c r="BA53">
        <v>0</v>
      </c>
      <c r="BB53">
        <f t="shared" si="26"/>
        <v>966</v>
      </c>
      <c r="BC53">
        <v>21</v>
      </c>
      <c r="BD53">
        <f t="shared" si="15"/>
        <v>7</v>
      </c>
      <c r="BE53">
        <f t="shared" si="16"/>
        <v>46</v>
      </c>
      <c r="BG53">
        <v>175</v>
      </c>
      <c r="BH53">
        <v>660</v>
      </c>
      <c r="BI53">
        <v>-10</v>
      </c>
      <c r="BJ53">
        <f t="shared" si="17"/>
        <v>825</v>
      </c>
      <c r="BK53">
        <v>0</v>
      </c>
      <c r="BL53">
        <f t="shared" si="18"/>
        <v>825</v>
      </c>
      <c r="BM53">
        <v>11</v>
      </c>
      <c r="BN53">
        <f t="shared" si="19"/>
        <v>5</v>
      </c>
      <c r="BO53">
        <f t="shared" si="20"/>
        <v>75</v>
      </c>
      <c r="BQ53">
        <v>1731</v>
      </c>
      <c r="BR53">
        <v>600</v>
      </c>
      <c r="BS53">
        <v>0</v>
      </c>
      <c r="BT53">
        <f t="shared" si="21"/>
        <v>2331</v>
      </c>
      <c r="BU53">
        <v>400</v>
      </c>
      <c r="BV53">
        <f t="shared" si="22"/>
        <v>2731</v>
      </c>
      <c r="BW53">
        <v>37</v>
      </c>
      <c r="BX53">
        <f t="shared" si="23"/>
        <v>5</v>
      </c>
      <c r="BY53">
        <f t="shared" si="24"/>
        <v>73.810810810810807</v>
      </c>
      <c r="CA53">
        <v>9196</v>
      </c>
    </row>
    <row r="54" spans="1:79" ht="17.25" customHeight="1" x14ac:dyDescent="0.3">
      <c r="A54" s="2">
        <v>44545</v>
      </c>
      <c r="B54" t="s">
        <v>128</v>
      </c>
      <c r="C54" t="s">
        <v>129</v>
      </c>
      <c r="D54" t="s">
        <v>27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0</v>
      </c>
      <c r="L54">
        <f t="shared" si="1"/>
        <v>36</v>
      </c>
      <c r="M54">
        <v>2</v>
      </c>
      <c r="N54">
        <v>1</v>
      </c>
      <c r="O54">
        <f t="shared" si="2"/>
        <v>18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357</v>
      </c>
      <c r="AC54">
        <v>0</v>
      </c>
      <c r="AD54">
        <v>0</v>
      </c>
      <c r="AE54">
        <v>0</v>
      </c>
      <c r="AF54">
        <f t="shared" si="6"/>
        <v>357</v>
      </c>
      <c r="AG54">
        <v>0</v>
      </c>
      <c r="AH54">
        <f t="shared" si="7"/>
        <v>357</v>
      </c>
      <c r="AI54">
        <v>17</v>
      </c>
      <c r="AJ54">
        <f t="shared" si="8"/>
        <v>6</v>
      </c>
      <c r="AK54">
        <f t="shared" si="25"/>
        <v>21</v>
      </c>
      <c r="AM54">
        <v>64</v>
      </c>
      <c r="AN54">
        <v>0</v>
      </c>
      <c r="AO54">
        <v>0</v>
      </c>
      <c r="AP54">
        <f t="shared" si="9"/>
        <v>64</v>
      </c>
      <c r="AQ54">
        <v>0</v>
      </c>
      <c r="AR54">
        <f t="shared" si="10"/>
        <v>64</v>
      </c>
      <c r="AS54">
        <v>10</v>
      </c>
      <c r="AT54">
        <f t="shared" si="11"/>
        <v>6</v>
      </c>
      <c r="AU54">
        <f t="shared" si="12"/>
        <v>6.4</v>
      </c>
      <c r="AW54">
        <v>65</v>
      </c>
      <c r="AX54">
        <v>0</v>
      </c>
      <c r="AY54">
        <v>0</v>
      </c>
      <c r="AZ54">
        <f t="shared" si="13"/>
        <v>65</v>
      </c>
      <c r="BA54">
        <v>0</v>
      </c>
      <c r="BB54">
        <f t="shared" si="26"/>
        <v>65</v>
      </c>
      <c r="BC54">
        <v>5</v>
      </c>
      <c r="BD54">
        <f t="shared" si="15"/>
        <v>7</v>
      </c>
      <c r="BE54">
        <f t="shared" si="16"/>
        <v>13</v>
      </c>
      <c r="BG54">
        <v>4</v>
      </c>
      <c r="BH54">
        <v>0</v>
      </c>
      <c r="BI54">
        <v>0</v>
      </c>
      <c r="BJ54">
        <f t="shared" si="17"/>
        <v>4</v>
      </c>
      <c r="BK54">
        <v>150</v>
      </c>
      <c r="BL54">
        <f t="shared" si="18"/>
        <v>154</v>
      </c>
      <c r="BM54">
        <v>6</v>
      </c>
      <c r="BN54">
        <f t="shared" si="19"/>
        <v>5</v>
      </c>
      <c r="BO54">
        <f t="shared" si="20"/>
        <v>25.666666666666668</v>
      </c>
      <c r="BQ54">
        <v>51</v>
      </c>
      <c r="BR54">
        <v>22</v>
      </c>
      <c r="BS54">
        <v>-17</v>
      </c>
      <c r="BT54">
        <f t="shared" si="21"/>
        <v>56</v>
      </c>
      <c r="BU54">
        <v>120</v>
      </c>
      <c r="BV54">
        <f t="shared" si="22"/>
        <v>176</v>
      </c>
      <c r="BW54">
        <v>7</v>
      </c>
      <c r="BX54">
        <f t="shared" si="23"/>
        <v>5</v>
      </c>
      <c r="BY54">
        <f t="shared" si="24"/>
        <v>25.142857142857142</v>
      </c>
      <c r="CA54">
        <v>120</v>
      </c>
    </row>
    <row r="55" spans="1:79" ht="17.25" customHeight="1" x14ac:dyDescent="0.3">
      <c r="A55" s="2">
        <v>44545</v>
      </c>
      <c r="B55" t="s">
        <v>130</v>
      </c>
      <c r="C55" t="s">
        <v>131</v>
      </c>
      <c r="D55" t="s">
        <v>27</v>
      </c>
      <c r="F55">
        <v>222</v>
      </c>
      <c r="G55">
        <v>0</v>
      </c>
      <c r="H55">
        <v>0</v>
      </c>
      <c r="I55">
        <v>-17</v>
      </c>
      <c r="J55">
        <f t="shared" si="0"/>
        <v>205</v>
      </c>
      <c r="K55">
        <v>0</v>
      </c>
      <c r="L55">
        <f t="shared" si="1"/>
        <v>205</v>
      </c>
      <c r="M55">
        <v>27</v>
      </c>
      <c r="N55">
        <v>1</v>
      </c>
      <c r="O55">
        <f t="shared" si="2"/>
        <v>7.5925925925925926</v>
      </c>
      <c r="Q55">
        <v>327</v>
      </c>
      <c r="R55">
        <v>0</v>
      </c>
      <c r="S55">
        <v>0</v>
      </c>
      <c r="T55">
        <v>-20</v>
      </c>
      <c r="U55">
        <f t="shared" si="3"/>
        <v>307</v>
      </c>
      <c r="V55">
        <v>0</v>
      </c>
      <c r="W55">
        <f t="shared" si="4"/>
        <v>307</v>
      </c>
      <c r="X55">
        <v>17</v>
      </c>
      <c r="Y55">
        <v>2</v>
      </c>
      <c r="Z55">
        <f t="shared" si="5"/>
        <v>18.058823529411764</v>
      </c>
      <c r="AB55">
        <v>3231</v>
      </c>
      <c r="AC55">
        <v>0</v>
      </c>
      <c r="AD55">
        <v>0</v>
      </c>
      <c r="AE55">
        <v>0</v>
      </c>
      <c r="AF55">
        <f t="shared" si="6"/>
        <v>3231</v>
      </c>
      <c r="AG55">
        <v>0</v>
      </c>
      <c r="AH55">
        <f t="shared" si="7"/>
        <v>3231</v>
      </c>
      <c r="AI55">
        <v>83</v>
      </c>
      <c r="AJ55">
        <f t="shared" si="8"/>
        <v>6</v>
      </c>
      <c r="AK55">
        <f t="shared" si="25"/>
        <v>38.927710843373497</v>
      </c>
      <c r="AM55">
        <v>846</v>
      </c>
      <c r="AN55">
        <v>80</v>
      </c>
      <c r="AO55">
        <v>-32</v>
      </c>
      <c r="AP55">
        <f t="shared" si="9"/>
        <v>894</v>
      </c>
      <c r="AQ55">
        <v>0</v>
      </c>
      <c r="AR55">
        <f t="shared" si="10"/>
        <v>894</v>
      </c>
      <c r="AS55">
        <v>33</v>
      </c>
      <c r="AT55">
        <f t="shared" si="11"/>
        <v>6</v>
      </c>
      <c r="AU55">
        <f t="shared" si="12"/>
        <v>27.09090909090909</v>
      </c>
      <c r="AW55">
        <v>441</v>
      </c>
      <c r="AX55">
        <v>0</v>
      </c>
      <c r="AY55">
        <v>-6</v>
      </c>
      <c r="AZ55">
        <f t="shared" si="13"/>
        <v>435</v>
      </c>
      <c r="BA55">
        <v>0</v>
      </c>
      <c r="BB55">
        <f t="shared" si="26"/>
        <v>435</v>
      </c>
      <c r="BC55">
        <v>20</v>
      </c>
      <c r="BD55">
        <f t="shared" si="15"/>
        <v>7</v>
      </c>
      <c r="BE55">
        <f t="shared" si="16"/>
        <v>21.75</v>
      </c>
      <c r="BG55">
        <v>769</v>
      </c>
      <c r="BH55">
        <v>0</v>
      </c>
      <c r="BI55">
        <v>0</v>
      </c>
      <c r="BJ55">
        <f t="shared" si="17"/>
        <v>769</v>
      </c>
      <c r="BK55">
        <v>0</v>
      </c>
      <c r="BL55">
        <f t="shared" si="18"/>
        <v>769</v>
      </c>
      <c r="BM55">
        <v>17</v>
      </c>
      <c r="BN55">
        <f t="shared" si="19"/>
        <v>5</v>
      </c>
      <c r="BO55">
        <f t="shared" si="20"/>
        <v>45.235294117647058</v>
      </c>
      <c r="BQ55">
        <v>973</v>
      </c>
      <c r="BR55">
        <v>0</v>
      </c>
      <c r="BS55">
        <v>-20</v>
      </c>
      <c r="BT55">
        <f t="shared" si="21"/>
        <v>953</v>
      </c>
      <c r="BU55">
        <v>1440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CA55">
        <v>13473</v>
      </c>
    </row>
    <row r="56" spans="1:79" ht="17.25" customHeight="1" x14ac:dyDescent="0.3">
      <c r="A56" s="2">
        <v>44545</v>
      </c>
      <c r="B56" t="s">
        <v>132</v>
      </c>
      <c r="C56" t="s">
        <v>133</v>
      </c>
      <c r="D56" t="s">
        <v>27</v>
      </c>
      <c r="F56">
        <v>1004</v>
      </c>
      <c r="G56">
        <v>448</v>
      </c>
      <c r="H56">
        <v>0</v>
      </c>
      <c r="I56">
        <v>-33</v>
      </c>
      <c r="J56">
        <f t="shared" si="0"/>
        <v>1419</v>
      </c>
      <c r="K56">
        <v>0</v>
      </c>
      <c r="L56">
        <f t="shared" si="1"/>
        <v>1419</v>
      </c>
      <c r="M56">
        <v>144</v>
      </c>
      <c r="N56">
        <v>1</v>
      </c>
      <c r="O56">
        <f t="shared" si="2"/>
        <v>9.8541666666666661</v>
      </c>
      <c r="Q56">
        <v>99</v>
      </c>
      <c r="R56">
        <v>2680</v>
      </c>
      <c r="S56">
        <v>0</v>
      </c>
      <c r="T56">
        <v>0</v>
      </c>
      <c r="U56">
        <f t="shared" si="3"/>
        <v>2779</v>
      </c>
      <c r="V56">
        <v>0</v>
      </c>
      <c r="W56">
        <f t="shared" si="4"/>
        <v>2779</v>
      </c>
      <c r="X56">
        <v>86</v>
      </c>
      <c r="Y56">
        <v>2</v>
      </c>
      <c r="Z56">
        <f t="shared" si="5"/>
        <v>32.313953488372093</v>
      </c>
      <c r="AB56">
        <v>7804</v>
      </c>
      <c r="AC56">
        <v>1500</v>
      </c>
      <c r="AD56">
        <v>0</v>
      </c>
      <c r="AE56">
        <v>-12</v>
      </c>
      <c r="AF56">
        <f t="shared" si="6"/>
        <v>9292</v>
      </c>
      <c r="AG56">
        <v>1500</v>
      </c>
      <c r="AH56">
        <f t="shared" si="7"/>
        <v>10792</v>
      </c>
      <c r="AI56">
        <v>320</v>
      </c>
      <c r="AJ56">
        <f t="shared" si="8"/>
        <v>6</v>
      </c>
      <c r="AK56">
        <f t="shared" si="25"/>
        <v>33.725000000000001</v>
      </c>
      <c r="AM56">
        <v>9349</v>
      </c>
      <c r="AN56">
        <v>10883</v>
      </c>
      <c r="AO56">
        <v>-468</v>
      </c>
      <c r="AP56">
        <f t="shared" si="9"/>
        <v>19764</v>
      </c>
      <c r="AQ56">
        <v>0</v>
      </c>
      <c r="AR56">
        <f t="shared" si="10"/>
        <v>19764</v>
      </c>
      <c r="AS56">
        <v>276</v>
      </c>
      <c r="AT56">
        <f t="shared" si="11"/>
        <v>6</v>
      </c>
      <c r="AU56">
        <f t="shared" si="12"/>
        <v>71.608695652173907</v>
      </c>
      <c r="AW56">
        <v>368</v>
      </c>
      <c r="AX56">
        <v>2250</v>
      </c>
      <c r="AY56">
        <v>-226</v>
      </c>
      <c r="AZ56">
        <f t="shared" si="13"/>
        <v>2392</v>
      </c>
      <c r="BA56">
        <f>6000+1100+8500</f>
        <v>15600</v>
      </c>
      <c r="BB56">
        <f t="shared" si="26"/>
        <v>17992</v>
      </c>
      <c r="BC56">
        <v>235</v>
      </c>
      <c r="BD56">
        <f t="shared" si="15"/>
        <v>7</v>
      </c>
      <c r="BE56">
        <f t="shared" si="16"/>
        <v>76.561702127659572</v>
      </c>
      <c r="BG56">
        <v>443</v>
      </c>
      <c r="BH56">
        <v>12318</v>
      </c>
      <c r="BI56">
        <v>-27</v>
      </c>
      <c r="BJ56">
        <f t="shared" si="17"/>
        <v>12734</v>
      </c>
      <c r="BK56">
        <v>0</v>
      </c>
      <c r="BL56">
        <f t="shared" si="18"/>
        <v>12734</v>
      </c>
      <c r="BM56">
        <v>339</v>
      </c>
      <c r="BN56">
        <f t="shared" si="19"/>
        <v>5</v>
      </c>
      <c r="BO56">
        <f t="shared" si="20"/>
        <v>37.563421828908552</v>
      </c>
      <c r="BQ56">
        <v>376</v>
      </c>
      <c r="BR56">
        <v>5371</v>
      </c>
      <c r="BS56">
        <v>-3</v>
      </c>
      <c r="BT56">
        <f t="shared" si="21"/>
        <v>5744</v>
      </c>
      <c r="BU56">
        <v>500</v>
      </c>
      <c r="BV56">
        <f t="shared" si="22"/>
        <v>6244</v>
      </c>
      <c r="BW56">
        <v>181</v>
      </c>
      <c r="BX56">
        <f t="shared" si="23"/>
        <v>5</v>
      </c>
      <c r="BY56">
        <f t="shared" si="24"/>
        <v>34.497237569060772</v>
      </c>
      <c r="CA56">
        <v>50346</v>
      </c>
    </row>
    <row r="57" spans="1:79" ht="17.25" customHeight="1" x14ac:dyDescent="0.3">
      <c r="A57" s="2">
        <v>44545</v>
      </c>
      <c r="B57" t="s">
        <v>134</v>
      </c>
      <c r="C57" t="s">
        <v>135</v>
      </c>
      <c r="D57" t="s">
        <v>27</v>
      </c>
      <c r="F57">
        <v>788</v>
      </c>
      <c r="G57">
        <v>200</v>
      </c>
      <c r="H57">
        <v>0</v>
      </c>
      <c r="I57">
        <v>-57</v>
      </c>
      <c r="J57">
        <f t="shared" si="0"/>
        <v>931</v>
      </c>
      <c r="K57">
        <v>0</v>
      </c>
      <c r="L57">
        <f t="shared" si="1"/>
        <v>931</v>
      </c>
      <c r="M57">
        <v>117</v>
      </c>
      <c r="N57">
        <v>1</v>
      </c>
      <c r="O57">
        <f t="shared" si="2"/>
        <v>7.9572649572649574</v>
      </c>
      <c r="Q57">
        <v>570</v>
      </c>
      <c r="R57">
        <v>0</v>
      </c>
      <c r="S57">
        <v>0</v>
      </c>
      <c r="T57">
        <v>0</v>
      </c>
      <c r="U57">
        <f t="shared" si="3"/>
        <v>570</v>
      </c>
      <c r="V57">
        <v>800</v>
      </c>
      <c r="W57">
        <f t="shared" si="4"/>
        <v>1370</v>
      </c>
      <c r="X57">
        <v>43</v>
      </c>
      <c r="Y57">
        <v>2</v>
      </c>
      <c r="Z57">
        <f t="shared" si="5"/>
        <v>31.86046511627907</v>
      </c>
      <c r="AB57">
        <v>1627</v>
      </c>
      <c r="AC57">
        <v>0</v>
      </c>
      <c r="AD57">
        <v>0</v>
      </c>
      <c r="AE57">
        <v>0</v>
      </c>
      <c r="AF57">
        <f t="shared" si="6"/>
        <v>1627</v>
      </c>
      <c r="AG57">
        <v>0</v>
      </c>
      <c r="AH57">
        <f t="shared" si="7"/>
        <v>1627</v>
      </c>
      <c r="AI57">
        <v>50</v>
      </c>
      <c r="AJ57">
        <f t="shared" si="8"/>
        <v>6</v>
      </c>
      <c r="AK57">
        <f t="shared" si="25"/>
        <v>32.54</v>
      </c>
      <c r="AM57">
        <v>1557</v>
      </c>
      <c r="AN57">
        <v>0</v>
      </c>
      <c r="AO57">
        <v>0</v>
      </c>
      <c r="AP57">
        <f t="shared" si="9"/>
        <v>1557</v>
      </c>
      <c r="AQ57">
        <v>0</v>
      </c>
      <c r="AR57">
        <f t="shared" si="10"/>
        <v>1557</v>
      </c>
      <c r="AS57">
        <v>20</v>
      </c>
      <c r="AT57">
        <f t="shared" si="11"/>
        <v>6</v>
      </c>
      <c r="AU57">
        <f t="shared" si="12"/>
        <v>77.849999999999994</v>
      </c>
      <c r="AW57">
        <v>606</v>
      </c>
      <c r="AX57">
        <v>50</v>
      </c>
      <c r="AY57">
        <v>-7</v>
      </c>
      <c r="AZ57">
        <f t="shared" si="13"/>
        <v>649</v>
      </c>
      <c r="BA57">
        <v>0</v>
      </c>
      <c r="BB57">
        <f t="shared" si="26"/>
        <v>649</v>
      </c>
      <c r="BC57">
        <v>20</v>
      </c>
      <c r="BD57">
        <f t="shared" si="15"/>
        <v>7</v>
      </c>
      <c r="BE57">
        <f t="shared" si="16"/>
        <v>32.450000000000003</v>
      </c>
      <c r="BG57">
        <v>672</v>
      </c>
      <c r="BH57">
        <v>100</v>
      </c>
      <c r="BI57">
        <v>-30</v>
      </c>
      <c r="BJ57">
        <f t="shared" si="17"/>
        <v>742</v>
      </c>
      <c r="BK57">
        <v>0</v>
      </c>
      <c r="BL57">
        <f t="shared" si="18"/>
        <v>742</v>
      </c>
      <c r="BM57">
        <v>17</v>
      </c>
      <c r="BN57">
        <f t="shared" si="19"/>
        <v>5</v>
      </c>
      <c r="BO57">
        <f t="shared" si="20"/>
        <v>43.647058823529413</v>
      </c>
      <c r="BQ57">
        <v>1165</v>
      </c>
      <c r="BR57">
        <v>970</v>
      </c>
      <c r="BS57">
        <v>0</v>
      </c>
      <c r="BT57">
        <f t="shared" si="21"/>
        <v>2135</v>
      </c>
      <c r="BU57">
        <v>0</v>
      </c>
      <c r="BV57">
        <f t="shared" si="22"/>
        <v>2135</v>
      </c>
      <c r="BW57">
        <v>38</v>
      </c>
      <c r="BX57">
        <f t="shared" si="23"/>
        <v>5</v>
      </c>
      <c r="BY57">
        <f t="shared" si="24"/>
        <v>56.184210526315788</v>
      </c>
      <c r="CA57">
        <v>6403</v>
      </c>
    </row>
    <row r="58" spans="1:79" ht="17.25" customHeight="1" x14ac:dyDescent="0.3">
      <c r="A58" s="2">
        <v>44545</v>
      </c>
      <c r="B58" t="s">
        <v>136</v>
      </c>
      <c r="C58" t="s">
        <v>137</v>
      </c>
      <c r="D58" t="s">
        <v>27</v>
      </c>
      <c r="F58">
        <v>676</v>
      </c>
      <c r="G58">
        <v>0</v>
      </c>
      <c r="H58">
        <v>0</v>
      </c>
      <c r="I58">
        <v>-18</v>
      </c>
      <c r="J58">
        <f t="shared" si="0"/>
        <v>658</v>
      </c>
      <c r="K58">
        <v>0</v>
      </c>
      <c r="L58">
        <f t="shared" si="1"/>
        <v>658</v>
      </c>
      <c r="M58">
        <v>8</v>
      </c>
      <c r="N58">
        <v>1</v>
      </c>
      <c r="O58">
        <f t="shared" si="2"/>
        <v>82.25</v>
      </c>
      <c r="Q58">
        <v>246</v>
      </c>
      <c r="R58">
        <v>0</v>
      </c>
      <c r="S58">
        <v>0</v>
      </c>
      <c r="T58">
        <v>-12</v>
      </c>
      <c r="U58">
        <f t="shared" si="3"/>
        <v>234</v>
      </c>
      <c r="V58">
        <v>216</v>
      </c>
      <c r="W58">
        <f t="shared" si="4"/>
        <v>450</v>
      </c>
      <c r="X58">
        <v>16</v>
      </c>
      <c r="Y58">
        <v>2</v>
      </c>
      <c r="Z58">
        <f t="shared" si="5"/>
        <v>28.125</v>
      </c>
      <c r="AB58">
        <v>3337</v>
      </c>
      <c r="AC58">
        <v>0</v>
      </c>
      <c r="AD58">
        <v>0</v>
      </c>
      <c r="AE58">
        <v>-18</v>
      </c>
      <c r="AF58">
        <f t="shared" si="6"/>
        <v>3319</v>
      </c>
      <c r="AG58">
        <v>0</v>
      </c>
      <c r="AH58">
        <f t="shared" si="7"/>
        <v>3319</v>
      </c>
      <c r="AI58">
        <v>12</v>
      </c>
      <c r="AJ58">
        <f t="shared" si="8"/>
        <v>6</v>
      </c>
      <c r="AK58">
        <f t="shared" si="25"/>
        <v>276.58333333333331</v>
      </c>
      <c r="AM58">
        <v>1236</v>
      </c>
      <c r="AN58">
        <v>0</v>
      </c>
      <c r="AO58">
        <v>-6</v>
      </c>
      <c r="AP58">
        <f t="shared" si="9"/>
        <v>1230</v>
      </c>
      <c r="AQ58">
        <v>0</v>
      </c>
      <c r="AR58">
        <f t="shared" si="10"/>
        <v>1230</v>
      </c>
      <c r="AS58">
        <v>5</v>
      </c>
      <c r="AT58">
        <f t="shared" si="11"/>
        <v>6</v>
      </c>
      <c r="AU58">
        <f t="shared" si="12"/>
        <v>246</v>
      </c>
      <c r="AW58">
        <v>537</v>
      </c>
      <c r="AX58">
        <v>0</v>
      </c>
      <c r="AY58">
        <v>0</v>
      </c>
      <c r="AZ58">
        <f t="shared" si="13"/>
        <v>537</v>
      </c>
      <c r="BA58">
        <v>0</v>
      </c>
      <c r="BB58">
        <f t="shared" si="26"/>
        <v>537</v>
      </c>
      <c r="BC58">
        <v>4</v>
      </c>
      <c r="BD58">
        <f t="shared" si="15"/>
        <v>7</v>
      </c>
      <c r="BE58">
        <f t="shared" si="16"/>
        <v>134.25</v>
      </c>
      <c r="BG58">
        <v>573</v>
      </c>
      <c r="BH58">
        <v>0</v>
      </c>
      <c r="BI58">
        <v>0</v>
      </c>
      <c r="BJ58">
        <f t="shared" si="17"/>
        <v>573</v>
      </c>
      <c r="BK58">
        <v>0</v>
      </c>
      <c r="BL58">
        <f t="shared" si="18"/>
        <v>573</v>
      </c>
      <c r="BM58">
        <v>4</v>
      </c>
      <c r="BN58">
        <f t="shared" si="19"/>
        <v>5</v>
      </c>
      <c r="BO58">
        <f t="shared" si="20"/>
        <v>143.25</v>
      </c>
      <c r="BQ58">
        <v>631</v>
      </c>
      <c r="BR58">
        <v>0</v>
      </c>
      <c r="BS58">
        <v>0</v>
      </c>
      <c r="BT58">
        <f t="shared" si="21"/>
        <v>631</v>
      </c>
      <c r="BU58">
        <v>0</v>
      </c>
      <c r="BV58">
        <f t="shared" si="22"/>
        <v>631</v>
      </c>
      <c r="BW58">
        <v>15</v>
      </c>
      <c r="BX58">
        <f t="shared" si="23"/>
        <v>5</v>
      </c>
      <c r="BY58">
        <f t="shared" si="24"/>
        <v>42.06666666666667</v>
      </c>
      <c r="CA58">
        <v>25306</v>
      </c>
    </row>
    <row r="59" spans="1:79" ht="17.25" customHeight="1" x14ac:dyDescent="0.3">
      <c r="A59" s="2">
        <v>44545</v>
      </c>
      <c r="B59" t="s">
        <v>138</v>
      </c>
      <c r="C59" t="s">
        <v>139</v>
      </c>
      <c r="D59" t="s">
        <v>27</v>
      </c>
      <c r="F59">
        <v>1736</v>
      </c>
      <c r="G59">
        <v>0</v>
      </c>
      <c r="H59">
        <v>0</v>
      </c>
      <c r="I59">
        <v>-163</v>
      </c>
      <c r="J59">
        <f t="shared" si="0"/>
        <v>1573</v>
      </c>
      <c r="K59">
        <v>0</v>
      </c>
      <c r="L59">
        <f t="shared" si="1"/>
        <v>1573</v>
      </c>
      <c r="M59">
        <v>249</v>
      </c>
      <c r="N59">
        <v>1</v>
      </c>
      <c r="O59">
        <f t="shared" si="2"/>
        <v>6.3172690763052213</v>
      </c>
      <c r="Q59">
        <v>253</v>
      </c>
      <c r="R59">
        <v>0</v>
      </c>
      <c r="S59">
        <v>0</v>
      </c>
      <c r="T59">
        <v>-15</v>
      </c>
      <c r="U59">
        <f t="shared" si="3"/>
        <v>238</v>
      </c>
      <c r="V59">
        <v>500</v>
      </c>
      <c r="W59">
        <f t="shared" si="4"/>
        <v>738</v>
      </c>
      <c r="X59">
        <v>54</v>
      </c>
      <c r="Y59">
        <v>2</v>
      </c>
      <c r="Z59">
        <f t="shared" si="5"/>
        <v>13.666666666666666</v>
      </c>
      <c r="AB59">
        <v>6191</v>
      </c>
      <c r="AC59">
        <v>0</v>
      </c>
      <c r="AD59">
        <v>0</v>
      </c>
      <c r="AE59">
        <v>-94</v>
      </c>
      <c r="AF59">
        <f t="shared" si="6"/>
        <v>6097</v>
      </c>
      <c r="AG59">
        <f>4750+3000</f>
        <v>7750</v>
      </c>
      <c r="AH59">
        <f t="shared" si="7"/>
        <v>13847</v>
      </c>
      <c r="AI59">
        <v>623</v>
      </c>
      <c r="AJ59">
        <f t="shared" si="8"/>
        <v>6</v>
      </c>
      <c r="AK59">
        <f t="shared" si="25"/>
        <v>22.226324237560192</v>
      </c>
      <c r="AM59">
        <v>850</v>
      </c>
      <c r="AN59">
        <v>0</v>
      </c>
      <c r="AO59">
        <v>-44</v>
      </c>
      <c r="AP59">
        <f t="shared" si="9"/>
        <v>806</v>
      </c>
      <c r="AQ59">
        <v>0</v>
      </c>
      <c r="AR59">
        <f t="shared" si="10"/>
        <v>806</v>
      </c>
      <c r="AS59">
        <v>68</v>
      </c>
      <c r="AT59">
        <f t="shared" si="11"/>
        <v>6</v>
      </c>
      <c r="AU59">
        <f t="shared" si="12"/>
        <v>11.852941176470589</v>
      </c>
      <c r="AW59">
        <v>2312</v>
      </c>
      <c r="AX59">
        <v>0</v>
      </c>
      <c r="AY59">
        <v>-44</v>
      </c>
      <c r="AZ59">
        <f t="shared" si="13"/>
        <v>2268</v>
      </c>
      <c r="BA59">
        <v>0</v>
      </c>
      <c r="BB59">
        <f t="shared" si="26"/>
        <v>2268</v>
      </c>
      <c r="BC59">
        <v>82</v>
      </c>
      <c r="BD59">
        <f t="shared" si="15"/>
        <v>7</v>
      </c>
      <c r="BE59">
        <f t="shared" si="16"/>
        <v>27.658536585365855</v>
      </c>
      <c r="BG59">
        <v>1883</v>
      </c>
      <c r="BH59">
        <v>40</v>
      </c>
      <c r="BI59">
        <v>-87</v>
      </c>
      <c r="BJ59">
        <f t="shared" si="17"/>
        <v>1836</v>
      </c>
      <c r="BK59">
        <v>0</v>
      </c>
      <c r="BL59">
        <f t="shared" si="18"/>
        <v>1836</v>
      </c>
      <c r="BM59">
        <v>103</v>
      </c>
      <c r="BN59">
        <f t="shared" si="19"/>
        <v>5</v>
      </c>
      <c r="BO59">
        <f t="shared" si="20"/>
        <v>17.825242718446603</v>
      </c>
      <c r="BQ59">
        <v>1155</v>
      </c>
      <c r="BR59">
        <v>0</v>
      </c>
      <c r="BS59">
        <v>-39</v>
      </c>
      <c r="BT59">
        <f t="shared" si="21"/>
        <v>1116</v>
      </c>
      <c r="BU59">
        <v>1500</v>
      </c>
      <c r="BV59">
        <f t="shared" si="22"/>
        <v>2616</v>
      </c>
      <c r="BW59">
        <v>66</v>
      </c>
      <c r="BX59">
        <f t="shared" si="23"/>
        <v>5</v>
      </c>
      <c r="BY59">
        <f t="shared" si="24"/>
        <v>39.636363636363633</v>
      </c>
      <c r="CA59">
        <v>2050</v>
      </c>
    </row>
    <row r="60" spans="1:79" ht="17.25" customHeight="1" x14ac:dyDescent="0.3">
      <c r="A60" s="2">
        <v>44545</v>
      </c>
      <c r="B60" t="s">
        <v>140</v>
      </c>
      <c r="C60" t="s">
        <v>141</v>
      </c>
      <c r="D60" t="s">
        <v>27</v>
      </c>
      <c r="F60">
        <v>374</v>
      </c>
      <c r="G60">
        <v>0</v>
      </c>
      <c r="H60">
        <v>0</v>
      </c>
      <c r="I60">
        <v>-5</v>
      </c>
      <c r="J60">
        <f t="shared" si="0"/>
        <v>369</v>
      </c>
      <c r="K60">
        <v>0</v>
      </c>
      <c r="L60">
        <f t="shared" si="1"/>
        <v>369</v>
      </c>
      <c r="M60">
        <v>2</v>
      </c>
      <c r="N60">
        <v>1</v>
      </c>
      <c r="O60">
        <f t="shared" si="2"/>
        <v>184.5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B60">
        <v>849</v>
      </c>
      <c r="AC60">
        <v>0</v>
      </c>
      <c r="AD60">
        <v>0</v>
      </c>
      <c r="AE60">
        <v>0</v>
      </c>
      <c r="AF60">
        <f t="shared" si="6"/>
        <v>849</v>
      </c>
      <c r="AG60">
        <v>0</v>
      </c>
      <c r="AH60">
        <f t="shared" si="7"/>
        <v>849</v>
      </c>
      <c r="AI60">
        <v>15</v>
      </c>
      <c r="AJ60">
        <f t="shared" si="8"/>
        <v>6</v>
      </c>
      <c r="AK60">
        <f t="shared" si="25"/>
        <v>56.6</v>
      </c>
      <c r="AM60">
        <v>1171</v>
      </c>
      <c r="AN60">
        <v>340</v>
      </c>
      <c r="AO60">
        <v>-1</v>
      </c>
      <c r="AP60">
        <f t="shared" si="9"/>
        <v>1510</v>
      </c>
      <c r="AQ60">
        <v>0</v>
      </c>
      <c r="AR60">
        <f t="shared" si="10"/>
        <v>1510</v>
      </c>
      <c r="AS60">
        <v>23</v>
      </c>
      <c r="AT60">
        <f t="shared" si="11"/>
        <v>6</v>
      </c>
      <c r="AU60">
        <f t="shared" si="12"/>
        <v>65.652173913043484</v>
      </c>
      <c r="AW60">
        <v>69</v>
      </c>
      <c r="AX60">
        <v>0</v>
      </c>
      <c r="AY60">
        <v>0</v>
      </c>
      <c r="AZ60">
        <f t="shared" si="13"/>
        <v>69</v>
      </c>
      <c r="BA60">
        <v>0</v>
      </c>
      <c r="BB60">
        <f t="shared" si="26"/>
        <v>69</v>
      </c>
      <c r="BC60">
        <v>3</v>
      </c>
      <c r="BD60">
        <f t="shared" si="15"/>
        <v>7</v>
      </c>
      <c r="BE60">
        <f t="shared" si="16"/>
        <v>23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Q60">
        <v>1069</v>
      </c>
      <c r="BR60">
        <v>0</v>
      </c>
      <c r="BS60">
        <v>0</v>
      </c>
      <c r="BT60">
        <f t="shared" si="21"/>
        <v>1069</v>
      </c>
      <c r="BU60">
        <v>0</v>
      </c>
      <c r="BV60">
        <f t="shared" si="22"/>
        <v>1069</v>
      </c>
      <c r="BW60">
        <v>17</v>
      </c>
      <c r="BX60">
        <f t="shared" si="23"/>
        <v>5</v>
      </c>
      <c r="BY60">
        <f t="shared" si="24"/>
        <v>62.882352941176471</v>
      </c>
      <c r="CA60">
        <v>1440</v>
      </c>
    </row>
    <row r="61" spans="1:79" ht="17.25" customHeight="1" x14ac:dyDescent="0.3">
      <c r="A61" s="2">
        <v>44545</v>
      </c>
      <c r="B61" t="s">
        <v>142</v>
      </c>
      <c r="C61" t="s">
        <v>143</v>
      </c>
      <c r="D61" t="s">
        <v>27</v>
      </c>
      <c r="F61">
        <v>612</v>
      </c>
      <c r="G61">
        <v>372</v>
      </c>
      <c r="H61">
        <v>0</v>
      </c>
      <c r="I61">
        <v>-32</v>
      </c>
      <c r="J61">
        <f t="shared" si="0"/>
        <v>952</v>
      </c>
      <c r="K61">
        <v>0</v>
      </c>
      <c r="L61">
        <f t="shared" si="1"/>
        <v>952</v>
      </c>
      <c r="M61">
        <v>20</v>
      </c>
      <c r="N61">
        <v>1</v>
      </c>
      <c r="O61">
        <f t="shared" si="2"/>
        <v>47.6</v>
      </c>
      <c r="Q61">
        <v>177</v>
      </c>
      <c r="R61">
        <v>232</v>
      </c>
      <c r="S61">
        <v>0</v>
      </c>
      <c r="T61">
        <v>0</v>
      </c>
      <c r="U61">
        <f t="shared" si="3"/>
        <v>409</v>
      </c>
      <c r="V61">
        <v>1262</v>
      </c>
      <c r="W61">
        <f t="shared" si="4"/>
        <v>1671</v>
      </c>
      <c r="X61">
        <v>10</v>
      </c>
      <c r="Y61">
        <v>2</v>
      </c>
      <c r="Z61">
        <f t="shared" si="5"/>
        <v>167.1</v>
      </c>
      <c r="AB61">
        <v>822</v>
      </c>
      <c r="AC61">
        <v>0</v>
      </c>
      <c r="AD61">
        <v>0</v>
      </c>
      <c r="AE61">
        <v>0</v>
      </c>
      <c r="AF61">
        <f t="shared" si="6"/>
        <v>822</v>
      </c>
      <c r="AG61">
        <v>0</v>
      </c>
      <c r="AH61">
        <f t="shared" si="7"/>
        <v>822</v>
      </c>
      <c r="AI61">
        <v>8</v>
      </c>
      <c r="AJ61">
        <f t="shared" si="8"/>
        <v>6</v>
      </c>
      <c r="AK61">
        <f t="shared" si="25"/>
        <v>102.75</v>
      </c>
      <c r="AM61">
        <v>1298</v>
      </c>
      <c r="AN61">
        <v>0</v>
      </c>
      <c r="AO61">
        <v>0</v>
      </c>
      <c r="AP61">
        <f t="shared" si="9"/>
        <v>1298</v>
      </c>
      <c r="AQ61">
        <v>0</v>
      </c>
      <c r="AR61">
        <f t="shared" si="10"/>
        <v>1298</v>
      </c>
      <c r="AS61">
        <v>6</v>
      </c>
      <c r="AT61">
        <f t="shared" si="11"/>
        <v>6</v>
      </c>
      <c r="AU61">
        <f t="shared" si="12"/>
        <v>216.33333333333334</v>
      </c>
      <c r="AW61">
        <v>426</v>
      </c>
      <c r="AX61">
        <v>0</v>
      </c>
      <c r="AY61">
        <v>-16</v>
      </c>
      <c r="AZ61">
        <f t="shared" si="13"/>
        <v>410</v>
      </c>
      <c r="BA61">
        <v>0</v>
      </c>
      <c r="BB61">
        <f t="shared" si="26"/>
        <v>410</v>
      </c>
      <c r="BC61">
        <v>2</v>
      </c>
      <c r="BD61">
        <f t="shared" si="15"/>
        <v>7</v>
      </c>
      <c r="BE61">
        <f t="shared" si="16"/>
        <v>205</v>
      </c>
      <c r="BG61">
        <v>408</v>
      </c>
      <c r="BH61">
        <v>312</v>
      </c>
      <c r="BI61">
        <v>0</v>
      </c>
      <c r="BJ61">
        <f t="shared" si="17"/>
        <v>720</v>
      </c>
      <c r="BK61">
        <v>0</v>
      </c>
      <c r="BL61">
        <f t="shared" si="18"/>
        <v>720</v>
      </c>
      <c r="BM61">
        <v>7</v>
      </c>
      <c r="BN61">
        <f t="shared" si="19"/>
        <v>5</v>
      </c>
      <c r="BO61">
        <f t="shared" si="20"/>
        <v>102.85714285714286</v>
      </c>
      <c r="BQ61">
        <v>882</v>
      </c>
      <c r="BR61">
        <v>50</v>
      </c>
      <c r="BS61">
        <v>0</v>
      </c>
      <c r="BT61">
        <f t="shared" si="21"/>
        <v>932</v>
      </c>
      <c r="BU61">
        <v>0</v>
      </c>
      <c r="BV61">
        <f t="shared" si="22"/>
        <v>932</v>
      </c>
      <c r="BW61">
        <v>4</v>
      </c>
      <c r="BX61">
        <f t="shared" si="23"/>
        <v>5</v>
      </c>
      <c r="BY61">
        <f t="shared" si="24"/>
        <v>233</v>
      </c>
      <c r="CA61">
        <v>6264</v>
      </c>
    </row>
    <row r="62" spans="1:79" ht="17.25" customHeight="1" x14ac:dyDescent="0.3">
      <c r="A62" s="2">
        <v>44545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34</v>
      </c>
      <c r="R62">
        <v>0</v>
      </c>
      <c r="S62">
        <v>0</v>
      </c>
      <c r="T62">
        <v>0</v>
      </c>
      <c r="U62">
        <f t="shared" si="3"/>
        <v>34</v>
      </c>
      <c r="V62">
        <v>0</v>
      </c>
      <c r="W62">
        <f t="shared" si="4"/>
        <v>34</v>
      </c>
      <c r="X62">
        <v>1</v>
      </c>
      <c r="Y62">
        <v>2</v>
      </c>
      <c r="Z62">
        <f t="shared" si="5"/>
        <v>34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44545</v>
      </c>
      <c r="B63" t="s">
        <v>146</v>
      </c>
      <c r="C63" t="s">
        <v>147</v>
      </c>
      <c r="D63" t="s">
        <v>27</v>
      </c>
      <c r="F63">
        <v>484</v>
      </c>
      <c r="G63">
        <v>0</v>
      </c>
      <c r="H63">
        <v>0</v>
      </c>
      <c r="I63">
        <v>0</v>
      </c>
      <c r="J63">
        <f t="shared" si="0"/>
        <v>484</v>
      </c>
      <c r="K63">
        <v>0</v>
      </c>
      <c r="L63">
        <f t="shared" si="1"/>
        <v>484</v>
      </c>
      <c r="M63">
        <v>11</v>
      </c>
      <c r="N63">
        <v>1</v>
      </c>
      <c r="O63">
        <f t="shared" si="2"/>
        <v>44</v>
      </c>
      <c r="Q63">
        <v>132</v>
      </c>
      <c r="R63">
        <v>0</v>
      </c>
      <c r="S63">
        <v>0</v>
      </c>
      <c r="T63">
        <v>0</v>
      </c>
      <c r="U63">
        <f t="shared" si="3"/>
        <v>132</v>
      </c>
      <c r="V63">
        <v>102</v>
      </c>
      <c r="W63">
        <f t="shared" si="4"/>
        <v>234</v>
      </c>
      <c r="X63">
        <v>2</v>
      </c>
      <c r="Y63">
        <v>2</v>
      </c>
      <c r="Z63">
        <f t="shared" si="5"/>
        <v>117</v>
      </c>
      <c r="AB63">
        <v>1088</v>
      </c>
      <c r="AC63">
        <v>0</v>
      </c>
      <c r="AD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408</v>
      </c>
    </row>
    <row r="64" spans="1:79" ht="17.25" customHeight="1" x14ac:dyDescent="0.3">
      <c r="A64" s="2">
        <v>44545</v>
      </c>
      <c r="B64" t="s">
        <v>148</v>
      </c>
      <c r="C64" t="s">
        <v>149</v>
      </c>
      <c r="D64" t="s">
        <v>27</v>
      </c>
      <c r="F64">
        <v>509</v>
      </c>
      <c r="G64">
        <v>692</v>
      </c>
      <c r="H64">
        <v>0</v>
      </c>
      <c r="I64">
        <v>0</v>
      </c>
      <c r="J64">
        <f t="shared" si="0"/>
        <v>1201</v>
      </c>
      <c r="K64">
        <v>0</v>
      </c>
      <c r="L64">
        <f t="shared" si="1"/>
        <v>1201</v>
      </c>
      <c r="M64">
        <v>39</v>
      </c>
      <c r="N64">
        <v>1</v>
      </c>
      <c r="O64">
        <f t="shared" si="2"/>
        <v>30.794871794871796</v>
      </c>
      <c r="Q64">
        <v>560</v>
      </c>
      <c r="R64">
        <v>730</v>
      </c>
      <c r="S64">
        <v>0</v>
      </c>
      <c r="T64">
        <v>0</v>
      </c>
      <c r="U64">
        <f t="shared" si="3"/>
        <v>1290</v>
      </c>
      <c r="V64">
        <v>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B64">
        <v>430</v>
      </c>
      <c r="AC64">
        <v>0</v>
      </c>
      <c r="AD64">
        <v>0</v>
      </c>
      <c r="AE64">
        <v>0</v>
      </c>
      <c r="AF64">
        <f t="shared" si="6"/>
        <v>430</v>
      </c>
      <c r="AG64">
        <v>0</v>
      </c>
      <c r="AH64">
        <f t="shared" si="7"/>
        <v>430</v>
      </c>
      <c r="AI64">
        <v>25</v>
      </c>
      <c r="AJ64">
        <f t="shared" si="8"/>
        <v>6</v>
      </c>
      <c r="AK64">
        <f t="shared" si="25"/>
        <v>17.2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W64">
        <v>749</v>
      </c>
      <c r="AX64">
        <v>630</v>
      </c>
      <c r="AY64">
        <v>-150</v>
      </c>
      <c r="AZ64">
        <f t="shared" si="13"/>
        <v>1229</v>
      </c>
      <c r="BA64">
        <v>0</v>
      </c>
      <c r="BB64">
        <f t="shared" si="26"/>
        <v>1229</v>
      </c>
      <c r="BC64">
        <v>16</v>
      </c>
      <c r="BD64">
        <f t="shared" si="15"/>
        <v>7</v>
      </c>
      <c r="BE64">
        <f t="shared" si="16"/>
        <v>76.8125</v>
      </c>
      <c r="BG64">
        <v>458</v>
      </c>
      <c r="BH64">
        <v>400</v>
      </c>
      <c r="BI64">
        <v>0</v>
      </c>
      <c r="BJ64">
        <f t="shared" si="17"/>
        <v>858</v>
      </c>
      <c r="BK64">
        <v>0</v>
      </c>
      <c r="BL64">
        <f t="shared" si="18"/>
        <v>858</v>
      </c>
      <c r="BM64">
        <v>13</v>
      </c>
      <c r="BN64">
        <f t="shared" si="19"/>
        <v>5</v>
      </c>
      <c r="BO64">
        <f t="shared" si="20"/>
        <v>66</v>
      </c>
      <c r="BQ64">
        <v>712</v>
      </c>
      <c r="BR64">
        <v>1050</v>
      </c>
      <c r="BS64">
        <v>0</v>
      </c>
      <c r="BT64">
        <f t="shared" si="21"/>
        <v>1762</v>
      </c>
      <c r="BU64">
        <v>0</v>
      </c>
      <c r="BV64">
        <f t="shared" si="22"/>
        <v>1762</v>
      </c>
      <c r="BW64">
        <v>12</v>
      </c>
      <c r="BX64">
        <f t="shared" si="23"/>
        <v>5</v>
      </c>
      <c r="BY64">
        <f t="shared" si="24"/>
        <v>146.83333333333334</v>
      </c>
      <c r="CA64">
        <v>118</v>
      </c>
    </row>
    <row r="65" spans="1:79" ht="17.25" customHeight="1" x14ac:dyDescent="0.3">
      <c r="A65" s="2">
        <v>44545</v>
      </c>
      <c r="B65" t="s">
        <v>150</v>
      </c>
      <c r="C65" t="s">
        <v>151</v>
      </c>
      <c r="D65" t="s">
        <v>27</v>
      </c>
      <c r="F65">
        <v>187</v>
      </c>
      <c r="G65">
        <v>0</v>
      </c>
      <c r="H65">
        <v>0</v>
      </c>
      <c r="I65">
        <v>-10</v>
      </c>
      <c r="J65">
        <f t="shared" si="0"/>
        <v>177</v>
      </c>
      <c r="K65">
        <v>0</v>
      </c>
      <c r="L65">
        <f t="shared" si="1"/>
        <v>177</v>
      </c>
      <c r="M65">
        <v>7</v>
      </c>
      <c r="N65">
        <v>1</v>
      </c>
      <c r="O65">
        <f t="shared" si="2"/>
        <v>25.285714285714285</v>
      </c>
      <c r="Q65">
        <v>218</v>
      </c>
      <c r="R65">
        <v>0</v>
      </c>
      <c r="S65">
        <v>0</v>
      </c>
      <c r="T65">
        <v>0</v>
      </c>
      <c r="U65">
        <f t="shared" si="3"/>
        <v>218</v>
      </c>
      <c r="V65">
        <v>0</v>
      </c>
      <c r="W65">
        <f t="shared" si="4"/>
        <v>218</v>
      </c>
      <c r="X65">
        <v>3</v>
      </c>
      <c r="Y65">
        <v>2</v>
      </c>
      <c r="Z65">
        <f t="shared" si="5"/>
        <v>72.666666666666671</v>
      </c>
      <c r="AB65">
        <v>642</v>
      </c>
      <c r="AC65">
        <v>0</v>
      </c>
      <c r="AD65">
        <v>0</v>
      </c>
      <c r="AE65">
        <v>-20</v>
      </c>
      <c r="AF65">
        <f t="shared" si="6"/>
        <v>622</v>
      </c>
      <c r="AG65">
        <v>0</v>
      </c>
      <c r="AH65">
        <f t="shared" si="7"/>
        <v>622</v>
      </c>
      <c r="AI65">
        <v>16</v>
      </c>
      <c r="AJ65">
        <f t="shared" si="8"/>
        <v>6</v>
      </c>
      <c r="AK65">
        <f t="shared" si="25"/>
        <v>38.875</v>
      </c>
      <c r="AM65">
        <v>820</v>
      </c>
      <c r="AN65">
        <v>0</v>
      </c>
      <c r="AO65">
        <v>-44</v>
      </c>
      <c r="AP65">
        <f t="shared" si="9"/>
        <v>776</v>
      </c>
      <c r="AQ65">
        <v>0</v>
      </c>
      <c r="AR65">
        <f t="shared" si="10"/>
        <v>776</v>
      </c>
      <c r="AS65">
        <v>13</v>
      </c>
      <c r="AT65">
        <f t="shared" si="11"/>
        <v>6</v>
      </c>
      <c r="AU65">
        <f t="shared" si="12"/>
        <v>59.692307692307693</v>
      </c>
      <c r="AW65">
        <v>261</v>
      </c>
      <c r="AX65">
        <v>0</v>
      </c>
      <c r="AY65">
        <v>0</v>
      </c>
      <c r="AZ65">
        <f t="shared" si="13"/>
        <v>261</v>
      </c>
      <c r="BA65">
        <v>0</v>
      </c>
      <c r="BB65">
        <f t="shared" si="26"/>
        <v>261</v>
      </c>
      <c r="BC65">
        <v>11</v>
      </c>
      <c r="BD65">
        <f t="shared" si="15"/>
        <v>7</v>
      </c>
      <c r="BE65">
        <f t="shared" si="16"/>
        <v>23.727272727272727</v>
      </c>
      <c r="BG65">
        <v>184</v>
      </c>
      <c r="BH65">
        <v>0</v>
      </c>
      <c r="BI65">
        <v>-5</v>
      </c>
      <c r="BJ65">
        <f t="shared" si="17"/>
        <v>179</v>
      </c>
      <c r="BK65">
        <v>0</v>
      </c>
      <c r="BL65">
        <f t="shared" si="18"/>
        <v>179</v>
      </c>
      <c r="BM65">
        <v>7</v>
      </c>
      <c r="BN65">
        <f t="shared" si="19"/>
        <v>5</v>
      </c>
      <c r="BO65">
        <f t="shared" si="20"/>
        <v>25.571428571428573</v>
      </c>
      <c r="BQ65">
        <v>1024</v>
      </c>
      <c r="BR65">
        <v>0</v>
      </c>
      <c r="BS65">
        <v>-8</v>
      </c>
      <c r="BT65">
        <f t="shared" si="21"/>
        <v>1016</v>
      </c>
      <c r="BU65">
        <v>0</v>
      </c>
      <c r="BV65">
        <f t="shared" si="22"/>
        <v>1016</v>
      </c>
      <c r="BW65">
        <v>5</v>
      </c>
      <c r="BX65">
        <f t="shared" si="23"/>
        <v>5</v>
      </c>
      <c r="BY65">
        <f t="shared" si="24"/>
        <v>203.2</v>
      </c>
      <c r="CA65">
        <v>1400</v>
      </c>
    </row>
    <row r="66" spans="1:79" ht="17.25" customHeight="1" x14ac:dyDescent="0.3">
      <c r="A66" s="2">
        <v>44545</v>
      </c>
      <c r="B66" t="s">
        <v>152</v>
      </c>
      <c r="C66" t="s">
        <v>153</v>
      </c>
      <c r="D66" t="s">
        <v>27</v>
      </c>
      <c r="F66">
        <v>247</v>
      </c>
      <c r="G66">
        <v>0</v>
      </c>
      <c r="H66">
        <v>0</v>
      </c>
      <c r="I66">
        <v>-30</v>
      </c>
      <c r="J66">
        <f t="shared" ref="J66:J86" si="27">SUM(F66:I66)</f>
        <v>217</v>
      </c>
      <c r="K66">
        <v>0</v>
      </c>
      <c r="L66">
        <f t="shared" ref="L66:L86" si="28">SUM(J66:K66)</f>
        <v>217</v>
      </c>
      <c r="M66">
        <v>46</v>
      </c>
      <c r="N66">
        <v>1</v>
      </c>
      <c r="O66">
        <f t="shared" ref="O66:O86" si="29">IFERROR(L66/M66,0)</f>
        <v>4.7173913043478262</v>
      </c>
      <c r="Q66">
        <v>266</v>
      </c>
      <c r="R66">
        <v>0</v>
      </c>
      <c r="S66">
        <v>0</v>
      </c>
      <c r="T66">
        <v>0</v>
      </c>
      <c r="U66">
        <f t="shared" ref="U66:U86" si="30">SUM(Q66:T66)</f>
        <v>266</v>
      </c>
      <c r="V66">
        <v>0</v>
      </c>
      <c r="W66">
        <f t="shared" ref="W66:W86" si="31">SUM(U66:V66)</f>
        <v>266</v>
      </c>
      <c r="X66">
        <v>8</v>
      </c>
      <c r="Y66">
        <v>2</v>
      </c>
      <c r="Z66">
        <f t="shared" ref="Z66:Z86" si="32">IFERROR(W66/X66,0)</f>
        <v>33.25</v>
      </c>
      <c r="AB66">
        <v>4847</v>
      </c>
      <c r="AC66">
        <v>0</v>
      </c>
      <c r="AD66">
        <v>0</v>
      </c>
      <c r="AE66">
        <v>-42</v>
      </c>
      <c r="AF66">
        <f t="shared" ref="AF66:AF86" si="33">SUM(AB66:AE66)</f>
        <v>4805</v>
      </c>
      <c r="AG66">
        <v>0</v>
      </c>
      <c r="AH66">
        <f t="shared" ref="AH66:AH86" si="34">SUM(AF66:AG66)</f>
        <v>4805</v>
      </c>
      <c r="AI66">
        <v>223</v>
      </c>
      <c r="AJ66">
        <f t="shared" ref="AJ66:AJ86" si="35">4+2</f>
        <v>6</v>
      </c>
      <c r="AK66">
        <f t="shared" si="25"/>
        <v>21.54708520179372</v>
      </c>
      <c r="AM66">
        <v>1878</v>
      </c>
      <c r="AN66">
        <v>270</v>
      </c>
      <c r="AO66">
        <v>-96</v>
      </c>
      <c r="AP66">
        <f t="shared" ref="AP66:AP86" si="36">SUM(AM66:AO66)</f>
        <v>2052</v>
      </c>
      <c r="AQ66">
        <v>0</v>
      </c>
      <c r="AR66">
        <f t="shared" ref="AR66:AR86" si="37">SUM(AP66:AQ66)</f>
        <v>2052</v>
      </c>
      <c r="AS66">
        <v>85</v>
      </c>
      <c r="AT66">
        <f t="shared" ref="AT66:AT86" si="38">4+2</f>
        <v>6</v>
      </c>
      <c r="AU66">
        <f t="shared" ref="AU66:AU84" si="39">IFERROR(AR66/AS66,0)</f>
        <v>24.141176470588235</v>
      </c>
      <c r="AW66">
        <v>1725</v>
      </c>
      <c r="AX66">
        <v>0</v>
      </c>
      <c r="AY66">
        <v>0</v>
      </c>
      <c r="AZ66">
        <f t="shared" ref="AZ66:AZ86" si="40">SUM(AW66:AY66)</f>
        <v>1725</v>
      </c>
      <c r="BA66">
        <v>0</v>
      </c>
      <c r="BB66">
        <f t="shared" ref="BB66:BB86" si="41">SUM(AZ66:BA66)</f>
        <v>1725</v>
      </c>
      <c r="BC66">
        <v>93</v>
      </c>
      <c r="BD66">
        <f t="shared" ref="BD66:BD86" si="42">5+2</f>
        <v>7</v>
      </c>
      <c r="BE66">
        <f t="shared" ref="BE66:BE86" si="43">IFERROR(BB66/BC66,0)</f>
        <v>18.548387096774192</v>
      </c>
      <c r="BG66">
        <v>835</v>
      </c>
      <c r="BH66">
        <v>0</v>
      </c>
      <c r="BI66">
        <v>-77</v>
      </c>
      <c r="BJ66">
        <f t="shared" ref="BJ66:BJ86" si="44">SUM(BG66:BI66)</f>
        <v>758</v>
      </c>
      <c r="BK66">
        <v>0</v>
      </c>
      <c r="BL66">
        <f t="shared" ref="BL66:BL86" si="45">SUM(BJ66:BK66)</f>
        <v>758</v>
      </c>
      <c r="BM66">
        <v>29</v>
      </c>
      <c r="BN66">
        <f t="shared" ref="BN66:BN86" si="46">3+2</f>
        <v>5</v>
      </c>
      <c r="BO66">
        <f t="shared" ref="BO66:BO86" si="47">IFERROR(BL66/BM66,0)</f>
        <v>26.137931034482758</v>
      </c>
      <c r="BQ66">
        <v>1003</v>
      </c>
      <c r="BR66">
        <v>0</v>
      </c>
      <c r="BS66">
        <v>-10</v>
      </c>
      <c r="BT66">
        <f t="shared" ref="BT66:BT86" si="48">SUM(BQ66:BS66)</f>
        <v>993</v>
      </c>
      <c r="BU66">
        <v>0</v>
      </c>
      <c r="BV66">
        <f t="shared" ref="BV66:BV86" si="49">SUM(BT66:BU66)</f>
        <v>993</v>
      </c>
      <c r="BW66">
        <v>19</v>
      </c>
      <c r="BX66">
        <f t="shared" ref="BX66:BX86" si="50">3+2</f>
        <v>5</v>
      </c>
      <c r="BY66">
        <f t="shared" ref="BY66:BY86" si="51">IFERROR(BV66/BW66,0)</f>
        <v>52.263157894736842</v>
      </c>
      <c r="CA66">
        <v>0</v>
      </c>
    </row>
    <row r="67" spans="1:79" ht="17.25" customHeight="1" x14ac:dyDescent="0.3">
      <c r="A67" s="2">
        <v>44545</v>
      </c>
      <c r="B67" t="s">
        <v>154</v>
      </c>
      <c r="C67" t="s">
        <v>155</v>
      </c>
      <c r="D67" t="s">
        <v>27</v>
      </c>
      <c r="F67">
        <v>387</v>
      </c>
      <c r="G67">
        <v>0</v>
      </c>
      <c r="H67">
        <v>0</v>
      </c>
      <c r="I67">
        <v>-18</v>
      </c>
      <c r="J67">
        <f t="shared" si="27"/>
        <v>369</v>
      </c>
      <c r="K67">
        <v>0</v>
      </c>
      <c r="L67">
        <f t="shared" si="28"/>
        <v>369</v>
      </c>
      <c r="M67">
        <v>33</v>
      </c>
      <c r="N67">
        <v>1</v>
      </c>
      <c r="O67">
        <f t="shared" si="29"/>
        <v>11.181818181818182</v>
      </c>
      <c r="Q67">
        <v>193</v>
      </c>
      <c r="R67">
        <v>0</v>
      </c>
      <c r="S67">
        <v>0</v>
      </c>
      <c r="T67">
        <v>0</v>
      </c>
      <c r="U67">
        <f t="shared" si="30"/>
        <v>193</v>
      </c>
      <c r="V67">
        <v>0</v>
      </c>
      <c r="W67">
        <f t="shared" si="31"/>
        <v>193</v>
      </c>
      <c r="X67">
        <v>5</v>
      </c>
      <c r="Y67">
        <v>2</v>
      </c>
      <c r="Z67">
        <f t="shared" si="32"/>
        <v>38.6</v>
      </c>
      <c r="AB67">
        <v>5758</v>
      </c>
      <c r="AC67">
        <v>0</v>
      </c>
      <c r="AD67">
        <v>0</v>
      </c>
      <c r="AE67">
        <v>-46</v>
      </c>
      <c r="AF67">
        <f t="shared" si="33"/>
        <v>5712</v>
      </c>
      <c r="AG67">
        <v>0</v>
      </c>
      <c r="AH67">
        <f t="shared" si="34"/>
        <v>5712</v>
      </c>
      <c r="AI67">
        <v>196</v>
      </c>
      <c r="AJ67">
        <f t="shared" si="35"/>
        <v>6</v>
      </c>
      <c r="AK67">
        <f t="shared" ref="AK67:AK86" si="52">IFERROR(AH67/AI67,0)</f>
        <v>29.142857142857142</v>
      </c>
      <c r="AM67">
        <v>2699</v>
      </c>
      <c r="AN67">
        <v>280</v>
      </c>
      <c r="AO67">
        <v>-93</v>
      </c>
      <c r="AP67">
        <f t="shared" si="36"/>
        <v>2886</v>
      </c>
      <c r="AQ67">
        <v>0</v>
      </c>
      <c r="AR67">
        <f t="shared" si="37"/>
        <v>2886</v>
      </c>
      <c r="AS67">
        <v>74</v>
      </c>
      <c r="AT67">
        <f t="shared" si="38"/>
        <v>6</v>
      </c>
      <c r="AU67">
        <f t="shared" si="39"/>
        <v>39</v>
      </c>
      <c r="AW67">
        <v>1945</v>
      </c>
      <c r="AX67">
        <v>0</v>
      </c>
      <c r="AY67">
        <v>0</v>
      </c>
      <c r="AZ67">
        <f t="shared" si="40"/>
        <v>1945</v>
      </c>
      <c r="BA67">
        <v>0</v>
      </c>
      <c r="BB67">
        <f t="shared" si="41"/>
        <v>1945</v>
      </c>
      <c r="BC67">
        <v>79</v>
      </c>
      <c r="BD67">
        <f t="shared" si="42"/>
        <v>7</v>
      </c>
      <c r="BE67">
        <f t="shared" si="43"/>
        <v>24.620253164556964</v>
      </c>
      <c r="BG67">
        <v>576</v>
      </c>
      <c r="BH67">
        <v>0</v>
      </c>
      <c r="BI67">
        <v>-65</v>
      </c>
      <c r="BJ67">
        <f t="shared" si="44"/>
        <v>511</v>
      </c>
      <c r="BK67">
        <v>336</v>
      </c>
      <c r="BL67">
        <f t="shared" si="45"/>
        <v>847</v>
      </c>
      <c r="BM67">
        <v>25</v>
      </c>
      <c r="BN67">
        <f t="shared" si="46"/>
        <v>5</v>
      </c>
      <c r="BO67">
        <f t="shared" si="47"/>
        <v>33.880000000000003</v>
      </c>
      <c r="BQ67">
        <v>1280</v>
      </c>
      <c r="BR67">
        <v>0</v>
      </c>
      <c r="BS67">
        <v>-10</v>
      </c>
      <c r="BT67">
        <f t="shared" si="48"/>
        <v>1270</v>
      </c>
      <c r="BU67">
        <v>0</v>
      </c>
      <c r="BV67">
        <f t="shared" si="49"/>
        <v>1270</v>
      </c>
      <c r="BW67">
        <v>14</v>
      </c>
      <c r="BX67">
        <f t="shared" si="50"/>
        <v>5</v>
      </c>
      <c r="BY67">
        <f t="shared" si="51"/>
        <v>90.714285714285708</v>
      </c>
      <c r="CA67">
        <v>-1744</v>
      </c>
    </row>
    <row r="68" spans="1:79" ht="17.25" customHeight="1" x14ac:dyDescent="0.3">
      <c r="A68" s="2">
        <v>44545</v>
      </c>
      <c r="B68" t="s">
        <v>156</v>
      </c>
      <c r="C68" t="s">
        <v>157</v>
      </c>
      <c r="D68" t="s">
        <v>27</v>
      </c>
      <c r="F68">
        <v>571</v>
      </c>
      <c r="G68">
        <v>0</v>
      </c>
      <c r="H68">
        <v>0</v>
      </c>
      <c r="I68">
        <v>0</v>
      </c>
      <c r="J68">
        <f t="shared" si="27"/>
        <v>571</v>
      </c>
      <c r="K68">
        <v>0</v>
      </c>
      <c r="L68">
        <f t="shared" si="28"/>
        <v>571</v>
      </c>
      <c r="M68">
        <v>28</v>
      </c>
      <c r="N68">
        <v>1</v>
      </c>
      <c r="O68">
        <f t="shared" si="29"/>
        <v>20.392857142857142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2551</v>
      </c>
      <c r="AC68">
        <v>0</v>
      </c>
      <c r="AD68">
        <v>0</v>
      </c>
      <c r="AE68">
        <v>-34</v>
      </c>
      <c r="AF68">
        <f t="shared" si="33"/>
        <v>2517</v>
      </c>
      <c r="AG68">
        <v>0</v>
      </c>
      <c r="AH68">
        <f t="shared" si="34"/>
        <v>2517</v>
      </c>
      <c r="AI68">
        <v>67</v>
      </c>
      <c r="AJ68">
        <f t="shared" si="35"/>
        <v>6</v>
      </c>
      <c r="AK68">
        <f t="shared" si="52"/>
        <v>37.567164179104481</v>
      </c>
      <c r="AM68">
        <v>978</v>
      </c>
      <c r="AN68">
        <v>0</v>
      </c>
      <c r="AO68">
        <v>0</v>
      </c>
      <c r="AP68">
        <f t="shared" si="36"/>
        <v>978</v>
      </c>
      <c r="AQ68">
        <v>0</v>
      </c>
      <c r="AR68">
        <f t="shared" si="37"/>
        <v>978</v>
      </c>
      <c r="AS68">
        <v>23</v>
      </c>
      <c r="AT68">
        <f t="shared" si="38"/>
        <v>6</v>
      </c>
      <c r="AU68">
        <f t="shared" si="39"/>
        <v>42.521739130434781</v>
      </c>
      <c r="AW68">
        <v>1729</v>
      </c>
      <c r="AX68">
        <v>0</v>
      </c>
      <c r="AY68">
        <v>0</v>
      </c>
      <c r="AZ68">
        <f t="shared" si="40"/>
        <v>1729</v>
      </c>
      <c r="BA68">
        <v>0</v>
      </c>
      <c r="BB68">
        <f t="shared" si="41"/>
        <v>1729</v>
      </c>
      <c r="BC68">
        <v>35</v>
      </c>
      <c r="BD68">
        <f t="shared" si="42"/>
        <v>7</v>
      </c>
      <c r="BE68">
        <f t="shared" si="43"/>
        <v>49.4</v>
      </c>
      <c r="BG68">
        <v>889</v>
      </c>
      <c r="BH68">
        <v>0</v>
      </c>
      <c r="BI68">
        <v>-34</v>
      </c>
      <c r="BJ68">
        <f t="shared" si="44"/>
        <v>855</v>
      </c>
      <c r="BK68">
        <v>0</v>
      </c>
      <c r="BL68">
        <f t="shared" si="45"/>
        <v>855</v>
      </c>
      <c r="BM68">
        <v>9</v>
      </c>
      <c r="BN68">
        <f t="shared" si="46"/>
        <v>5</v>
      </c>
      <c r="BO68">
        <f t="shared" si="47"/>
        <v>95</v>
      </c>
      <c r="BQ68">
        <v>2839</v>
      </c>
      <c r="BR68">
        <v>0</v>
      </c>
      <c r="BS68">
        <v>0</v>
      </c>
      <c r="BT68">
        <f t="shared" si="48"/>
        <v>2839</v>
      </c>
      <c r="BU68">
        <v>0</v>
      </c>
      <c r="BV68">
        <f t="shared" si="49"/>
        <v>2839</v>
      </c>
      <c r="BW68">
        <v>22</v>
      </c>
      <c r="BX68">
        <f t="shared" si="50"/>
        <v>5</v>
      </c>
      <c r="BY68">
        <f t="shared" si="51"/>
        <v>129.04545454545453</v>
      </c>
      <c r="CA68">
        <v>2480</v>
      </c>
    </row>
    <row r="69" spans="1:79" ht="17.25" customHeight="1" x14ac:dyDescent="0.3">
      <c r="A69" s="2">
        <v>44545</v>
      </c>
      <c r="B69" t="s">
        <v>158</v>
      </c>
      <c r="C69" t="s">
        <v>159</v>
      </c>
      <c r="D69" t="s">
        <v>27</v>
      </c>
      <c r="F69">
        <v>9</v>
      </c>
      <c r="G69">
        <v>0</v>
      </c>
      <c r="H69">
        <v>0</v>
      </c>
      <c r="I69">
        <v>-5</v>
      </c>
      <c r="J69">
        <f t="shared" si="27"/>
        <v>4</v>
      </c>
      <c r="K69">
        <v>0</v>
      </c>
      <c r="L69">
        <f t="shared" si="28"/>
        <v>4</v>
      </c>
      <c r="M69">
        <v>2</v>
      </c>
      <c r="N69">
        <v>1</v>
      </c>
      <c r="O69">
        <f t="shared" si="29"/>
        <v>2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1829</v>
      </c>
      <c r="AC69">
        <v>0</v>
      </c>
      <c r="AD69">
        <v>0</v>
      </c>
      <c r="AE69">
        <v>0</v>
      </c>
      <c r="AF69">
        <f t="shared" si="33"/>
        <v>1829</v>
      </c>
      <c r="AG69">
        <v>0</v>
      </c>
      <c r="AH69">
        <f t="shared" si="34"/>
        <v>1829</v>
      </c>
      <c r="AI69">
        <v>4</v>
      </c>
      <c r="AJ69">
        <f t="shared" si="35"/>
        <v>6</v>
      </c>
      <c r="AK69">
        <f t="shared" si="52"/>
        <v>457.25</v>
      </c>
      <c r="AM69">
        <v>604</v>
      </c>
      <c r="AN69">
        <v>1267</v>
      </c>
      <c r="AO69">
        <v>-22</v>
      </c>
      <c r="AP69">
        <f t="shared" si="36"/>
        <v>1849</v>
      </c>
      <c r="AQ69">
        <v>0</v>
      </c>
      <c r="AR69">
        <f t="shared" si="37"/>
        <v>1849</v>
      </c>
      <c r="AS69">
        <v>1</v>
      </c>
      <c r="AT69">
        <f t="shared" si="38"/>
        <v>6</v>
      </c>
      <c r="AU69">
        <f t="shared" si="39"/>
        <v>1849</v>
      </c>
      <c r="AW69">
        <v>110</v>
      </c>
      <c r="AX69">
        <v>100</v>
      </c>
      <c r="AY69">
        <v>0</v>
      </c>
      <c r="AZ69">
        <f t="shared" si="40"/>
        <v>210</v>
      </c>
      <c r="BA69">
        <v>0</v>
      </c>
      <c r="BB69">
        <f t="shared" si="41"/>
        <v>210</v>
      </c>
      <c r="BC69">
        <v>3</v>
      </c>
      <c r="BD69">
        <f t="shared" si="42"/>
        <v>7</v>
      </c>
      <c r="BE69">
        <f t="shared" si="43"/>
        <v>70</v>
      </c>
      <c r="BG69">
        <v>24</v>
      </c>
      <c r="BH69">
        <v>40</v>
      </c>
      <c r="BI69">
        <v>0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Q69">
        <v>30</v>
      </c>
      <c r="BR69">
        <v>200</v>
      </c>
      <c r="BS69">
        <v>-2</v>
      </c>
      <c r="BT69">
        <f t="shared" si="48"/>
        <v>228</v>
      </c>
      <c r="BU69">
        <v>0</v>
      </c>
      <c r="BV69">
        <f t="shared" si="49"/>
        <v>228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44545</v>
      </c>
      <c r="B70" t="s">
        <v>160</v>
      </c>
      <c r="C70" t="s">
        <v>161</v>
      </c>
      <c r="D70" t="s">
        <v>27</v>
      </c>
      <c r="F70">
        <v>0</v>
      </c>
      <c r="G70">
        <v>0</v>
      </c>
      <c r="H70">
        <v>0</v>
      </c>
      <c r="I70">
        <v>0</v>
      </c>
      <c r="J70">
        <f t="shared" si="27"/>
        <v>0</v>
      </c>
      <c r="K70">
        <v>0</v>
      </c>
      <c r="L70">
        <f t="shared" si="28"/>
        <v>0</v>
      </c>
      <c r="M70">
        <v>10</v>
      </c>
      <c r="N70">
        <v>1</v>
      </c>
      <c r="O70">
        <f t="shared" si="29"/>
        <v>0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8</v>
      </c>
      <c r="AN70">
        <v>0</v>
      </c>
      <c r="AO70">
        <v>0</v>
      </c>
      <c r="AP70">
        <f t="shared" si="36"/>
        <v>8</v>
      </c>
      <c r="AQ70">
        <v>0</v>
      </c>
      <c r="AR70">
        <f t="shared" si="37"/>
        <v>8</v>
      </c>
      <c r="AS70">
        <v>4</v>
      </c>
      <c r="AT70">
        <f t="shared" si="38"/>
        <v>6</v>
      </c>
      <c r="AU70">
        <f t="shared" si="39"/>
        <v>2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44545</v>
      </c>
      <c r="B71" t="s">
        <v>162</v>
      </c>
      <c r="C71" t="s">
        <v>163</v>
      </c>
      <c r="D71" t="s">
        <v>27</v>
      </c>
      <c r="F71">
        <v>285</v>
      </c>
      <c r="G71">
        <v>0</v>
      </c>
      <c r="H71">
        <v>0</v>
      </c>
      <c r="I71">
        <v>0</v>
      </c>
      <c r="J71">
        <f t="shared" si="27"/>
        <v>285</v>
      </c>
      <c r="K71">
        <v>0</v>
      </c>
      <c r="L71">
        <f t="shared" si="28"/>
        <v>285</v>
      </c>
      <c r="M71">
        <v>3</v>
      </c>
      <c r="N71">
        <v>1</v>
      </c>
      <c r="O71">
        <f t="shared" si="29"/>
        <v>95</v>
      </c>
      <c r="Q71">
        <v>50</v>
      </c>
      <c r="R71">
        <v>0</v>
      </c>
      <c r="S71">
        <v>0</v>
      </c>
      <c r="T71">
        <v>0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666</v>
      </c>
      <c r="AC71">
        <v>0</v>
      </c>
      <c r="AD71">
        <v>0</v>
      </c>
      <c r="AE71">
        <v>-5</v>
      </c>
      <c r="AF71">
        <f t="shared" si="33"/>
        <v>661</v>
      </c>
      <c r="AG71">
        <v>0</v>
      </c>
      <c r="AH71">
        <f t="shared" si="34"/>
        <v>661</v>
      </c>
      <c r="AI71">
        <v>13</v>
      </c>
      <c r="AJ71">
        <f t="shared" si="35"/>
        <v>6</v>
      </c>
      <c r="AK71">
        <f t="shared" si="52"/>
        <v>50.846153846153847</v>
      </c>
      <c r="AM71">
        <v>149</v>
      </c>
      <c r="AN71">
        <v>0</v>
      </c>
      <c r="AO71">
        <v>0</v>
      </c>
      <c r="AP71">
        <f t="shared" si="36"/>
        <v>149</v>
      </c>
      <c r="AQ71">
        <v>0</v>
      </c>
      <c r="AR71">
        <f t="shared" si="37"/>
        <v>149</v>
      </c>
      <c r="AS71">
        <v>2</v>
      </c>
      <c r="AT71">
        <f t="shared" si="38"/>
        <v>6</v>
      </c>
      <c r="AU71">
        <f t="shared" si="39"/>
        <v>74.5</v>
      </c>
      <c r="AW71">
        <v>57</v>
      </c>
      <c r="AX71">
        <v>0</v>
      </c>
      <c r="AY71">
        <v>-20</v>
      </c>
      <c r="AZ71">
        <f t="shared" si="40"/>
        <v>37</v>
      </c>
      <c r="BA71">
        <v>60</v>
      </c>
      <c r="BB71">
        <f t="shared" si="41"/>
        <v>97</v>
      </c>
      <c r="BC71">
        <v>2</v>
      </c>
      <c r="BD71">
        <f t="shared" si="42"/>
        <v>7</v>
      </c>
      <c r="BE71">
        <f t="shared" si="43"/>
        <v>48.5</v>
      </c>
      <c r="BG71">
        <v>180</v>
      </c>
      <c r="BH71">
        <v>0</v>
      </c>
      <c r="BI71">
        <v>0</v>
      </c>
      <c r="BJ71">
        <f t="shared" si="44"/>
        <v>180</v>
      </c>
      <c r="BK71">
        <v>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Q71">
        <v>825</v>
      </c>
      <c r="BR71">
        <v>0</v>
      </c>
      <c r="BS71">
        <v>0</v>
      </c>
      <c r="BT71">
        <f t="shared" si="48"/>
        <v>825</v>
      </c>
      <c r="BU71">
        <v>0</v>
      </c>
      <c r="BV71">
        <f t="shared" si="49"/>
        <v>825</v>
      </c>
      <c r="BW71">
        <v>3</v>
      </c>
      <c r="BX71">
        <f t="shared" si="50"/>
        <v>5</v>
      </c>
      <c r="BY71">
        <f t="shared" si="51"/>
        <v>275</v>
      </c>
      <c r="CA71">
        <v>116</v>
      </c>
    </row>
    <row r="72" spans="1:79" ht="17.25" customHeight="1" x14ac:dyDescent="0.3">
      <c r="A72" s="2">
        <v>44545</v>
      </c>
      <c r="B72" t="s">
        <v>164</v>
      </c>
      <c r="C72" t="s">
        <v>165</v>
      </c>
      <c r="D72" t="s">
        <v>27</v>
      </c>
      <c r="F72">
        <v>13</v>
      </c>
      <c r="G72">
        <v>0</v>
      </c>
      <c r="H72">
        <v>0</v>
      </c>
      <c r="I72">
        <v>-11</v>
      </c>
      <c r="J72">
        <f t="shared" si="27"/>
        <v>2</v>
      </c>
      <c r="K72">
        <v>0</v>
      </c>
      <c r="L72">
        <f t="shared" si="28"/>
        <v>2</v>
      </c>
      <c r="M72">
        <v>7</v>
      </c>
      <c r="N72">
        <v>1</v>
      </c>
      <c r="O72">
        <f t="shared" si="29"/>
        <v>0.2857142857142857</v>
      </c>
      <c r="Q72">
        <v>30</v>
      </c>
      <c r="R72">
        <v>0</v>
      </c>
      <c r="S72">
        <v>0</v>
      </c>
      <c r="T72">
        <v>0</v>
      </c>
      <c r="U72">
        <f t="shared" si="30"/>
        <v>30</v>
      </c>
      <c r="V72">
        <v>0</v>
      </c>
      <c r="W72">
        <f t="shared" si="31"/>
        <v>30</v>
      </c>
      <c r="X72">
        <v>2</v>
      </c>
      <c r="Y72">
        <v>2</v>
      </c>
      <c r="Z72">
        <f t="shared" si="32"/>
        <v>15</v>
      </c>
      <c r="AB72">
        <v>215</v>
      </c>
      <c r="AC72">
        <v>0</v>
      </c>
      <c r="AD72">
        <v>0</v>
      </c>
      <c r="AE72">
        <v>0</v>
      </c>
      <c r="AF72">
        <f t="shared" si="33"/>
        <v>215</v>
      </c>
      <c r="AG72">
        <v>0</v>
      </c>
      <c r="AH72">
        <f t="shared" si="34"/>
        <v>215</v>
      </c>
      <c r="AI72">
        <v>3</v>
      </c>
      <c r="AJ72">
        <f t="shared" si="35"/>
        <v>6</v>
      </c>
      <c r="AK72">
        <f t="shared" si="52"/>
        <v>71.666666666666671</v>
      </c>
      <c r="AM72">
        <v>266</v>
      </c>
      <c r="AN72">
        <v>0</v>
      </c>
      <c r="AO72">
        <v>0</v>
      </c>
      <c r="AP72">
        <f t="shared" si="36"/>
        <v>266</v>
      </c>
      <c r="AQ72">
        <v>0</v>
      </c>
      <c r="AR72">
        <f t="shared" si="37"/>
        <v>266</v>
      </c>
      <c r="AS72">
        <v>1</v>
      </c>
      <c r="AT72">
        <f t="shared" si="38"/>
        <v>6</v>
      </c>
      <c r="AU72">
        <f t="shared" si="39"/>
        <v>266</v>
      </c>
      <c r="AW72">
        <v>102</v>
      </c>
      <c r="AX72">
        <v>0</v>
      </c>
      <c r="AY72">
        <v>0</v>
      </c>
      <c r="AZ72">
        <f t="shared" si="40"/>
        <v>102</v>
      </c>
      <c r="BA72">
        <v>60</v>
      </c>
      <c r="BB72">
        <f t="shared" si="41"/>
        <v>162</v>
      </c>
      <c r="BC72">
        <v>1</v>
      </c>
      <c r="BD72">
        <f t="shared" si="42"/>
        <v>7</v>
      </c>
      <c r="BE72">
        <f t="shared" si="43"/>
        <v>162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465</v>
      </c>
      <c r="BR72">
        <v>0</v>
      </c>
      <c r="BS72">
        <v>0</v>
      </c>
      <c r="BT72">
        <f t="shared" si="48"/>
        <v>465</v>
      </c>
      <c r="BU72">
        <v>0</v>
      </c>
      <c r="BV72">
        <f t="shared" si="49"/>
        <v>465</v>
      </c>
      <c r="BW72">
        <v>4</v>
      </c>
      <c r="BX72">
        <f t="shared" si="50"/>
        <v>5</v>
      </c>
      <c r="BY72">
        <f t="shared" si="51"/>
        <v>116.25</v>
      </c>
      <c r="CA72">
        <v>0</v>
      </c>
    </row>
    <row r="73" spans="1:79" ht="17.25" customHeight="1" x14ac:dyDescent="0.3">
      <c r="A73" s="2">
        <v>44545</v>
      </c>
      <c r="B73" t="s">
        <v>166</v>
      </c>
      <c r="C73" t="s">
        <v>167</v>
      </c>
      <c r="D73" t="s">
        <v>27</v>
      </c>
      <c r="F73">
        <v>521</v>
      </c>
      <c r="G73">
        <v>720</v>
      </c>
      <c r="H73">
        <v>0</v>
      </c>
      <c r="I73">
        <v>0</v>
      </c>
      <c r="J73">
        <f t="shared" si="27"/>
        <v>1241</v>
      </c>
      <c r="K73">
        <v>0</v>
      </c>
      <c r="L73">
        <f t="shared" si="28"/>
        <v>1241</v>
      </c>
      <c r="M73">
        <v>64</v>
      </c>
      <c r="N73">
        <v>1</v>
      </c>
      <c r="O73">
        <f t="shared" si="29"/>
        <v>19.390625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B73">
        <v>1056</v>
      </c>
      <c r="AC73">
        <v>0</v>
      </c>
      <c r="AD73">
        <v>0</v>
      </c>
      <c r="AE73">
        <v>0</v>
      </c>
      <c r="AF73">
        <f t="shared" si="33"/>
        <v>1056</v>
      </c>
      <c r="AG73">
        <f>300+2100</f>
        <v>2400</v>
      </c>
      <c r="AH73">
        <f t="shared" si="34"/>
        <v>3456</v>
      </c>
      <c r="AI73">
        <v>28</v>
      </c>
      <c r="AJ73">
        <f t="shared" si="35"/>
        <v>6</v>
      </c>
      <c r="AK73">
        <f t="shared" si="52"/>
        <v>123.42857142857143</v>
      </c>
      <c r="AM73">
        <v>506</v>
      </c>
      <c r="AN73">
        <v>820</v>
      </c>
      <c r="AO73">
        <v>0</v>
      </c>
      <c r="AP73">
        <f t="shared" si="36"/>
        <v>1326</v>
      </c>
      <c r="AQ73">
        <v>0</v>
      </c>
      <c r="AR73">
        <f t="shared" si="37"/>
        <v>1326</v>
      </c>
      <c r="AS73">
        <v>30</v>
      </c>
      <c r="AT73">
        <f t="shared" si="38"/>
        <v>6</v>
      </c>
      <c r="AU73">
        <f t="shared" si="39"/>
        <v>44.2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215</v>
      </c>
      <c r="BH73">
        <v>500</v>
      </c>
      <c r="BI73">
        <v>0</v>
      </c>
      <c r="BJ73">
        <f t="shared" si="44"/>
        <v>715</v>
      </c>
      <c r="BK73">
        <v>0</v>
      </c>
      <c r="BL73">
        <f t="shared" si="45"/>
        <v>715</v>
      </c>
      <c r="BM73">
        <v>6</v>
      </c>
      <c r="BN73">
        <f t="shared" si="46"/>
        <v>5</v>
      </c>
      <c r="BO73">
        <f t="shared" si="47"/>
        <v>119.16666666666667</v>
      </c>
      <c r="BQ73">
        <v>525</v>
      </c>
      <c r="BR73">
        <v>683</v>
      </c>
      <c r="BS73">
        <v>0</v>
      </c>
      <c r="BT73">
        <f t="shared" si="48"/>
        <v>1208</v>
      </c>
      <c r="BU73">
        <v>0</v>
      </c>
      <c r="BV73">
        <f t="shared" si="49"/>
        <v>1208</v>
      </c>
      <c r="BW73">
        <v>10</v>
      </c>
      <c r="BX73">
        <f t="shared" si="50"/>
        <v>5</v>
      </c>
      <c r="BY73">
        <f t="shared" si="51"/>
        <v>120.8</v>
      </c>
      <c r="CA73">
        <v>-2100</v>
      </c>
    </row>
    <row r="74" spans="1:79" ht="17.25" customHeight="1" x14ac:dyDescent="0.3">
      <c r="A74" s="2">
        <v>44545</v>
      </c>
      <c r="B74" t="s">
        <v>168</v>
      </c>
      <c r="C74" t="s">
        <v>169</v>
      </c>
      <c r="D74" t="s">
        <v>27</v>
      </c>
      <c r="F74">
        <v>417</v>
      </c>
      <c r="G74">
        <v>0</v>
      </c>
      <c r="H74">
        <v>0</v>
      </c>
      <c r="I74">
        <v>-10</v>
      </c>
      <c r="J74">
        <f t="shared" si="27"/>
        <v>407</v>
      </c>
      <c r="K74">
        <v>0</v>
      </c>
      <c r="L74">
        <f t="shared" si="28"/>
        <v>407</v>
      </c>
      <c r="M74">
        <v>3</v>
      </c>
      <c r="N74">
        <v>1</v>
      </c>
      <c r="O74">
        <f t="shared" si="29"/>
        <v>135.66666666666666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563</v>
      </c>
      <c r="AC74">
        <v>0</v>
      </c>
      <c r="AD74">
        <v>0</v>
      </c>
      <c r="AE74">
        <v>0</v>
      </c>
      <c r="AF74">
        <f t="shared" si="33"/>
        <v>563</v>
      </c>
      <c r="AG74">
        <v>0</v>
      </c>
      <c r="AH74">
        <f t="shared" si="34"/>
        <v>563</v>
      </c>
      <c r="AI74">
        <v>4</v>
      </c>
      <c r="AJ74">
        <f t="shared" si="35"/>
        <v>6</v>
      </c>
      <c r="AK74">
        <f t="shared" si="52"/>
        <v>140.75</v>
      </c>
      <c r="AM74">
        <v>294</v>
      </c>
      <c r="AN74">
        <v>710</v>
      </c>
      <c r="AO74">
        <v>0</v>
      </c>
      <c r="AP74">
        <f t="shared" si="36"/>
        <v>1004</v>
      </c>
      <c r="AQ74">
        <v>0</v>
      </c>
      <c r="AR74">
        <f t="shared" si="37"/>
        <v>1004</v>
      </c>
      <c r="AS74">
        <v>4</v>
      </c>
      <c r="AT74">
        <f t="shared" si="38"/>
        <v>6</v>
      </c>
      <c r="AU74">
        <f t="shared" si="39"/>
        <v>251</v>
      </c>
      <c r="AW74">
        <v>232</v>
      </c>
      <c r="AX74">
        <v>30</v>
      </c>
      <c r="AY74">
        <v>0</v>
      </c>
      <c r="AZ74">
        <f t="shared" si="40"/>
        <v>262</v>
      </c>
      <c r="BA74">
        <v>0</v>
      </c>
      <c r="BB74">
        <f t="shared" si="41"/>
        <v>262</v>
      </c>
      <c r="BC74">
        <v>1</v>
      </c>
      <c r="BD74">
        <f t="shared" si="42"/>
        <v>7</v>
      </c>
      <c r="BE74">
        <f t="shared" si="43"/>
        <v>262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128</v>
      </c>
      <c r="BR74">
        <v>250</v>
      </c>
      <c r="BS74">
        <v>0</v>
      </c>
      <c r="BT74">
        <f t="shared" si="48"/>
        <v>378</v>
      </c>
      <c r="BU74">
        <v>0</v>
      </c>
      <c r="BV74">
        <f t="shared" si="49"/>
        <v>378</v>
      </c>
      <c r="BW74">
        <v>2</v>
      </c>
      <c r="BX74">
        <f t="shared" si="50"/>
        <v>5</v>
      </c>
      <c r="BY74">
        <f t="shared" si="51"/>
        <v>189</v>
      </c>
      <c r="CA74">
        <v>1500</v>
      </c>
    </row>
    <row r="75" spans="1:79" ht="17.25" customHeight="1" x14ac:dyDescent="0.3">
      <c r="A75" s="2">
        <v>44545</v>
      </c>
      <c r="B75" t="s">
        <v>170</v>
      </c>
      <c r="C75" t="s">
        <v>171</v>
      </c>
      <c r="D75" t="s">
        <v>27</v>
      </c>
      <c r="F75">
        <v>123</v>
      </c>
      <c r="G75">
        <v>0</v>
      </c>
      <c r="H75">
        <v>0</v>
      </c>
      <c r="I75">
        <v>-7</v>
      </c>
      <c r="J75">
        <f t="shared" si="27"/>
        <v>116</v>
      </c>
      <c r="K75">
        <v>0</v>
      </c>
      <c r="L75">
        <f t="shared" si="28"/>
        <v>116</v>
      </c>
      <c r="M75">
        <v>2</v>
      </c>
      <c r="N75">
        <v>1</v>
      </c>
      <c r="O75">
        <f t="shared" si="29"/>
        <v>58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B75">
        <v>296</v>
      </c>
      <c r="AC75">
        <v>0</v>
      </c>
      <c r="AD75">
        <v>0</v>
      </c>
      <c r="AE75">
        <v>-3</v>
      </c>
      <c r="AF75">
        <f t="shared" si="33"/>
        <v>293</v>
      </c>
      <c r="AG75">
        <v>0</v>
      </c>
      <c r="AH75">
        <f t="shared" si="34"/>
        <v>293</v>
      </c>
      <c r="AI75">
        <v>4</v>
      </c>
      <c r="AJ75">
        <f t="shared" si="35"/>
        <v>6</v>
      </c>
      <c r="AK75">
        <f t="shared" si="52"/>
        <v>73.25</v>
      </c>
      <c r="AM75">
        <v>936</v>
      </c>
      <c r="AN75">
        <v>0</v>
      </c>
      <c r="AO75">
        <v>0</v>
      </c>
      <c r="AP75">
        <f t="shared" si="36"/>
        <v>936</v>
      </c>
      <c r="AQ75">
        <v>0</v>
      </c>
      <c r="AR75">
        <f t="shared" si="37"/>
        <v>936</v>
      </c>
      <c r="AS75">
        <v>2</v>
      </c>
      <c r="AT75">
        <f t="shared" si="38"/>
        <v>6</v>
      </c>
      <c r="AU75">
        <f t="shared" si="39"/>
        <v>468</v>
      </c>
      <c r="AW75">
        <v>144</v>
      </c>
      <c r="AX75">
        <v>0</v>
      </c>
      <c r="AY75">
        <v>-1</v>
      </c>
      <c r="AZ75">
        <f t="shared" si="40"/>
        <v>143</v>
      </c>
      <c r="BA75">
        <v>0</v>
      </c>
      <c r="BB75">
        <f t="shared" si="41"/>
        <v>143</v>
      </c>
      <c r="BC75">
        <v>3</v>
      </c>
      <c r="BD75">
        <f t="shared" si="42"/>
        <v>7</v>
      </c>
      <c r="BE75">
        <f t="shared" si="43"/>
        <v>47.666666666666664</v>
      </c>
      <c r="BG75">
        <v>414</v>
      </c>
      <c r="BH75">
        <v>0</v>
      </c>
      <c r="BI75">
        <v>0</v>
      </c>
      <c r="BJ75">
        <f t="shared" si="44"/>
        <v>414</v>
      </c>
      <c r="BK75">
        <v>0</v>
      </c>
      <c r="BL75">
        <f t="shared" si="45"/>
        <v>414</v>
      </c>
      <c r="BM75">
        <v>1</v>
      </c>
      <c r="BN75">
        <f t="shared" si="46"/>
        <v>5</v>
      </c>
      <c r="BO75">
        <f t="shared" si="47"/>
        <v>414</v>
      </c>
      <c r="BQ75">
        <v>777</v>
      </c>
      <c r="BR75">
        <v>0</v>
      </c>
      <c r="BS75">
        <v>-8</v>
      </c>
      <c r="BT75">
        <f t="shared" si="48"/>
        <v>769</v>
      </c>
      <c r="BU75">
        <v>0</v>
      </c>
      <c r="BV75">
        <f t="shared" si="49"/>
        <v>769</v>
      </c>
      <c r="BW75">
        <v>2</v>
      </c>
      <c r="BX75">
        <f t="shared" si="50"/>
        <v>5</v>
      </c>
      <c r="BY75">
        <f t="shared" si="51"/>
        <v>384.5</v>
      </c>
      <c r="CA75">
        <v>4200</v>
      </c>
    </row>
    <row r="76" spans="1:79" s="4" customFormat="1" ht="17.25" customHeight="1" x14ac:dyDescent="0.3">
      <c r="A76" s="2">
        <v>44545</v>
      </c>
      <c r="B76" t="s">
        <v>172</v>
      </c>
      <c r="C76" t="s">
        <v>173</v>
      </c>
      <c r="D76" t="s">
        <v>27</v>
      </c>
      <c r="E76"/>
      <c r="F76">
        <v>222</v>
      </c>
      <c r="G76">
        <v>0</v>
      </c>
      <c r="H76">
        <v>0</v>
      </c>
      <c r="I76">
        <v>0</v>
      </c>
      <c r="J76">
        <f t="shared" si="27"/>
        <v>222</v>
      </c>
      <c r="K76">
        <v>0</v>
      </c>
      <c r="L76">
        <f t="shared" si="28"/>
        <v>222</v>
      </c>
      <c r="M76">
        <v>6</v>
      </c>
      <c r="N76">
        <v>1</v>
      </c>
      <c r="O76">
        <f t="shared" si="29"/>
        <v>37</v>
      </c>
      <c r="P76"/>
      <c r="Q76">
        <v>226</v>
      </c>
      <c r="R76">
        <v>0</v>
      </c>
      <c r="S76">
        <v>0</v>
      </c>
      <c r="T76">
        <v>0</v>
      </c>
      <c r="U76">
        <f t="shared" si="30"/>
        <v>226</v>
      </c>
      <c r="V76">
        <v>0</v>
      </c>
      <c r="W76">
        <f t="shared" si="31"/>
        <v>226</v>
      </c>
      <c r="X76">
        <v>2</v>
      </c>
      <c r="Y76">
        <v>2</v>
      </c>
      <c r="Z76">
        <f t="shared" si="32"/>
        <v>113</v>
      </c>
      <c r="AA76"/>
      <c r="AB76">
        <v>1533</v>
      </c>
      <c r="AC76">
        <v>0</v>
      </c>
      <c r="AD76">
        <v>0</v>
      </c>
      <c r="AE76">
        <v>0</v>
      </c>
      <c r="AF76">
        <f t="shared" si="33"/>
        <v>1533</v>
      </c>
      <c r="AG76">
        <v>0</v>
      </c>
      <c r="AH76">
        <f t="shared" si="34"/>
        <v>1533</v>
      </c>
      <c r="AI76">
        <v>2</v>
      </c>
      <c r="AJ76">
        <f t="shared" si="35"/>
        <v>6</v>
      </c>
      <c r="AK76">
        <f t="shared" si="52"/>
        <v>766.5</v>
      </c>
      <c r="AL76"/>
      <c r="AM76">
        <v>879</v>
      </c>
      <c r="AN76">
        <v>0</v>
      </c>
      <c r="AO76">
        <v>0</v>
      </c>
      <c r="AP76">
        <f t="shared" si="36"/>
        <v>879</v>
      </c>
      <c r="AQ76">
        <v>0</v>
      </c>
      <c r="AR76">
        <f t="shared" si="37"/>
        <v>879</v>
      </c>
      <c r="AS76">
        <v>10</v>
      </c>
      <c r="AT76">
        <f t="shared" si="38"/>
        <v>6</v>
      </c>
      <c r="AU76">
        <f t="shared" si="39"/>
        <v>87.9</v>
      </c>
      <c r="AV76"/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F76"/>
      <c r="BG76">
        <v>529</v>
      </c>
      <c r="BH76">
        <v>0</v>
      </c>
      <c r="BI76">
        <v>0</v>
      </c>
      <c r="BJ76">
        <f t="shared" si="44"/>
        <v>529</v>
      </c>
      <c r="BK76">
        <v>0</v>
      </c>
      <c r="BL76">
        <f t="shared" si="45"/>
        <v>529</v>
      </c>
      <c r="BM76">
        <v>2</v>
      </c>
      <c r="BN76">
        <f t="shared" si="46"/>
        <v>5</v>
      </c>
      <c r="BO76">
        <f t="shared" si="47"/>
        <v>264.5</v>
      </c>
      <c r="BP76"/>
      <c r="BQ76">
        <v>1913</v>
      </c>
      <c r="BR76">
        <v>0</v>
      </c>
      <c r="BS76">
        <v>0</v>
      </c>
      <c r="BT76">
        <f t="shared" si="48"/>
        <v>1913</v>
      </c>
      <c r="BU76">
        <v>0</v>
      </c>
      <c r="BV76">
        <f t="shared" si="49"/>
        <v>1913</v>
      </c>
      <c r="BW76">
        <v>10</v>
      </c>
      <c r="BX76">
        <f t="shared" si="50"/>
        <v>5</v>
      </c>
      <c r="BY76">
        <f t="shared" si="51"/>
        <v>191.3</v>
      </c>
      <c r="BZ76"/>
      <c r="CA76">
        <v>750</v>
      </c>
    </row>
    <row r="77" spans="1:79" s="4" customFormat="1" ht="17.25" customHeight="1" x14ac:dyDescent="0.3">
      <c r="A77" s="2">
        <v>44545</v>
      </c>
      <c r="B77" t="s">
        <v>174</v>
      </c>
      <c r="C77" t="s">
        <v>175</v>
      </c>
      <c r="D77" t="s">
        <v>27</v>
      </c>
      <c r="E77"/>
      <c r="F77">
        <v>256</v>
      </c>
      <c r="G77">
        <v>0</v>
      </c>
      <c r="H77">
        <v>0</v>
      </c>
      <c r="I77">
        <v>-5</v>
      </c>
      <c r="J77">
        <f t="shared" si="27"/>
        <v>251</v>
      </c>
      <c r="K77">
        <v>0</v>
      </c>
      <c r="L77">
        <f t="shared" si="28"/>
        <v>251</v>
      </c>
      <c r="M77">
        <v>2</v>
      </c>
      <c r="N77">
        <v>1</v>
      </c>
      <c r="O77">
        <f t="shared" si="29"/>
        <v>125.5</v>
      </c>
      <c r="P77"/>
      <c r="Q77">
        <v>83</v>
      </c>
      <c r="R77">
        <v>0</v>
      </c>
      <c r="S77">
        <v>0</v>
      </c>
      <c r="T77">
        <v>0</v>
      </c>
      <c r="U77">
        <f t="shared" si="30"/>
        <v>83</v>
      </c>
      <c r="V77">
        <v>0</v>
      </c>
      <c r="W77">
        <f t="shared" si="31"/>
        <v>83</v>
      </c>
      <c r="X77">
        <v>0</v>
      </c>
      <c r="Y77">
        <v>2</v>
      </c>
      <c r="Z77">
        <f t="shared" si="32"/>
        <v>0</v>
      </c>
      <c r="AA77"/>
      <c r="AB77">
        <v>1617</v>
      </c>
      <c r="AC77">
        <v>0</v>
      </c>
      <c r="AD77">
        <v>0</v>
      </c>
      <c r="AE77">
        <v>0</v>
      </c>
      <c r="AF77">
        <f t="shared" si="33"/>
        <v>1617</v>
      </c>
      <c r="AG77">
        <v>0</v>
      </c>
      <c r="AH77">
        <f t="shared" si="34"/>
        <v>1617</v>
      </c>
      <c r="AI77">
        <v>3</v>
      </c>
      <c r="AJ77">
        <f t="shared" si="35"/>
        <v>6</v>
      </c>
      <c r="AK77">
        <f t="shared" si="52"/>
        <v>539</v>
      </c>
      <c r="AL77"/>
      <c r="AM77">
        <v>755</v>
      </c>
      <c r="AN77">
        <v>910</v>
      </c>
      <c r="AO77">
        <v>0</v>
      </c>
      <c r="AP77">
        <f t="shared" si="36"/>
        <v>1665</v>
      </c>
      <c r="AQ77">
        <v>0</v>
      </c>
      <c r="AR77">
        <f t="shared" si="37"/>
        <v>1665</v>
      </c>
      <c r="AS77">
        <v>2</v>
      </c>
      <c r="AT77">
        <f t="shared" si="38"/>
        <v>6</v>
      </c>
      <c r="AU77">
        <f t="shared" si="39"/>
        <v>832.5</v>
      </c>
      <c r="AV77"/>
      <c r="AW77">
        <v>140</v>
      </c>
      <c r="AX77">
        <v>235</v>
      </c>
      <c r="AY77">
        <v>0</v>
      </c>
      <c r="AZ77">
        <f t="shared" si="40"/>
        <v>375</v>
      </c>
      <c r="BA77">
        <v>0</v>
      </c>
      <c r="BB77">
        <f t="shared" si="41"/>
        <v>375</v>
      </c>
      <c r="BC77">
        <v>1</v>
      </c>
      <c r="BD77">
        <f t="shared" si="42"/>
        <v>7</v>
      </c>
      <c r="BE77">
        <f t="shared" si="43"/>
        <v>375</v>
      </c>
      <c r="BF77"/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P77"/>
      <c r="BQ77">
        <v>72</v>
      </c>
      <c r="BR77">
        <v>240</v>
      </c>
      <c r="BS77">
        <v>0</v>
      </c>
      <c r="BT77">
        <f t="shared" si="48"/>
        <v>312</v>
      </c>
      <c r="BU77">
        <v>0</v>
      </c>
      <c r="BV77">
        <f t="shared" si="49"/>
        <v>312</v>
      </c>
      <c r="BW77">
        <v>2</v>
      </c>
      <c r="BX77">
        <f t="shared" si="50"/>
        <v>5</v>
      </c>
      <c r="BY77">
        <f t="shared" si="51"/>
        <v>156</v>
      </c>
      <c r="BZ77"/>
      <c r="CA77">
        <v>367</v>
      </c>
    </row>
    <row r="78" spans="1:79" s="4" customFormat="1" ht="17.25" customHeight="1" x14ac:dyDescent="0.3">
      <c r="A78" s="2">
        <v>44545</v>
      </c>
      <c r="B78" t="s">
        <v>176</v>
      </c>
      <c r="C78" t="s">
        <v>177</v>
      </c>
      <c r="D78" t="s">
        <v>27</v>
      </c>
      <c r="E78"/>
      <c r="F78">
        <v>838</v>
      </c>
      <c r="G78">
        <v>0</v>
      </c>
      <c r="H78">
        <v>0</v>
      </c>
      <c r="I78">
        <v>-53</v>
      </c>
      <c r="J78">
        <f t="shared" si="27"/>
        <v>785</v>
      </c>
      <c r="K78">
        <v>0</v>
      </c>
      <c r="L78">
        <f t="shared" si="28"/>
        <v>785</v>
      </c>
      <c r="M78">
        <v>38</v>
      </c>
      <c r="N78">
        <v>1</v>
      </c>
      <c r="O78">
        <f t="shared" si="29"/>
        <v>20.657894736842106</v>
      </c>
      <c r="P78"/>
      <c r="Q78">
        <v>35</v>
      </c>
      <c r="R78">
        <v>0</v>
      </c>
      <c r="S78">
        <v>0</v>
      </c>
      <c r="T78">
        <v>-11</v>
      </c>
      <c r="U78">
        <f t="shared" si="30"/>
        <v>24</v>
      </c>
      <c r="V78">
        <v>960</v>
      </c>
      <c r="W78">
        <f t="shared" si="31"/>
        <v>984</v>
      </c>
      <c r="X78">
        <v>19</v>
      </c>
      <c r="Y78">
        <v>2</v>
      </c>
      <c r="Z78">
        <f t="shared" si="32"/>
        <v>51.789473684210527</v>
      </c>
      <c r="AA78"/>
      <c r="AB78">
        <v>1722</v>
      </c>
      <c r="AC78">
        <v>0</v>
      </c>
      <c r="AD78">
        <v>0</v>
      </c>
      <c r="AE78">
        <v>-114</v>
      </c>
      <c r="AF78">
        <f t="shared" si="33"/>
        <v>1608</v>
      </c>
      <c r="AG78">
        <v>2400</v>
      </c>
      <c r="AH78">
        <f t="shared" si="34"/>
        <v>4008</v>
      </c>
      <c r="AI78">
        <v>95</v>
      </c>
      <c r="AJ78">
        <f t="shared" si="35"/>
        <v>6</v>
      </c>
      <c r="AK78">
        <f t="shared" si="52"/>
        <v>42.189473684210526</v>
      </c>
      <c r="AL78"/>
      <c r="AM78">
        <v>921</v>
      </c>
      <c r="AN78">
        <v>0</v>
      </c>
      <c r="AO78">
        <v>-761</v>
      </c>
      <c r="AP78">
        <f t="shared" si="36"/>
        <v>160</v>
      </c>
      <c r="AQ78">
        <v>1600</v>
      </c>
      <c r="AR78">
        <f t="shared" si="37"/>
        <v>1760</v>
      </c>
      <c r="AS78">
        <v>81</v>
      </c>
      <c r="AT78">
        <f t="shared" si="38"/>
        <v>6</v>
      </c>
      <c r="AU78">
        <f t="shared" si="39"/>
        <v>21.728395061728396</v>
      </c>
      <c r="AV78"/>
      <c r="AW78">
        <v>290</v>
      </c>
      <c r="AX78">
        <v>0</v>
      </c>
      <c r="AY78">
        <v>-65</v>
      </c>
      <c r="AZ78">
        <f t="shared" si="40"/>
        <v>225</v>
      </c>
      <c r="BA78">
        <v>1600</v>
      </c>
      <c r="BB78">
        <f t="shared" si="41"/>
        <v>1825</v>
      </c>
      <c r="BC78">
        <v>64</v>
      </c>
      <c r="BD78">
        <f t="shared" si="42"/>
        <v>7</v>
      </c>
      <c r="BE78">
        <f t="shared" si="43"/>
        <v>28.515625</v>
      </c>
      <c r="BF78"/>
      <c r="BG78">
        <v>645</v>
      </c>
      <c r="BH78">
        <v>0</v>
      </c>
      <c r="BI78">
        <v>-258</v>
      </c>
      <c r="BJ78">
        <f t="shared" si="44"/>
        <v>387</v>
      </c>
      <c r="BK78">
        <v>800</v>
      </c>
      <c r="BL78">
        <f t="shared" si="45"/>
        <v>1187</v>
      </c>
      <c r="BM78">
        <v>25</v>
      </c>
      <c r="BN78">
        <f t="shared" si="46"/>
        <v>5</v>
      </c>
      <c r="BO78">
        <f t="shared" si="47"/>
        <v>47.48</v>
      </c>
      <c r="BP78"/>
      <c r="BQ78">
        <v>981</v>
      </c>
      <c r="BR78">
        <v>0</v>
      </c>
      <c r="BS78">
        <v>-22</v>
      </c>
      <c r="BT78">
        <f t="shared" si="48"/>
        <v>959</v>
      </c>
      <c r="BU78">
        <v>800</v>
      </c>
      <c r="BV78">
        <f t="shared" si="49"/>
        <v>1759</v>
      </c>
      <c r="BW78">
        <v>22</v>
      </c>
      <c r="BX78">
        <f t="shared" si="50"/>
        <v>5</v>
      </c>
      <c r="BY78">
        <f t="shared" si="51"/>
        <v>79.954545454545453</v>
      </c>
      <c r="BZ78"/>
      <c r="CA78">
        <v>6916</v>
      </c>
    </row>
    <row r="79" spans="1:79" s="4" customFormat="1" ht="17.25" customHeight="1" x14ac:dyDescent="0.3">
      <c r="A79" s="2">
        <v>44545</v>
      </c>
      <c r="B79"/>
      <c r="C79"/>
      <c r="D79"/>
      <c r="E79"/>
      <c r="F79">
        <v>0</v>
      </c>
      <c r="G79">
        <v>0</v>
      </c>
      <c r="H79"/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N79"/>
      <c r="O79"/>
      <c r="P79"/>
      <c r="Q79">
        <v>0</v>
      </c>
      <c r="R79">
        <v>0</v>
      </c>
      <c r="S79"/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Y79"/>
      <c r="Z79"/>
      <c r="AA79"/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J79"/>
      <c r="AK79"/>
      <c r="AL79"/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T79"/>
      <c r="AU79"/>
      <c r="AV79"/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D79"/>
      <c r="BE79"/>
      <c r="BF79"/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N79"/>
      <c r="BO79"/>
      <c r="BP79"/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BX79"/>
      <c r="BY79"/>
      <c r="BZ79"/>
      <c r="CA79">
        <v>0</v>
      </c>
    </row>
    <row r="80" spans="1:79" s="4" customFormat="1" ht="17.25" customHeight="1" x14ac:dyDescent="0.3">
      <c r="A80" s="2">
        <v>44545</v>
      </c>
      <c r="B80" t="s">
        <v>178</v>
      </c>
      <c r="C80" t="s">
        <v>179</v>
      </c>
      <c r="D80" t="s">
        <v>27</v>
      </c>
      <c r="E80"/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P80"/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A80"/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L80"/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V80"/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F80"/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P80"/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BZ80"/>
      <c r="CA80">
        <v>0</v>
      </c>
    </row>
    <row r="81" spans="1:79" s="4" customFormat="1" ht="17.25" customHeight="1" x14ac:dyDescent="0.3">
      <c r="A81" s="2">
        <v>44545</v>
      </c>
      <c r="B81" t="s">
        <v>180</v>
      </c>
      <c r="C81" t="s">
        <v>181</v>
      </c>
      <c r="D81" t="s">
        <v>27</v>
      </c>
      <c r="E81"/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P81"/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A81"/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L81"/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V81"/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F81"/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P81"/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BZ81"/>
      <c r="CA81">
        <v>0</v>
      </c>
    </row>
    <row r="82" spans="1:79" s="4" customFormat="1" ht="17.25" customHeight="1" x14ac:dyDescent="0.3">
      <c r="A82" s="2">
        <v>44545</v>
      </c>
      <c r="B82" t="s">
        <v>182</v>
      </c>
      <c r="C82" t="s">
        <v>183</v>
      </c>
      <c r="D82" t="s">
        <v>27</v>
      </c>
      <c r="E82"/>
      <c r="F82">
        <v>236</v>
      </c>
      <c r="G82">
        <v>0</v>
      </c>
      <c r="H82">
        <v>0</v>
      </c>
      <c r="I82">
        <v>-17</v>
      </c>
      <c r="J82">
        <f t="shared" si="27"/>
        <v>219</v>
      </c>
      <c r="K82">
        <v>0</v>
      </c>
      <c r="L82">
        <f t="shared" si="28"/>
        <v>219</v>
      </c>
      <c r="M82">
        <v>11</v>
      </c>
      <c r="N82">
        <v>1</v>
      </c>
      <c r="O82">
        <f t="shared" si="29"/>
        <v>19.90909090909091</v>
      </c>
      <c r="P82"/>
      <c r="Q82">
        <v>68</v>
      </c>
      <c r="R82">
        <v>0</v>
      </c>
      <c r="S82">
        <v>0</v>
      </c>
      <c r="T82">
        <v>0</v>
      </c>
      <c r="U82">
        <f t="shared" si="30"/>
        <v>68</v>
      </c>
      <c r="V82">
        <v>0</v>
      </c>
      <c r="W82">
        <f t="shared" si="31"/>
        <v>68</v>
      </c>
      <c r="X82">
        <v>4</v>
      </c>
      <c r="Y82">
        <v>2</v>
      </c>
      <c r="Z82">
        <f t="shared" si="32"/>
        <v>17</v>
      </c>
      <c r="AA82"/>
      <c r="AB82">
        <v>789</v>
      </c>
      <c r="AC82">
        <v>0</v>
      </c>
      <c r="AD82">
        <v>0</v>
      </c>
      <c r="AE82">
        <v>-17</v>
      </c>
      <c r="AF82">
        <f t="shared" si="33"/>
        <v>772</v>
      </c>
      <c r="AG82">
        <v>0</v>
      </c>
      <c r="AH82">
        <f t="shared" si="34"/>
        <v>772</v>
      </c>
      <c r="AI82">
        <v>61</v>
      </c>
      <c r="AJ82">
        <f t="shared" si="35"/>
        <v>6</v>
      </c>
      <c r="AK82">
        <f t="shared" si="52"/>
        <v>12.655737704918034</v>
      </c>
      <c r="AL82"/>
      <c r="AM82">
        <v>75</v>
      </c>
      <c r="AN82">
        <v>0</v>
      </c>
      <c r="AO82">
        <v>-17</v>
      </c>
      <c r="AP82">
        <f t="shared" si="36"/>
        <v>58</v>
      </c>
      <c r="AQ82">
        <v>0</v>
      </c>
      <c r="AR82">
        <f t="shared" si="37"/>
        <v>58</v>
      </c>
      <c r="AS82">
        <v>17</v>
      </c>
      <c r="AT82">
        <f t="shared" si="38"/>
        <v>6</v>
      </c>
      <c r="AU82">
        <f t="shared" si="39"/>
        <v>3.4117647058823528</v>
      </c>
      <c r="AV82"/>
      <c r="AW82">
        <v>113</v>
      </c>
      <c r="AX82">
        <v>0</v>
      </c>
      <c r="AY82">
        <v>0</v>
      </c>
      <c r="AZ82">
        <f t="shared" si="40"/>
        <v>113</v>
      </c>
      <c r="BA82">
        <v>0</v>
      </c>
      <c r="BB82">
        <f t="shared" si="41"/>
        <v>113</v>
      </c>
      <c r="BC82">
        <v>10</v>
      </c>
      <c r="BD82">
        <f t="shared" si="42"/>
        <v>7</v>
      </c>
      <c r="BE82">
        <f t="shared" si="43"/>
        <v>11.3</v>
      </c>
      <c r="BF82"/>
      <c r="BG82">
        <v>220</v>
      </c>
      <c r="BH82">
        <v>0</v>
      </c>
      <c r="BI82">
        <v>-45</v>
      </c>
      <c r="BJ82">
        <f t="shared" si="44"/>
        <v>175</v>
      </c>
      <c r="BK82">
        <v>0</v>
      </c>
      <c r="BL82">
        <f t="shared" si="45"/>
        <v>175</v>
      </c>
      <c r="BM82">
        <v>15</v>
      </c>
      <c r="BN82">
        <v>71</v>
      </c>
      <c r="BO82">
        <f t="shared" si="47"/>
        <v>11.666666666666666</v>
      </c>
      <c r="BP82"/>
      <c r="BQ82">
        <v>449</v>
      </c>
      <c r="BR82">
        <v>0</v>
      </c>
      <c r="BS82">
        <v>0</v>
      </c>
      <c r="BT82">
        <f t="shared" si="48"/>
        <v>449</v>
      </c>
      <c r="BU82">
        <v>0</v>
      </c>
      <c r="BV82">
        <f t="shared" si="49"/>
        <v>449</v>
      </c>
      <c r="BW82">
        <v>4</v>
      </c>
      <c r="BX82">
        <f t="shared" si="50"/>
        <v>5</v>
      </c>
      <c r="BY82">
        <f t="shared" si="51"/>
        <v>112.25</v>
      </c>
      <c r="BZ82"/>
      <c r="CA82">
        <v>0</v>
      </c>
    </row>
    <row r="83" spans="1:79" s="4" customFormat="1" ht="17.25" customHeight="1" x14ac:dyDescent="0.3">
      <c r="A83" s="2">
        <v>44545</v>
      </c>
      <c r="B83"/>
      <c r="C83"/>
      <c r="D83"/>
      <c r="E83"/>
      <c r="F83">
        <v>0</v>
      </c>
      <c r="G83">
        <v>0</v>
      </c>
      <c r="H83"/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N83"/>
      <c r="O83"/>
      <c r="P83"/>
      <c r="Q83">
        <v>0</v>
      </c>
      <c r="R83">
        <v>0</v>
      </c>
      <c r="S83"/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Y83"/>
      <c r="Z83"/>
      <c r="AA83"/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J83"/>
      <c r="AK83"/>
      <c r="AL83"/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T83"/>
      <c r="AU83"/>
      <c r="AV83"/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D83"/>
      <c r="BE83"/>
      <c r="BF83"/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N83"/>
      <c r="BO83"/>
      <c r="BP83"/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BX83"/>
      <c r="BY83"/>
      <c r="BZ83"/>
      <c r="CA83">
        <v>0</v>
      </c>
    </row>
    <row r="84" spans="1:79" s="4" customFormat="1" ht="17.25" customHeight="1" x14ac:dyDescent="0.3">
      <c r="A84" s="2">
        <v>44545</v>
      </c>
      <c r="B84" t="s">
        <v>184</v>
      </c>
      <c r="C84" t="s">
        <v>185</v>
      </c>
      <c r="D84" t="s">
        <v>27</v>
      </c>
      <c r="E84"/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P84"/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A84"/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L84"/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V84"/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F84"/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P84"/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BZ84"/>
      <c r="CA84">
        <v>0</v>
      </c>
    </row>
    <row r="85" spans="1:79" s="4" customFormat="1" ht="17.25" customHeight="1" x14ac:dyDescent="0.3">
      <c r="A85" s="2">
        <v>44545</v>
      </c>
      <c r="B85" t="s">
        <v>186</v>
      </c>
      <c r="C85" t="s">
        <v>187</v>
      </c>
      <c r="D85" t="s">
        <v>27</v>
      </c>
      <c r="E85"/>
      <c r="F85">
        <v>380</v>
      </c>
      <c r="G85">
        <v>0</v>
      </c>
      <c r="H85">
        <v>0</v>
      </c>
      <c r="I85">
        <v>0</v>
      </c>
      <c r="J85">
        <f t="shared" si="27"/>
        <v>380</v>
      </c>
      <c r="K85">
        <v>0</v>
      </c>
      <c r="L85">
        <f t="shared" si="28"/>
        <v>380</v>
      </c>
      <c r="M85">
        <v>13</v>
      </c>
      <c r="N85">
        <v>1</v>
      </c>
      <c r="O85">
        <f t="shared" si="29"/>
        <v>29.23076923076923</v>
      </c>
      <c r="P85"/>
      <c r="Q85">
        <v>169</v>
      </c>
      <c r="R85">
        <v>0</v>
      </c>
      <c r="S85">
        <v>0</v>
      </c>
      <c r="T85">
        <v>0</v>
      </c>
      <c r="U85">
        <f t="shared" si="30"/>
        <v>169</v>
      </c>
      <c r="V85">
        <v>0</v>
      </c>
      <c r="W85">
        <f t="shared" si="31"/>
        <v>169</v>
      </c>
      <c r="X85">
        <v>4</v>
      </c>
      <c r="Y85">
        <v>2</v>
      </c>
      <c r="Z85">
        <f t="shared" si="32"/>
        <v>42.25</v>
      </c>
      <c r="AA85"/>
      <c r="AB85">
        <v>419</v>
      </c>
      <c r="AC85">
        <v>0</v>
      </c>
      <c r="AD85">
        <v>0</v>
      </c>
      <c r="AE85">
        <v>-13</v>
      </c>
      <c r="AF85">
        <f t="shared" si="33"/>
        <v>406</v>
      </c>
      <c r="AG85">
        <v>0</v>
      </c>
      <c r="AH85">
        <f t="shared" si="34"/>
        <v>406</v>
      </c>
      <c r="AI85">
        <v>17</v>
      </c>
      <c r="AJ85">
        <f t="shared" si="35"/>
        <v>6</v>
      </c>
      <c r="AK85">
        <f t="shared" si="52"/>
        <v>23.882352941176471</v>
      </c>
      <c r="AL85"/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V85"/>
      <c r="AW85">
        <v>254</v>
      </c>
      <c r="AX85">
        <v>0</v>
      </c>
      <c r="AY85">
        <v>0</v>
      </c>
      <c r="AZ85">
        <f t="shared" si="40"/>
        <v>254</v>
      </c>
      <c r="BA85">
        <v>0</v>
      </c>
      <c r="BB85">
        <f t="shared" si="41"/>
        <v>254</v>
      </c>
      <c r="BC85">
        <v>3</v>
      </c>
      <c r="BD85">
        <f t="shared" si="42"/>
        <v>7</v>
      </c>
      <c r="BE85">
        <f t="shared" si="43"/>
        <v>84.666666666666671</v>
      </c>
      <c r="BF85"/>
      <c r="BG85">
        <v>348</v>
      </c>
      <c r="BH85">
        <v>0</v>
      </c>
      <c r="BI85">
        <v>-39</v>
      </c>
      <c r="BJ85">
        <f t="shared" si="44"/>
        <v>309</v>
      </c>
      <c r="BK85">
        <v>0</v>
      </c>
      <c r="BL85">
        <f t="shared" si="45"/>
        <v>309</v>
      </c>
      <c r="BM85">
        <v>5</v>
      </c>
      <c r="BN85">
        <f t="shared" si="46"/>
        <v>5</v>
      </c>
      <c r="BO85">
        <f t="shared" si="47"/>
        <v>61.8</v>
      </c>
      <c r="BP85"/>
      <c r="BQ85">
        <v>131</v>
      </c>
      <c r="BR85">
        <v>0</v>
      </c>
      <c r="BS85">
        <v>0</v>
      </c>
      <c r="BT85">
        <f t="shared" si="48"/>
        <v>131</v>
      </c>
      <c r="BU85">
        <v>0</v>
      </c>
      <c r="BV85">
        <f t="shared" si="49"/>
        <v>131</v>
      </c>
      <c r="BW85">
        <v>2</v>
      </c>
      <c r="BX85">
        <f t="shared" si="50"/>
        <v>5</v>
      </c>
      <c r="BY85">
        <f t="shared" si="51"/>
        <v>65.5</v>
      </c>
      <c r="BZ85"/>
      <c r="CA85">
        <v>0</v>
      </c>
    </row>
    <row r="86" spans="1:79" s="4" customFormat="1" ht="18.600000000000001" customHeight="1" x14ac:dyDescent="0.3">
      <c r="A86" s="2">
        <v>44545</v>
      </c>
      <c r="B86" t="s">
        <v>188</v>
      </c>
      <c r="C86" t="s">
        <v>189</v>
      </c>
      <c r="D86" t="s">
        <v>27</v>
      </c>
      <c r="E86"/>
      <c r="F86">
        <v>890</v>
      </c>
      <c r="G86">
        <v>0</v>
      </c>
      <c r="H86">
        <v>0</v>
      </c>
      <c r="I86">
        <v>0</v>
      </c>
      <c r="J86">
        <f t="shared" si="27"/>
        <v>890</v>
      </c>
      <c r="K86">
        <v>0</v>
      </c>
      <c r="L86">
        <f t="shared" si="28"/>
        <v>890</v>
      </c>
      <c r="M86">
        <v>13</v>
      </c>
      <c r="N86">
        <v>1</v>
      </c>
      <c r="O86">
        <f t="shared" si="29"/>
        <v>68.461538461538467</v>
      </c>
      <c r="P86"/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A86"/>
      <c r="AB86">
        <v>262</v>
      </c>
      <c r="AC86">
        <v>0</v>
      </c>
      <c r="AD86">
        <v>0</v>
      </c>
      <c r="AE86">
        <v>0</v>
      </c>
      <c r="AF86">
        <f t="shared" si="33"/>
        <v>262</v>
      </c>
      <c r="AG86">
        <v>0</v>
      </c>
      <c r="AH86">
        <f t="shared" si="34"/>
        <v>262</v>
      </c>
      <c r="AI86">
        <v>13</v>
      </c>
      <c r="AJ86">
        <f t="shared" si="35"/>
        <v>6</v>
      </c>
      <c r="AK86">
        <f t="shared" si="52"/>
        <v>20.153846153846153</v>
      </c>
      <c r="AL86"/>
      <c r="AM86">
        <v>31</v>
      </c>
      <c r="AN86">
        <v>0</v>
      </c>
      <c r="AO86">
        <v>0</v>
      </c>
      <c r="AP86">
        <f t="shared" si="36"/>
        <v>31</v>
      </c>
      <c r="AQ86">
        <v>180</v>
      </c>
      <c r="AR86">
        <f t="shared" si="37"/>
        <v>211</v>
      </c>
      <c r="AS86">
        <v>6</v>
      </c>
      <c r="AT86">
        <f t="shared" si="38"/>
        <v>6</v>
      </c>
      <c r="AU86">
        <f>IFERROR(AR86/AS86,0)</f>
        <v>35.166666666666664</v>
      </c>
      <c r="AV86"/>
      <c r="AW86">
        <v>0</v>
      </c>
      <c r="AX86">
        <v>0</v>
      </c>
      <c r="AY86">
        <v>0</v>
      </c>
      <c r="AZ86">
        <f t="shared" si="40"/>
        <v>0</v>
      </c>
      <c r="BA86">
        <v>180</v>
      </c>
      <c r="BB86">
        <f t="shared" si="41"/>
        <v>180</v>
      </c>
      <c r="BC86">
        <v>11</v>
      </c>
      <c r="BD86">
        <f t="shared" si="42"/>
        <v>7</v>
      </c>
      <c r="BE86">
        <f t="shared" si="43"/>
        <v>16.363636363636363</v>
      </c>
      <c r="BF86"/>
      <c r="BG86">
        <v>576</v>
      </c>
      <c r="BH86">
        <v>0</v>
      </c>
      <c r="BI86">
        <v>0</v>
      </c>
      <c r="BJ86">
        <f t="shared" si="44"/>
        <v>576</v>
      </c>
      <c r="BK86">
        <v>0</v>
      </c>
      <c r="BL86">
        <f t="shared" si="45"/>
        <v>576</v>
      </c>
      <c r="BM86">
        <v>1</v>
      </c>
      <c r="BN86">
        <f t="shared" si="46"/>
        <v>5</v>
      </c>
      <c r="BO86">
        <f t="shared" si="47"/>
        <v>576</v>
      </c>
      <c r="BP86"/>
      <c r="BQ86">
        <v>349</v>
      </c>
      <c r="BR86">
        <v>0</v>
      </c>
      <c r="BS86">
        <v>-34</v>
      </c>
      <c r="BT86">
        <f t="shared" si="48"/>
        <v>315</v>
      </c>
      <c r="BU86">
        <v>0</v>
      </c>
      <c r="BV86">
        <f t="shared" si="49"/>
        <v>315</v>
      </c>
      <c r="BW86">
        <v>6</v>
      </c>
      <c r="BX86">
        <f t="shared" si="50"/>
        <v>5</v>
      </c>
      <c r="BY86">
        <f t="shared" si="51"/>
        <v>52.5</v>
      </c>
      <c r="BZ86"/>
      <c r="CA86">
        <v>0</v>
      </c>
    </row>
    <row r="87" spans="1:79" s="4" customFormat="1" ht="17.25" customHeight="1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s="4" customFormat="1" ht="17.25" customHeight="1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s="4" customFormat="1" ht="17.25" customHeight="1" x14ac:dyDescent="0.3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s="4" customFormat="1" ht="17.25" customHeight="1" x14ac:dyDescent="0.3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s="4" customFormat="1" ht="17.25" customHeight="1" x14ac:dyDescent="0.3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5649-585F-4AFE-BEB0-D0BED6DA42BC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3.6640625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29" width="10.5546875" customWidth="1"/>
    <col min="30" max="30" width="15.6640625" bestFit="1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7" width="10.5546875" customWidth="1"/>
    <col min="78" max="78" width="12.109375" bestFit="1" customWidth="1"/>
    <col min="79" max="79" width="14.332031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44546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44546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79</v>
      </c>
      <c r="BH3">
        <v>0</v>
      </c>
      <c r="BI3">
        <v>-6</v>
      </c>
      <c r="BJ3">
        <f t="shared" si="17"/>
        <v>73</v>
      </c>
      <c r="BK3">
        <v>0</v>
      </c>
      <c r="BL3">
        <f t="shared" si="18"/>
        <v>73</v>
      </c>
      <c r="BM3">
        <v>6</v>
      </c>
      <c r="BN3">
        <f t="shared" si="19"/>
        <v>5</v>
      </c>
      <c r="BO3">
        <f t="shared" si="20"/>
        <v>12.166666666666666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2">
        <v>44546</v>
      </c>
      <c r="E4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P4" t="s">
        <v>15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2">
        <v>44546</v>
      </c>
      <c r="B5" t="s">
        <v>30</v>
      </c>
      <c r="C5" t="s">
        <v>31</v>
      </c>
      <c r="D5" t="s">
        <v>27</v>
      </c>
      <c r="E5" t="s">
        <v>4</v>
      </c>
      <c r="F5">
        <v>155</v>
      </c>
      <c r="G5">
        <v>0</v>
      </c>
      <c r="H5">
        <v>0</v>
      </c>
      <c r="I5">
        <v>0</v>
      </c>
      <c r="J5">
        <f t="shared" si="0"/>
        <v>155</v>
      </c>
      <c r="K5">
        <v>0</v>
      </c>
      <c r="L5">
        <f t="shared" si="1"/>
        <v>155</v>
      </c>
      <c r="M5">
        <v>8</v>
      </c>
      <c r="N5">
        <v>1</v>
      </c>
      <c r="O5">
        <f t="shared" si="2"/>
        <v>19.375</v>
      </c>
      <c r="P5" t="s">
        <v>15</v>
      </c>
      <c r="Q5">
        <v>374</v>
      </c>
      <c r="R5">
        <v>0</v>
      </c>
      <c r="S5">
        <v>0</v>
      </c>
      <c r="T5">
        <v>-10</v>
      </c>
      <c r="U5">
        <f t="shared" si="3"/>
        <v>364</v>
      </c>
      <c r="V5">
        <v>0</v>
      </c>
      <c r="W5">
        <f t="shared" si="4"/>
        <v>364</v>
      </c>
      <c r="X5">
        <v>7</v>
      </c>
      <c r="Y5">
        <v>2</v>
      </c>
      <c r="Z5">
        <f t="shared" si="5"/>
        <v>52</v>
      </c>
      <c r="AA5" t="s">
        <v>16</v>
      </c>
      <c r="AB5">
        <v>969</v>
      </c>
      <c r="AC5">
        <v>0</v>
      </c>
      <c r="AD5">
        <v>0</v>
      </c>
      <c r="AE5">
        <v>-29</v>
      </c>
      <c r="AF5">
        <f t="shared" si="6"/>
        <v>940</v>
      </c>
      <c r="AG5">
        <v>0</v>
      </c>
      <c r="AH5">
        <f t="shared" si="7"/>
        <v>940</v>
      </c>
      <c r="AI5">
        <v>21</v>
      </c>
      <c r="AJ5">
        <f t="shared" si="8"/>
        <v>6</v>
      </c>
      <c r="AK5">
        <f t="shared" si="25"/>
        <v>44.761904761904759</v>
      </c>
      <c r="AL5" t="s">
        <v>19</v>
      </c>
      <c r="AM5">
        <v>1535</v>
      </c>
      <c r="AN5">
        <v>165</v>
      </c>
      <c r="AO5">
        <v>0</v>
      </c>
      <c r="AP5">
        <f t="shared" si="9"/>
        <v>1700</v>
      </c>
      <c r="AQ5">
        <v>0</v>
      </c>
      <c r="AR5">
        <f t="shared" si="10"/>
        <v>1700</v>
      </c>
      <c r="AS5">
        <v>17</v>
      </c>
      <c r="AT5">
        <f t="shared" si="11"/>
        <v>6</v>
      </c>
      <c r="AU5">
        <f t="shared" si="12"/>
        <v>100</v>
      </c>
      <c r="AV5" t="s">
        <v>20</v>
      </c>
      <c r="AW5">
        <v>146</v>
      </c>
      <c r="AX5">
        <v>0</v>
      </c>
      <c r="AY5">
        <v>0</v>
      </c>
      <c r="AZ5">
        <f t="shared" si="13"/>
        <v>146</v>
      </c>
      <c r="BA5">
        <v>0</v>
      </c>
      <c r="BB5">
        <f t="shared" si="14"/>
        <v>146</v>
      </c>
      <c r="BC5">
        <v>4</v>
      </c>
      <c r="BD5">
        <f t="shared" si="15"/>
        <v>7</v>
      </c>
      <c r="BE5">
        <f t="shared" si="16"/>
        <v>36.5</v>
      </c>
      <c r="BF5" t="s">
        <v>21</v>
      </c>
      <c r="BG5">
        <v>296</v>
      </c>
      <c r="BH5">
        <v>0</v>
      </c>
      <c r="BI5">
        <v>0</v>
      </c>
      <c r="BJ5">
        <f t="shared" si="17"/>
        <v>296</v>
      </c>
      <c r="BK5">
        <v>0</v>
      </c>
      <c r="BL5">
        <f t="shared" si="18"/>
        <v>296</v>
      </c>
      <c r="BM5">
        <v>3</v>
      </c>
      <c r="BN5">
        <f t="shared" si="19"/>
        <v>5</v>
      </c>
      <c r="BO5">
        <f t="shared" si="20"/>
        <v>98.666666666666671</v>
      </c>
      <c r="BP5" t="s">
        <v>22</v>
      </c>
      <c r="BQ5">
        <v>2113</v>
      </c>
      <c r="BR5">
        <v>0</v>
      </c>
      <c r="BS5">
        <v>-10</v>
      </c>
      <c r="BT5">
        <f t="shared" si="21"/>
        <v>2103</v>
      </c>
      <c r="BU5">
        <v>0</v>
      </c>
      <c r="BV5">
        <f t="shared" si="22"/>
        <v>2103</v>
      </c>
      <c r="BW5">
        <v>18</v>
      </c>
      <c r="BX5">
        <f t="shared" si="23"/>
        <v>5</v>
      </c>
      <c r="BY5">
        <f t="shared" si="24"/>
        <v>116.83333333333333</v>
      </c>
      <c r="BZ5" t="s">
        <v>23</v>
      </c>
      <c r="CA5">
        <v>1293</v>
      </c>
    </row>
    <row r="6" spans="1:79" ht="17.25" customHeight="1" x14ac:dyDescent="0.3">
      <c r="A6" s="2">
        <v>44546</v>
      </c>
      <c r="B6" t="s">
        <v>32</v>
      </c>
      <c r="C6" t="s">
        <v>33</v>
      </c>
      <c r="D6" t="s">
        <v>27</v>
      </c>
      <c r="E6" t="s">
        <v>4</v>
      </c>
      <c r="F6">
        <v>222</v>
      </c>
      <c r="G6">
        <v>0</v>
      </c>
      <c r="H6">
        <v>0</v>
      </c>
      <c r="I6">
        <v>-5</v>
      </c>
      <c r="J6">
        <f t="shared" si="0"/>
        <v>217</v>
      </c>
      <c r="K6">
        <v>0</v>
      </c>
      <c r="L6">
        <f t="shared" si="1"/>
        <v>217</v>
      </c>
      <c r="M6">
        <v>6</v>
      </c>
      <c r="N6">
        <v>1</v>
      </c>
      <c r="O6">
        <f t="shared" si="2"/>
        <v>36.166666666666664</v>
      </c>
      <c r="P6" t="s">
        <v>15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350</v>
      </c>
      <c r="AC6">
        <v>0</v>
      </c>
      <c r="AD6">
        <v>0</v>
      </c>
      <c r="AE6">
        <v>0</v>
      </c>
      <c r="AF6">
        <f t="shared" si="6"/>
        <v>350</v>
      </c>
      <c r="AG6">
        <v>0</v>
      </c>
      <c r="AH6">
        <f t="shared" si="7"/>
        <v>350</v>
      </c>
      <c r="AI6">
        <v>3</v>
      </c>
      <c r="AJ6">
        <f t="shared" si="8"/>
        <v>6</v>
      </c>
      <c r="AK6">
        <f t="shared" si="25"/>
        <v>116.66666666666667</v>
      </c>
      <c r="AL6" t="s">
        <v>19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V6" t="s">
        <v>20</v>
      </c>
      <c r="AW6">
        <v>240</v>
      </c>
      <c r="AX6">
        <v>0</v>
      </c>
      <c r="AY6">
        <v>0</v>
      </c>
      <c r="AZ6">
        <f t="shared" si="13"/>
        <v>240</v>
      </c>
      <c r="BA6">
        <v>0</v>
      </c>
      <c r="BB6">
        <f t="shared" si="14"/>
        <v>240</v>
      </c>
      <c r="BC6">
        <v>1</v>
      </c>
      <c r="BD6">
        <f t="shared" si="15"/>
        <v>7</v>
      </c>
      <c r="BE6">
        <f t="shared" si="16"/>
        <v>240</v>
      </c>
      <c r="BF6" t="s">
        <v>21</v>
      </c>
      <c r="BG6">
        <v>78</v>
      </c>
      <c r="BH6">
        <v>0</v>
      </c>
      <c r="BI6">
        <v>0</v>
      </c>
      <c r="BJ6">
        <f t="shared" si="17"/>
        <v>78</v>
      </c>
      <c r="BK6">
        <v>0</v>
      </c>
      <c r="BL6">
        <f t="shared" si="18"/>
        <v>78</v>
      </c>
      <c r="BM6">
        <v>2</v>
      </c>
      <c r="BN6">
        <f t="shared" si="19"/>
        <v>5</v>
      </c>
      <c r="BO6">
        <f t="shared" si="20"/>
        <v>39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2">
        <v>44546</v>
      </c>
      <c r="B7" t="s">
        <v>34</v>
      </c>
      <c r="C7" t="s">
        <v>35</v>
      </c>
      <c r="D7" t="s">
        <v>27</v>
      </c>
      <c r="E7" t="s">
        <v>4</v>
      </c>
      <c r="F7">
        <v>126</v>
      </c>
      <c r="G7">
        <v>0</v>
      </c>
      <c r="H7">
        <v>0</v>
      </c>
      <c r="I7">
        <v>0</v>
      </c>
      <c r="J7">
        <f t="shared" si="0"/>
        <v>126</v>
      </c>
      <c r="K7">
        <v>0</v>
      </c>
      <c r="L7">
        <f t="shared" si="1"/>
        <v>126</v>
      </c>
      <c r="M7">
        <v>8</v>
      </c>
      <c r="N7">
        <v>1</v>
      </c>
      <c r="O7">
        <f t="shared" si="2"/>
        <v>15.75</v>
      </c>
      <c r="P7" t="s">
        <v>15</v>
      </c>
      <c r="Q7">
        <v>51</v>
      </c>
      <c r="R7">
        <v>0</v>
      </c>
      <c r="S7">
        <v>0</v>
      </c>
      <c r="T7">
        <v>0</v>
      </c>
      <c r="U7">
        <f t="shared" si="3"/>
        <v>51</v>
      </c>
      <c r="V7">
        <v>0</v>
      </c>
      <c r="W7">
        <f t="shared" si="4"/>
        <v>51</v>
      </c>
      <c r="X7">
        <v>2</v>
      </c>
      <c r="Y7">
        <v>2</v>
      </c>
      <c r="Z7">
        <f t="shared" si="5"/>
        <v>25.5</v>
      </c>
      <c r="AA7" t="s">
        <v>16</v>
      </c>
      <c r="AB7">
        <v>456</v>
      </c>
      <c r="AC7">
        <v>0</v>
      </c>
      <c r="AD7">
        <v>0</v>
      </c>
      <c r="AE7">
        <v>0</v>
      </c>
      <c r="AF7">
        <f t="shared" si="6"/>
        <v>456</v>
      </c>
      <c r="AG7">
        <v>0</v>
      </c>
      <c r="AH7">
        <f t="shared" si="7"/>
        <v>456</v>
      </c>
      <c r="AI7">
        <v>2</v>
      </c>
      <c r="AJ7">
        <f t="shared" si="8"/>
        <v>6</v>
      </c>
      <c r="AK7">
        <f t="shared" si="25"/>
        <v>228</v>
      </c>
      <c r="AL7" t="s">
        <v>19</v>
      </c>
      <c r="AM7">
        <v>441</v>
      </c>
      <c r="AN7">
        <v>0</v>
      </c>
      <c r="AO7">
        <v>-20</v>
      </c>
      <c r="AP7">
        <f t="shared" si="9"/>
        <v>421</v>
      </c>
      <c r="AQ7">
        <v>0</v>
      </c>
      <c r="AR7">
        <f t="shared" si="10"/>
        <v>421</v>
      </c>
      <c r="AS7">
        <v>4</v>
      </c>
      <c r="AT7">
        <f t="shared" si="11"/>
        <v>6</v>
      </c>
      <c r="AU7">
        <f t="shared" si="12"/>
        <v>105.25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59</v>
      </c>
      <c r="BH7">
        <v>96</v>
      </c>
      <c r="BI7">
        <v>0</v>
      </c>
      <c r="BJ7">
        <f t="shared" si="17"/>
        <v>155</v>
      </c>
      <c r="BK7">
        <v>192</v>
      </c>
      <c r="BL7">
        <f t="shared" si="18"/>
        <v>347</v>
      </c>
      <c r="BM7">
        <v>1</v>
      </c>
      <c r="BN7">
        <f t="shared" si="19"/>
        <v>5</v>
      </c>
      <c r="BO7">
        <f t="shared" si="20"/>
        <v>347</v>
      </c>
      <c r="BP7" t="s">
        <v>22</v>
      </c>
      <c r="BQ7">
        <v>367</v>
      </c>
      <c r="BR7">
        <v>0</v>
      </c>
      <c r="BS7">
        <v>0</v>
      </c>
      <c r="BT7">
        <f t="shared" si="21"/>
        <v>367</v>
      </c>
      <c r="BU7">
        <v>0</v>
      </c>
      <c r="BV7">
        <f t="shared" si="22"/>
        <v>367</v>
      </c>
      <c r="BW7">
        <v>3</v>
      </c>
      <c r="BX7">
        <f t="shared" si="23"/>
        <v>5</v>
      </c>
      <c r="BY7">
        <f t="shared" si="24"/>
        <v>122.33333333333333</v>
      </c>
      <c r="BZ7" t="s">
        <v>23</v>
      </c>
      <c r="CA7">
        <v>1215</v>
      </c>
    </row>
    <row r="8" spans="1:79" ht="17.25" customHeight="1" x14ac:dyDescent="0.3">
      <c r="A8" s="2">
        <v>44546</v>
      </c>
      <c r="B8" t="s">
        <v>36</v>
      </c>
      <c r="C8" t="s">
        <v>37</v>
      </c>
      <c r="D8" t="s">
        <v>27</v>
      </c>
      <c r="E8" t="s">
        <v>4</v>
      </c>
      <c r="F8">
        <v>212</v>
      </c>
      <c r="G8">
        <v>160</v>
      </c>
      <c r="H8">
        <v>0</v>
      </c>
      <c r="I8">
        <v>0</v>
      </c>
      <c r="J8">
        <f t="shared" si="0"/>
        <v>372</v>
      </c>
      <c r="K8">
        <v>0</v>
      </c>
      <c r="L8">
        <f t="shared" si="1"/>
        <v>372</v>
      </c>
      <c r="M8">
        <v>10</v>
      </c>
      <c r="N8">
        <v>1</v>
      </c>
      <c r="O8">
        <f t="shared" si="2"/>
        <v>37.200000000000003</v>
      </c>
      <c r="P8" t="s">
        <v>15</v>
      </c>
      <c r="Q8">
        <v>368</v>
      </c>
      <c r="R8">
        <v>0</v>
      </c>
      <c r="S8">
        <v>0</v>
      </c>
      <c r="T8">
        <v>0</v>
      </c>
      <c r="U8">
        <f t="shared" si="3"/>
        <v>368</v>
      </c>
      <c r="V8">
        <v>0</v>
      </c>
      <c r="W8">
        <f t="shared" si="4"/>
        <v>368</v>
      </c>
      <c r="X8">
        <v>2</v>
      </c>
      <c r="Y8">
        <v>2</v>
      </c>
      <c r="Z8">
        <f t="shared" si="5"/>
        <v>184</v>
      </c>
      <c r="AA8" t="s">
        <v>16</v>
      </c>
      <c r="AB8">
        <v>1828</v>
      </c>
      <c r="AC8">
        <v>0</v>
      </c>
      <c r="AD8">
        <v>0</v>
      </c>
      <c r="AE8">
        <v>0</v>
      </c>
      <c r="AF8">
        <f t="shared" si="6"/>
        <v>1828</v>
      </c>
      <c r="AG8">
        <v>0</v>
      </c>
      <c r="AH8">
        <f t="shared" si="7"/>
        <v>1828</v>
      </c>
      <c r="AI8">
        <v>27</v>
      </c>
      <c r="AJ8">
        <f t="shared" si="8"/>
        <v>6</v>
      </c>
      <c r="AK8">
        <f t="shared" si="25"/>
        <v>67.703703703703709</v>
      </c>
      <c r="AL8" t="s">
        <v>19</v>
      </c>
      <c r="AM8">
        <v>539</v>
      </c>
      <c r="AN8">
        <v>480</v>
      </c>
      <c r="AO8">
        <v>0</v>
      </c>
      <c r="AP8">
        <f t="shared" si="9"/>
        <v>1019</v>
      </c>
      <c r="AQ8">
        <v>0</v>
      </c>
      <c r="AR8">
        <f t="shared" si="10"/>
        <v>1019</v>
      </c>
      <c r="AS8">
        <v>4</v>
      </c>
      <c r="AT8">
        <f t="shared" si="11"/>
        <v>6</v>
      </c>
      <c r="AU8">
        <f t="shared" si="12"/>
        <v>254.75</v>
      </c>
      <c r="AV8" t="s">
        <v>20</v>
      </c>
      <c r="AW8">
        <v>264</v>
      </c>
      <c r="AX8">
        <v>0</v>
      </c>
      <c r="AY8">
        <v>0</v>
      </c>
      <c r="AZ8">
        <f t="shared" si="13"/>
        <v>264</v>
      </c>
      <c r="BA8">
        <v>0</v>
      </c>
      <c r="BB8">
        <f t="shared" si="14"/>
        <v>264</v>
      </c>
      <c r="BC8">
        <v>4</v>
      </c>
      <c r="BD8">
        <f t="shared" si="15"/>
        <v>7</v>
      </c>
      <c r="BE8">
        <f t="shared" si="16"/>
        <v>66</v>
      </c>
      <c r="BF8" t="s">
        <v>21</v>
      </c>
      <c r="BG8">
        <v>125</v>
      </c>
      <c r="BH8">
        <v>320</v>
      </c>
      <c r="BI8">
        <v>0</v>
      </c>
      <c r="BJ8">
        <f t="shared" si="17"/>
        <v>445</v>
      </c>
      <c r="BK8">
        <v>0</v>
      </c>
      <c r="BL8">
        <f t="shared" si="18"/>
        <v>445</v>
      </c>
      <c r="BM8">
        <v>1</v>
      </c>
      <c r="BN8">
        <f t="shared" si="19"/>
        <v>5</v>
      </c>
      <c r="BO8">
        <f t="shared" si="20"/>
        <v>445</v>
      </c>
      <c r="BP8" t="s">
        <v>22</v>
      </c>
      <c r="BQ8">
        <v>1873</v>
      </c>
      <c r="BR8">
        <v>480</v>
      </c>
      <c r="BS8">
        <v>-60</v>
      </c>
      <c r="BT8">
        <f t="shared" si="21"/>
        <v>2293</v>
      </c>
      <c r="BU8">
        <v>0</v>
      </c>
      <c r="BV8">
        <f t="shared" si="22"/>
        <v>2293</v>
      </c>
      <c r="BW8">
        <v>45</v>
      </c>
      <c r="BX8">
        <f t="shared" si="23"/>
        <v>5</v>
      </c>
      <c r="BY8">
        <f t="shared" si="24"/>
        <v>50.955555555555556</v>
      </c>
      <c r="BZ8" t="s">
        <v>23</v>
      </c>
      <c r="CA8">
        <v>7642</v>
      </c>
    </row>
    <row r="9" spans="1:79" ht="17.25" customHeight="1" x14ac:dyDescent="0.3">
      <c r="A9" s="2">
        <v>44546</v>
      </c>
      <c r="B9" t="s">
        <v>38</v>
      </c>
      <c r="C9" t="s">
        <v>39</v>
      </c>
      <c r="D9" t="s">
        <v>27</v>
      </c>
      <c r="E9" t="s">
        <v>4</v>
      </c>
      <c r="F9">
        <v>321</v>
      </c>
      <c r="G9">
        <v>139</v>
      </c>
      <c r="H9">
        <v>0</v>
      </c>
      <c r="I9">
        <v>0</v>
      </c>
      <c r="J9">
        <f t="shared" si="0"/>
        <v>460</v>
      </c>
      <c r="K9">
        <v>0</v>
      </c>
      <c r="L9">
        <f t="shared" si="1"/>
        <v>460</v>
      </c>
      <c r="M9">
        <v>9</v>
      </c>
      <c r="N9">
        <v>1</v>
      </c>
      <c r="O9">
        <f t="shared" si="2"/>
        <v>51.111111111111114</v>
      </c>
      <c r="P9" t="s">
        <v>15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411</v>
      </c>
      <c r="AC9">
        <v>0</v>
      </c>
      <c r="AD9">
        <v>0</v>
      </c>
      <c r="AE9">
        <v>0</v>
      </c>
      <c r="AF9">
        <f t="shared" si="6"/>
        <v>411</v>
      </c>
      <c r="AG9">
        <v>0</v>
      </c>
      <c r="AH9">
        <f t="shared" si="7"/>
        <v>411</v>
      </c>
      <c r="AI9">
        <v>1</v>
      </c>
      <c r="AJ9">
        <f t="shared" si="8"/>
        <v>6</v>
      </c>
      <c r="AK9">
        <f t="shared" si="25"/>
        <v>411</v>
      </c>
      <c r="AL9" t="s">
        <v>19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345</v>
      </c>
      <c r="BH9">
        <v>290</v>
      </c>
      <c r="BI9">
        <v>0</v>
      </c>
      <c r="BJ9">
        <f t="shared" si="17"/>
        <v>635</v>
      </c>
      <c r="BK9">
        <v>0</v>
      </c>
      <c r="BL9">
        <f t="shared" si="18"/>
        <v>635</v>
      </c>
      <c r="BM9">
        <v>1</v>
      </c>
      <c r="BN9">
        <f t="shared" si="19"/>
        <v>5</v>
      </c>
      <c r="BO9">
        <f t="shared" si="20"/>
        <v>635</v>
      </c>
      <c r="BP9" t="s">
        <v>22</v>
      </c>
      <c r="BQ9">
        <v>144</v>
      </c>
      <c r="BR9">
        <v>275</v>
      </c>
      <c r="BS9">
        <v>0</v>
      </c>
      <c r="BT9">
        <f t="shared" si="21"/>
        <v>419</v>
      </c>
      <c r="BU9">
        <v>0</v>
      </c>
      <c r="BV9">
        <f t="shared" si="22"/>
        <v>419</v>
      </c>
      <c r="BW9">
        <v>1</v>
      </c>
      <c r="BX9">
        <f t="shared" si="23"/>
        <v>5</v>
      </c>
      <c r="BY9">
        <f t="shared" si="24"/>
        <v>419</v>
      </c>
      <c r="BZ9" t="s">
        <v>23</v>
      </c>
      <c r="CA9">
        <v>9070</v>
      </c>
    </row>
    <row r="10" spans="1:79" ht="17.25" customHeight="1" x14ac:dyDescent="0.3">
      <c r="A10" s="2">
        <v>44546</v>
      </c>
      <c r="B10" t="s">
        <v>40</v>
      </c>
      <c r="C10" t="s">
        <v>41</v>
      </c>
      <c r="D10" t="s">
        <v>27</v>
      </c>
      <c r="E10" t="s">
        <v>4</v>
      </c>
      <c r="F10">
        <v>508</v>
      </c>
      <c r="G10">
        <v>97</v>
      </c>
      <c r="H10">
        <v>0</v>
      </c>
      <c r="I10">
        <v>0</v>
      </c>
      <c r="J10">
        <f t="shared" si="0"/>
        <v>605</v>
      </c>
      <c r="K10">
        <v>0</v>
      </c>
      <c r="L10">
        <f t="shared" si="1"/>
        <v>605</v>
      </c>
      <c r="M10">
        <v>33</v>
      </c>
      <c r="N10">
        <v>1</v>
      </c>
      <c r="O10">
        <v>360</v>
      </c>
      <c r="P10" t="s">
        <v>15</v>
      </c>
      <c r="Q10">
        <v>171</v>
      </c>
      <c r="R10">
        <v>238</v>
      </c>
      <c r="S10">
        <v>0</v>
      </c>
      <c r="T10">
        <v>0</v>
      </c>
      <c r="U10">
        <f t="shared" si="3"/>
        <v>409</v>
      </c>
      <c r="V10">
        <v>0</v>
      </c>
      <c r="W10">
        <f t="shared" si="4"/>
        <v>409</v>
      </c>
      <c r="X10">
        <v>5</v>
      </c>
      <c r="Y10">
        <v>2</v>
      </c>
      <c r="Z10">
        <f t="shared" si="5"/>
        <v>81.8</v>
      </c>
      <c r="AA10" t="s">
        <v>16</v>
      </c>
      <c r="AB10">
        <v>1084</v>
      </c>
      <c r="AC10">
        <v>0</v>
      </c>
      <c r="AD10">
        <v>0</v>
      </c>
      <c r="AE10">
        <v>0</v>
      </c>
      <c r="AF10">
        <f t="shared" si="6"/>
        <v>1084</v>
      </c>
      <c r="AG10">
        <v>0</v>
      </c>
      <c r="AH10">
        <f t="shared" si="7"/>
        <v>1084</v>
      </c>
      <c r="AI10">
        <v>5</v>
      </c>
      <c r="AJ10">
        <f t="shared" si="8"/>
        <v>6</v>
      </c>
      <c r="AK10">
        <f t="shared" si="25"/>
        <v>216.8</v>
      </c>
      <c r="AL10" t="s">
        <v>19</v>
      </c>
      <c r="AM10">
        <v>702</v>
      </c>
      <c r="AN10">
        <v>1760</v>
      </c>
      <c r="AO10">
        <v>0</v>
      </c>
      <c r="AP10">
        <f t="shared" si="9"/>
        <v>2462</v>
      </c>
      <c r="AQ10">
        <v>0</v>
      </c>
      <c r="AR10">
        <f t="shared" si="10"/>
        <v>2462</v>
      </c>
      <c r="AS10">
        <v>11</v>
      </c>
      <c r="AT10">
        <f t="shared" si="11"/>
        <v>6</v>
      </c>
      <c r="AU10">
        <f t="shared" si="12"/>
        <v>223.81818181818181</v>
      </c>
      <c r="AV10" t="s">
        <v>20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F10" t="s">
        <v>21</v>
      </c>
      <c r="BG10">
        <v>138</v>
      </c>
      <c r="BH10">
        <v>3836</v>
      </c>
      <c r="BI10">
        <v>0</v>
      </c>
      <c r="BJ10">
        <f t="shared" si="17"/>
        <v>3974</v>
      </c>
      <c r="BK10">
        <v>0</v>
      </c>
      <c r="BL10">
        <f t="shared" si="18"/>
        <v>3974</v>
      </c>
      <c r="BM10">
        <v>8</v>
      </c>
      <c r="BN10">
        <f t="shared" si="19"/>
        <v>5</v>
      </c>
      <c r="BO10">
        <f t="shared" si="20"/>
        <v>496.75</v>
      </c>
      <c r="BP10" t="s">
        <v>22</v>
      </c>
      <c r="BQ10">
        <v>612</v>
      </c>
      <c r="BR10">
        <v>306</v>
      </c>
      <c r="BS10">
        <v>0</v>
      </c>
      <c r="BT10">
        <f t="shared" si="21"/>
        <v>918</v>
      </c>
      <c r="BU10">
        <v>384</v>
      </c>
      <c r="BV10">
        <f t="shared" si="22"/>
        <v>1302</v>
      </c>
      <c r="BW10">
        <v>2</v>
      </c>
      <c r="BX10">
        <f t="shared" si="23"/>
        <v>5</v>
      </c>
      <c r="BY10">
        <f t="shared" si="24"/>
        <v>651</v>
      </c>
      <c r="BZ10" t="s">
        <v>23</v>
      </c>
      <c r="CA10">
        <v>2603</v>
      </c>
    </row>
    <row r="11" spans="1:79" ht="17.25" customHeight="1" x14ac:dyDescent="0.3">
      <c r="A11" s="2">
        <v>44546</v>
      </c>
      <c r="B11" t="s">
        <v>42</v>
      </c>
      <c r="C11" t="s">
        <v>43</v>
      </c>
      <c r="D11" t="s">
        <v>27</v>
      </c>
      <c r="E11" t="s">
        <v>4</v>
      </c>
      <c r="F11">
        <v>655</v>
      </c>
      <c r="G11">
        <v>542</v>
      </c>
      <c r="H11">
        <v>0</v>
      </c>
      <c r="I11">
        <v>0</v>
      </c>
      <c r="J11">
        <f t="shared" si="0"/>
        <v>1197</v>
      </c>
      <c r="K11">
        <v>0</v>
      </c>
      <c r="L11">
        <f t="shared" si="1"/>
        <v>1197</v>
      </c>
      <c r="M11">
        <v>51</v>
      </c>
      <c r="N11">
        <v>1</v>
      </c>
      <c r="O11">
        <f t="shared" si="2"/>
        <v>23.470588235294116</v>
      </c>
      <c r="P11" t="s">
        <v>15</v>
      </c>
      <c r="Q11">
        <v>173</v>
      </c>
      <c r="R11">
        <v>422</v>
      </c>
      <c r="S11">
        <v>0</v>
      </c>
      <c r="T11">
        <v>-3</v>
      </c>
      <c r="U11">
        <f t="shared" si="3"/>
        <v>592</v>
      </c>
      <c r="V11">
        <v>0</v>
      </c>
      <c r="W11">
        <f t="shared" si="4"/>
        <v>592</v>
      </c>
      <c r="X11">
        <v>8</v>
      </c>
      <c r="Y11">
        <v>2</v>
      </c>
      <c r="Z11">
        <f t="shared" si="5"/>
        <v>74</v>
      </c>
      <c r="AA11" t="s">
        <v>16</v>
      </c>
      <c r="AB11">
        <v>4015</v>
      </c>
      <c r="AC11">
        <v>3060</v>
      </c>
      <c r="AD11">
        <v>0</v>
      </c>
      <c r="AE11">
        <v>0</v>
      </c>
      <c r="AF11">
        <f t="shared" si="6"/>
        <v>7075</v>
      </c>
      <c r="AG11">
        <v>0</v>
      </c>
      <c r="AH11">
        <f t="shared" si="7"/>
        <v>7075</v>
      </c>
      <c r="AI11">
        <v>5</v>
      </c>
      <c r="AJ11">
        <f t="shared" si="8"/>
        <v>6</v>
      </c>
      <c r="AK11">
        <f t="shared" si="25"/>
        <v>1415</v>
      </c>
      <c r="AL11" t="s">
        <v>19</v>
      </c>
      <c r="AM11">
        <v>1321</v>
      </c>
      <c r="AN11">
        <v>1124</v>
      </c>
      <c r="AO11">
        <v>0</v>
      </c>
      <c r="AP11">
        <f t="shared" si="9"/>
        <v>2445</v>
      </c>
      <c r="AQ11">
        <v>0</v>
      </c>
      <c r="AR11">
        <f t="shared" si="10"/>
        <v>2445</v>
      </c>
      <c r="AS11">
        <v>7</v>
      </c>
      <c r="AT11">
        <f t="shared" si="11"/>
        <v>6</v>
      </c>
      <c r="AU11">
        <f t="shared" si="12"/>
        <v>349.28571428571428</v>
      </c>
      <c r="AV11" t="s">
        <v>20</v>
      </c>
      <c r="AW11">
        <v>148</v>
      </c>
      <c r="AX11">
        <v>200</v>
      </c>
      <c r="AY11">
        <v>0</v>
      </c>
      <c r="AZ11">
        <f t="shared" si="13"/>
        <v>348</v>
      </c>
      <c r="BA11">
        <v>0</v>
      </c>
      <c r="BB11">
        <f t="shared" si="14"/>
        <v>348</v>
      </c>
      <c r="BC11">
        <v>4</v>
      </c>
      <c r="BD11">
        <f t="shared" si="15"/>
        <v>7</v>
      </c>
      <c r="BE11">
        <f t="shared" si="16"/>
        <v>87</v>
      </c>
      <c r="BF11" t="s">
        <v>21</v>
      </c>
      <c r="BG11">
        <v>168</v>
      </c>
      <c r="BH11">
        <v>2144</v>
      </c>
      <c r="BI11">
        <v>0</v>
      </c>
      <c r="BJ11">
        <f t="shared" si="17"/>
        <v>2312</v>
      </c>
      <c r="BK11">
        <v>0</v>
      </c>
      <c r="BL11">
        <f t="shared" si="18"/>
        <v>2312</v>
      </c>
      <c r="BM11">
        <v>2</v>
      </c>
      <c r="BN11">
        <f t="shared" si="19"/>
        <v>5</v>
      </c>
      <c r="BO11">
        <f t="shared" si="20"/>
        <v>1156</v>
      </c>
      <c r="BP11" t="s">
        <v>22</v>
      </c>
      <c r="BQ11">
        <v>842</v>
      </c>
      <c r="BR11">
        <v>421</v>
      </c>
      <c r="BS11">
        <v>0</v>
      </c>
      <c r="BT11">
        <f t="shared" si="21"/>
        <v>1263</v>
      </c>
      <c r="BU11">
        <v>0</v>
      </c>
      <c r="BV11">
        <f t="shared" si="22"/>
        <v>1263</v>
      </c>
      <c r="BW11">
        <v>11</v>
      </c>
      <c r="BX11">
        <f t="shared" si="23"/>
        <v>5</v>
      </c>
      <c r="BY11">
        <f t="shared" si="24"/>
        <v>114.81818181818181</v>
      </c>
      <c r="BZ11" t="s">
        <v>23</v>
      </c>
      <c r="CA11">
        <v>9094</v>
      </c>
    </row>
    <row r="12" spans="1:79" ht="17.25" customHeight="1" x14ac:dyDescent="0.3">
      <c r="A12" s="2">
        <v>44546</v>
      </c>
      <c r="B12" t="s">
        <v>44</v>
      </c>
      <c r="C12" t="s">
        <v>45</v>
      </c>
      <c r="D12" t="s">
        <v>27</v>
      </c>
      <c r="E12" t="s">
        <v>4</v>
      </c>
      <c r="F12">
        <v>267</v>
      </c>
      <c r="G12">
        <v>0</v>
      </c>
      <c r="H12">
        <v>0</v>
      </c>
      <c r="I12">
        <v>-10</v>
      </c>
      <c r="J12">
        <f t="shared" si="0"/>
        <v>257</v>
      </c>
      <c r="K12">
        <v>0</v>
      </c>
      <c r="L12">
        <f t="shared" si="1"/>
        <v>257</v>
      </c>
      <c r="M12">
        <v>15</v>
      </c>
      <c r="N12">
        <v>1</v>
      </c>
      <c r="O12">
        <f t="shared" si="2"/>
        <v>17.133333333333333</v>
      </c>
      <c r="P12" t="s">
        <v>15</v>
      </c>
      <c r="Q12">
        <v>289</v>
      </c>
      <c r="R12">
        <v>0</v>
      </c>
      <c r="S12">
        <v>0</v>
      </c>
      <c r="T12">
        <v>-3</v>
      </c>
      <c r="U12">
        <f t="shared" si="3"/>
        <v>286</v>
      </c>
      <c r="V12">
        <v>0</v>
      </c>
      <c r="W12">
        <f t="shared" si="4"/>
        <v>286</v>
      </c>
      <c r="X12">
        <v>6</v>
      </c>
      <c r="Y12">
        <v>2</v>
      </c>
      <c r="Z12">
        <f t="shared" si="5"/>
        <v>47.666666666666664</v>
      </c>
      <c r="AA12" t="s">
        <v>16</v>
      </c>
      <c r="AB12">
        <v>2015</v>
      </c>
      <c r="AC12">
        <v>0</v>
      </c>
      <c r="AD12">
        <v>0</v>
      </c>
      <c r="AE12">
        <v>0</v>
      </c>
      <c r="AF12">
        <f t="shared" si="6"/>
        <v>2015</v>
      </c>
      <c r="AG12">
        <v>0</v>
      </c>
      <c r="AH12">
        <f t="shared" si="7"/>
        <v>2015</v>
      </c>
      <c r="AI12">
        <v>5</v>
      </c>
      <c r="AJ12">
        <f t="shared" si="8"/>
        <v>6</v>
      </c>
      <c r="AK12">
        <f t="shared" si="25"/>
        <v>403</v>
      </c>
      <c r="AL12" t="s">
        <v>19</v>
      </c>
      <c r="AM12">
        <v>2655</v>
      </c>
      <c r="AN12">
        <v>202</v>
      </c>
      <c r="AO12">
        <v>-10</v>
      </c>
      <c r="AP12">
        <f t="shared" si="9"/>
        <v>2847</v>
      </c>
      <c r="AQ12">
        <v>0</v>
      </c>
      <c r="AR12">
        <f t="shared" si="10"/>
        <v>2847</v>
      </c>
      <c r="AS12">
        <v>5</v>
      </c>
      <c r="AT12">
        <f t="shared" si="11"/>
        <v>6</v>
      </c>
      <c r="AU12">
        <f t="shared" si="12"/>
        <v>569.4</v>
      </c>
      <c r="AV12" t="s">
        <v>20</v>
      </c>
      <c r="AW12">
        <v>259</v>
      </c>
      <c r="AX12">
        <v>0</v>
      </c>
      <c r="AY12">
        <v>0</v>
      </c>
      <c r="AZ12">
        <f t="shared" si="13"/>
        <v>259</v>
      </c>
      <c r="BA12">
        <v>204</v>
      </c>
      <c r="BB12">
        <f t="shared" si="14"/>
        <v>463</v>
      </c>
      <c r="BC12">
        <v>3</v>
      </c>
      <c r="BD12">
        <f t="shared" si="15"/>
        <v>7</v>
      </c>
      <c r="BE12">
        <f t="shared" si="16"/>
        <v>154.33333333333334</v>
      </c>
      <c r="BF12" t="s">
        <v>21</v>
      </c>
      <c r="BG12">
        <v>119</v>
      </c>
      <c r="BH12">
        <v>973</v>
      </c>
      <c r="BI12">
        <v>0</v>
      </c>
      <c r="BJ12">
        <f t="shared" si="17"/>
        <v>1092</v>
      </c>
      <c r="BK12">
        <v>0</v>
      </c>
      <c r="BL12">
        <f t="shared" si="18"/>
        <v>1092</v>
      </c>
      <c r="BM12">
        <v>4</v>
      </c>
      <c r="BN12">
        <f t="shared" si="19"/>
        <v>5</v>
      </c>
      <c r="BO12">
        <f t="shared" si="20"/>
        <v>273</v>
      </c>
      <c r="BP12" t="s">
        <v>22</v>
      </c>
      <c r="BQ12">
        <v>646</v>
      </c>
      <c r="BR12">
        <v>0</v>
      </c>
      <c r="BS12">
        <v>0</v>
      </c>
      <c r="BT12">
        <f t="shared" si="21"/>
        <v>646</v>
      </c>
      <c r="BU12">
        <v>0</v>
      </c>
      <c r="BV12">
        <f t="shared" si="22"/>
        <v>646</v>
      </c>
      <c r="BW12">
        <v>7</v>
      </c>
      <c r="BX12">
        <f t="shared" si="23"/>
        <v>5</v>
      </c>
      <c r="BY12">
        <f t="shared" si="24"/>
        <v>92.285714285714292</v>
      </c>
      <c r="BZ12" t="s">
        <v>23</v>
      </c>
      <c r="CA12">
        <v>7863</v>
      </c>
    </row>
    <row r="13" spans="1:79" ht="17.25" customHeight="1" x14ac:dyDescent="0.3">
      <c r="A13" s="2">
        <v>44546</v>
      </c>
      <c r="B13" t="s">
        <v>46</v>
      </c>
      <c r="C13" t="s">
        <v>47</v>
      </c>
      <c r="D13" t="s">
        <v>27</v>
      </c>
      <c r="E13" t="s">
        <v>4</v>
      </c>
      <c r="F13">
        <v>120</v>
      </c>
      <c r="G13">
        <v>0</v>
      </c>
      <c r="H13">
        <v>0</v>
      </c>
      <c r="I13">
        <v>-5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P13" t="s">
        <v>15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4400</v>
      </c>
      <c r="AC13">
        <v>0</v>
      </c>
      <c r="AD13">
        <v>0</v>
      </c>
      <c r="AE13">
        <v>0</v>
      </c>
      <c r="AF13">
        <f t="shared" si="6"/>
        <v>4400</v>
      </c>
      <c r="AG13">
        <v>3200</v>
      </c>
      <c r="AH13">
        <f t="shared" si="7"/>
        <v>7600</v>
      </c>
      <c r="AI13">
        <v>51</v>
      </c>
      <c r="AJ13">
        <f t="shared" si="8"/>
        <v>6</v>
      </c>
      <c r="AK13">
        <f t="shared" si="25"/>
        <v>149.01960784313727</v>
      </c>
      <c r="AL13" t="s">
        <v>19</v>
      </c>
      <c r="AM13">
        <v>318</v>
      </c>
      <c r="AN13">
        <v>240</v>
      </c>
      <c r="AO13">
        <v>0</v>
      </c>
      <c r="AP13">
        <f t="shared" si="9"/>
        <v>558</v>
      </c>
      <c r="AQ13">
        <v>0</v>
      </c>
      <c r="AR13">
        <f t="shared" si="10"/>
        <v>558</v>
      </c>
      <c r="AS13">
        <v>15</v>
      </c>
      <c r="AT13">
        <f t="shared" si="11"/>
        <v>6</v>
      </c>
      <c r="AU13">
        <f t="shared" si="12"/>
        <v>37.200000000000003</v>
      </c>
      <c r="AV13" t="s">
        <v>20</v>
      </c>
      <c r="AW13">
        <v>217</v>
      </c>
      <c r="AX13">
        <v>490</v>
      </c>
      <c r="AY13">
        <v>0</v>
      </c>
      <c r="AZ13">
        <f t="shared" si="13"/>
        <v>707</v>
      </c>
      <c r="BA13">
        <v>0</v>
      </c>
      <c r="BB13">
        <f t="shared" si="14"/>
        <v>707</v>
      </c>
      <c r="BC13">
        <v>7</v>
      </c>
      <c r="BD13">
        <f t="shared" si="15"/>
        <v>7</v>
      </c>
      <c r="BE13">
        <f t="shared" si="16"/>
        <v>101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3176</v>
      </c>
      <c r="BR13">
        <v>405</v>
      </c>
      <c r="BS13">
        <v>0</v>
      </c>
      <c r="BT13">
        <f t="shared" si="21"/>
        <v>3581</v>
      </c>
      <c r="BU13">
        <v>0</v>
      </c>
      <c r="BV13">
        <f t="shared" si="22"/>
        <v>3581</v>
      </c>
      <c r="BW13">
        <v>13</v>
      </c>
      <c r="BX13">
        <f t="shared" si="23"/>
        <v>5</v>
      </c>
      <c r="BY13">
        <f t="shared" si="24"/>
        <v>275.46153846153845</v>
      </c>
      <c r="BZ13" t="s">
        <v>23</v>
      </c>
      <c r="CA13">
        <v>9305</v>
      </c>
    </row>
    <row r="14" spans="1:79" ht="18" customHeight="1" x14ac:dyDescent="0.3">
      <c r="A14" s="2">
        <v>44546</v>
      </c>
      <c r="B14" t="s">
        <v>48</v>
      </c>
      <c r="C14" t="s">
        <v>49</v>
      </c>
      <c r="D14" t="s">
        <v>27</v>
      </c>
      <c r="E14" t="s">
        <v>4</v>
      </c>
      <c r="F14">
        <v>82</v>
      </c>
      <c r="G14">
        <v>0</v>
      </c>
      <c r="H14">
        <v>0</v>
      </c>
      <c r="I14">
        <v>-5</v>
      </c>
      <c r="J14">
        <f t="shared" si="0"/>
        <v>77</v>
      </c>
      <c r="K14">
        <v>0</v>
      </c>
      <c r="L14">
        <f t="shared" si="1"/>
        <v>77</v>
      </c>
      <c r="M14">
        <v>5</v>
      </c>
      <c r="N14">
        <v>1</v>
      </c>
      <c r="O14">
        <f t="shared" si="2"/>
        <v>15.4</v>
      </c>
      <c r="P14" t="s">
        <v>15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A14" t="s">
        <v>16</v>
      </c>
      <c r="AB14">
        <v>469</v>
      </c>
      <c r="AC14">
        <v>0</v>
      </c>
      <c r="AD14">
        <v>0</v>
      </c>
      <c r="AE14">
        <v>0</v>
      </c>
      <c r="AF14">
        <f t="shared" si="6"/>
        <v>469</v>
      </c>
      <c r="AG14">
        <v>0</v>
      </c>
      <c r="AH14">
        <f t="shared" si="7"/>
        <v>469</v>
      </c>
      <c r="AI14">
        <v>7</v>
      </c>
      <c r="AJ14">
        <f t="shared" si="8"/>
        <v>6</v>
      </c>
      <c r="AK14">
        <f>IFERROR(AH14/AI14,0)</f>
        <v>67</v>
      </c>
      <c r="AL14" t="s">
        <v>19</v>
      </c>
      <c r="AM14">
        <v>737</v>
      </c>
      <c r="AN14">
        <v>230</v>
      </c>
      <c r="AO14">
        <v>0</v>
      </c>
      <c r="AP14">
        <f t="shared" si="9"/>
        <v>967</v>
      </c>
      <c r="AQ14">
        <v>0</v>
      </c>
      <c r="AR14">
        <f t="shared" si="10"/>
        <v>967</v>
      </c>
      <c r="AS14">
        <v>4</v>
      </c>
      <c r="AT14">
        <f t="shared" si="11"/>
        <v>6</v>
      </c>
      <c r="AU14">
        <f t="shared" si="12"/>
        <v>241.75</v>
      </c>
      <c r="AV14" t="s">
        <v>20</v>
      </c>
      <c r="AW14">
        <v>250</v>
      </c>
      <c r="AX14">
        <v>158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47</v>
      </c>
      <c r="BH14">
        <v>310</v>
      </c>
      <c r="BI14">
        <v>0</v>
      </c>
      <c r="BJ14">
        <f t="shared" si="17"/>
        <v>357</v>
      </c>
      <c r="BK14">
        <v>0</v>
      </c>
      <c r="BL14">
        <f t="shared" si="18"/>
        <v>357</v>
      </c>
      <c r="BM14">
        <v>1</v>
      </c>
      <c r="BN14">
        <f t="shared" si="19"/>
        <v>5</v>
      </c>
      <c r="BO14">
        <f t="shared" si="20"/>
        <v>357</v>
      </c>
      <c r="BP14" t="s">
        <v>22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BZ14" t="s">
        <v>23</v>
      </c>
      <c r="CA14">
        <v>4768</v>
      </c>
    </row>
    <row r="15" spans="1:79" ht="17.25" customHeight="1" x14ac:dyDescent="0.3">
      <c r="A15" s="2">
        <v>44546</v>
      </c>
      <c r="B15" t="s">
        <v>50</v>
      </c>
      <c r="C15" t="s">
        <v>51</v>
      </c>
      <c r="D15" t="s">
        <v>27</v>
      </c>
      <c r="E15" t="s">
        <v>4</v>
      </c>
      <c r="F15">
        <v>204</v>
      </c>
      <c r="G15">
        <v>0</v>
      </c>
      <c r="H15">
        <v>0</v>
      </c>
      <c r="I15">
        <v>0</v>
      </c>
      <c r="J15">
        <f t="shared" si="0"/>
        <v>204</v>
      </c>
      <c r="K15">
        <v>0</v>
      </c>
      <c r="L15">
        <f t="shared" si="1"/>
        <v>204</v>
      </c>
      <c r="M15">
        <v>5</v>
      </c>
      <c r="N15">
        <v>1</v>
      </c>
      <c r="O15">
        <f t="shared" si="2"/>
        <v>40.799999999999997</v>
      </c>
      <c r="P15" t="s">
        <v>15</v>
      </c>
      <c r="Q15">
        <v>208</v>
      </c>
      <c r="R15">
        <v>0</v>
      </c>
      <c r="S15">
        <v>0</v>
      </c>
      <c r="T15">
        <v>0</v>
      </c>
      <c r="U15">
        <f t="shared" si="3"/>
        <v>208</v>
      </c>
      <c r="V15">
        <v>0</v>
      </c>
      <c r="W15">
        <f t="shared" si="4"/>
        <v>208</v>
      </c>
      <c r="X15">
        <v>1</v>
      </c>
      <c r="Y15">
        <v>2</v>
      </c>
      <c r="Z15">
        <f t="shared" si="5"/>
        <v>208</v>
      </c>
      <c r="AA15" t="s">
        <v>16</v>
      </c>
      <c r="AB15">
        <v>1013</v>
      </c>
      <c r="AC15">
        <v>0</v>
      </c>
      <c r="AD15">
        <v>0</v>
      </c>
      <c r="AE15">
        <v>0</v>
      </c>
      <c r="AF15">
        <f t="shared" si="6"/>
        <v>1013</v>
      </c>
      <c r="AG15">
        <v>0</v>
      </c>
      <c r="AH15">
        <f t="shared" si="7"/>
        <v>1013</v>
      </c>
      <c r="AI15">
        <v>8</v>
      </c>
      <c r="AJ15">
        <f t="shared" si="8"/>
        <v>6</v>
      </c>
      <c r="AK15">
        <f t="shared" si="25"/>
        <v>126.625</v>
      </c>
      <c r="AL15" t="s">
        <v>19</v>
      </c>
      <c r="AM15">
        <v>745</v>
      </c>
      <c r="AN15">
        <v>130</v>
      </c>
      <c r="AO15">
        <v>0</v>
      </c>
      <c r="AP15">
        <f t="shared" si="9"/>
        <v>875</v>
      </c>
      <c r="AQ15">
        <v>0</v>
      </c>
      <c r="AR15">
        <f t="shared" si="10"/>
        <v>875</v>
      </c>
      <c r="AS15">
        <v>17</v>
      </c>
      <c r="AT15">
        <f t="shared" si="11"/>
        <v>6</v>
      </c>
      <c r="AU15">
        <f t="shared" si="12"/>
        <v>51.470588235294116</v>
      </c>
      <c r="AV15" t="s">
        <v>20</v>
      </c>
      <c r="AW15">
        <v>193</v>
      </c>
      <c r="AX15">
        <v>0</v>
      </c>
      <c r="AY15">
        <v>0</v>
      </c>
      <c r="AZ15">
        <f t="shared" si="13"/>
        <v>193</v>
      </c>
      <c r="BA15">
        <v>0</v>
      </c>
      <c r="BB15">
        <f t="shared" si="14"/>
        <v>193</v>
      </c>
      <c r="BC15">
        <v>15</v>
      </c>
      <c r="BD15">
        <f t="shared" si="15"/>
        <v>7</v>
      </c>
      <c r="BE15">
        <f t="shared" si="16"/>
        <v>12.866666666666667</v>
      </c>
      <c r="BF15" t="s">
        <v>21</v>
      </c>
      <c r="BG15">
        <v>88</v>
      </c>
      <c r="BH15">
        <v>40</v>
      </c>
      <c r="BI15">
        <v>0</v>
      </c>
      <c r="BJ15">
        <f t="shared" si="17"/>
        <v>128</v>
      </c>
      <c r="BK15">
        <v>160</v>
      </c>
      <c r="BL15">
        <f t="shared" si="18"/>
        <v>288</v>
      </c>
      <c r="BM15">
        <v>4</v>
      </c>
      <c r="BN15">
        <f t="shared" si="19"/>
        <v>5</v>
      </c>
      <c r="BO15">
        <f t="shared" si="20"/>
        <v>72</v>
      </c>
      <c r="BP15" t="s">
        <v>22</v>
      </c>
      <c r="BQ15">
        <v>752</v>
      </c>
      <c r="BR15">
        <v>0</v>
      </c>
      <c r="BS15">
        <v>0</v>
      </c>
      <c r="BT15">
        <f t="shared" si="21"/>
        <v>752</v>
      </c>
      <c r="BU15">
        <v>0</v>
      </c>
      <c r="BV15">
        <f t="shared" si="22"/>
        <v>752</v>
      </c>
      <c r="BW15">
        <v>6</v>
      </c>
      <c r="BX15">
        <f t="shared" si="23"/>
        <v>5</v>
      </c>
      <c r="BY15">
        <f t="shared" si="24"/>
        <v>125.33333333333333</v>
      </c>
      <c r="BZ15" t="s">
        <v>23</v>
      </c>
      <c r="CA15">
        <v>1375</v>
      </c>
    </row>
    <row r="16" spans="1:79" ht="17.25" customHeight="1" x14ac:dyDescent="0.3">
      <c r="A16" s="2">
        <v>44546</v>
      </c>
      <c r="B16" t="s">
        <v>52</v>
      </c>
      <c r="C16" t="s">
        <v>53</v>
      </c>
      <c r="D16" t="s">
        <v>27</v>
      </c>
      <c r="E16" t="s">
        <v>4</v>
      </c>
      <c r="F16">
        <v>34</v>
      </c>
      <c r="G16">
        <v>0</v>
      </c>
      <c r="H16">
        <v>0</v>
      </c>
      <c r="I16">
        <v>0</v>
      </c>
      <c r="J16">
        <f t="shared" si="0"/>
        <v>34</v>
      </c>
      <c r="K16">
        <v>0</v>
      </c>
      <c r="L16">
        <f t="shared" si="1"/>
        <v>34</v>
      </c>
      <c r="M16">
        <v>3</v>
      </c>
      <c r="N16">
        <v>1</v>
      </c>
      <c r="O16">
        <f t="shared" si="2"/>
        <v>11.333333333333334</v>
      </c>
      <c r="P16" t="s">
        <v>15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1940</v>
      </c>
      <c r="AC16">
        <v>0</v>
      </c>
      <c r="AD16">
        <v>0</v>
      </c>
      <c r="AE16">
        <v>0</v>
      </c>
      <c r="AF16">
        <f t="shared" si="6"/>
        <v>1940</v>
      </c>
      <c r="AG16">
        <v>0</v>
      </c>
      <c r="AH16">
        <f t="shared" si="7"/>
        <v>1940</v>
      </c>
      <c r="AI16">
        <v>26</v>
      </c>
      <c r="AJ16">
        <f t="shared" si="8"/>
        <v>6</v>
      </c>
      <c r="AK16">
        <f t="shared" si="25"/>
        <v>74.615384615384613</v>
      </c>
      <c r="AL16" t="s">
        <v>19</v>
      </c>
      <c r="AM16">
        <v>1005</v>
      </c>
      <c r="AN16">
        <v>160</v>
      </c>
      <c r="AO16">
        <v>0</v>
      </c>
      <c r="AP16">
        <f t="shared" si="9"/>
        <v>1165</v>
      </c>
      <c r="AQ16">
        <v>0</v>
      </c>
      <c r="AR16">
        <f t="shared" si="10"/>
        <v>1165</v>
      </c>
      <c r="AS16">
        <v>7</v>
      </c>
      <c r="AT16">
        <f t="shared" si="11"/>
        <v>6</v>
      </c>
      <c r="AU16">
        <f t="shared" si="12"/>
        <v>166.42857142857142</v>
      </c>
      <c r="AV16" t="s">
        <v>20</v>
      </c>
      <c r="AW16">
        <v>137</v>
      </c>
      <c r="AX16">
        <v>160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54</v>
      </c>
      <c r="BH16">
        <v>660</v>
      </c>
      <c r="BI16">
        <v>0</v>
      </c>
      <c r="BJ16">
        <f t="shared" si="17"/>
        <v>714</v>
      </c>
      <c r="BK16">
        <v>0</v>
      </c>
      <c r="BL16">
        <f t="shared" si="18"/>
        <v>714</v>
      </c>
      <c r="BM16">
        <v>3</v>
      </c>
      <c r="BN16">
        <f t="shared" si="19"/>
        <v>5</v>
      </c>
      <c r="BO16">
        <f t="shared" si="20"/>
        <v>238</v>
      </c>
      <c r="BP16" t="s">
        <v>22</v>
      </c>
      <c r="BQ16">
        <v>769</v>
      </c>
      <c r="BR16">
        <v>380</v>
      </c>
      <c r="BS16">
        <v>-117</v>
      </c>
      <c r="BT16">
        <f t="shared" si="21"/>
        <v>1032</v>
      </c>
      <c r="BU16">
        <v>0</v>
      </c>
      <c r="BV16">
        <f t="shared" si="22"/>
        <v>1032</v>
      </c>
      <c r="BW16">
        <v>20</v>
      </c>
      <c r="BX16">
        <f t="shared" si="23"/>
        <v>5</v>
      </c>
      <c r="BY16">
        <f t="shared" si="24"/>
        <v>51.6</v>
      </c>
      <c r="BZ16" t="s">
        <v>23</v>
      </c>
      <c r="CA16">
        <v>6658</v>
      </c>
    </row>
    <row r="17" spans="1:79" ht="17.25" customHeight="1" x14ac:dyDescent="0.3">
      <c r="A17" s="2">
        <v>44546</v>
      </c>
      <c r="B17" t="s">
        <v>54</v>
      </c>
      <c r="C17" t="s">
        <v>55</v>
      </c>
      <c r="D17" t="s">
        <v>27</v>
      </c>
      <c r="E17" t="s">
        <v>4</v>
      </c>
      <c r="F17">
        <v>139</v>
      </c>
      <c r="G17">
        <v>0</v>
      </c>
      <c r="H17">
        <v>0</v>
      </c>
      <c r="I17">
        <v>-15</v>
      </c>
      <c r="J17">
        <f t="shared" si="0"/>
        <v>124</v>
      </c>
      <c r="K17">
        <v>0</v>
      </c>
      <c r="L17">
        <f t="shared" si="1"/>
        <v>124</v>
      </c>
      <c r="M17">
        <v>18</v>
      </c>
      <c r="N17">
        <v>1</v>
      </c>
      <c r="O17">
        <f t="shared" si="2"/>
        <v>6.8888888888888893</v>
      </c>
      <c r="P17" t="s">
        <v>15</v>
      </c>
      <c r="Q17">
        <v>217</v>
      </c>
      <c r="R17">
        <v>0</v>
      </c>
      <c r="S17">
        <v>0</v>
      </c>
      <c r="T17">
        <v>0</v>
      </c>
      <c r="U17">
        <f t="shared" si="3"/>
        <v>217</v>
      </c>
      <c r="V17">
        <v>0</v>
      </c>
      <c r="W17">
        <f t="shared" si="4"/>
        <v>217</v>
      </c>
      <c r="X17">
        <v>1</v>
      </c>
      <c r="Y17">
        <v>2</v>
      </c>
      <c r="Z17">
        <f t="shared" si="5"/>
        <v>217</v>
      </c>
      <c r="AA17" t="s">
        <v>16</v>
      </c>
      <c r="AB17">
        <v>553</v>
      </c>
      <c r="AC17">
        <v>0</v>
      </c>
      <c r="AD17">
        <v>0</v>
      </c>
      <c r="AE17">
        <v>0</v>
      </c>
      <c r="AF17">
        <f t="shared" si="6"/>
        <v>553</v>
      </c>
      <c r="AG17">
        <v>0</v>
      </c>
      <c r="AH17">
        <f t="shared" si="7"/>
        <v>553</v>
      </c>
      <c r="AI17">
        <v>10</v>
      </c>
      <c r="AJ17">
        <f t="shared" si="8"/>
        <v>6</v>
      </c>
      <c r="AK17">
        <f t="shared" si="25"/>
        <v>55.3</v>
      </c>
      <c r="AL17" t="s">
        <v>19</v>
      </c>
      <c r="AM17">
        <v>1753</v>
      </c>
      <c r="AN17">
        <v>231</v>
      </c>
      <c r="AO17">
        <v>-26</v>
      </c>
      <c r="AP17">
        <f t="shared" si="9"/>
        <v>1958</v>
      </c>
      <c r="AQ17">
        <v>0</v>
      </c>
      <c r="AR17">
        <f t="shared" si="10"/>
        <v>1958</v>
      </c>
      <c r="AS17">
        <v>12</v>
      </c>
      <c r="AT17">
        <f t="shared" si="11"/>
        <v>6</v>
      </c>
      <c r="AU17">
        <f t="shared" si="12"/>
        <v>163.16666666666666</v>
      </c>
      <c r="AV17" t="s">
        <v>20</v>
      </c>
      <c r="AW17">
        <v>352</v>
      </c>
      <c r="AX17">
        <v>0</v>
      </c>
      <c r="AY17">
        <v>0</v>
      </c>
      <c r="AZ17">
        <f t="shared" si="13"/>
        <v>352</v>
      </c>
      <c r="BA17">
        <v>0</v>
      </c>
      <c r="BB17">
        <f t="shared" si="14"/>
        <v>352</v>
      </c>
      <c r="BC17">
        <v>3</v>
      </c>
      <c r="BD17">
        <f t="shared" si="15"/>
        <v>7</v>
      </c>
      <c r="BE17">
        <f t="shared" si="16"/>
        <v>117.33333333333333</v>
      </c>
      <c r="BF17" t="s">
        <v>21</v>
      </c>
      <c r="BG17">
        <v>365</v>
      </c>
      <c r="BH17">
        <v>0</v>
      </c>
      <c r="BI17">
        <v>0</v>
      </c>
      <c r="BJ17">
        <f t="shared" si="17"/>
        <v>365</v>
      </c>
      <c r="BK17">
        <v>0</v>
      </c>
      <c r="BL17">
        <f t="shared" si="18"/>
        <v>365</v>
      </c>
      <c r="BM17">
        <v>4</v>
      </c>
      <c r="BN17">
        <f t="shared" si="19"/>
        <v>5</v>
      </c>
      <c r="BO17">
        <f t="shared" si="20"/>
        <v>91.25</v>
      </c>
      <c r="BP17" t="s">
        <v>22</v>
      </c>
      <c r="BQ17">
        <v>368</v>
      </c>
      <c r="BR17">
        <v>0</v>
      </c>
      <c r="BS17">
        <v>0</v>
      </c>
      <c r="BT17">
        <f t="shared" si="21"/>
        <v>368</v>
      </c>
      <c r="BU17">
        <v>0</v>
      </c>
      <c r="BV17">
        <f t="shared" si="22"/>
        <v>368</v>
      </c>
      <c r="BW17">
        <v>3</v>
      </c>
      <c r="BX17">
        <f t="shared" si="23"/>
        <v>5</v>
      </c>
      <c r="BY17">
        <f t="shared" si="24"/>
        <v>122.66666666666667</v>
      </c>
      <c r="BZ17" t="s">
        <v>23</v>
      </c>
      <c r="CA17">
        <v>19164</v>
      </c>
    </row>
    <row r="18" spans="1:79" ht="17.25" customHeight="1" x14ac:dyDescent="0.3">
      <c r="A18" s="2">
        <v>44546</v>
      </c>
      <c r="B18" t="s">
        <v>56</v>
      </c>
      <c r="C18" t="s">
        <v>57</v>
      </c>
      <c r="D18" t="s">
        <v>27</v>
      </c>
      <c r="E18" t="s">
        <v>4</v>
      </c>
      <c r="F18">
        <v>98</v>
      </c>
      <c r="G18">
        <v>0</v>
      </c>
      <c r="H18">
        <v>0</v>
      </c>
      <c r="I18">
        <v>-26</v>
      </c>
      <c r="J18">
        <f t="shared" si="0"/>
        <v>72</v>
      </c>
      <c r="K18">
        <v>0</v>
      </c>
      <c r="L18">
        <f t="shared" si="1"/>
        <v>72</v>
      </c>
      <c r="M18">
        <v>26</v>
      </c>
      <c r="N18">
        <v>1</v>
      </c>
      <c r="O18">
        <f t="shared" si="2"/>
        <v>2.7692307692307692</v>
      </c>
      <c r="P18" t="s">
        <v>15</v>
      </c>
      <c r="Q18">
        <v>63</v>
      </c>
      <c r="R18">
        <v>0</v>
      </c>
      <c r="S18">
        <v>0</v>
      </c>
      <c r="T18">
        <v>0</v>
      </c>
      <c r="U18">
        <f t="shared" si="3"/>
        <v>63</v>
      </c>
      <c r="V18">
        <v>0</v>
      </c>
      <c r="W18">
        <f t="shared" si="4"/>
        <v>63</v>
      </c>
      <c r="X18">
        <v>3</v>
      </c>
      <c r="Y18">
        <v>2</v>
      </c>
      <c r="Z18">
        <f t="shared" si="5"/>
        <v>21</v>
      </c>
      <c r="AA18" t="s">
        <v>16</v>
      </c>
      <c r="AB18">
        <v>2307</v>
      </c>
      <c r="AC18">
        <v>1530</v>
      </c>
      <c r="AD18">
        <v>0</v>
      </c>
      <c r="AE18">
        <v>0</v>
      </c>
      <c r="AF18">
        <f t="shared" si="6"/>
        <v>3837</v>
      </c>
      <c r="AG18">
        <v>0</v>
      </c>
      <c r="AH18">
        <f t="shared" si="7"/>
        <v>3837</v>
      </c>
      <c r="AI18">
        <v>16</v>
      </c>
      <c r="AJ18">
        <f t="shared" si="8"/>
        <v>6</v>
      </c>
      <c r="AK18">
        <f t="shared" si="25"/>
        <v>239.8125</v>
      </c>
      <c r="AL18" t="s">
        <v>19</v>
      </c>
      <c r="AM18">
        <v>1374</v>
      </c>
      <c r="AN18">
        <v>59</v>
      </c>
      <c r="AO18">
        <v>-15</v>
      </c>
      <c r="AP18">
        <f t="shared" si="9"/>
        <v>1418</v>
      </c>
      <c r="AQ18">
        <v>0</v>
      </c>
      <c r="AR18">
        <f t="shared" si="10"/>
        <v>1418</v>
      </c>
      <c r="AS18">
        <v>14</v>
      </c>
      <c r="AT18">
        <f t="shared" si="11"/>
        <v>6</v>
      </c>
      <c r="AU18">
        <f t="shared" si="12"/>
        <v>101.28571428571429</v>
      </c>
      <c r="AV18" t="s">
        <v>20</v>
      </c>
      <c r="AW18">
        <v>117</v>
      </c>
      <c r="AX18">
        <v>160</v>
      </c>
      <c r="AY18">
        <v>0</v>
      </c>
      <c r="AZ18">
        <f t="shared" si="13"/>
        <v>277</v>
      </c>
      <c r="BA18">
        <v>0</v>
      </c>
      <c r="BB18">
        <f t="shared" si="14"/>
        <v>277</v>
      </c>
      <c r="BC18">
        <v>3</v>
      </c>
      <c r="BD18">
        <f t="shared" si="15"/>
        <v>7</v>
      </c>
      <c r="BE18">
        <f t="shared" si="16"/>
        <v>92.333333333333329</v>
      </c>
      <c r="BF18" t="s">
        <v>21</v>
      </c>
      <c r="BG18">
        <v>246</v>
      </c>
      <c r="BH18">
        <v>0</v>
      </c>
      <c r="BI18">
        <v>0</v>
      </c>
      <c r="BJ18">
        <f t="shared" si="17"/>
        <v>246</v>
      </c>
      <c r="BK18">
        <v>0</v>
      </c>
      <c r="BL18">
        <f t="shared" si="18"/>
        <v>246</v>
      </c>
      <c r="BM18">
        <v>5</v>
      </c>
      <c r="BN18">
        <f t="shared" si="19"/>
        <v>5</v>
      </c>
      <c r="BO18">
        <f t="shared" si="20"/>
        <v>49.2</v>
      </c>
      <c r="BP18" t="s">
        <v>22</v>
      </c>
      <c r="BQ18">
        <v>446</v>
      </c>
      <c r="BR18">
        <v>0</v>
      </c>
      <c r="BS18">
        <v>0</v>
      </c>
      <c r="BT18">
        <f t="shared" si="21"/>
        <v>446</v>
      </c>
      <c r="BU18">
        <v>0</v>
      </c>
      <c r="BV18">
        <f t="shared" si="22"/>
        <v>446</v>
      </c>
      <c r="BW18">
        <v>3</v>
      </c>
      <c r="BX18">
        <f t="shared" si="23"/>
        <v>5</v>
      </c>
      <c r="BY18">
        <f t="shared" si="24"/>
        <v>148.66666666666666</v>
      </c>
      <c r="BZ18" t="s">
        <v>23</v>
      </c>
      <c r="CA18">
        <v>10529</v>
      </c>
    </row>
    <row r="19" spans="1:79" ht="17.25" customHeight="1" x14ac:dyDescent="0.3">
      <c r="A19" s="2">
        <v>44546</v>
      </c>
      <c r="B19" t="s">
        <v>58</v>
      </c>
      <c r="C19" t="s">
        <v>59</v>
      </c>
      <c r="D19" t="s">
        <v>27</v>
      </c>
      <c r="E19" t="s">
        <v>4</v>
      </c>
      <c r="F19">
        <v>50</v>
      </c>
      <c r="G19">
        <v>0</v>
      </c>
      <c r="H19">
        <v>0</v>
      </c>
      <c r="I19">
        <v>0</v>
      </c>
      <c r="J19">
        <f t="shared" si="0"/>
        <v>50</v>
      </c>
      <c r="K19">
        <v>0</v>
      </c>
      <c r="L19">
        <f t="shared" si="1"/>
        <v>50</v>
      </c>
      <c r="M19">
        <v>2</v>
      </c>
      <c r="N19">
        <v>1</v>
      </c>
      <c r="O19">
        <f t="shared" si="2"/>
        <v>25</v>
      </c>
      <c r="P19" t="s">
        <v>15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423</v>
      </c>
      <c r="AC19">
        <v>0</v>
      </c>
      <c r="AD19">
        <v>0</v>
      </c>
      <c r="AE19">
        <v>0</v>
      </c>
      <c r="AF19">
        <f t="shared" si="6"/>
        <v>423</v>
      </c>
      <c r="AG19">
        <v>0</v>
      </c>
      <c r="AH19">
        <f t="shared" si="7"/>
        <v>423</v>
      </c>
      <c r="AI19">
        <v>4</v>
      </c>
      <c r="AJ19">
        <f t="shared" si="8"/>
        <v>6</v>
      </c>
      <c r="AK19">
        <f t="shared" si="25"/>
        <v>105.75</v>
      </c>
      <c r="AL19" t="s">
        <v>19</v>
      </c>
      <c r="AM19">
        <v>58</v>
      </c>
      <c r="AN19">
        <v>0</v>
      </c>
      <c r="AO19">
        <v>0</v>
      </c>
      <c r="AP19">
        <f t="shared" si="9"/>
        <v>58</v>
      </c>
      <c r="AQ19">
        <v>0</v>
      </c>
      <c r="AR19">
        <f t="shared" si="10"/>
        <v>58</v>
      </c>
      <c r="AS19">
        <v>3</v>
      </c>
      <c r="AT19">
        <f t="shared" si="11"/>
        <v>6</v>
      </c>
      <c r="AU19">
        <f t="shared" si="12"/>
        <v>19.333333333333332</v>
      </c>
      <c r="AV19" t="s">
        <v>20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F19" t="s">
        <v>21</v>
      </c>
      <c r="BG19">
        <v>78</v>
      </c>
      <c r="BH19">
        <v>40</v>
      </c>
      <c r="BI19">
        <v>0</v>
      </c>
      <c r="BJ19">
        <f t="shared" si="17"/>
        <v>118</v>
      </c>
      <c r="BK19">
        <v>0</v>
      </c>
      <c r="BL19">
        <f t="shared" si="18"/>
        <v>118</v>
      </c>
      <c r="BM19">
        <v>1</v>
      </c>
      <c r="BN19">
        <f t="shared" si="19"/>
        <v>5</v>
      </c>
      <c r="BO19">
        <f t="shared" si="20"/>
        <v>118</v>
      </c>
      <c r="BP19" t="s">
        <v>22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2">
        <v>44546</v>
      </c>
      <c r="B20" t="s">
        <v>60</v>
      </c>
      <c r="C20" t="s">
        <v>61</v>
      </c>
      <c r="D20" t="s">
        <v>27</v>
      </c>
      <c r="E20" t="s">
        <v>4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P20" t="s">
        <v>15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757</v>
      </c>
      <c r="AC20">
        <v>0</v>
      </c>
      <c r="AD20">
        <v>0</v>
      </c>
      <c r="AE20">
        <v>0</v>
      </c>
      <c r="AF20">
        <f t="shared" si="6"/>
        <v>757</v>
      </c>
      <c r="AG20">
        <v>0</v>
      </c>
      <c r="AH20">
        <f t="shared" si="7"/>
        <v>757</v>
      </c>
      <c r="AI20">
        <v>14</v>
      </c>
      <c r="AJ20">
        <f t="shared" si="8"/>
        <v>6</v>
      </c>
      <c r="AK20">
        <f t="shared" si="25"/>
        <v>54.071428571428569</v>
      </c>
      <c r="AL20" t="s">
        <v>19</v>
      </c>
      <c r="AM20">
        <v>276</v>
      </c>
      <c r="AN20">
        <v>0</v>
      </c>
      <c r="AO20">
        <v>-10</v>
      </c>
      <c r="AP20">
        <f t="shared" si="9"/>
        <v>266</v>
      </c>
      <c r="AQ20">
        <v>0</v>
      </c>
      <c r="AR20">
        <f t="shared" si="10"/>
        <v>266</v>
      </c>
      <c r="AS20">
        <v>5</v>
      </c>
      <c r="AT20">
        <f t="shared" si="11"/>
        <v>6</v>
      </c>
      <c r="AU20">
        <f t="shared" si="12"/>
        <v>53.2</v>
      </c>
      <c r="AV20" t="s">
        <v>20</v>
      </c>
      <c r="AW20">
        <v>358</v>
      </c>
      <c r="AX20">
        <v>0</v>
      </c>
      <c r="AY20">
        <v>0</v>
      </c>
      <c r="AZ20">
        <f t="shared" si="13"/>
        <v>358</v>
      </c>
      <c r="BA20">
        <v>0</v>
      </c>
      <c r="BB20">
        <f t="shared" si="14"/>
        <v>358</v>
      </c>
      <c r="BC20">
        <v>10</v>
      </c>
      <c r="BD20">
        <f t="shared" si="15"/>
        <v>7</v>
      </c>
      <c r="BE20">
        <f t="shared" si="16"/>
        <v>35.799999999999997</v>
      </c>
      <c r="BF20" t="s">
        <v>21</v>
      </c>
      <c r="BG20">
        <v>194</v>
      </c>
      <c r="BH20">
        <v>0</v>
      </c>
      <c r="BI20">
        <v>-8</v>
      </c>
      <c r="BJ20">
        <f t="shared" si="17"/>
        <v>186</v>
      </c>
      <c r="BK20">
        <v>0</v>
      </c>
      <c r="BL20">
        <f t="shared" si="18"/>
        <v>186</v>
      </c>
      <c r="BM20">
        <v>1</v>
      </c>
      <c r="BN20">
        <f t="shared" si="19"/>
        <v>5</v>
      </c>
      <c r="BO20">
        <f t="shared" si="20"/>
        <v>186</v>
      </c>
      <c r="BP20" t="s">
        <v>22</v>
      </c>
      <c r="BQ20">
        <v>331</v>
      </c>
      <c r="BR20">
        <v>0</v>
      </c>
      <c r="BS20">
        <v>0</v>
      </c>
      <c r="BT20">
        <f t="shared" si="21"/>
        <v>331</v>
      </c>
      <c r="BU20">
        <v>0</v>
      </c>
      <c r="BV20">
        <f t="shared" si="22"/>
        <v>331</v>
      </c>
      <c r="BW20">
        <v>3</v>
      </c>
      <c r="BX20">
        <f t="shared" si="23"/>
        <v>5</v>
      </c>
      <c r="BY20">
        <f t="shared" si="24"/>
        <v>110.33333333333333</v>
      </c>
      <c r="BZ20" t="s">
        <v>23</v>
      </c>
      <c r="CA20">
        <v>2077</v>
      </c>
    </row>
    <row r="21" spans="1:79" ht="17.25" customHeight="1" x14ac:dyDescent="0.3">
      <c r="A21" s="2">
        <v>44546</v>
      </c>
      <c r="B21" t="s">
        <v>62</v>
      </c>
      <c r="C21" t="s">
        <v>63</v>
      </c>
      <c r="D21" t="s">
        <v>27</v>
      </c>
      <c r="E21" t="s">
        <v>4</v>
      </c>
      <c r="F21">
        <v>1093</v>
      </c>
      <c r="G21">
        <v>0</v>
      </c>
      <c r="H21">
        <v>0</v>
      </c>
      <c r="I21">
        <v>-35</v>
      </c>
      <c r="J21">
        <f t="shared" si="0"/>
        <v>1058</v>
      </c>
      <c r="K21">
        <v>0</v>
      </c>
      <c r="L21">
        <f t="shared" si="1"/>
        <v>1058</v>
      </c>
      <c r="M21">
        <v>77</v>
      </c>
      <c r="N21">
        <v>1</v>
      </c>
      <c r="O21">
        <f t="shared" si="2"/>
        <v>13.74025974025974</v>
      </c>
      <c r="P21" t="s">
        <v>15</v>
      </c>
      <c r="Q21">
        <v>549</v>
      </c>
      <c r="R21">
        <v>0</v>
      </c>
      <c r="S21">
        <v>0</v>
      </c>
      <c r="T21">
        <v>0</v>
      </c>
      <c r="U21">
        <f t="shared" si="3"/>
        <v>549</v>
      </c>
      <c r="V21">
        <v>0</v>
      </c>
      <c r="W21">
        <f t="shared" si="4"/>
        <v>549</v>
      </c>
      <c r="X21">
        <v>22</v>
      </c>
      <c r="Y21">
        <v>2</v>
      </c>
      <c r="Z21">
        <f t="shared" si="5"/>
        <v>24.954545454545453</v>
      </c>
      <c r="AA21" t="s">
        <v>16</v>
      </c>
      <c r="AB21">
        <v>6986</v>
      </c>
      <c r="AC21">
        <v>0</v>
      </c>
      <c r="AD21">
        <v>0</v>
      </c>
      <c r="AE21">
        <v>-85</v>
      </c>
      <c r="AF21">
        <f t="shared" si="6"/>
        <v>6901</v>
      </c>
      <c r="AG21">
        <v>6000</v>
      </c>
      <c r="AH21">
        <f t="shared" si="7"/>
        <v>12901</v>
      </c>
      <c r="AI21">
        <v>395</v>
      </c>
      <c r="AJ21">
        <f t="shared" si="8"/>
        <v>6</v>
      </c>
      <c r="AK21">
        <f t="shared" si="25"/>
        <v>32.660759493670888</v>
      </c>
      <c r="AL21" t="s">
        <v>19</v>
      </c>
      <c r="AM21">
        <v>2832</v>
      </c>
      <c r="AN21">
        <v>70</v>
      </c>
      <c r="AO21">
        <v>-165</v>
      </c>
      <c r="AP21">
        <f t="shared" si="9"/>
        <v>2737</v>
      </c>
      <c r="AQ21">
        <v>0</v>
      </c>
      <c r="AR21">
        <f t="shared" si="10"/>
        <v>2737</v>
      </c>
      <c r="AS21">
        <v>63</v>
      </c>
      <c r="AT21">
        <f t="shared" si="11"/>
        <v>6</v>
      </c>
      <c r="AU21">
        <f t="shared" si="12"/>
        <v>43.444444444444443</v>
      </c>
      <c r="AV21" t="s">
        <v>20</v>
      </c>
      <c r="AW21">
        <v>1146</v>
      </c>
      <c r="AX21">
        <v>0</v>
      </c>
      <c r="AY21">
        <v>-50</v>
      </c>
      <c r="AZ21">
        <f t="shared" si="13"/>
        <v>1096</v>
      </c>
      <c r="BA21">
        <v>1500</v>
      </c>
      <c r="BB21">
        <f t="shared" si="14"/>
        <v>2596</v>
      </c>
      <c r="BC21">
        <v>91</v>
      </c>
      <c r="BD21">
        <f t="shared" si="15"/>
        <v>7</v>
      </c>
      <c r="BE21">
        <f t="shared" si="16"/>
        <v>28.527472527472529</v>
      </c>
      <c r="BF21" t="s">
        <v>21</v>
      </c>
      <c r="BG21">
        <v>1508</v>
      </c>
      <c r="BH21">
        <v>0</v>
      </c>
      <c r="BI21">
        <v>-25</v>
      </c>
      <c r="BJ21">
        <f t="shared" si="17"/>
        <v>1483</v>
      </c>
      <c r="BK21">
        <v>0</v>
      </c>
      <c r="BL21">
        <f t="shared" si="18"/>
        <v>1483</v>
      </c>
      <c r="BM21">
        <v>39</v>
      </c>
      <c r="BN21">
        <f t="shared" si="19"/>
        <v>5</v>
      </c>
      <c r="BO21">
        <f t="shared" si="20"/>
        <v>38.025641025641029</v>
      </c>
      <c r="BP21" t="s">
        <v>22</v>
      </c>
      <c r="BQ21">
        <v>2241</v>
      </c>
      <c r="BR21">
        <v>0</v>
      </c>
      <c r="BS21">
        <v>-15</v>
      </c>
      <c r="BT21">
        <f t="shared" si="21"/>
        <v>2226</v>
      </c>
      <c r="BU21">
        <v>0</v>
      </c>
      <c r="BV21">
        <f t="shared" si="22"/>
        <v>2226</v>
      </c>
      <c r="BW21">
        <v>17</v>
      </c>
      <c r="BX21">
        <f t="shared" si="23"/>
        <v>5</v>
      </c>
      <c r="BY21">
        <f t="shared" si="24"/>
        <v>130.94117647058823</v>
      </c>
      <c r="BZ21" t="s">
        <v>23</v>
      </c>
      <c r="CA21">
        <v>14400</v>
      </c>
    </row>
    <row r="22" spans="1:79" ht="17.25" customHeight="1" x14ac:dyDescent="0.3">
      <c r="A22" s="2">
        <v>44546</v>
      </c>
      <c r="B22" t="s">
        <v>64</v>
      </c>
      <c r="C22" t="s">
        <v>65</v>
      </c>
      <c r="D22" t="s">
        <v>27</v>
      </c>
      <c r="E22" t="s">
        <v>4</v>
      </c>
      <c r="F22">
        <v>26053</v>
      </c>
      <c r="G22">
        <v>0</v>
      </c>
      <c r="H22">
        <v>0</v>
      </c>
      <c r="I22">
        <v>-1822</v>
      </c>
      <c r="J22">
        <f t="shared" si="0"/>
        <v>24231</v>
      </c>
      <c r="K22">
        <v>9053</v>
      </c>
      <c r="L22">
        <f t="shared" si="1"/>
        <v>33284</v>
      </c>
      <c r="M22">
        <v>4430</v>
      </c>
      <c r="N22">
        <v>1</v>
      </c>
      <c r="O22">
        <f t="shared" si="2"/>
        <v>7.5133182844243791</v>
      </c>
      <c r="P22" t="s">
        <v>15</v>
      </c>
      <c r="Q22">
        <v>7931</v>
      </c>
      <c r="R22">
        <v>0</v>
      </c>
      <c r="S22">
        <v>0</v>
      </c>
      <c r="T22">
        <v>-20</v>
      </c>
      <c r="U22">
        <f t="shared" si="3"/>
        <v>7911</v>
      </c>
      <c r="V22">
        <v>0</v>
      </c>
      <c r="W22">
        <f t="shared" si="4"/>
        <v>7911</v>
      </c>
      <c r="X22">
        <v>598</v>
      </c>
      <c r="Y22">
        <v>2</v>
      </c>
      <c r="Z22">
        <f t="shared" si="5"/>
        <v>13.229096989966555</v>
      </c>
      <c r="AA22" t="s">
        <v>16</v>
      </c>
      <c r="AB22">
        <v>143255</v>
      </c>
      <c r="AC22">
        <v>0</v>
      </c>
      <c r="AD22">
        <v>0</v>
      </c>
      <c r="AE22">
        <v>-779</v>
      </c>
      <c r="AF22">
        <f t="shared" si="6"/>
        <v>142476</v>
      </c>
      <c r="AG22">
        <f>50400+2400</f>
        <v>52800</v>
      </c>
      <c r="AH22">
        <f t="shared" si="7"/>
        <v>195276</v>
      </c>
      <c r="AI22">
        <v>4976</v>
      </c>
      <c r="AJ22">
        <f t="shared" si="8"/>
        <v>6</v>
      </c>
      <c r="AK22">
        <f t="shared" si="25"/>
        <v>39.2435691318328</v>
      </c>
      <c r="AL22" t="s">
        <v>19</v>
      </c>
      <c r="AM22">
        <v>28235</v>
      </c>
      <c r="AN22">
        <v>2930</v>
      </c>
      <c r="AO22">
        <v>-987</v>
      </c>
      <c r="AP22">
        <f t="shared" si="9"/>
        <v>30178</v>
      </c>
      <c r="AQ22">
        <v>0</v>
      </c>
      <c r="AR22">
        <f t="shared" si="10"/>
        <v>30178</v>
      </c>
      <c r="AS22">
        <v>1243</v>
      </c>
      <c r="AT22">
        <f t="shared" si="11"/>
        <v>6</v>
      </c>
      <c r="AU22">
        <f t="shared" si="12"/>
        <v>24.278358809332261</v>
      </c>
      <c r="AV22" t="s">
        <v>20</v>
      </c>
      <c r="AW22">
        <v>37620</v>
      </c>
      <c r="AX22">
        <v>0</v>
      </c>
      <c r="AY22">
        <v>-820</v>
      </c>
      <c r="AZ22">
        <f t="shared" si="13"/>
        <v>36800</v>
      </c>
      <c r="BA22">
        <v>45000</v>
      </c>
      <c r="BB22">
        <f t="shared" si="14"/>
        <v>81800</v>
      </c>
      <c r="BC22">
        <v>3376</v>
      </c>
      <c r="BD22">
        <f t="shared" si="15"/>
        <v>7</v>
      </c>
      <c r="BE22">
        <f t="shared" si="16"/>
        <v>24.229857819905213</v>
      </c>
      <c r="BF22" t="s">
        <v>21</v>
      </c>
      <c r="BG22">
        <v>32269</v>
      </c>
      <c r="BH22">
        <v>0</v>
      </c>
      <c r="BI22">
        <v>-630</v>
      </c>
      <c r="BJ22">
        <f t="shared" si="17"/>
        <v>31639</v>
      </c>
      <c r="BK22">
        <v>0</v>
      </c>
      <c r="BL22">
        <f t="shared" si="18"/>
        <v>31639</v>
      </c>
      <c r="BM22">
        <v>1370</v>
      </c>
      <c r="BN22">
        <f t="shared" si="19"/>
        <v>5</v>
      </c>
      <c r="BO22">
        <f>IFERROR(BL22/BM22,0)</f>
        <v>23.094160583941605</v>
      </c>
      <c r="BP22" t="s">
        <v>22</v>
      </c>
      <c r="BQ22">
        <v>31636</v>
      </c>
      <c r="BR22">
        <v>0</v>
      </c>
      <c r="BS22">
        <v>-760</v>
      </c>
      <c r="BT22">
        <f t="shared" si="21"/>
        <v>30876</v>
      </c>
      <c r="BU22">
        <v>30000</v>
      </c>
      <c r="BV22">
        <f t="shared" si="22"/>
        <v>60876</v>
      </c>
      <c r="BW22">
        <v>985</v>
      </c>
      <c r="BX22">
        <f t="shared" si="23"/>
        <v>5</v>
      </c>
      <c r="BY22">
        <f t="shared" si="24"/>
        <v>61.803045685279187</v>
      </c>
      <c r="BZ22" t="s">
        <v>23</v>
      </c>
      <c r="CA22">
        <v>327134</v>
      </c>
    </row>
    <row r="23" spans="1:79" ht="17.25" customHeight="1" x14ac:dyDescent="0.3">
      <c r="A23" s="2">
        <v>44546</v>
      </c>
      <c r="B23" t="s">
        <v>66</v>
      </c>
      <c r="C23" t="s">
        <v>67</v>
      </c>
      <c r="D23" t="s">
        <v>27</v>
      </c>
      <c r="E23" t="s">
        <v>4</v>
      </c>
      <c r="F23">
        <v>705</v>
      </c>
      <c r="G23">
        <v>339</v>
      </c>
      <c r="H23">
        <v>0</v>
      </c>
      <c r="I23">
        <v>0</v>
      </c>
      <c r="J23">
        <f t="shared" si="0"/>
        <v>1044</v>
      </c>
      <c r="K23">
        <v>0</v>
      </c>
      <c r="L23">
        <f t="shared" si="1"/>
        <v>1044</v>
      </c>
      <c r="M23">
        <v>14</v>
      </c>
      <c r="N23">
        <v>1</v>
      </c>
      <c r="O23">
        <f t="shared" si="2"/>
        <v>74.571428571428569</v>
      </c>
      <c r="P23" t="s">
        <v>15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1522</v>
      </c>
      <c r="AC23">
        <v>0</v>
      </c>
      <c r="AD23">
        <v>0</v>
      </c>
      <c r="AE23">
        <v>0</v>
      </c>
      <c r="AF23">
        <f t="shared" si="6"/>
        <v>1522</v>
      </c>
      <c r="AG23">
        <v>0</v>
      </c>
      <c r="AH23">
        <f t="shared" si="7"/>
        <v>1522</v>
      </c>
      <c r="AI23">
        <v>17</v>
      </c>
      <c r="AJ23">
        <f t="shared" si="8"/>
        <v>6</v>
      </c>
      <c r="AK23">
        <f t="shared" si="25"/>
        <v>89.529411764705884</v>
      </c>
      <c r="AL23" t="s">
        <v>19</v>
      </c>
      <c r="AM23">
        <v>527</v>
      </c>
      <c r="AN23">
        <v>950</v>
      </c>
      <c r="AO23">
        <v>-4</v>
      </c>
      <c r="AP23">
        <f t="shared" si="9"/>
        <v>1473</v>
      </c>
      <c r="AQ23">
        <v>0</v>
      </c>
      <c r="AR23">
        <f t="shared" si="10"/>
        <v>1473</v>
      </c>
      <c r="AS23">
        <v>15</v>
      </c>
      <c r="AT23">
        <f t="shared" si="11"/>
        <v>6</v>
      </c>
      <c r="AU23">
        <f t="shared" si="12"/>
        <v>98.2</v>
      </c>
      <c r="AV23" t="s">
        <v>20</v>
      </c>
      <c r="AW23">
        <v>22</v>
      </c>
      <c r="AX23">
        <v>0</v>
      </c>
      <c r="AY23">
        <v>0</v>
      </c>
      <c r="AZ23">
        <f t="shared" si="13"/>
        <v>22</v>
      </c>
      <c r="BA23">
        <v>0</v>
      </c>
      <c r="BB23">
        <f t="shared" si="14"/>
        <v>22</v>
      </c>
      <c r="BC23">
        <v>5</v>
      </c>
      <c r="BD23">
        <f t="shared" si="15"/>
        <v>7</v>
      </c>
      <c r="BE23">
        <f t="shared" si="16"/>
        <v>4.4000000000000004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1039</v>
      </c>
      <c r="BR23">
        <v>335</v>
      </c>
      <c r="BS23">
        <v>-20</v>
      </c>
      <c r="BT23">
        <f t="shared" si="21"/>
        <v>1354</v>
      </c>
      <c r="BU23">
        <v>0</v>
      </c>
      <c r="BV23">
        <f t="shared" si="22"/>
        <v>1354</v>
      </c>
      <c r="BW23">
        <v>8</v>
      </c>
      <c r="BX23">
        <f t="shared" si="23"/>
        <v>5</v>
      </c>
      <c r="BY23">
        <f t="shared" si="24"/>
        <v>169.25</v>
      </c>
      <c r="BZ23" t="s">
        <v>23</v>
      </c>
      <c r="CA23">
        <v>0</v>
      </c>
    </row>
    <row r="24" spans="1:79" ht="17.25" customHeight="1" x14ac:dyDescent="0.3">
      <c r="A24" s="2">
        <v>44546</v>
      </c>
      <c r="B24" t="s">
        <v>68</v>
      </c>
      <c r="C24" t="s">
        <v>69</v>
      </c>
      <c r="D24" t="s">
        <v>27</v>
      </c>
      <c r="E24" t="s">
        <v>4</v>
      </c>
      <c r="F24">
        <v>403</v>
      </c>
      <c r="G24">
        <v>0</v>
      </c>
      <c r="H24">
        <v>0</v>
      </c>
      <c r="I24">
        <v>0</v>
      </c>
      <c r="J24">
        <f t="shared" si="0"/>
        <v>403</v>
      </c>
      <c r="K24">
        <v>0</v>
      </c>
      <c r="L24">
        <f t="shared" si="1"/>
        <v>403</v>
      </c>
      <c r="M24">
        <v>17</v>
      </c>
      <c r="N24">
        <v>1</v>
      </c>
      <c r="O24">
        <f t="shared" si="2"/>
        <v>23.705882352941178</v>
      </c>
      <c r="P24" t="s">
        <v>15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A24" t="s">
        <v>16</v>
      </c>
      <c r="AB24">
        <v>231</v>
      </c>
      <c r="AC24">
        <v>0</v>
      </c>
      <c r="AD24">
        <v>0</v>
      </c>
      <c r="AE24">
        <v>-5</v>
      </c>
      <c r="AF24">
        <f t="shared" si="6"/>
        <v>226</v>
      </c>
      <c r="AG24">
        <v>0</v>
      </c>
      <c r="AH24">
        <f t="shared" si="7"/>
        <v>226</v>
      </c>
      <c r="AI24">
        <v>7</v>
      </c>
      <c r="AJ24">
        <f t="shared" si="8"/>
        <v>6</v>
      </c>
      <c r="AK24">
        <f t="shared" si="25"/>
        <v>32.285714285714285</v>
      </c>
      <c r="AL24" t="s">
        <v>19</v>
      </c>
      <c r="AM24">
        <v>1339</v>
      </c>
      <c r="AN24">
        <v>600</v>
      </c>
      <c r="AO24">
        <v>0</v>
      </c>
      <c r="AP24">
        <f t="shared" si="9"/>
        <v>1939</v>
      </c>
      <c r="AQ24">
        <v>0</v>
      </c>
      <c r="AR24">
        <f t="shared" si="10"/>
        <v>1939</v>
      </c>
      <c r="AS24">
        <v>16</v>
      </c>
      <c r="AT24">
        <f t="shared" si="11"/>
        <v>6</v>
      </c>
      <c r="AU24">
        <f t="shared" si="12"/>
        <v>121.1875</v>
      </c>
      <c r="AV24" t="s">
        <v>20</v>
      </c>
      <c r="AW24">
        <v>217</v>
      </c>
      <c r="AX24">
        <v>0</v>
      </c>
      <c r="AY24">
        <v>0</v>
      </c>
      <c r="AZ24">
        <f t="shared" si="13"/>
        <v>217</v>
      </c>
      <c r="BA24">
        <v>0</v>
      </c>
      <c r="BB24">
        <f t="shared" si="14"/>
        <v>217</v>
      </c>
      <c r="BC24">
        <v>13</v>
      </c>
      <c r="BD24">
        <f t="shared" si="15"/>
        <v>7</v>
      </c>
      <c r="BE24">
        <f t="shared" si="16"/>
        <v>16.692307692307693</v>
      </c>
      <c r="BF24" t="s">
        <v>21</v>
      </c>
      <c r="BG24">
        <v>384</v>
      </c>
      <c r="BH24">
        <v>300</v>
      </c>
      <c r="BI24">
        <v>0</v>
      </c>
      <c r="BJ24">
        <f t="shared" si="17"/>
        <v>684</v>
      </c>
      <c r="BK24">
        <v>0</v>
      </c>
      <c r="BL24">
        <f t="shared" si="18"/>
        <v>684</v>
      </c>
      <c r="BM24">
        <v>6</v>
      </c>
      <c r="BN24">
        <f t="shared" si="19"/>
        <v>5</v>
      </c>
      <c r="BO24">
        <f t="shared" si="20"/>
        <v>114</v>
      </c>
      <c r="BP24" t="s">
        <v>22</v>
      </c>
      <c r="BQ24">
        <v>867</v>
      </c>
      <c r="BR24">
        <v>0</v>
      </c>
      <c r="BS24">
        <v>-10</v>
      </c>
      <c r="BT24">
        <f t="shared" si="21"/>
        <v>857</v>
      </c>
      <c r="BU24">
        <v>0</v>
      </c>
      <c r="BV24">
        <f t="shared" si="22"/>
        <v>857</v>
      </c>
      <c r="BW24">
        <v>8</v>
      </c>
      <c r="BX24">
        <f t="shared" si="23"/>
        <v>5</v>
      </c>
      <c r="BY24">
        <f t="shared" si="24"/>
        <v>107.125</v>
      </c>
      <c r="BZ24" t="s">
        <v>23</v>
      </c>
      <c r="CA24">
        <v>898</v>
      </c>
    </row>
    <row r="25" spans="1:79" ht="17.25" customHeight="1" x14ac:dyDescent="0.3">
      <c r="A25" s="2">
        <v>44546</v>
      </c>
      <c r="B25" t="s">
        <v>70</v>
      </c>
      <c r="C25" t="s">
        <v>71</v>
      </c>
      <c r="D25" t="s">
        <v>27</v>
      </c>
      <c r="E25" t="s">
        <v>4</v>
      </c>
      <c r="F25">
        <v>912</v>
      </c>
      <c r="G25">
        <v>0</v>
      </c>
      <c r="H25">
        <v>0</v>
      </c>
      <c r="I25">
        <v>-20</v>
      </c>
      <c r="J25">
        <f t="shared" si="0"/>
        <v>892</v>
      </c>
      <c r="K25">
        <v>0</v>
      </c>
      <c r="L25">
        <f t="shared" si="1"/>
        <v>892</v>
      </c>
      <c r="M25">
        <v>94</v>
      </c>
      <c r="N25">
        <v>1</v>
      </c>
      <c r="O25">
        <f t="shared" si="2"/>
        <v>9.4893617021276597</v>
      </c>
      <c r="P25" t="s">
        <v>15</v>
      </c>
      <c r="Q25">
        <v>613</v>
      </c>
      <c r="R25">
        <v>0</v>
      </c>
      <c r="S25">
        <v>0</v>
      </c>
      <c r="T25">
        <v>0</v>
      </c>
      <c r="U25">
        <f t="shared" si="3"/>
        <v>613</v>
      </c>
      <c r="V25">
        <v>0</v>
      </c>
      <c r="W25">
        <f t="shared" si="4"/>
        <v>613</v>
      </c>
      <c r="X25">
        <v>23</v>
      </c>
      <c r="Y25">
        <v>2</v>
      </c>
      <c r="Z25">
        <f t="shared" si="5"/>
        <v>26.652173913043477</v>
      </c>
      <c r="AA25" t="s">
        <v>16</v>
      </c>
      <c r="AB25">
        <v>2278</v>
      </c>
      <c r="AC25">
        <v>0</v>
      </c>
      <c r="AD25">
        <v>0</v>
      </c>
      <c r="AE25">
        <v>-61</v>
      </c>
      <c r="AF25">
        <f t="shared" si="6"/>
        <v>2217</v>
      </c>
      <c r="AG25">
        <v>0</v>
      </c>
      <c r="AH25">
        <f t="shared" si="7"/>
        <v>2217</v>
      </c>
      <c r="AI25">
        <v>59</v>
      </c>
      <c r="AJ25">
        <f t="shared" si="8"/>
        <v>6</v>
      </c>
      <c r="AK25">
        <f t="shared" si="25"/>
        <v>37.576271186440678</v>
      </c>
      <c r="AL25" t="s">
        <v>19</v>
      </c>
      <c r="AM25">
        <v>1875</v>
      </c>
      <c r="AN25">
        <v>0</v>
      </c>
      <c r="AO25">
        <v>-165</v>
      </c>
      <c r="AP25">
        <f t="shared" si="9"/>
        <v>1710</v>
      </c>
      <c r="AQ25">
        <v>0</v>
      </c>
      <c r="AR25">
        <f t="shared" si="10"/>
        <v>1710</v>
      </c>
      <c r="AS25">
        <v>82</v>
      </c>
      <c r="AT25">
        <f t="shared" si="11"/>
        <v>6</v>
      </c>
      <c r="AU25">
        <f t="shared" si="12"/>
        <v>20.853658536585368</v>
      </c>
      <c r="AV25" t="s">
        <v>20</v>
      </c>
      <c r="AW25">
        <v>825</v>
      </c>
      <c r="AX25">
        <v>0</v>
      </c>
      <c r="AY25">
        <v>-15</v>
      </c>
      <c r="AZ25">
        <f t="shared" si="13"/>
        <v>810</v>
      </c>
      <c r="BA25">
        <v>900</v>
      </c>
      <c r="BB25">
        <f t="shared" si="14"/>
        <v>1710</v>
      </c>
      <c r="BC25">
        <v>72</v>
      </c>
      <c r="BD25">
        <f t="shared" si="15"/>
        <v>7</v>
      </c>
      <c r="BE25">
        <f t="shared" si="16"/>
        <v>23.75</v>
      </c>
      <c r="BF25" t="s">
        <v>21</v>
      </c>
      <c r="BG25">
        <v>510</v>
      </c>
      <c r="BH25">
        <v>0</v>
      </c>
      <c r="BI25">
        <v>-15</v>
      </c>
      <c r="BJ25">
        <f t="shared" si="17"/>
        <v>495</v>
      </c>
      <c r="BK25">
        <v>600</v>
      </c>
      <c r="BL25">
        <f t="shared" si="18"/>
        <v>1095</v>
      </c>
      <c r="BM25">
        <v>45</v>
      </c>
      <c r="BN25">
        <f t="shared" si="19"/>
        <v>5</v>
      </c>
      <c r="BO25">
        <f t="shared" si="20"/>
        <v>24.333333333333332</v>
      </c>
      <c r="BP25" t="s">
        <v>22</v>
      </c>
      <c r="BQ25">
        <v>4021</v>
      </c>
      <c r="BR25">
        <v>0</v>
      </c>
      <c r="BS25">
        <v>-10</v>
      </c>
      <c r="BT25">
        <f t="shared" si="21"/>
        <v>4011</v>
      </c>
      <c r="BU25">
        <v>0</v>
      </c>
      <c r="BV25">
        <f t="shared" si="22"/>
        <v>4011</v>
      </c>
      <c r="BW25">
        <v>41</v>
      </c>
      <c r="BX25">
        <f t="shared" si="23"/>
        <v>5</v>
      </c>
      <c r="BY25">
        <f t="shared" si="24"/>
        <v>97.829268292682926</v>
      </c>
      <c r="BZ25" t="s">
        <v>23</v>
      </c>
      <c r="CA25">
        <v>34800</v>
      </c>
    </row>
    <row r="26" spans="1:79" ht="17.25" customHeight="1" x14ac:dyDescent="0.3">
      <c r="A26" s="2">
        <v>44546</v>
      </c>
      <c r="B26" t="s">
        <v>72</v>
      </c>
      <c r="C26" t="s">
        <v>73</v>
      </c>
      <c r="D26" t="s">
        <v>27</v>
      </c>
      <c r="E26" t="s">
        <v>4</v>
      </c>
      <c r="F26">
        <v>696</v>
      </c>
      <c r="G26">
        <v>0</v>
      </c>
      <c r="H26">
        <v>0</v>
      </c>
      <c r="I26">
        <v>0</v>
      </c>
      <c r="J26">
        <f t="shared" si="0"/>
        <v>696</v>
      </c>
      <c r="K26">
        <v>0</v>
      </c>
      <c r="L26">
        <f t="shared" si="1"/>
        <v>696</v>
      </c>
      <c r="M26">
        <v>33</v>
      </c>
      <c r="N26">
        <v>1</v>
      </c>
      <c r="O26">
        <f t="shared" si="2"/>
        <v>21.09090909090909</v>
      </c>
      <c r="P26" t="s">
        <v>15</v>
      </c>
      <c r="Q26">
        <v>200</v>
      </c>
      <c r="R26">
        <v>0</v>
      </c>
      <c r="S26">
        <v>0</v>
      </c>
      <c r="T26">
        <v>0</v>
      </c>
      <c r="U26">
        <f t="shared" si="3"/>
        <v>200</v>
      </c>
      <c r="V26">
        <v>0</v>
      </c>
      <c r="W26">
        <f t="shared" si="4"/>
        <v>200</v>
      </c>
      <c r="X26">
        <v>8</v>
      </c>
      <c r="Y26">
        <v>2</v>
      </c>
      <c r="Z26">
        <f t="shared" si="5"/>
        <v>25</v>
      </c>
      <c r="AA26" t="s">
        <v>16</v>
      </c>
      <c r="AB26">
        <v>1141</v>
      </c>
      <c r="AC26">
        <v>0</v>
      </c>
      <c r="AD26">
        <v>0</v>
      </c>
      <c r="AE26">
        <v>-27</v>
      </c>
      <c r="AF26">
        <f t="shared" si="6"/>
        <v>1114</v>
      </c>
      <c r="AG26">
        <v>0</v>
      </c>
      <c r="AH26">
        <f t="shared" si="7"/>
        <v>1114</v>
      </c>
      <c r="AI26">
        <v>26</v>
      </c>
      <c r="AJ26">
        <f t="shared" si="8"/>
        <v>6</v>
      </c>
      <c r="AK26">
        <f t="shared" si="25"/>
        <v>42.846153846153847</v>
      </c>
      <c r="AL26" t="s">
        <v>19</v>
      </c>
      <c r="AM26">
        <v>1592</v>
      </c>
      <c r="AN26">
        <v>1700</v>
      </c>
      <c r="AO26">
        <v>-30</v>
      </c>
      <c r="AP26">
        <f t="shared" si="9"/>
        <v>3262</v>
      </c>
      <c r="AQ26">
        <v>0</v>
      </c>
      <c r="AR26">
        <f t="shared" si="10"/>
        <v>3262</v>
      </c>
      <c r="AS26">
        <v>30</v>
      </c>
      <c r="AT26">
        <f t="shared" si="11"/>
        <v>6</v>
      </c>
      <c r="AU26">
        <f t="shared" si="12"/>
        <v>108.73333333333333</v>
      </c>
      <c r="AV26" t="s">
        <v>20</v>
      </c>
      <c r="AW26">
        <v>384</v>
      </c>
      <c r="AX26">
        <v>0</v>
      </c>
      <c r="AY26">
        <v>0</v>
      </c>
      <c r="AZ26">
        <f t="shared" si="13"/>
        <v>384</v>
      </c>
      <c r="BA26">
        <v>600</v>
      </c>
      <c r="BB26">
        <f t="shared" si="14"/>
        <v>984</v>
      </c>
      <c r="BC26">
        <v>15</v>
      </c>
      <c r="BD26">
        <f t="shared" si="15"/>
        <v>7</v>
      </c>
      <c r="BE26">
        <f t="shared" si="16"/>
        <v>65.599999999999994</v>
      </c>
      <c r="BF26" t="s">
        <v>21</v>
      </c>
      <c r="BG26">
        <v>1402</v>
      </c>
      <c r="BH26">
        <v>0</v>
      </c>
      <c r="BI26">
        <v>-15</v>
      </c>
      <c r="BJ26">
        <f t="shared" si="17"/>
        <v>1387</v>
      </c>
      <c r="BK26">
        <v>0</v>
      </c>
      <c r="BL26">
        <f t="shared" si="18"/>
        <v>1387</v>
      </c>
      <c r="BM26">
        <v>14</v>
      </c>
      <c r="BN26">
        <f t="shared" si="19"/>
        <v>5</v>
      </c>
      <c r="BO26">
        <f t="shared" si="20"/>
        <v>99.071428571428569</v>
      </c>
      <c r="BP26" t="s">
        <v>22</v>
      </c>
      <c r="BQ26">
        <v>480</v>
      </c>
      <c r="BR26">
        <v>475</v>
      </c>
      <c r="BS26">
        <v>0</v>
      </c>
      <c r="BT26">
        <f t="shared" si="21"/>
        <v>955</v>
      </c>
      <c r="BU26">
        <v>0</v>
      </c>
      <c r="BV26">
        <f t="shared" si="22"/>
        <v>955</v>
      </c>
      <c r="BW26">
        <v>24</v>
      </c>
      <c r="BX26">
        <f t="shared" si="23"/>
        <v>5</v>
      </c>
      <c r="BY26">
        <f t="shared" si="24"/>
        <v>39.791666666666664</v>
      </c>
      <c r="BZ26" t="s">
        <v>23</v>
      </c>
      <c r="CA26">
        <v>8700</v>
      </c>
    </row>
    <row r="27" spans="1:79" ht="17.25" customHeight="1" x14ac:dyDescent="0.3">
      <c r="A27" s="2">
        <v>44546</v>
      </c>
      <c r="B27" t="s">
        <v>74</v>
      </c>
      <c r="C27" t="s">
        <v>75</v>
      </c>
      <c r="D27" t="s">
        <v>27</v>
      </c>
      <c r="E27" t="s">
        <v>4</v>
      </c>
      <c r="F27">
        <v>5070</v>
      </c>
      <c r="G27">
        <v>678</v>
      </c>
      <c r="H27">
        <v>0</v>
      </c>
      <c r="I27">
        <v>-271</v>
      </c>
      <c r="J27">
        <f t="shared" si="0"/>
        <v>5477</v>
      </c>
      <c r="K27">
        <v>3000</v>
      </c>
      <c r="L27">
        <f t="shared" si="1"/>
        <v>8477</v>
      </c>
      <c r="M27">
        <v>825</v>
      </c>
      <c r="N27">
        <v>1</v>
      </c>
      <c r="O27">
        <f t="shared" si="2"/>
        <v>10.275151515151515</v>
      </c>
      <c r="P27" t="s">
        <v>15</v>
      </c>
      <c r="Q27">
        <v>1017</v>
      </c>
      <c r="R27">
        <v>1526</v>
      </c>
      <c r="S27">
        <v>0</v>
      </c>
      <c r="T27">
        <v>-50</v>
      </c>
      <c r="U27">
        <f t="shared" si="3"/>
        <v>2493</v>
      </c>
      <c r="V27">
        <v>0</v>
      </c>
      <c r="W27">
        <f t="shared" si="4"/>
        <v>2493</v>
      </c>
      <c r="X27">
        <v>165</v>
      </c>
      <c r="Y27">
        <v>2</v>
      </c>
      <c r="Z27">
        <f>IFERROR(W27/X27,0)</f>
        <v>15.109090909090909</v>
      </c>
      <c r="AA27" t="s">
        <v>16</v>
      </c>
      <c r="AB27">
        <v>7443</v>
      </c>
      <c r="AC27">
        <v>0</v>
      </c>
      <c r="AD27">
        <v>0</v>
      </c>
      <c r="AE27">
        <v>0</v>
      </c>
      <c r="AF27">
        <f t="shared" si="6"/>
        <v>7443</v>
      </c>
      <c r="AG27">
        <v>0</v>
      </c>
      <c r="AH27">
        <f t="shared" si="7"/>
        <v>7443</v>
      </c>
      <c r="AI27">
        <v>224</v>
      </c>
      <c r="AJ27">
        <f t="shared" si="8"/>
        <v>6</v>
      </c>
      <c r="AK27">
        <f t="shared" si="25"/>
        <v>33.227678571428569</v>
      </c>
      <c r="AL27" t="s">
        <v>19</v>
      </c>
      <c r="AM27">
        <v>2042</v>
      </c>
      <c r="AN27">
        <v>1210</v>
      </c>
      <c r="AO27">
        <v>-43</v>
      </c>
      <c r="AP27">
        <f t="shared" si="9"/>
        <v>3209</v>
      </c>
      <c r="AQ27">
        <v>0</v>
      </c>
      <c r="AR27">
        <f t="shared" si="10"/>
        <v>3209</v>
      </c>
      <c r="AS27">
        <v>91</v>
      </c>
      <c r="AT27">
        <f t="shared" si="11"/>
        <v>6</v>
      </c>
      <c r="AU27">
        <f t="shared" si="12"/>
        <v>35.263736263736263</v>
      </c>
      <c r="AV27" t="s">
        <v>20</v>
      </c>
      <c r="AW27">
        <v>1381</v>
      </c>
      <c r="AX27">
        <v>110</v>
      </c>
      <c r="AY27">
        <v>-10</v>
      </c>
      <c r="AZ27">
        <f t="shared" si="13"/>
        <v>1481</v>
      </c>
      <c r="BA27">
        <v>0</v>
      </c>
      <c r="BB27">
        <f t="shared" si="14"/>
        <v>1481</v>
      </c>
      <c r="BC27">
        <v>80</v>
      </c>
      <c r="BD27">
        <f t="shared" si="15"/>
        <v>7</v>
      </c>
      <c r="BE27">
        <f t="shared" si="16"/>
        <v>18.512499999999999</v>
      </c>
      <c r="BF27" t="s">
        <v>21</v>
      </c>
      <c r="BG27">
        <v>358</v>
      </c>
      <c r="BH27">
        <v>3860</v>
      </c>
      <c r="BI27">
        <v>-15</v>
      </c>
      <c r="BJ27">
        <f t="shared" si="17"/>
        <v>4203</v>
      </c>
      <c r="BK27">
        <v>0</v>
      </c>
      <c r="BL27">
        <f t="shared" si="18"/>
        <v>4203</v>
      </c>
      <c r="BM27">
        <v>90</v>
      </c>
      <c r="BN27">
        <f t="shared" si="19"/>
        <v>5</v>
      </c>
      <c r="BO27">
        <f t="shared" si="20"/>
        <v>46.7</v>
      </c>
      <c r="BP27" t="s">
        <v>22</v>
      </c>
      <c r="BQ27">
        <v>3458</v>
      </c>
      <c r="BR27">
        <v>2183</v>
      </c>
      <c r="BS27">
        <v>-52</v>
      </c>
      <c r="BT27">
        <f t="shared" si="21"/>
        <v>5589</v>
      </c>
      <c r="BU27">
        <v>0</v>
      </c>
      <c r="BV27">
        <f t="shared" si="22"/>
        <v>5589</v>
      </c>
      <c r="BW27">
        <v>101</v>
      </c>
      <c r="BX27">
        <f t="shared" si="23"/>
        <v>5</v>
      </c>
      <c r="BY27">
        <f t="shared" si="24"/>
        <v>55.336633663366335</v>
      </c>
      <c r="BZ27" t="s">
        <v>23</v>
      </c>
      <c r="CA27">
        <v>13200</v>
      </c>
    </row>
    <row r="28" spans="1:79" ht="17.25" customHeight="1" x14ac:dyDescent="0.3">
      <c r="A28" s="2">
        <v>44546</v>
      </c>
      <c r="B28" t="s">
        <v>76</v>
      </c>
      <c r="C28" t="s">
        <v>77</v>
      </c>
      <c r="D28" t="s">
        <v>27</v>
      </c>
      <c r="E28" t="s">
        <v>4</v>
      </c>
      <c r="F28">
        <v>697</v>
      </c>
      <c r="G28">
        <v>0</v>
      </c>
      <c r="H28">
        <v>0</v>
      </c>
      <c r="I28">
        <v>-25</v>
      </c>
      <c r="J28">
        <f t="shared" si="0"/>
        <v>672</v>
      </c>
      <c r="K28">
        <v>0</v>
      </c>
      <c r="L28">
        <f t="shared" si="1"/>
        <v>672</v>
      </c>
      <c r="M28">
        <v>60</v>
      </c>
      <c r="N28">
        <v>1</v>
      </c>
      <c r="O28">
        <f t="shared" si="2"/>
        <v>11.2</v>
      </c>
      <c r="P28" t="s">
        <v>15</v>
      </c>
      <c r="Q28">
        <v>753</v>
      </c>
      <c r="R28">
        <v>0</v>
      </c>
      <c r="S28">
        <v>0</v>
      </c>
      <c r="T28">
        <v>0</v>
      </c>
      <c r="U28">
        <f t="shared" si="3"/>
        <v>753</v>
      </c>
      <c r="V28">
        <v>0</v>
      </c>
      <c r="W28">
        <f t="shared" si="4"/>
        <v>753</v>
      </c>
      <c r="X28">
        <v>11</v>
      </c>
      <c r="Y28">
        <v>2</v>
      </c>
      <c r="Z28">
        <f t="shared" si="5"/>
        <v>68.454545454545453</v>
      </c>
      <c r="AA28" t="s">
        <v>16</v>
      </c>
      <c r="AB28">
        <v>1926</v>
      </c>
      <c r="AC28">
        <v>0</v>
      </c>
      <c r="AD28">
        <v>0</v>
      </c>
      <c r="AE28">
        <v>-10</v>
      </c>
      <c r="AF28">
        <f t="shared" si="6"/>
        <v>1916</v>
      </c>
      <c r="AG28">
        <v>0</v>
      </c>
      <c r="AH28">
        <f t="shared" si="7"/>
        <v>1916</v>
      </c>
      <c r="AI28">
        <v>40</v>
      </c>
      <c r="AJ28">
        <f t="shared" si="8"/>
        <v>6</v>
      </c>
      <c r="AK28">
        <f t="shared" si="25"/>
        <v>47.9</v>
      </c>
      <c r="AL28" t="s">
        <v>19</v>
      </c>
      <c r="AM28">
        <v>705</v>
      </c>
      <c r="AN28">
        <v>0</v>
      </c>
      <c r="AO28">
        <v>-25</v>
      </c>
      <c r="AP28">
        <f t="shared" si="9"/>
        <v>680</v>
      </c>
      <c r="AQ28">
        <v>0</v>
      </c>
      <c r="AR28">
        <f t="shared" si="10"/>
        <v>680</v>
      </c>
      <c r="AS28">
        <v>11</v>
      </c>
      <c r="AT28">
        <f t="shared" si="11"/>
        <v>6</v>
      </c>
      <c r="AU28">
        <f t="shared" si="12"/>
        <v>61.81818181818182</v>
      </c>
      <c r="AV28" t="s">
        <v>20</v>
      </c>
      <c r="AW28">
        <v>671</v>
      </c>
      <c r="AX28">
        <v>0</v>
      </c>
      <c r="AY28">
        <v>-5</v>
      </c>
      <c r="AZ28">
        <f t="shared" si="13"/>
        <v>666</v>
      </c>
      <c r="BA28">
        <v>0</v>
      </c>
      <c r="BB28">
        <f t="shared" si="14"/>
        <v>666</v>
      </c>
      <c r="BC28">
        <v>32</v>
      </c>
      <c r="BD28">
        <f t="shared" si="15"/>
        <v>7</v>
      </c>
      <c r="BE28">
        <f t="shared" si="16"/>
        <v>20.8125</v>
      </c>
      <c r="BF28" t="s">
        <v>21</v>
      </c>
      <c r="BG28">
        <v>440</v>
      </c>
      <c r="BH28">
        <v>0</v>
      </c>
      <c r="BI28">
        <v>0</v>
      </c>
      <c r="BJ28">
        <f t="shared" si="17"/>
        <v>440</v>
      </c>
      <c r="BK28">
        <v>0</v>
      </c>
      <c r="BL28">
        <f t="shared" si="18"/>
        <v>440</v>
      </c>
      <c r="BM28">
        <v>13</v>
      </c>
      <c r="BN28">
        <f t="shared" si="19"/>
        <v>5</v>
      </c>
      <c r="BO28">
        <f t="shared" si="20"/>
        <v>33.846153846153847</v>
      </c>
      <c r="BP28" t="s">
        <v>22</v>
      </c>
      <c r="BQ28">
        <v>1522</v>
      </c>
      <c r="BR28">
        <v>0</v>
      </c>
      <c r="BS28">
        <v>0</v>
      </c>
      <c r="BT28">
        <f t="shared" si="21"/>
        <v>1522</v>
      </c>
      <c r="BU28">
        <v>0</v>
      </c>
      <c r="BV28">
        <f t="shared" si="22"/>
        <v>1522</v>
      </c>
      <c r="BW28">
        <v>17</v>
      </c>
      <c r="BX28">
        <f t="shared" si="23"/>
        <v>5</v>
      </c>
      <c r="BY28">
        <f t="shared" si="24"/>
        <v>89.529411764705884</v>
      </c>
      <c r="BZ28" t="s">
        <v>23</v>
      </c>
      <c r="CA28">
        <v>11400</v>
      </c>
    </row>
    <row r="29" spans="1:79" ht="17.25" customHeight="1" x14ac:dyDescent="0.3">
      <c r="A29" s="2">
        <v>44546</v>
      </c>
      <c r="B29" t="s">
        <v>78</v>
      </c>
      <c r="C29" t="s">
        <v>79</v>
      </c>
      <c r="D29" t="s">
        <v>27</v>
      </c>
      <c r="E29" t="s">
        <v>4</v>
      </c>
      <c r="F29">
        <v>1137</v>
      </c>
      <c r="G29">
        <v>0</v>
      </c>
      <c r="H29">
        <v>0</v>
      </c>
      <c r="I29">
        <v>-200</v>
      </c>
      <c r="J29">
        <f t="shared" si="0"/>
        <v>937</v>
      </c>
      <c r="K29">
        <v>0</v>
      </c>
      <c r="L29">
        <f t="shared" si="1"/>
        <v>937</v>
      </c>
      <c r="M29">
        <v>27</v>
      </c>
      <c r="N29">
        <v>1</v>
      </c>
      <c r="O29">
        <f t="shared" si="2"/>
        <v>34.703703703703702</v>
      </c>
      <c r="P29" t="s">
        <v>15</v>
      </c>
      <c r="Q29">
        <v>567</v>
      </c>
      <c r="R29">
        <v>0</v>
      </c>
      <c r="S29">
        <v>0</v>
      </c>
      <c r="T29">
        <v>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A29" t="s">
        <v>16</v>
      </c>
      <c r="AB29">
        <v>2762</v>
      </c>
      <c r="AC29">
        <v>0</v>
      </c>
      <c r="AD29">
        <v>0</v>
      </c>
      <c r="AE29">
        <v>0</v>
      </c>
      <c r="AF29">
        <f t="shared" si="6"/>
        <v>2762</v>
      </c>
      <c r="AG29">
        <v>0</v>
      </c>
      <c r="AH29">
        <f t="shared" si="7"/>
        <v>2762</v>
      </c>
      <c r="AI29">
        <v>52</v>
      </c>
      <c r="AJ29">
        <f t="shared" si="8"/>
        <v>6</v>
      </c>
      <c r="AK29">
        <f t="shared" si="25"/>
        <v>53.115384615384613</v>
      </c>
      <c r="AL29" t="s">
        <v>19</v>
      </c>
      <c r="AM29">
        <v>944</v>
      </c>
      <c r="AN29">
        <v>0</v>
      </c>
      <c r="AO29">
        <v>0</v>
      </c>
      <c r="AP29">
        <f t="shared" si="9"/>
        <v>944</v>
      </c>
      <c r="AQ29">
        <v>0</v>
      </c>
      <c r="AR29">
        <f t="shared" si="10"/>
        <v>944</v>
      </c>
      <c r="AS29">
        <v>11</v>
      </c>
      <c r="AT29">
        <f t="shared" si="11"/>
        <v>6</v>
      </c>
      <c r="AU29">
        <f t="shared" si="12"/>
        <v>85.818181818181813</v>
      </c>
      <c r="AV29" t="s">
        <v>20</v>
      </c>
      <c r="AW29">
        <v>1118</v>
      </c>
      <c r="AX29">
        <v>0</v>
      </c>
      <c r="AY29">
        <v>0</v>
      </c>
      <c r="AZ29">
        <f t="shared" si="13"/>
        <v>1118</v>
      </c>
      <c r="BA29">
        <v>0</v>
      </c>
      <c r="BB29">
        <f t="shared" si="14"/>
        <v>1118</v>
      </c>
      <c r="BC29">
        <v>38</v>
      </c>
      <c r="BD29">
        <f t="shared" si="15"/>
        <v>7</v>
      </c>
      <c r="BE29">
        <f t="shared" si="16"/>
        <v>29.421052631578949</v>
      </c>
      <c r="BF29" t="s">
        <v>21</v>
      </c>
      <c r="BG29">
        <v>584</v>
      </c>
      <c r="BH29">
        <v>0</v>
      </c>
      <c r="BI29">
        <v>-10</v>
      </c>
      <c r="BJ29">
        <f t="shared" si="17"/>
        <v>574</v>
      </c>
      <c r="BK29">
        <v>0</v>
      </c>
      <c r="BL29">
        <f t="shared" si="18"/>
        <v>574</v>
      </c>
      <c r="BM29">
        <v>16</v>
      </c>
      <c r="BN29">
        <f t="shared" si="19"/>
        <v>5</v>
      </c>
      <c r="BO29">
        <f t="shared" si="20"/>
        <v>35.875</v>
      </c>
      <c r="BP29" t="s">
        <v>22</v>
      </c>
      <c r="BQ29">
        <v>1469</v>
      </c>
      <c r="BR29">
        <v>0</v>
      </c>
      <c r="BS29">
        <v>0</v>
      </c>
      <c r="BT29">
        <f t="shared" si="21"/>
        <v>1469</v>
      </c>
      <c r="BU29">
        <v>0</v>
      </c>
      <c r="BV29">
        <f t="shared" si="22"/>
        <v>1469</v>
      </c>
      <c r="BW29">
        <v>5</v>
      </c>
      <c r="BX29">
        <f t="shared" si="23"/>
        <v>5</v>
      </c>
      <c r="BY29">
        <f t="shared" si="24"/>
        <v>293.8</v>
      </c>
      <c r="BZ29" t="s">
        <v>23</v>
      </c>
      <c r="CA29">
        <v>2700</v>
      </c>
    </row>
    <row r="30" spans="1:79" ht="17.25" customHeight="1" x14ac:dyDescent="0.3">
      <c r="A30" s="2">
        <v>44546</v>
      </c>
      <c r="B30" t="s">
        <v>80</v>
      </c>
      <c r="C30" t="s">
        <v>81</v>
      </c>
      <c r="D30" t="s">
        <v>27</v>
      </c>
      <c r="E30" t="s">
        <v>4</v>
      </c>
      <c r="F30">
        <v>1264</v>
      </c>
      <c r="G30">
        <v>0</v>
      </c>
      <c r="H30">
        <v>0</v>
      </c>
      <c r="I30">
        <v>-20</v>
      </c>
      <c r="J30">
        <f t="shared" si="0"/>
        <v>1244</v>
      </c>
      <c r="K30">
        <v>0</v>
      </c>
      <c r="L30">
        <f t="shared" si="1"/>
        <v>1244</v>
      </c>
      <c r="M30">
        <v>30</v>
      </c>
      <c r="N30">
        <v>1</v>
      </c>
      <c r="O30">
        <f t="shared" si="2"/>
        <v>41.466666666666669</v>
      </c>
      <c r="P30" t="s">
        <v>15</v>
      </c>
      <c r="Q30">
        <v>307</v>
      </c>
      <c r="R30">
        <v>0</v>
      </c>
      <c r="S30">
        <v>0</v>
      </c>
      <c r="T30">
        <v>-5</v>
      </c>
      <c r="U30">
        <f t="shared" si="3"/>
        <v>302</v>
      </c>
      <c r="V30">
        <v>0</v>
      </c>
      <c r="W30">
        <f t="shared" si="4"/>
        <v>302</v>
      </c>
      <c r="X30">
        <v>7</v>
      </c>
      <c r="Y30">
        <v>2</v>
      </c>
      <c r="Z30">
        <f t="shared" si="5"/>
        <v>43.142857142857146</v>
      </c>
      <c r="AA30" t="s">
        <v>16</v>
      </c>
      <c r="AB30">
        <v>3371</v>
      </c>
      <c r="AC30">
        <v>0</v>
      </c>
      <c r="AD30">
        <v>0</v>
      </c>
      <c r="AE30">
        <v>-56</v>
      </c>
      <c r="AF30">
        <f t="shared" si="6"/>
        <v>3315</v>
      </c>
      <c r="AG30">
        <v>0</v>
      </c>
      <c r="AH30">
        <f t="shared" si="7"/>
        <v>3315</v>
      </c>
      <c r="AI30">
        <v>99</v>
      </c>
      <c r="AJ30">
        <f t="shared" si="8"/>
        <v>6</v>
      </c>
      <c r="AK30">
        <f t="shared" si="25"/>
        <v>33.484848484848484</v>
      </c>
      <c r="AL30" t="s">
        <v>19</v>
      </c>
      <c r="AM30">
        <v>1746</v>
      </c>
      <c r="AN30">
        <v>70</v>
      </c>
      <c r="AO30">
        <v>-15</v>
      </c>
      <c r="AP30">
        <f t="shared" si="9"/>
        <v>1801</v>
      </c>
      <c r="AQ30">
        <v>0</v>
      </c>
      <c r="AR30">
        <f t="shared" si="10"/>
        <v>1801</v>
      </c>
      <c r="AS30">
        <v>40</v>
      </c>
      <c r="AT30">
        <f t="shared" si="11"/>
        <v>6</v>
      </c>
      <c r="AU30">
        <f t="shared" si="12"/>
        <v>45.024999999999999</v>
      </c>
      <c r="AV30" t="s">
        <v>20</v>
      </c>
      <c r="AW30">
        <v>942</v>
      </c>
      <c r="AX30">
        <v>0</v>
      </c>
      <c r="AY30">
        <v>0</v>
      </c>
      <c r="AZ30">
        <f t="shared" si="13"/>
        <v>942</v>
      </c>
      <c r="BA30">
        <v>1500</v>
      </c>
      <c r="BB30">
        <f t="shared" si="14"/>
        <v>2442</v>
      </c>
      <c r="BC30">
        <v>77</v>
      </c>
      <c r="BD30">
        <f t="shared" si="15"/>
        <v>7</v>
      </c>
      <c r="BE30">
        <f t="shared" si="16"/>
        <v>31.714285714285715</v>
      </c>
      <c r="BF30" t="s">
        <v>21</v>
      </c>
      <c r="BG30">
        <v>851</v>
      </c>
      <c r="BH30">
        <v>40</v>
      </c>
      <c r="BI30">
        <v>-50</v>
      </c>
      <c r="BJ30">
        <f t="shared" si="17"/>
        <v>841</v>
      </c>
      <c r="BK30">
        <v>0</v>
      </c>
      <c r="BL30">
        <f t="shared" si="18"/>
        <v>841</v>
      </c>
      <c r="BM30">
        <v>29</v>
      </c>
      <c r="BN30">
        <f t="shared" si="19"/>
        <v>5</v>
      </c>
      <c r="BO30">
        <f t="shared" si="20"/>
        <v>29</v>
      </c>
      <c r="BP30" t="s">
        <v>22</v>
      </c>
      <c r="BQ30">
        <v>1729</v>
      </c>
      <c r="BR30">
        <v>0</v>
      </c>
      <c r="BS30">
        <v>0</v>
      </c>
      <c r="BT30">
        <f t="shared" si="21"/>
        <v>1729</v>
      </c>
      <c r="BU30">
        <v>0</v>
      </c>
      <c r="BV30">
        <f t="shared" si="22"/>
        <v>1729</v>
      </c>
      <c r="BW30">
        <v>14</v>
      </c>
      <c r="BX30">
        <f t="shared" si="23"/>
        <v>5</v>
      </c>
      <c r="BY30">
        <f t="shared" si="24"/>
        <v>123.5</v>
      </c>
      <c r="BZ30" t="s">
        <v>23</v>
      </c>
      <c r="CA30">
        <v>1800</v>
      </c>
    </row>
    <row r="31" spans="1:79" ht="17.25" customHeight="1" x14ac:dyDescent="0.3">
      <c r="A31" s="2">
        <v>44546</v>
      </c>
      <c r="B31" t="s">
        <v>82</v>
      </c>
      <c r="C31" t="s">
        <v>83</v>
      </c>
      <c r="D31" t="s">
        <v>27</v>
      </c>
      <c r="E31" t="s">
        <v>4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P31" t="s">
        <v>15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378</v>
      </c>
      <c r="AC31">
        <v>0</v>
      </c>
      <c r="AD31">
        <v>0</v>
      </c>
      <c r="AE31">
        <v>-1</v>
      </c>
      <c r="AF31">
        <f t="shared" si="6"/>
        <v>377</v>
      </c>
      <c r="AG31">
        <v>0</v>
      </c>
      <c r="AH31">
        <f t="shared" si="7"/>
        <v>377</v>
      </c>
      <c r="AI31">
        <v>52</v>
      </c>
      <c r="AJ31">
        <f t="shared" si="8"/>
        <v>6</v>
      </c>
      <c r="AK31">
        <f t="shared" si="25"/>
        <v>7.25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45</v>
      </c>
      <c r="AX31">
        <v>0</v>
      </c>
      <c r="AY31">
        <v>0</v>
      </c>
      <c r="AZ31">
        <f t="shared" si="13"/>
        <v>45</v>
      </c>
      <c r="BA31">
        <v>0</v>
      </c>
      <c r="BB31">
        <f t="shared" si="14"/>
        <v>45</v>
      </c>
      <c r="BC31">
        <v>32</v>
      </c>
      <c r="BD31">
        <f t="shared" si="15"/>
        <v>7</v>
      </c>
      <c r="BE31">
        <f t="shared" si="16"/>
        <v>1.40625</v>
      </c>
      <c r="BF31" t="s">
        <v>21</v>
      </c>
      <c r="BG31">
        <v>49</v>
      </c>
      <c r="BH31">
        <v>0</v>
      </c>
      <c r="BI31">
        <v>-13</v>
      </c>
      <c r="BJ31">
        <f t="shared" si="17"/>
        <v>36</v>
      </c>
      <c r="BK31">
        <v>0</v>
      </c>
      <c r="BL31">
        <f t="shared" si="18"/>
        <v>36</v>
      </c>
      <c r="BM31">
        <v>15</v>
      </c>
      <c r="BN31">
        <f t="shared" si="19"/>
        <v>5</v>
      </c>
      <c r="BO31">
        <f t="shared" si="20"/>
        <v>2.4</v>
      </c>
      <c r="BP31" t="s">
        <v>22</v>
      </c>
      <c r="BQ31">
        <v>150</v>
      </c>
      <c r="BR31">
        <v>0</v>
      </c>
      <c r="BS31">
        <v>0</v>
      </c>
      <c r="BT31">
        <f t="shared" si="21"/>
        <v>150</v>
      </c>
      <c r="BU31">
        <v>0</v>
      </c>
      <c r="BV31">
        <f t="shared" si="22"/>
        <v>150</v>
      </c>
      <c r="BW31">
        <v>11</v>
      </c>
      <c r="BX31">
        <f t="shared" si="23"/>
        <v>5</v>
      </c>
      <c r="BY31">
        <f t="shared" si="24"/>
        <v>13.636363636363637</v>
      </c>
      <c r="BZ31" t="s">
        <v>23</v>
      </c>
      <c r="CA31">
        <v>0</v>
      </c>
    </row>
    <row r="32" spans="1:79" ht="17.25" customHeight="1" x14ac:dyDescent="0.3">
      <c r="A32" s="2">
        <v>44546</v>
      </c>
      <c r="B32" t="s">
        <v>84</v>
      </c>
      <c r="C32" t="s">
        <v>85</v>
      </c>
      <c r="D32" t="s">
        <v>27</v>
      </c>
      <c r="E32" t="s">
        <v>4</v>
      </c>
      <c r="F32">
        <v>1379</v>
      </c>
      <c r="G32">
        <v>0</v>
      </c>
      <c r="H32">
        <v>0</v>
      </c>
      <c r="I32">
        <v>0</v>
      </c>
      <c r="J32">
        <f t="shared" si="0"/>
        <v>1379</v>
      </c>
      <c r="K32">
        <v>0</v>
      </c>
      <c r="L32">
        <f t="shared" si="1"/>
        <v>1379</v>
      </c>
      <c r="M32">
        <v>168</v>
      </c>
      <c r="N32">
        <v>1</v>
      </c>
      <c r="O32">
        <f t="shared" si="2"/>
        <v>8.2083333333333339</v>
      </c>
      <c r="P32" t="s">
        <v>15</v>
      </c>
      <c r="Q32">
        <v>1274</v>
      </c>
      <c r="R32">
        <v>0</v>
      </c>
      <c r="S32">
        <v>0</v>
      </c>
      <c r="T32">
        <v>0</v>
      </c>
      <c r="U32">
        <f t="shared" si="3"/>
        <v>1274</v>
      </c>
      <c r="V32">
        <v>0</v>
      </c>
      <c r="W32">
        <f t="shared" si="4"/>
        <v>1274</v>
      </c>
      <c r="X32">
        <v>33</v>
      </c>
      <c r="Y32">
        <v>2</v>
      </c>
      <c r="Z32">
        <f t="shared" si="5"/>
        <v>38.606060606060609</v>
      </c>
      <c r="AA32" t="s">
        <v>16</v>
      </c>
      <c r="AB32">
        <v>9199</v>
      </c>
      <c r="AC32">
        <v>0</v>
      </c>
      <c r="AD32">
        <v>0</v>
      </c>
      <c r="AE32">
        <v>-74</v>
      </c>
      <c r="AF32">
        <f t="shared" si="6"/>
        <v>9125</v>
      </c>
      <c r="AG32">
        <v>0</v>
      </c>
      <c r="AH32">
        <f t="shared" si="7"/>
        <v>9125</v>
      </c>
      <c r="AI32">
        <v>308</v>
      </c>
      <c r="AJ32">
        <f t="shared" si="8"/>
        <v>6</v>
      </c>
      <c r="AK32">
        <f t="shared" si="25"/>
        <v>29.626623376623378</v>
      </c>
      <c r="AL32" t="s">
        <v>19</v>
      </c>
      <c r="AM32">
        <v>2245</v>
      </c>
      <c r="AN32">
        <v>345</v>
      </c>
      <c r="AO32">
        <v>-55</v>
      </c>
      <c r="AP32">
        <f t="shared" si="9"/>
        <v>2535</v>
      </c>
      <c r="AQ32">
        <v>0</v>
      </c>
      <c r="AR32">
        <f t="shared" si="10"/>
        <v>2535</v>
      </c>
      <c r="AS32">
        <v>60</v>
      </c>
      <c r="AT32">
        <f t="shared" si="11"/>
        <v>6</v>
      </c>
      <c r="AU32">
        <f t="shared" si="12"/>
        <v>42.25</v>
      </c>
      <c r="AV32" t="s">
        <v>20</v>
      </c>
      <c r="AW32">
        <v>1178</v>
      </c>
      <c r="AX32">
        <v>0</v>
      </c>
      <c r="AY32">
        <v>-6</v>
      </c>
      <c r="AZ32">
        <f t="shared" si="13"/>
        <v>1172</v>
      </c>
      <c r="BA32">
        <v>1500</v>
      </c>
      <c r="BB32">
        <f t="shared" si="14"/>
        <v>2672</v>
      </c>
      <c r="BC32">
        <v>86</v>
      </c>
      <c r="BD32">
        <f t="shared" si="15"/>
        <v>7</v>
      </c>
      <c r="BE32">
        <f t="shared" si="16"/>
        <v>31.069767441860463</v>
      </c>
      <c r="BF32" t="s">
        <v>21</v>
      </c>
      <c r="BG32">
        <v>1021</v>
      </c>
      <c r="BH32">
        <v>0</v>
      </c>
      <c r="BI32">
        <v>0</v>
      </c>
      <c r="BJ32">
        <f t="shared" si="17"/>
        <v>1021</v>
      </c>
      <c r="BK32">
        <v>0</v>
      </c>
      <c r="BL32">
        <f t="shared" si="18"/>
        <v>1021</v>
      </c>
      <c r="BM32">
        <v>62</v>
      </c>
      <c r="BN32">
        <f t="shared" si="19"/>
        <v>5</v>
      </c>
      <c r="BO32">
        <f t="shared" si="20"/>
        <v>16.467741935483872</v>
      </c>
      <c r="BP32" t="s">
        <v>22</v>
      </c>
      <c r="BQ32">
        <v>1622</v>
      </c>
      <c r="BR32">
        <v>0</v>
      </c>
      <c r="BS32">
        <v>-25</v>
      </c>
      <c r="BT32">
        <f t="shared" si="21"/>
        <v>1597</v>
      </c>
      <c r="BU32">
        <v>0</v>
      </c>
      <c r="BV32">
        <f t="shared" si="22"/>
        <v>1597</v>
      </c>
      <c r="BW32">
        <v>45</v>
      </c>
      <c r="BX32">
        <f t="shared" si="23"/>
        <v>5</v>
      </c>
      <c r="BY32">
        <f t="shared" si="24"/>
        <v>35.488888888888887</v>
      </c>
      <c r="BZ32" t="s">
        <v>23</v>
      </c>
      <c r="CA32">
        <v>21600</v>
      </c>
    </row>
    <row r="33" spans="1:79" ht="17.25" customHeight="1" x14ac:dyDescent="0.3">
      <c r="A33" s="2">
        <v>44546</v>
      </c>
      <c r="B33" t="s">
        <v>86</v>
      </c>
      <c r="C33" t="s">
        <v>87</v>
      </c>
      <c r="D33" t="s">
        <v>27</v>
      </c>
      <c r="E33" t="s">
        <v>4</v>
      </c>
      <c r="F33">
        <v>281</v>
      </c>
      <c r="G33">
        <v>1597</v>
      </c>
      <c r="H33">
        <v>0</v>
      </c>
      <c r="I33">
        <v>0</v>
      </c>
      <c r="J33">
        <f t="shared" si="0"/>
        <v>1878</v>
      </c>
      <c r="K33">
        <v>0</v>
      </c>
      <c r="L33">
        <f t="shared" si="1"/>
        <v>1878</v>
      </c>
      <c r="M33">
        <v>183</v>
      </c>
      <c r="N33">
        <v>1</v>
      </c>
      <c r="O33">
        <f t="shared" si="2"/>
        <v>10.262295081967213</v>
      </c>
      <c r="P33" t="s">
        <v>15</v>
      </c>
      <c r="Q33">
        <v>784</v>
      </c>
      <c r="R33">
        <v>22</v>
      </c>
      <c r="S33">
        <v>0</v>
      </c>
      <c r="T33">
        <v>0</v>
      </c>
      <c r="U33">
        <f t="shared" si="3"/>
        <v>806</v>
      </c>
      <c r="V33">
        <v>0</v>
      </c>
      <c r="W33">
        <f t="shared" si="4"/>
        <v>806</v>
      </c>
      <c r="X33">
        <v>32</v>
      </c>
      <c r="Y33">
        <v>2</v>
      </c>
      <c r="Z33">
        <f t="shared" si="5"/>
        <v>25.1875</v>
      </c>
      <c r="AA33" t="s">
        <v>16</v>
      </c>
      <c r="AB33">
        <v>8503</v>
      </c>
      <c r="AC33">
        <v>0</v>
      </c>
      <c r="AD33">
        <v>0</v>
      </c>
      <c r="AE33">
        <v>0</v>
      </c>
      <c r="AF33">
        <f t="shared" si="6"/>
        <v>8503</v>
      </c>
      <c r="AG33">
        <v>6240</v>
      </c>
      <c r="AH33">
        <f t="shared" si="7"/>
        <v>14743</v>
      </c>
      <c r="AI33">
        <v>230</v>
      </c>
      <c r="AJ33">
        <f t="shared" si="8"/>
        <v>6</v>
      </c>
      <c r="AK33">
        <f t="shared" si="25"/>
        <v>64.099999999999994</v>
      </c>
      <c r="AL33" t="s">
        <v>19</v>
      </c>
      <c r="AM33">
        <v>1476</v>
      </c>
      <c r="AN33">
        <v>547</v>
      </c>
      <c r="AO33">
        <v>-100</v>
      </c>
      <c r="AP33">
        <f t="shared" si="9"/>
        <v>1923</v>
      </c>
      <c r="AQ33">
        <v>0</v>
      </c>
      <c r="AR33">
        <f t="shared" si="10"/>
        <v>1923</v>
      </c>
      <c r="AS33">
        <v>39</v>
      </c>
      <c r="AT33">
        <f t="shared" si="11"/>
        <v>6</v>
      </c>
      <c r="AU33">
        <f t="shared" si="12"/>
        <v>49.307692307692307</v>
      </c>
      <c r="AV33" t="s">
        <v>20</v>
      </c>
      <c r="AW33">
        <v>468</v>
      </c>
      <c r="AX33">
        <v>1629</v>
      </c>
      <c r="AY33">
        <v>-100</v>
      </c>
      <c r="AZ33">
        <f t="shared" si="13"/>
        <v>1997</v>
      </c>
      <c r="BA33">
        <v>2880</v>
      </c>
      <c r="BB33">
        <f t="shared" si="14"/>
        <v>4877</v>
      </c>
      <c r="BC33">
        <v>50</v>
      </c>
      <c r="BD33">
        <f t="shared" si="15"/>
        <v>7</v>
      </c>
      <c r="BE33">
        <f t="shared" si="16"/>
        <v>97.54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3238</v>
      </c>
      <c r="BS33">
        <v>0</v>
      </c>
      <c r="BT33">
        <f t="shared" si="21"/>
        <v>4479</v>
      </c>
      <c r="BU33">
        <v>0</v>
      </c>
      <c r="BV33">
        <f t="shared" si="22"/>
        <v>4479</v>
      </c>
      <c r="BW33">
        <v>72</v>
      </c>
      <c r="BX33">
        <f t="shared" si="23"/>
        <v>5</v>
      </c>
      <c r="BY33">
        <f t="shared" si="24"/>
        <v>62.208333333333336</v>
      </c>
      <c r="BZ33" t="s">
        <v>23</v>
      </c>
      <c r="CA33">
        <v>44440</v>
      </c>
    </row>
    <row r="34" spans="1:79" ht="17.25" customHeight="1" x14ac:dyDescent="0.3">
      <c r="A34" s="2">
        <v>44546</v>
      </c>
      <c r="B34" t="s">
        <v>88</v>
      </c>
      <c r="C34" t="s">
        <v>89</v>
      </c>
      <c r="D34" t="s">
        <v>27</v>
      </c>
      <c r="E34" t="s">
        <v>4</v>
      </c>
      <c r="F34">
        <v>1486</v>
      </c>
      <c r="G34">
        <v>2125</v>
      </c>
      <c r="H34">
        <v>0</v>
      </c>
      <c r="I34">
        <v>-100</v>
      </c>
      <c r="J34">
        <f t="shared" si="0"/>
        <v>3511</v>
      </c>
      <c r="K34">
        <v>0</v>
      </c>
      <c r="L34">
        <f t="shared" si="1"/>
        <v>3511</v>
      </c>
      <c r="M34">
        <v>160</v>
      </c>
      <c r="N34">
        <v>1</v>
      </c>
      <c r="O34">
        <f t="shared" si="2"/>
        <v>21.943750000000001</v>
      </c>
      <c r="P34" t="s">
        <v>15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A34" t="s">
        <v>16</v>
      </c>
      <c r="AB34">
        <v>3926</v>
      </c>
      <c r="AC34">
        <v>0</v>
      </c>
      <c r="AD34">
        <v>0</v>
      </c>
      <c r="AE34">
        <v>-10</v>
      </c>
      <c r="AF34">
        <f t="shared" si="6"/>
        <v>3916</v>
      </c>
      <c r="AG34">
        <v>0</v>
      </c>
      <c r="AH34">
        <f t="shared" si="7"/>
        <v>3916</v>
      </c>
      <c r="AI34">
        <v>19</v>
      </c>
      <c r="AJ34">
        <f t="shared" si="8"/>
        <v>6</v>
      </c>
      <c r="AK34">
        <f t="shared" si="25"/>
        <v>206.10526315789474</v>
      </c>
      <c r="AL34" t="s">
        <v>19</v>
      </c>
      <c r="AM34">
        <v>1320</v>
      </c>
      <c r="AN34">
        <v>201</v>
      </c>
      <c r="AO34">
        <v>-32</v>
      </c>
      <c r="AP34">
        <f t="shared" si="9"/>
        <v>1489</v>
      </c>
      <c r="AQ34">
        <v>0</v>
      </c>
      <c r="AR34">
        <f t="shared" si="10"/>
        <v>1489</v>
      </c>
      <c r="AS34">
        <v>23</v>
      </c>
      <c r="AT34">
        <f t="shared" si="11"/>
        <v>6</v>
      </c>
      <c r="AU34">
        <f t="shared" si="12"/>
        <v>64.739130434782609</v>
      </c>
      <c r="AV34" t="s">
        <v>20</v>
      </c>
      <c r="AW34">
        <v>76</v>
      </c>
      <c r="AX34">
        <v>450</v>
      </c>
      <c r="AY34">
        <v>0</v>
      </c>
      <c r="AZ34">
        <f t="shared" si="13"/>
        <v>526</v>
      </c>
      <c r="BA34">
        <v>0</v>
      </c>
      <c r="BB34">
        <f t="shared" ref="BB34:BB65" si="26">SUM(AZ34:BA34)</f>
        <v>526</v>
      </c>
      <c r="BC34">
        <v>13</v>
      </c>
      <c r="BD34">
        <f t="shared" si="15"/>
        <v>7</v>
      </c>
      <c r="BE34">
        <f t="shared" si="16"/>
        <v>40.46153846153846</v>
      </c>
      <c r="BF34" t="s">
        <v>21</v>
      </c>
      <c r="BG34">
        <v>623</v>
      </c>
      <c r="BH34">
        <v>1400</v>
      </c>
      <c r="BI34">
        <v>-100</v>
      </c>
      <c r="BJ34">
        <f t="shared" si="17"/>
        <v>1923</v>
      </c>
      <c r="BK34">
        <v>0</v>
      </c>
      <c r="BL34">
        <f t="shared" si="18"/>
        <v>1923</v>
      </c>
      <c r="BM34">
        <v>45</v>
      </c>
      <c r="BN34">
        <f t="shared" si="19"/>
        <v>5</v>
      </c>
      <c r="BO34">
        <f t="shared" si="20"/>
        <v>42.733333333333334</v>
      </c>
      <c r="BP34" t="s">
        <v>22</v>
      </c>
      <c r="BQ34">
        <v>705</v>
      </c>
      <c r="BR34">
        <v>3871</v>
      </c>
      <c r="BS34">
        <v>0</v>
      </c>
      <c r="BT34">
        <f t="shared" si="21"/>
        <v>4576</v>
      </c>
      <c r="BU34">
        <v>0</v>
      </c>
      <c r="BV34">
        <f t="shared" si="22"/>
        <v>4576</v>
      </c>
      <c r="BW34">
        <v>60</v>
      </c>
      <c r="BX34">
        <f t="shared" si="23"/>
        <v>5</v>
      </c>
      <c r="BY34">
        <f t="shared" si="24"/>
        <v>76.266666666666666</v>
      </c>
      <c r="BZ34" t="s">
        <v>23</v>
      </c>
      <c r="CA34">
        <v>8226</v>
      </c>
    </row>
    <row r="35" spans="1:79" ht="17.25" customHeight="1" x14ac:dyDescent="0.3">
      <c r="A35" s="2">
        <v>44546</v>
      </c>
      <c r="B35" t="s">
        <v>90</v>
      </c>
      <c r="C35" t="s">
        <v>91</v>
      </c>
      <c r="D35" t="s">
        <v>27</v>
      </c>
      <c r="E35" t="s">
        <v>4</v>
      </c>
      <c r="F35">
        <v>496</v>
      </c>
      <c r="G35">
        <v>0</v>
      </c>
      <c r="H35">
        <v>0</v>
      </c>
      <c r="I35">
        <v>-12</v>
      </c>
      <c r="J35">
        <f t="shared" si="0"/>
        <v>484</v>
      </c>
      <c r="K35">
        <v>0</v>
      </c>
      <c r="L35">
        <f t="shared" si="1"/>
        <v>484</v>
      </c>
      <c r="M35">
        <v>43</v>
      </c>
      <c r="N35">
        <v>1</v>
      </c>
      <c r="O35">
        <f t="shared" si="2"/>
        <v>11.255813953488373</v>
      </c>
      <c r="P35" t="s">
        <v>15</v>
      </c>
      <c r="Q35">
        <v>416</v>
      </c>
      <c r="R35">
        <v>0</v>
      </c>
      <c r="S35">
        <v>0</v>
      </c>
      <c r="T35">
        <v>-2</v>
      </c>
      <c r="U35">
        <f t="shared" si="3"/>
        <v>414</v>
      </c>
      <c r="V35">
        <v>0</v>
      </c>
      <c r="W35">
        <f t="shared" si="4"/>
        <v>414</v>
      </c>
      <c r="X35">
        <v>16</v>
      </c>
      <c r="Y35">
        <v>2</v>
      </c>
      <c r="Z35">
        <f t="shared" si="5"/>
        <v>25.875</v>
      </c>
      <c r="AA35" t="s">
        <v>16</v>
      </c>
      <c r="AB35">
        <v>7445</v>
      </c>
      <c r="AC35">
        <v>0</v>
      </c>
      <c r="AD35">
        <v>0</v>
      </c>
      <c r="AE35">
        <v>-6</v>
      </c>
      <c r="AF35">
        <f t="shared" si="6"/>
        <v>7439</v>
      </c>
      <c r="AG35">
        <v>0</v>
      </c>
      <c r="AH35">
        <f t="shared" si="7"/>
        <v>7439</v>
      </c>
      <c r="AI35">
        <v>177</v>
      </c>
      <c r="AJ35">
        <f t="shared" si="8"/>
        <v>6</v>
      </c>
      <c r="AK35">
        <f t="shared" si="25"/>
        <v>42.028248587570623</v>
      </c>
      <c r="AL35" t="s">
        <v>19</v>
      </c>
      <c r="AM35">
        <v>1987</v>
      </c>
      <c r="AN35">
        <v>430</v>
      </c>
      <c r="AO35">
        <v>-21</v>
      </c>
      <c r="AP35">
        <f t="shared" si="9"/>
        <v>2396</v>
      </c>
      <c r="AQ35">
        <v>0</v>
      </c>
      <c r="AR35">
        <f t="shared" si="10"/>
        <v>2396</v>
      </c>
      <c r="AS35">
        <v>91</v>
      </c>
      <c r="AT35">
        <f t="shared" si="11"/>
        <v>6</v>
      </c>
      <c r="AU35">
        <f t="shared" si="12"/>
        <v>26.329670329670328</v>
      </c>
      <c r="AV35" t="s">
        <v>20</v>
      </c>
      <c r="AW35">
        <v>2567</v>
      </c>
      <c r="AX35">
        <v>0</v>
      </c>
      <c r="AY35">
        <v>-98</v>
      </c>
      <c r="AZ35">
        <f t="shared" si="13"/>
        <v>2469</v>
      </c>
      <c r="BA35">
        <v>0</v>
      </c>
      <c r="BB35">
        <f t="shared" si="26"/>
        <v>2469</v>
      </c>
      <c r="BC35">
        <v>102</v>
      </c>
      <c r="BD35">
        <f t="shared" si="15"/>
        <v>7</v>
      </c>
      <c r="BE35">
        <f t="shared" si="16"/>
        <v>24.205882352941178</v>
      </c>
      <c r="BF35" t="s">
        <v>21</v>
      </c>
      <c r="BG35">
        <v>953</v>
      </c>
      <c r="BH35">
        <v>2</v>
      </c>
      <c r="BI35">
        <v>-28</v>
      </c>
      <c r="BJ35">
        <f t="shared" si="17"/>
        <v>927</v>
      </c>
      <c r="BK35">
        <v>0</v>
      </c>
      <c r="BL35">
        <f t="shared" si="18"/>
        <v>927</v>
      </c>
      <c r="BM35">
        <v>52</v>
      </c>
      <c r="BN35">
        <f t="shared" si="19"/>
        <v>5</v>
      </c>
      <c r="BO35">
        <f t="shared" si="20"/>
        <v>17.826923076923077</v>
      </c>
      <c r="BP35" t="s">
        <v>22</v>
      </c>
      <c r="BQ35">
        <v>3232</v>
      </c>
      <c r="BR35">
        <v>0</v>
      </c>
      <c r="BS35">
        <v>-25</v>
      </c>
      <c r="BT35">
        <f t="shared" si="21"/>
        <v>3207</v>
      </c>
      <c r="BU35">
        <v>0</v>
      </c>
      <c r="BV35">
        <f t="shared" si="22"/>
        <v>3207</v>
      </c>
      <c r="BW35">
        <v>41</v>
      </c>
      <c r="BX35">
        <f t="shared" si="23"/>
        <v>5</v>
      </c>
      <c r="BY35">
        <f t="shared" si="24"/>
        <v>78.219512195121951</v>
      </c>
      <c r="BZ35" t="s">
        <v>23</v>
      </c>
      <c r="CA35">
        <v>6070</v>
      </c>
    </row>
    <row r="36" spans="1:79" ht="17.25" customHeight="1" x14ac:dyDescent="0.3">
      <c r="A36" s="2">
        <v>44546</v>
      </c>
      <c r="B36" t="s">
        <v>92</v>
      </c>
      <c r="C36" t="s">
        <v>93</v>
      </c>
      <c r="D36" t="s">
        <v>27</v>
      </c>
      <c r="E36" t="s">
        <v>4</v>
      </c>
      <c r="F36">
        <v>368</v>
      </c>
      <c r="G36">
        <v>0</v>
      </c>
      <c r="H36">
        <v>0</v>
      </c>
      <c r="I36">
        <v>-12</v>
      </c>
      <c r="J36">
        <f t="shared" si="0"/>
        <v>356</v>
      </c>
      <c r="K36">
        <v>0</v>
      </c>
      <c r="L36">
        <f t="shared" si="1"/>
        <v>356</v>
      </c>
      <c r="M36">
        <v>32</v>
      </c>
      <c r="N36">
        <v>1</v>
      </c>
      <c r="O36">
        <f t="shared" si="2"/>
        <v>11.125</v>
      </c>
      <c r="P36" t="s">
        <v>15</v>
      </c>
      <c r="Q36">
        <v>338</v>
      </c>
      <c r="R36">
        <v>0</v>
      </c>
      <c r="S36">
        <v>0</v>
      </c>
      <c r="T36">
        <v>0</v>
      </c>
      <c r="U36">
        <f t="shared" si="3"/>
        <v>338</v>
      </c>
      <c r="V36">
        <v>0</v>
      </c>
      <c r="W36">
        <f t="shared" si="4"/>
        <v>338</v>
      </c>
      <c r="X36">
        <v>10</v>
      </c>
      <c r="Y36">
        <v>2</v>
      </c>
      <c r="Z36">
        <f t="shared" si="5"/>
        <v>33.799999999999997</v>
      </c>
      <c r="AA36" t="s">
        <v>16</v>
      </c>
      <c r="AB36">
        <v>6872</v>
      </c>
      <c r="AC36">
        <v>0</v>
      </c>
      <c r="AD36">
        <v>0</v>
      </c>
      <c r="AE36">
        <v>-6</v>
      </c>
      <c r="AF36">
        <f t="shared" si="6"/>
        <v>6866</v>
      </c>
      <c r="AG36">
        <v>0</v>
      </c>
      <c r="AH36">
        <f t="shared" si="7"/>
        <v>6866</v>
      </c>
      <c r="AI36">
        <v>153</v>
      </c>
      <c r="AJ36">
        <f t="shared" si="8"/>
        <v>6</v>
      </c>
      <c r="AK36">
        <f t="shared" si="25"/>
        <v>44.875816993464049</v>
      </c>
      <c r="AL36" t="s">
        <v>19</v>
      </c>
      <c r="AM36">
        <v>2538</v>
      </c>
      <c r="AN36">
        <v>221</v>
      </c>
      <c r="AO36">
        <v>-21</v>
      </c>
      <c r="AP36">
        <f t="shared" si="9"/>
        <v>2738</v>
      </c>
      <c r="AQ36">
        <v>0</v>
      </c>
      <c r="AR36">
        <f t="shared" si="10"/>
        <v>2738</v>
      </c>
      <c r="AS36">
        <v>59</v>
      </c>
      <c r="AT36">
        <f t="shared" si="11"/>
        <v>6</v>
      </c>
      <c r="AU36">
        <f t="shared" si="12"/>
        <v>46.406779661016948</v>
      </c>
      <c r="AV36" t="s">
        <v>20</v>
      </c>
      <c r="AW36">
        <v>2394</v>
      </c>
      <c r="AX36">
        <v>0</v>
      </c>
      <c r="AY36">
        <v>-12</v>
      </c>
      <c r="AZ36">
        <f t="shared" si="13"/>
        <v>2382</v>
      </c>
      <c r="BA36">
        <v>0</v>
      </c>
      <c r="BB36">
        <f t="shared" si="26"/>
        <v>2382</v>
      </c>
      <c r="BC36">
        <v>89</v>
      </c>
      <c r="BD36">
        <f t="shared" si="15"/>
        <v>7</v>
      </c>
      <c r="BE36">
        <f t="shared" si="16"/>
        <v>26.764044943820224</v>
      </c>
      <c r="BF36" t="s">
        <v>21</v>
      </c>
      <c r="BG36">
        <v>2070</v>
      </c>
      <c r="BH36">
        <v>2</v>
      </c>
      <c r="BI36">
        <v>-24</v>
      </c>
      <c r="BJ36">
        <f t="shared" si="17"/>
        <v>2048</v>
      </c>
      <c r="BK36">
        <v>0</v>
      </c>
      <c r="BL36">
        <f t="shared" si="18"/>
        <v>2048</v>
      </c>
      <c r="BM36">
        <v>44</v>
      </c>
      <c r="BN36">
        <f t="shared" si="19"/>
        <v>5</v>
      </c>
      <c r="BO36">
        <f t="shared" si="20"/>
        <v>46.545454545454547</v>
      </c>
      <c r="BP36" t="s">
        <v>22</v>
      </c>
      <c r="BQ36">
        <v>2370</v>
      </c>
      <c r="BR36">
        <v>0</v>
      </c>
      <c r="BS36">
        <v>-27</v>
      </c>
      <c r="BT36">
        <f t="shared" si="21"/>
        <v>2343</v>
      </c>
      <c r="BU36">
        <v>0</v>
      </c>
      <c r="BV36">
        <f t="shared" si="22"/>
        <v>2343</v>
      </c>
      <c r="BW36">
        <v>25</v>
      </c>
      <c r="BX36">
        <f t="shared" si="23"/>
        <v>5</v>
      </c>
      <c r="BY36">
        <f t="shared" si="24"/>
        <v>93.72</v>
      </c>
      <c r="BZ36" t="s">
        <v>23</v>
      </c>
      <c r="CA36">
        <v>15739</v>
      </c>
    </row>
    <row r="37" spans="1:79" ht="17.25" customHeight="1" x14ac:dyDescent="0.3">
      <c r="A37" s="2">
        <v>44546</v>
      </c>
      <c r="B37" t="s">
        <v>94</v>
      </c>
      <c r="C37" t="s">
        <v>95</v>
      </c>
      <c r="D37" t="s">
        <v>27</v>
      </c>
      <c r="E37" t="s">
        <v>4</v>
      </c>
      <c r="F37">
        <v>1384</v>
      </c>
      <c r="G37">
        <v>0</v>
      </c>
      <c r="H37">
        <v>0</v>
      </c>
      <c r="I37">
        <v>-100</v>
      </c>
      <c r="J37">
        <f t="shared" si="0"/>
        <v>1284</v>
      </c>
      <c r="K37">
        <v>0</v>
      </c>
      <c r="L37">
        <f t="shared" si="1"/>
        <v>1284</v>
      </c>
      <c r="M37">
        <v>65</v>
      </c>
      <c r="N37">
        <v>1</v>
      </c>
      <c r="O37">
        <f t="shared" si="2"/>
        <v>19.753846153846155</v>
      </c>
      <c r="P37" t="s">
        <v>15</v>
      </c>
      <c r="Q37">
        <v>1501</v>
      </c>
      <c r="R37">
        <v>0</v>
      </c>
      <c r="S37">
        <v>0</v>
      </c>
      <c r="T37">
        <v>0</v>
      </c>
      <c r="U37">
        <f t="shared" si="3"/>
        <v>1501</v>
      </c>
      <c r="V37">
        <v>0</v>
      </c>
      <c r="W37">
        <f t="shared" si="4"/>
        <v>1501</v>
      </c>
      <c r="X37">
        <v>21</v>
      </c>
      <c r="Y37">
        <v>2</v>
      </c>
      <c r="Z37">
        <f t="shared" si="5"/>
        <v>71.476190476190482</v>
      </c>
      <c r="AA37" t="s">
        <v>16</v>
      </c>
      <c r="AB37">
        <v>2886</v>
      </c>
      <c r="AC37">
        <v>0</v>
      </c>
      <c r="AD37">
        <v>0</v>
      </c>
      <c r="AE37">
        <v>-40</v>
      </c>
      <c r="AF37">
        <f t="shared" si="6"/>
        <v>2846</v>
      </c>
      <c r="AG37">
        <v>0</v>
      </c>
      <c r="AH37">
        <f t="shared" si="7"/>
        <v>2846</v>
      </c>
      <c r="AI37">
        <v>61</v>
      </c>
      <c r="AJ37">
        <f t="shared" si="8"/>
        <v>6</v>
      </c>
      <c r="AK37">
        <f t="shared" si="25"/>
        <v>46.655737704918032</v>
      </c>
      <c r="AL37" t="s">
        <v>19</v>
      </c>
      <c r="AM37">
        <v>3618</v>
      </c>
      <c r="AN37">
        <v>300</v>
      </c>
      <c r="AO37">
        <v>-20</v>
      </c>
      <c r="AP37">
        <f t="shared" si="9"/>
        <v>3898</v>
      </c>
      <c r="AQ37">
        <v>0</v>
      </c>
      <c r="AR37">
        <f t="shared" si="10"/>
        <v>3898</v>
      </c>
      <c r="AS37">
        <v>24</v>
      </c>
      <c r="AT37">
        <f t="shared" si="11"/>
        <v>6</v>
      </c>
      <c r="AU37">
        <f t="shared" si="12"/>
        <v>162.41666666666666</v>
      </c>
      <c r="AV37" t="s">
        <v>20</v>
      </c>
      <c r="AW37">
        <v>1032</v>
      </c>
      <c r="AX37">
        <v>0</v>
      </c>
      <c r="AY37">
        <v>-20</v>
      </c>
      <c r="AZ37">
        <f t="shared" si="13"/>
        <v>1012</v>
      </c>
      <c r="BA37">
        <v>1500</v>
      </c>
      <c r="BB37">
        <f t="shared" si="26"/>
        <v>2512</v>
      </c>
      <c r="BC37">
        <v>43</v>
      </c>
      <c r="BD37">
        <f t="shared" si="15"/>
        <v>7</v>
      </c>
      <c r="BE37">
        <f t="shared" si="16"/>
        <v>58.418604651162788</v>
      </c>
      <c r="BF37" t="s">
        <v>21</v>
      </c>
      <c r="BG37">
        <v>1235</v>
      </c>
      <c r="BH37">
        <v>0</v>
      </c>
      <c r="BI37">
        <v>-11</v>
      </c>
      <c r="BJ37">
        <f t="shared" si="17"/>
        <v>1224</v>
      </c>
      <c r="BK37">
        <v>0</v>
      </c>
      <c r="BL37">
        <f t="shared" si="18"/>
        <v>1224</v>
      </c>
      <c r="BM37">
        <v>37</v>
      </c>
      <c r="BN37">
        <f t="shared" si="19"/>
        <v>5</v>
      </c>
      <c r="BO37">
        <f t="shared" si="20"/>
        <v>33.081081081081081</v>
      </c>
      <c r="BP37" t="s">
        <v>22</v>
      </c>
      <c r="BQ37">
        <v>3912</v>
      </c>
      <c r="BR37">
        <v>0</v>
      </c>
      <c r="BS37">
        <v>-50</v>
      </c>
      <c r="BT37">
        <f t="shared" si="21"/>
        <v>3862</v>
      </c>
      <c r="BU37">
        <v>0</v>
      </c>
      <c r="BV37">
        <f t="shared" si="22"/>
        <v>3862</v>
      </c>
      <c r="BW37">
        <v>30</v>
      </c>
      <c r="BX37">
        <f t="shared" si="23"/>
        <v>5</v>
      </c>
      <c r="BY37">
        <f t="shared" si="24"/>
        <v>128.73333333333332</v>
      </c>
      <c r="BZ37" t="s">
        <v>23</v>
      </c>
      <c r="CA37">
        <v>23134</v>
      </c>
    </row>
    <row r="38" spans="1:79" ht="17.25" customHeight="1" x14ac:dyDescent="0.3">
      <c r="A38" s="2">
        <v>44546</v>
      </c>
      <c r="B38" t="s">
        <v>96</v>
      </c>
      <c r="C38" t="s">
        <v>97</v>
      </c>
      <c r="D38" t="s">
        <v>27</v>
      </c>
      <c r="E38" t="s">
        <v>4</v>
      </c>
      <c r="F38">
        <v>152</v>
      </c>
      <c r="G38">
        <v>0</v>
      </c>
      <c r="H38">
        <v>0</v>
      </c>
      <c r="I38">
        <v>-144</v>
      </c>
      <c r="J38">
        <f t="shared" si="0"/>
        <v>8</v>
      </c>
      <c r="K38">
        <v>0</v>
      </c>
      <c r="L38">
        <f t="shared" si="1"/>
        <v>8</v>
      </c>
      <c r="M38">
        <v>1882</v>
      </c>
      <c r="N38">
        <v>1</v>
      </c>
      <c r="O38">
        <f t="shared" si="2"/>
        <v>4.2507970244420826E-3</v>
      </c>
      <c r="P38" t="s">
        <v>15</v>
      </c>
      <c r="Q38">
        <v>1346</v>
      </c>
      <c r="R38">
        <v>0</v>
      </c>
      <c r="S38">
        <v>0</v>
      </c>
      <c r="T38">
        <v>-110</v>
      </c>
      <c r="U38">
        <f t="shared" si="3"/>
        <v>1236</v>
      </c>
      <c r="V38">
        <v>0</v>
      </c>
      <c r="W38">
        <f t="shared" si="4"/>
        <v>1236</v>
      </c>
      <c r="X38">
        <v>470</v>
      </c>
      <c r="Y38">
        <v>2</v>
      </c>
      <c r="Z38">
        <f t="shared" si="5"/>
        <v>2.6297872340425532</v>
      </c>
      <c r="AA38" t="s">
        <v>16</v>
      </c>
      <c r="AB38">
        <v>37148</v>
      </c>
      <c r="AC38">
        <v>0</v>
      </c>
      <c r="AD38">
        <v>0</v>
      </c>
      <c r="AE38">
        <v>-1051</v>
      </c>
      <c r="AF38">
        <f t="shared" si="6"/>
        <v>36097</v>
      </c>
      <c r="AG38">
        <v>0</v>
      </c>
      <c r="AH38">
        <f t="shared" si="7"/>
        <v>36097</v>
      </c>
      <c r="AI38">
        <v>2542</v>
      </c>
      <c r="AJ38">
        <f t="shared" si="8"/>
        <v>6</v>
      </c>
      <c r="AK38">
        <f t="shared" si="25"/>
        <v>14.200236034618412</v>
      </c>
      <c r="AL38" t="s">
        <v>19</v>
      </c>
      <c r="AM38">
        <v>13001</v>
      </c>
      <c r="AN38">
        <v>2045</v>
      </c>
      <c r="AO38">
        <v>-1725</v>
      </c>
      <c r="AP38">
        <f t="shared" si="9"/>
        <v>13321</v>
      </c>
      <c r="AQ38">
        <v>11500</v>
      </c>
      <c r="AR38">
        <f t="shared" si="10"/>
        <v>24821</v>
      </c>
      <c r="AS38">
        <v>1093</v>
      </c>
      <c r="AT38">
        <f t="shared" si="11"/>
        <v>6</v>
      </c>
      <c r="AU38">
        <f t="shared" si="12"/>
        <v>22.709057639524246</v>
      </c>
      <c r="AV38" t="s">
        <v>20</v>
      </c>
      <c r="AW38">
        <v>9132</v>
      </c>
      <c r="AX38">
        <v>0</v>
      </c>
      <c r="AY38">
        <v>-1017</v>
      </c>
      <c r="AZ38">
        <f t="shared" si="13"/>
        <v>8115</v>
      </c>
      <c r="BA38">
        <v>0</v>
      </c>
      <c r="BB38">
        <f t="shared" si="26"/>
        <v>8115</v>
      </c>
      <c r="BC38">
        <v>704</v>
      </c>
      <c r="BD38">
        <f t="shared" si="15"/>
        <v>7</v>
      </c>
      <c r="BE38">
        <f t="shared" si="16"/>
        <v>11.526988636363637</v>
      </c>
      <c r="BF38" t="s">
        <v>21</v>
      </c>
      <c r="BG38">
        <v>583</v>
      </c>
      <c r="BH38">
        <v>0</v>
      </c>
      <c r="BI38">
        <v>-582</v>
      </c>
      <c r="BJ38">
        <f t="shared" si="17"/>
        <v>1</v>
      </c>
      <c r="BK38">
        <v>1500</v>
      </c>
      <c r="BL38">
        <f t="shared" si="18"/>
        <v>1501</v>
      </c>
      <c r="BM38">
        <v>424</v>
      </c>
      <c r="BN38">
        <f t="shared" si="19"/>
        <v>5</v>
      </c>
      <c r="BO38">
        <f t="shared" si="20"/>
        <v>3.5400943396226414</v>
      </c>
      <c r="BP38" t="s">
        <v>22</v>
      </c>
      <c r="BQ38">
        <v>3946</v>
      </c>
      <c r="BR38">
        <v>0</v>
      </c>
      <c r="BS38">
        <v>-3569</v>
      </c>
      <c r="BT38">
        <f t="shared" si="21"/>
        <v>377</v>
      </c>
      <c r="BU38">
        <v>2000</v>
      </c>
      <c r="BV38">
        <f t="shared" si="22"/>
        <v>2377</v>
      </c>
      <c r="BW38">
        <v>512</v>
      </c>
      <c r="BX38">
        <f t="shared" si="23"/>
        <v>5</v>
      </c>
      <c r="BY38">
        <f t="shared" si="24"/>
        <v>4.642578125</v>
      </c>
      <c r="BZ38" t="s">
        <v>23</v>
      </c>
      <c r="CA38">
        <v>0</v>
      </c>
    </row>
    <row r="39" spans="1:79" ht="17.25" customHeight="1" x14ac:dyDescent="0.3">
      <c r="A39" s="2">
        <v>44546</v>
      </c>
      <c r="B39" t="s">
        <v>98</v>
      </c>
      <c r="C39" t="s">
        <v>99</v>
      </c>
      <c r="D39" t="s">
        <v>27</v>
      </c>
      <c r="E39" t="s">
        <v>4</v>
      </c>
      <c r="F39">
        <v>710</v>
      </c>
      <c r="G39">
        <v>0</v>
      </c>
      <c r="H39">
        <v>0</v>
      </c>
      <c r="I39">
        <v>-20</v>
      </c>
      <c r="J39">
        <f t="shared" si="0"/>
        <v>690</v>
      </c>
      <c r="K39">
        <v>700</v>
      </c>
      <c r="L39">
        <f t="shared" si="1"/>
        <v>1390</v>
      </c>
      <c r="M39">
        <v>100</v>
      </c>
      <c r="N39">
        <v>1</v>
      </c>
      <c r="O39">
        <f t="shared" si="2"/>
        <v>13.9</v>
      </c>
      <c r="P39" t="s">
        <v>15</v>
      </c>
      <c r="Q39">
        <v>444</v>
      </c>
      <c r="R39">
        <v>0</v>
      </c>
      <c r="S39">
        <v>0</v>
      </c>
      <c r="T39">
        <v>-10</v>
      </c>
      <c r="U39">
        <f t="shared" si="3"/>
        <v>434</v>
      </c>
      <c r="V39">
        <v>0</v>
      </c>
      <c r="W39">
        <f t="shared" si="4"/>
        <v>434</v>
      </c>
      <c r="X39">
        <v>26</v>
      </c>
      <c r="Y39">
        <v>2</v>
      </c>
      <c r="Z39">
        <f t="shared" si="5"/>
        <v>16.692307692307693</v>
      </c>
      <c r="AA39" t="s">
        <v>16</v>
      </c>
      <c r="AB39">
        <v>13795</v>
      </c>
      <c r="AC39">
        <v>0</v>
      </c>
      <c r="AD39">
        <v>0</v>
      </c>
      <c r="AE39">
        <v>-2619</v>
      </c>
      <c r="AF39">
        <f t="shared" si="6"/>
        <v>11176</v>
      </c>
      <c r="AG39">
        <v>8800</v>
      </c>
      <c r="AH39">
        <f t="shared" si="7"/>
        <v>19976</v>
      </c>
      <c r="AI39">
        <v>1637</v>
      </c>
      <c r="AJ39">
        <f t="shared" si="8"/>
        <v>6</v>
      </c>
      <c r="AK39">
        <f t="shared" si="25"/>
        <v>12.202810018326206</v>
      </c>
      <c r="AL39" t="s">
        <v>19</v>
      </c>
      <c r="AM39">
        <v>3026</v>
      </c>
      <c r="AN39">
        <v>0</v>
      </c>
      <c r="AO39">
        <v>-1626</v>
      </c>
      <c r="AP39">
        <f t="shared" si="9"/>
        <v>1400</v>
      </c>
      <c r="AQ39">
        <v>4000</v>
      </c>
      <c r="AR39">
        <f t="shared" si="10"/>
        <v>5400</v>
      </c>
      <c r="AS39">
        <v>821</v>
      </c>
      <c r="AT39">
        <f t="shared" si="11"/>
        <v>6</v>
      </c>
      <c r="AU39">
        <f t="shared" si="12"/>
        <v>6.577344701583435</v>
      </c>
      <c r="AV39" t="s">
        <v>20</v>
      </c>
      <c r="AW39">
        <v>12287</v>
      </c>
      <c r="AX39">
        <v>0</v>
      </c>
      <c r="AY39">
        <v>-1711</v>
      </c>
      <c r="AZ39">
        <f t="shared" si="13"/>
        <v>10576</v>
      </c>
      <c r="BA39">
        <v>0</v>
      </c>
      <c r="BB39">
        <f t="shared" si="26"/>
        <v>10576</v>
      </c>
      <c r="BC39">
        <v>633</v>
      </c>
      <c r="BD39">
        <f t="shared" si="15"/>
        <v>7</v>
      </c>
      <c r="BE39">
        <f t="shared" si="16"/>
        <v>16.707740916271721</v>
      </c>
      <c r="BF39" t="s">
        <v>21</v>
      </c>
      <c r="BG39">
        <v>146</v>
      </c>
      <c r="BH39">
        <v>0</v>
      </c>
      <c r="BI39">
        <v>-146</v>
      </c>
      <c r="BJ39">
        <f t="shared" si="17"/>
        <v>0</v>
      </c>
      <c r="BK39">
        <v>3300</v>
      </c>
      <c r="BL39">
        <f t="shared" si="18"/>
        <v>3300</v>
      </c>
      <c r="BM39">
        <v>119</v>
      </c>
      <c r="BN39">
        <f t="shared" si="19"/>
        <v>5</v>
      </c>
      <c r="BO39">
        <f t="shared" si="20"/>
        <v>27.731092436974791</v>
      </c>
      <c r="BP39" t="s">
        <v>22</v>
      </c>
      <c r="BQ39">
        <v>1427</v>
      </c>
      <c r="BR39">
        <v>0</v>
      </c>
      <c r="BS39">
        <v>-231</v>
      </c>
      <c r="BT39">
        <f t="shared" si="21"/>
        <v>1196</v>
      </c>
      <c r="BU39">
        <v>0</v>
      </c>
      <c r="BV39">
        <f t="shared" si="22"/>
        <v>1196</v>
      </c>
      <c r="BW39">
        <v>89</v>
      </c>
      <c r="BX39">
        <f t="shared" si="23"/>
        <v>5</v>
      </c>
      <c r="BY39">
        <f t="shared" si="24"/>
        <v>13.438202247191011</v>
      </c>
      <c r="BZ39" t="s">
        <v>23</v>
      </c>
      <c r="CA39">
        <v>-34943</v>
      </c>
    </row>
    <row r="40" spans="1:79" ht="17.25" customHeight="1" x14ac:dyDescent="0.3">
      <c r="A40" s="2">
        <v>44546</v>
      </c>
      <c r="B40" t="s">
        <v>100</v>
      </c>
      <c r="C40" t="s">
        <v>101</v>
      </c>
      <c r="D40" t="s">
        <v>27</v>
      </c>
      <c r="E40" t="s">
        <v>4</v>
      </c>
      <c r="F40">
        <v>1128</v>
      </c>
      <c r="G40">
        <v>0</v>
      </c>
      <c r="H40">
        <v>0</v>
      </c>
      <c r="I40">
        <v>-619</v>
      </c>
      <c r="J40">
        <f t="shared" si="0"/>
        <v>509</v>
      </c>
      <c r="K40">
        <v>7760</v>
      </c>
      <c r="L40">
        <f t="shared" si="1"/>
        <v>8269</v>
      </c>
      <c r="M40">
        <v>2054</v>
      </c>
      <c r="N40">
        <v>1</v>
      </c>
      <c r="O40">
        <f t="shared" si="2"/>
        <v>4.025803310613437</v>
      </c>
      <c r="P40" t="s">
        <v>15</v>
      </c>
      <c r="Q40">
        <v>2096</v>
      </c>
      <c r="R40">
        <v>0</v>
      </c>
      <c r="S40">
        <v>0</v>
      </c>
      <c r="T40">
        <v>-30</v>
      </c>
      <c r="U40">
        <f t="shared" si="3"/>
        <v>2066</v>
      </c>
      <c r="V40">
        <v>0</v>
      </c>
      <c r="W40">
        <f t="shared" si="4"/>
        <v>2066</v>
      </c>
      <c r="X40">
        <v>460</v>
      </c>
      <c r="Y40">
        <v>2</v>
      </c>
      <c r="Z40">
        <f t="shared" si="5"/>
        <v>4.4913043478260866</v>
      </c>
      <c r="AA40" t="s">
        <v>16</v>
      </c>
      <c r="AB40">
        <v>5784</v>
      </c>
      <c r="AC40">
        <v>0</v>
      </c>
      <c r="AD40">
        <v>190</v>
      </c>
      <c r="AE40">
        <v>-5163</v>
      </c>
      <c r="AF40">
        <f t="shared" si="6"/>
        <v>811</v>
      </c>
      <c r="AG40">
        <v>70990</v>
      </c>
      <c r="AH40">
        <f t="shared" si="7"/>
        <v>71801</v>
      </c>
      <c r="AI40">
        <v>8249</v>
      </c>
      <c r="AJ40">
        <f t="shared" si="8"/>
        <v>6</v>
      </c>
      <c r="AK40">
        <f t="shared" si="25"/>
        <v>8.704206570493394</v>
      </c>
      <c r="AL40" t="s">
        <v>19</v>
      </c>
      <c r="AM40">
        <v>3794</v>
      </c>
      <c r="AN40">
        <v>5000</v>
      </c>
      <c r="AO40">
        <v>-8682</v>
      </c>
      <c r="AP40">
        <f t="shared" si="9"/>
        <v>112</v>
      </c>
      <c r="AQ40">
        <v>47000</v>
      </c>
      <c r="AR40">
        <f t="shared" si="10"/>
        <v>47112</v>
      </c>
      <c r="AS40">
        <v>3543</v>
      </c>
      <c r="AT40">
        <f t="shared" si="11"/>
        <v>6</v>
      </c>
      <c r="AU40">
        <f t="shared" si="12"/>
        <v>13.297205757832346</v>
      </c>
      <c r="AV40" t="s">
        <v>20</v>
      </c>
      <c r="AW40">
        <v>2493</v>
      </c>
      <c r="AX40">
        <v>0</v>
      </c>
      <c r="AY40">
        <v>-1020</v>
      </c>
      <c r="AZ40">
        <f t="shared" si="13"/>
        <v>1473</v>
      </c>
      <c r="BA40">
        <v>22000</v>
      </c>
      <c r="BB40">
        <f t="shared" si="26"/>
        <v>23473</v>
      </c>
      <c r="BC40">
        <v>2607</v>
      </c>
      <c r="BD40">
        <f t="shared" si="15"/>
        <v>7</v>
      </c>
      <c r="BE40">
        <f t="shared" si="16"/>
        <v>9.0038358266206373</v>
      </c>
      <c r="BF40" t="s">
        <v>21</v>
      </c>
      <c r="BG40">
        <v>992</v>
      </c>
      <c r="BH40">
        <v>0</v>
      </c>
      <c r="BI40">
        <v>-982</v>
      </c>
      <c r="BJ40">
        <f t="shared" si="17"/>
        <v>10</v>
      </c>
      <c r="BK40">
        <f>3000+3000</f>
        <v>6000</v>
      </c>
      <c r="BL40">
        <f t="shared" si="18"/>
        <v>6010</v>
      </c>
      <c r="BM40">
        <v>1129</v>
      </c>
      <c r="BN40">
        <f t="shared" si="19"/>
        <v>5</v>
      </c>
      <c r="BO40">
        <f t="shared" si="20"/>
        <v>5.3232949512843222</v>
      </c>
      <c r="BP40" t="s">
        <v>22</v>
      </c>
      <c r="BQ40">
        <v>1661</v>
      </c>
      <c r="BR40">
        <v>92</v>
      </c>
      <c r="BS40">
        <v>-1704</v>
      </c>
      <c r="BT40">
        <f t="shared" si="21"/>
        <v>49</v>
      </c>
      <c r="BU40">
        <f>1600+100</f>
        <v>1700</v>
      </c>
      <c r="BV40">
        <f t="shared" si="22"/>
        <v>1749</v>
      </c>
      <c r="BW40">
        <v>848</v>
      </c>
      <c r="BX40">
        <f t="shared" si="23"/>
        <v>5</v>
      </c>
      <c r="BY40">
        <f t="shared" si="24"/>
        <v>2.0625</v>
      </c>
      <c r="BZ40" t="s">
        <v>23</v>
      </c>
      <c r="CA40">
        <v>5600</v>
      </c>
    </row>
    <row r="41" spans="1:79" ht="17.25" customHeight="1" x14ac:dyDescent="0.3">
      <c r="A41" s="2">
        <v>44546</v>
      </c>
      <c r="B41" t="s">
        <v>102</v>
      </c>
      <c r="C41" t="s">
        <v>103</v>
      </c>
      <c r="D41" t="s">
        <v>27</v>
      </c>
      <c r="E41" t="s">
        <v>4</v>
      </c>
      <c r="F41">
        <v>1309</v>
      </c>
      <c r="G41">
        <v>0</v>
      </c>
      <c r="H41">
        <v>0</v>
      </c>
      <c r="I41">
        <v>-176</v>
      </c>
      <c r="J41">
        <f t="shared" si="0"/>
        <v>1133</v>
      </c>
      <c r="K41">
        <v>500</v>
      </c>
      <c r="L41">
        <f t="shared" si="1"/>
        <v>1633</v>
      </c>
      <c r="M41">
        <v>209</v>
      </c>
      <c r="N41">
        <v>1</v>
      </c>
      <c r="O41">
        <f t="shared" si="2"/>
        <v>7.8133971291866029</v>
      </c>
      <c r="P41" t="s">
        <v>15</v>
      </c>
      <c r="Q41">
        <v>598</v>
      </c>
      <c r="R41">
        <v>0</v>
      </c>
      <c r="S41">
        <v>0</v>
      </c>
      <c r="T41">
        <v>0</v>
      </c>
      <c r="U41">
        <f t="shared" si="3"/>
        <v>598</v>
      </c>
      <c r="V41">
        <v>0</v>
      </c>
      <c r="W41">
        <f t="shared" si="4"/>
        <v>598</v>
      </c>
      <c r="X41">
        <v>44</v>
      </c>
      <c r="Y41">
        <v>2</v>
      </c>
      <c r="Z41">
        <f t="shared" si="5"/>
        <v>13.590909090909092</v>
      </c>
      <c r="AA41" t="s">
        <v>16</v>
      </c>
      <c r="AB41">
        <v>6358</v>
      </c>
      <c r="AC41">
        <v>0</v>
      </c>
      <c r="AD41">
        <v>0</v>
      </c>
      <c r="AE41">
        <v>-99</v>
      </c>
      <c r="AF41">
        <f t="shared" si="6"/>
        <v>6259</v>
      </c>
      <c r="AG41">
        <v>0</v>
      </c>
      <c r="AH41">
        <f t="shared" si="7"/>
        <v>6259</v>
      </c>
      <c r="AI41">
        <v>220</v>
      </c>
      <c r="AJ41">
        <f t="shared" si="8"/>
        <v>6</v>
      </c>
      <c r="AK41">
        <f t="shared" si="25"/>
        <v>28.45</v>
      </c>
      <c r="AL41" t="s">
        <v>19</v>
      </c>
      <c r="AM41">
        <v>1374</v>
      </c>
      <c r="AN41">
        <v>70</v>
      </c>
      <c r="AO41">
        <v>-206</v>
      </c>
      <c r="AP41">
        <f t="shared" si="9"/>
        <v>1238</v>
      </c>
      <c r="AQ41">
        <v>0</v>
      </c>
      <c r="AR41">
        <f t="shared" si="10"/>
        <v>1238</v>
      </c>
      <c r="AS41">
        <v>69</v>
      </c>
      <c r="AT41">
        <f t="shared" si="11"/>
        <v>6</v>
      </c>
      <c r="AU41">
        <f t="shared" si="12"/>
        <v>17.942028985507246</v>
      </c>
      <c r="AV41" t="s">
        <v>20</v>
      </c>
      <c r="AW41">
        <v>2602</v>
      </c>
      <c r="AX41">
        <v>0</v>
      </c>
      <c r="AY41">
        <v>-56</v>
      </c>
      <c r="AZ41">
        <f t="shared" si="13"/>
        <v>2546</v>
      </c>
      <c r="BA41">
        <v>0</v>
      </c>
      <c r="BB41">
        <f t="shared" si="26"/>
        <v>2546</v>
      </c>
      <c r="BC41">
        <v>105</v>
      </c>
      <c r="BD41">
        <f t="shared" si="15"/>
        <v>7</v>
      </c>
      <c r="BE41">
        <f t="shared" si="16"/>
        <v>24.247619047619047</v>
      </c>
      <c r="BF41" t="s">
        <v>21</v>
      </c>
      <c r="BG41">
        <v>425</v>
      </c>
      <c r="BH41">
        <v>70</v>
      </c>
      <c r="BI41">
        <v>0</v>
      </c>
      <c r="BJ41">
        <f t="shared" si="17"/>
        <v>495</v>
      </c>
      <c r="BK41">
        <v>0</v>
      </c>
      <c r="BL41">
        <f t="shared" si="18"/>
        <v>495</v>
      </c>
      <c r="BM41">
        <v>25</v>
      </c>
      <c r="BN41">
        <f t="shared" si="19"/>
        <v>5</v>
      </c>
      <c r="BO41">
        <f t="shared" si="20"/>
        <v>19.8</v>
      </c>
      <c r="BP41" t="s">
        <v>22</v>
      </c>
      <c r="BQ41">
        <v>1095</v>
      </c>
      <c r="BR41">
        <v>0</v>
      </c>
      <c r="BS41">
        <v>-10</v>
      </c>
      <c r="BT41">
        <f t="shared" si="21"/>
        <v>1085</v>
      </c>
      <c r="BU41">
        <v>0</v>
      </c>
      <c r="BV41">
        <f t="shared" si="22"/>
        <v>1085</v>
      </c>
      <c r="BW41">
        <v>36</v>
      </c>
      <c r="BX41">
        <f t="shared" si="23"/>
        <v>5</v>
      </c>
      <c r="BY41">
        <f t="shared" si="24"/>
        <v>30.138888888888889</v>
      </c>
      <c r="BZ41" t="s">
        <v>23</v>
      </c>
      <c r="CA41">
        <v>2100</v>
      </c>
    </row>
    <row r="42" spans="1:79" ht="17.25" customHeight="1" x14ac:dyDescent="0.3">
      <c r="A42" s="2">
        <v>44546</v>
      </c>
      <c r="B42" t="s">
        <v>104</v>
      </c>
      <c r="C42" t="s">
        <v>105</v>
      </c>
      <c r="D42" t="s">
        <v>27</v>
      </c>
      <c r="E42" t="s">
        <v>4</v>
      </c>
      <c r="F42">
        <v>216</v>
      </c>
      <c r="G42">
        <v>0</v>
      </c>
      <c r="H42">
        <v>0</v>
      </c>
      <c r="I42">
        <v>-35</v>
      </c>
      <c r="J42">
        <f t="shared" si="0"/>
        <v>181</v>
      </c>
      <c r="K42">
        <v>0</v>
      </c>
      <c r="L42">
        <f t="shared" si="1"/>
        <v>181</v>
      </c>
      <c r="M42">
        <v>81</v>
      </c>
      <c r="N42">
        <v>1</v>
      </c>
      <c r="O42">
        <f t="shared" si="2"/>
        <v>2.2345679012345681</v>
      </c>
      <c r="P42" t="s">
        <v>15</v>
      </c>
      <c r="Q42">
        <v>163</v>
      </c>
      <c r="R42">
        <v>0</v>
      </c>
      <c r="S42">
        <v>0</v>
      </c>
      <c r="T42">
        <v>-5</v>
      </c>
      <c r="U42">
        <f t="shared" si="3"/>
        <v>158</v>
      </c>
      <c r="V42">
        <v>0</v>
      </c>
      <c r="W42">
        <f t="shared" si="4"/>
        <v>158</v>
      </c>
      <c r="X42">
        <v>21</v>
      </c>
      <c r="Y42">
        <v>2</v>
      </c>
      <c r="Z42">
        <f t="shared" si="5"/>
        <v>7.5238095238095237</v>
      </c>
      <c r="AA42" t="s">
        <v>16</v>
      </c>
      <c r="AB42">
        <v>756</v>
      </c>
      <c r="AC42">
        <v>0</v>
      </c>
      <c r="AD42">
        <v>0</v>
      </c>
      <c r="AE42">
        <v>-50</v>
      </c>
      <c r="AF42">
        <f t="shared" si="6"/>
        <v>706</v>
      </c>
      <c r="AG42">
        <v>0</v>
      </c>
      <c r="AH42">
        <f t="shared" si="7"/>
        <v>706</v>
      </c>
      <c r="AI42">
        <v>34</v>
      </c>
      <c r="AJ42">
        <f t="shared" si="8"/>
        <v>6</v>
      </c>
      <c r="AK42">
        <f t="shared" si="25"/>
        <v>20.764705882352942</v>
      </c>
      <c r="AL42" t="s">
        <v>19</v>
      </c>
      <c r="AM42">
        <v>588</v>
      </c>
      <c r="AN42">
        <v>0</v>
      </c>
      <c r="AO42">
        <v>-25</v>
      </c>
      <c r="AP42">
        <f t="shared" si="9"/>
        <v>563</v>
      </c>
      <c r="AQ42">
        <v>0</v>
      </c>
      <c r="AR42">
        <f t="shared" si="10"/>
        <v>563</v>
      </c>
      <c r="AS42">
        <v>27</v>
      </c>
      <c r="AT42">
        <f t="shared" si="11"/>
        <v>6</v>
      </c>
      <c r="AU42">
        <f t="shared" si="12"/>
        <v>20.851851851851851</v>
      </c>
      <c r="AV42" t="s">
        <v>20</v>
      </c>
      <c r="AW42">
        <v>320</v>
      </c>
      <c r="AX42">
        <v>0</v>
      </c>
      <c r="AY42">
        <v>0</v>
      </c>
      <c r="AZ42">
        <f t="shared" si="13"/>
        <v>320</v>
      </c>
      <c r="BA42">
        <v>0</v>
      </c>
      <c r="BB42">
        <f t="shared" si="26"/>
        <v>320</v>
      </c>
      <c r="BC42">
        <v>12</v>
      </c>
      <c r="BD42">
        <f t="shared" si="15"/>
        <v>7</v>
      </c>
      <c r="BE42">
        <f t="shared" si="16"/>
        <v>26.666666666666668</v>
      </c>
      <c r="BF42" t="s">
        <v>21</v>
      </c>
      <c r="BG42">
        <v>264</v>
      </c>
      <c r="BH42">
        <v>0</v>
      </c>
      <c r="BI42">
        <v>0</v>
      </c>
      <c r="BJ42">
        <f t="shared" si="17"/>
        <v>264</v>
      </c>
      <c r="BK42">
        <v>0</v>
      </c>
      <c r="BL42">
        <f t="shared" si="18"/>
        <v>264</v>
      </c>
      <c r="BM42">
        <v>9</v>
      </c>
      <c r="BN42">
        <f t="shared" si="19"/>
        <v>5</v>
      </c>
      <c r="BO42">
        <f t="shared" si="20"/>
        <v>29.333333333333332</v>
      </c>
      <c r="BP42" t="s">
        <v>22</v>
      </c>
      <c r="BQ42">
        <v>284</v>
      </c>
      <c r="BR42">
        <v>0</v>
      </c>
      <c r="BS42">
        <v>-60</v>
      </c>
      <c r="BT42">
        <f t="shared" si="21"/>
        <v>224</v>
      </c>
      <c r="BU42">
        <v>0</v>
      </c>
      <c r="BV42">
        <f t="shared" si="22"/>
        <v>224</v>
      </c>
      <c r="BW42">
        <v>23</v>
      </c>
      <c r="BX42">
        <f t="shared" si="23"/>
        <v>5</v>
      </c>
      <c r="BY42">
        <f t="shared" si="24"/>
        <v>9.7391304347826093</v>
      </c>
      <c r="BZ42" t="s">
        <v>23</v>
      </c>
      <c r="CA42">
        <v>0</v>
      </c>
    </row>
    <row r="43" spans="1:79" ht="17.25" customHeight="1" x14ac:dyDescent="0.3">
      <c r="A43" s="2">
        <v>44546</v>
      </c>
      <c r="B43" t="s">
        <v>106</v>
      </c>
      <c r="C43" t="s">
        <v>107</v>
      </c>
      <c r="D43" t="s">
        <v>27</v>
      </c>
      <c r="E43" t="s">
        <v>4</v>
      </c>
      <c r="F43">
        <v>976</v>
      </c>
      <c r="G43">
        <v>0</v>
      </c>
      <c r="H43">
        <v>0</v>
      </c>
      <c r="I43">
        <v>-160</v>
      </c>
      <c r="J43">
        <f t="shared" si="0"/>
        <v>816</v>
      </c>
      <c r="K43">
        <v>0</v>
      </c>
      <c r="L43">
        <f t="shared" si="1"/>
        <v>816</v>
      </c>
      <c r="M43">
        <v>71</v>
      </c>
      <c r="N43">
        <v>1</v>
      </c>
      <c r="O43">
        <f t="shared" si="2"/>
        <v>11.492957746478874</v>
      </c>
      <c r="P43" t="s">
        <v>15</v>
      </c>
      <c r="Q43">
        <v>750</v>
      </c>
      <c r="R43">
        <v>0</v>
      </c>
      <c r="S43">
        <v>0</v>
      </c>
      <c r="T43">
        <v>-5</v>
      </c>
      <c r="U43">
        <f t="shared" si="3"/>
        <v>745</v>
      </c>
      <c r="V43">
        <v>0</v>
      </c>
      <c r="W43">
        <f t="shared" si="4"/>
        <v>745</v>
      </c>
      <c r="X43">
        <v>19</v>
      </c>
      <c r="Y43">
        <v>2</v>
      </c>
      <c r="Z43">
        <f t="shared" si="5"/>
        <v>39.210526315789473</v>
      </c>
      <c r="AA43" t="s">
        <v>16</v>
      </c>
      <c r="AB43">
        <v>135</v>
      </c>
      <c r="AC43">
        <v>0</v>
      </c>
      <c r="AD43">
        <v>0</v>
      </c>
      <c r="AE43">
        <v>0</v>
      </c>
      <c r="AF43">
        <f t="shared" si="6"/>
        <v>135</v>
      </c>
      <c r="AG43">
        <v>0</v>
      </c>
      <c r="AH43">
        <f t="shared" si="7"/>
        <v>135</v>
      </c>
      <c r="AI43">
        <v>12</v>
      </c>
      <c r="AJ43">
        <f t="shared" si="8"/>
        <v>6</v>
      </c>
      <c r="AK43">
        <f t="shared" si="25"/>
        <v>11.25</v>
      </c>
      <c r="AL43" t="s">
        <v>19</v>
      </c>
      <c r="AM43">
        <v>954</v>
      </c>
      <c r="AN43">
        <v>0</v>
      </c>
      <c r="AO43">
        <v>0</v>
      </c>
      <c r="AP43">
        <f t="shared" si="9"/>
        <v>954</v>
      </c>
      <c r="AQ43">
        <v>0</v>
      </c>
      <c r="AR43">
        <f t="shared" si="10"/>
        <v>954</v>
      </c>
      <c r="AS43">
        <v>10</v>
      </c>
      <c r="AT43">
        <f t="shared" si="11"/>
        <v>6</v>
      </c>
      <c r="AU43">
        <f t="shared" si="12"/>
        <v>95.4</v>
      </c>
      <c r="AV43" t="s">
        <v>20</v>
      </c>
      <c r="AW43">
        <v>51</v>
      </c>
      <c r="AX43">
        <v>0</v>
      </c>
      <c r="AY43">
        <v>0</v>
      </c>
      <c r="AZ43">
        <f t="shared" si="13"/>
        <v>51</v>
      </c>
      <c r="BA43">
        <v>250</v>
      </c>
      <c r="BB43">
        <f t="shared" si="26"/>
        <v>301</v>
      </c>
      <c r="BC43">
        <v>2</v>
      </c>
      <c r="BD43">
        <f t="shared" si="15"/>
        <v>7</v>
      </c>
      <c r="BE43">
        <f t="shared" si="16"/>
        <v>150.5</v>
      </c>
      <c r="BF43" t="s">
        <v>21</v>
      </c>
      <c r="BG43">
        <v>585</v>
      </c>
      <c r="BH43">
        <v>0</v>
      </c>
      <c r="BI43">
        <v>0</v>
      </c>
      <c r="BJ43">
        <f t="shared" si="17"/>
        <v>585</v>
      </c>
      <c r="BK43">
        <v>0</v>
      </c>
      <c r="BL43">
        <f t="shared" si="18"/>
        <v>585</v>
      </c>
      <c r="BM43">
        <v>8</v>
      </c>
      <c r="BN43">
        <f t="shared" si="19"/>
        <v>5</v>
      </c>
      <c r="BO43">
        <f t="shared" si="20"/>
        <v>73.125</v>
      </c>
      <c r="BP43" t="s">
        <v>22</v>
      </c>
      <c r="BQ43">
        <v>1165</v>
      </c>
      <c r="BR43">
        <v>0</v>
      </c>
      <c r="BS43">
        <v>-10</v>
      </c>
      <c r="BT43">
        <f t="shared" si="21"/>
        <v>1155</v>
      </c>
      <c r="BU43">
        <v>0</v>
      </c>
      <c r="BV43">
        <f t="shared" si="22"/>
        <v>1155</v>
      </c>
      <c r="BW43">
        <v>21</v>
      </c>
      <c r="BX43">
        <f t="shared" si="23"/>
        <v>5</v>
      </c>
      <c r="BY43">
        <f t="shared" si="24"/>
        <v>55</v>
      </c>
      <c r="BZ43" t="s">
        <v>23</v>
      </c>
      <c r="CA43">
        <v>600</v>
      </c>
    </row>
    <row r="44" spans="1:79" ht="17.25" customHeight="1" x14ac:dyDescent="0.3">
      <c r="A44" s="2">
        <v>44546</v>
      </c>
      <c r="B44" t="s">
        <v>108</v>
      </c>
      <c r="C44" t="s">
        <v>109</v>
      </c>
      <c r="D44" t="s">
        <v>27</v>
      </c>
      <c r="E44" t="s">
        <v>4</v>
      </c>
      <c r="F44">
        <v>472</v>
      </c>
      <c r="G44">
        <v>0</v>
      </c>
      <c r="H44">
        <v>0</v>
      </c>
      <c r="I44">
        <v>0</v>
      </c>
      <c r="J44">
        <f t="shared" si="0"/>
        <v>472</v>
      </c>
      <c r="K44">
        <v>0</v>
      </c>
      <c r="L44">
        <f t="shared" si="1"/>
        <v>472</v>
      </c>
      <c r="M44">
        <v>12</v>
      </c>
      <c r="N44">
        <v>1</v>
      </c>
      <c r="O44">
        <f t="shared" si="2"/>
        <v>39.333333333333336</v>
      </c>
      <c r="P44" t="s">
        <v>15</v>
      </c>
      <c r="Q44">
        <v>50</v>
      </c>
      <c r="R44">
        <v>0</v>
      </c>
      <c r="S44">
        <v>0</v>
      </c>
      <c r="T44">
        <v>0</v>
      </c>
      <c r="U44">
        <f t="shared" si="3"/>
        <v>50</v>
      </c>
      <c r="V44">
        <v>0</v>
      </c>
      <c r="W44">
        <f t="shared" si="4"/>
        <v>50</v>
      </c>
      <c r="X44">
        <v>1</v>
      </c>
      <c r="Y44">
        <v>2</v>
      </c>
      <c r="Z44">
        <f t="shared" si="5"/>
        <v>50</v>
      </c>
      <c r="AA44" t="s">
        <v>16</v>
      </c>
      <c r="AB44">
        <v>2722</v>
      </c>
      <c r="AC44">
        <v>0</v>
      </c>
      <c r="AD44">
        <v>0</v>
      </c>
      <c r="AE44">
        <v>0</v>
      </c>
      <c r="AF44">
        <f t="shared" si="6"/>
        <v>2722</v>
      </c>
      <c r="AG44">
        <v>0</v>
      </c>
      <c r="AH44">
        <f t="shared" si="7"/>
        <v>2722</v>
      </c>
      <c r="AI44">
        <v>17</v>
      </c>
      <c r="AJ44">
        <f t="shared" si="8"/>
        <v>6</v>
      </c>
      <c r="AK44">
        <f>IFERROR(AH44/AI44,0)</f>
        <v>160.11764705882354</v>
      </c>
      <c r="AL44" t="s">
        <v>19</v>
      </c>
      <c r="AM44">
        <v>418</v>
      </c>
      <c r="AN44">
        <v>0</v>
      </c>
      <c r="AO44">
        <v>0</v>
      </c>
      <c r="AP44">
        <f t="shared" si="9"/>
        <v>418</v>
      </c>
      <c r="AQ44">
        <v>0</v>
      </c>
      <c r="AR44">
        <f t="shared" si="10"/>
        <v>418</v>
      </c>
      <c r="AS44">
        <v>6</v>
      </c>
      <c r="AT44">
        <f t="shared" si="11"/>
        <v>6</v>
      </c>
      <c r="AU44">
        <f t="shared" si="12"/>
        <v>69.666666666666671</v>
      </c>
      <c r="AV44" t="s">
        <v>20</v>
      </c>
      <c r="AW44">
        <v>665</v>
      </c>
      <c r="AX44">
        <v>0</v>
      </c>
      <c r="AY44">
        <v>0</v>
      </c>
      <c r="AZ44">
        <f t="shared" si="13"/>
        <v>665</v>
      </c>
      <c r="BA44">
        <v>0</v>
      </c>
      <c r="BB44">
        <f t="shared" si="26"/>
        <v>665</v>
      </c>
      <c r="BC44">
        <v>7</v>
      </c>
      <c r="BD44">
        <f t="shared" si="15"/>
        <v>7</v>
      </c>
      <c r="BE44">
        <f t="shared" si="16"/>
        <v>95</v>
      </c>
      <c r="BF44" t="s">
        <v>21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P44" t="s">
        <v>22</v>
      </c>
      <c r="BQ44">
        <v>785</v>
      </c>
      <c r="BR44">
        <v>0</v>
      </c>
      <c r="BS44">
        <v>0</v>
      </c>
      <c r="BT44">
        <f t="shared" si="21"/>
        <v>785</v>
      </c>
      <c r="BU44">
        <v>0</v>
      </c>
      <c r="BV44">
        <f t="shared" si="22"/>
        <v>785</v>
      </c>
      <c r="BW44">
        <v>6</v>
      </c>
      <c r="BX44">
        <f t="shared" si="23"/>
        <v>5</v>
      </c>
      <c r="BY44">
        <f t="shared" si="24"/>
        <v>130.83333333333334</v>
      </c>
      <c r="BZ44" t="s">
        <v>23</v>
      </c>
      <c r="CA44">
        <v>0</v>
      </c>
    </row>
    <row r="45" spans="1:79" ht="17.25" customHeight="1" x14ac:dyDescent="0.3">
      <c r="A45" s="2">
        <v>44546</v>
      </c>
      <c r="B45" t="s">
        <v>110</v>
      </c>
      <c r="C45" t="s">
        <v>111</v>
      </c>
      <c r="D45" t="s">
        <v>27</v>
      </c>
      <c r="E45" t="s">
        <v>4</v>
      </c>
      <c r="F45">
        <v>1870</v>
      </c>
      <c r="G45">
        <v>607</v>
      </c>
      <c r="H45">
        <v>0</v>
      </c>
      <c r="I45">
        <v>-27</v>
      </c>
      <c r="J45">
        <f t="shared" si="0"/>
        <v>2450</v>
      </c>
      <c r="K45">
        <v>1000</v>
      </c>
      <c r="L45">
        <f t="shared" si="1"/>
        <v>3450</v>
      </c>
      <c r="M45">
        <v>330</v>
      </c>
      <c r="N45">
        <v>1</v>
      </c>
      <c r="O45">
        <f t="shared" si="2"/>
        <v>10.454545454545455</v>
      </c>
      <c r="P45" t="s">
        <v>15</v>
      </c>
      <c r="Q45">
        <v>1536</v>
      </c>
      <c r="R45">
        <v>775</v>
      </c>
      <c r="S45">
        <v>0</v>
      </c>
      <c r="T45">
        <v>-11</v>
      </c>
      <c r="U45">
        <f t="shared" si="3"/>
        <v>2300</v>
      </c>
      <c r="V45">
        <v>0</v>
      </c>
      <c r="W45">
        <f t="shared" si="4"/>
        <v>2300</v>
      </c>
      <c r="X45">
        <v>61</v>
      </c>
      <c r="Y45">
        <v>2</v>
      </c>
      <c r="Z45">
        <f t="shared" si="5"/>
        <v>37.704918032786885</v>
      </c>
      <c r="AA45" t="s">
        <v>16</v>
      </c>
      <c r="AB45">
        <v>5445</v>
      </c>
      <c r="AC45">
        <v>0</v>
      </c>
      <c r="AD45">
        <v>0</v>
      </c>
      <c r="AE45">
        <v>-1220</v>
      </c>
      <c r="AF45">
        <f t="shared" si="6"/>
        <v>4225</v>
      </c>
      <c r="AG45">
        <v>6000</v>
      </c>
      <c r="AH45">
        <f t="shared" si="7"/>
        <v>10225</v>
      </c>
      <c r="AI45">
        <v>533</v>
      </c>
      <c r="AJ45">
        <f t="shared" si="8"/>
        <v>6</v>
      </c>
      <c r="AK45">
        <f t="shared" si="25"/>
        <v>19.183864915572233</v>
      </c>
      <c r="AL45" t="s">
        <v>19</v>
      </c>
      <c r="AM45">
        <v>2925</v>
      </c>
      <c r="AN45">
        <v>2504</v>
      </c>
      <c r="AO45">
        <v>-696</v>
      </c>
      <c r="AP45">
        <f t="shared" si="9"/>
        <v>4733</v>
      </c>
      <c r="AQ45">
        <v>0</v>
      </c>
      <c r="AR45">
        <f t="shared" si="10"/>
        <v>4733</v>
      </c>
      <c r="AS45">
        <v>161</v>
      </c>
      <c r="AT45">
        <f t="shared" si="11"/>
        <v>6</v>
      </c>
      <c r="AU45">
        <f t="shared" si="12"/>
        <v>29.397515527950311</v>
      </c>
      <c r="AV45" t="s">
        <v>20</v>
      </c>
      <c r="AW45">
        <v>3301</v>
      </c>
      <c r="AX45">
        <v>2040</v>
      </c>
      <c r="AY45">
        <v>-89</v>
      </c>
      <c r="AZ45">
        <f t="shared" si="13"/>
        <v>5252</v>
      </c>
      <c r="BA45">
        <v>2000</v>
      </c>
      <c r="BB45">
        <f t="shared" si="26"/>
        <v>7252</v>
      </c>
      <c r="BC45">
        <v>203</v>
      </c>
      <c r="BD45">
        <f t="shared" si="15"/>
        <v>7</v>
      </c>
      <c r="BE45">
        <f t="shared" si="16"/>
        <v>35.724137931034484</v>
      </c>
      <c r="BF45" t="s">
        <v>21</v>
      </c>
      <c r="BG45">
        <v>2548</v>
      </c>
      <c r="BH45">
        <v>2790</v>
      </c>
      <c r="BI45">
        <v>-22</v>
      </c>
      <c r="BJ45">
        <f t="shared" si="17"/>
        <v>5316</v>
      </c>
      <c r="BK45">
        <v>0</v>
      </c>
      <c r="BL45">
        <f t="shared" si="18"/>
        <v>5316</v>
      </c>
      <c r="BM45">
        <v>227</v>
      </c>
      <c r="BN45">
        <f t="shared" si="19"/>
        <v>5</v>
      </c>
      <c r="BO45">
        <f t="shared" si="20"/>
        <v>23.418502202643172</v>
      </c>
      <c r="BP45" t="s">
        <v>22</v>
      </c>
      <c r="BQ45">
        <v>6240</v>
      </c>
      <c r="BR45">
        <v>963</v>
      </c>
      <c r="BS45">
        <v>-103</v>
      </c>
      <c r="BT45">
        <f t="shared" si="21"/>
        <v>7100</v>
      </c>
      <c r="BU45">
        <v>0</v>
      </c>
      <c r="BV45">
        <f t="shared" si="22"/>
        <v>7100</v>
      </c>
      <c r="BW45">
        <v>142</v>
      </c>
      <c r="BX45">
        <f t="shared" si="23"/>
        <v>5</v>
      </c>
      <c r="BY45">
        <f t="shared" si="24"/>
        <v>50</v>
      </c>
      <c r="BZ45" t="s">
        <v>23</v>
      </c>
      <c r="CA45">
        <v>27190</v>
      </c>
    </row>
    <row r="46" spans="1:79" ht="17.25" customHeight="1" x14ac:dyDescent="0.3">
      <c r="A46" s="2">
        <v>44546</v>
      </c>
      <c r="B46" t="s">
        <v>112</v>
      </c>
      <c r="C46" t="s">
        <v>113</v>
      </c>
      <c r="D46" t="s">
        <v>27</v>
      </c>
      <c r="E46" t="s">
        <v>4</v>
      </c>
      <c r="F46">
        <v>1839</v>
      </c>
      <c r="G46">
        <v>1241</v>
      </c>
      <c r="H46">
        <v>0</v>
      </c>
      <c r="I46">
        <v>-27</v>
      </c>
      <c r="J46">
        <f t="shared" si="0"/>
        <v>3053</v>
      </c>
      <c r="K46">
        <v>0</v>
      </c>
      <c r="L46">
        <f t="shared" si="1"/>
        <v>3053</v>
      </c>
      <c r="M46">
        <v>184</v>
      </c>
      <c r="N46">
        <v>1</v>
      </c>
      <c r="O46">
        <f t="shared" si="2"/>
        <v>16.592391304347824</v>
      </c>
      <c r="P46" t="s">
        <v>15</v>
      </c>
      <c r="Q46">
        <v>929</v>
      </c>
      <c r="R46">
        <v>810</v>
      </c>
      <c r="S46">
        <v>0</v>
      </c>
      <c r="T46">
        <v>0</v>
      </c>
      <c r="U46">
        <f t="shared" si="3"/>
        <v>1739</v>
      </c>
      <c r="V46">
        <v>0</v>
      </c>
      <c r="W46">
        <f t="shared" si="4"/>
        <v>1739</v>
      </c>
      <c r="X46">
        <v>85</v>
      </c>
      <c r="Y46">
        <v>2</v>
      </c>
      <c r="Z46">
        <f t="shared" si="5"/>
        <v>20.458823529411763</v>
      </c>
      <c r="AA46" t="s">
        <v>16</v>
      </c>
      <c r="AB46">
        <v>8449</v>
      </c>
      <c r="AC46">
        <v>0</v>
      </c>
      <c r="AD46">
        <v>0</v>
      </c>
      <c r="AE46">
        <v>-50</v>
      </c>
      <c r="AF46">
        <f t="shared" si="6"/>
        <v>8399</v>
      </c>
      <c r="AG46">
        <v>4000</v>
      </c>
      <c r="AH46">
        <f t="shared" si="7"/>
        <v>12399</v>
      </c>
      <c r="AI46">
        <v>417</v>
      </c>
      <c r="AJ46">
        <f t="shared" si="8"/>
        <v>6</v>
      </c>
      <c r="AK46">
        <f t="shared" si="25"/>
        <v>29.733812949640289</v>
      </c>
      <c r="AL46" t="s">
        <v>19</v>
      </c>
      <c r="AM46">
        <v>2626</v>
      </c>
      <c r="AN46">
        <v>2300</v>
      </c>
      <c r="AO46">
        <v>-319</v>
      </c>
      <c r="AP46">
        <f t="shared" si="9"/>
        <v>4607</v>
      </c>
      <c r="AQ46">
        <v>0</v>
      </c>
      <c r="AR46">
        <f t="shared" si="10"/>
        <v>4607</v>
      </c>
      <c r="AS46">
        <v>166</v>
      </c>
      <c r="AT46">
        <f t="shared" si="11"/>
        <v>6</v>
      </c>
      <c r="AU46">
        <f t="shared" si="12"/>
        <v>27.753012048192772</v>
      </c>
      <c r="AV46" t="s">
        <v>20</v>
      </c>
      <c r="AW46">
        <v>4174</v>
      </c>
      <c r="AX46">
        <v>2260</v>
      </c>
      <c r="AY46">
        <v>-289</v>
      </c>
      <c r="AZ46">
        <f t="shared" si="13"/>
        <v>6145</v>
      </c>
      <c r="BA46">
        <v>2000</v>
      </c>
      <c r="BB46">
        <f t="shared" si="26"/>
        <v>8145</v>
      </c>
      <c r="BC46">
        <v>161</v>
      </c>
      <c r="BD46">
        <f t="shared" si="15"/>
        <v>7</v>
      </c>
      <c r="BE46">
        <f t="shared" si="16"/>
        <v>50.590062111801245</v>
      </c>
      <c r="BF46" t="s">
        <v>21</v>
      </c>
      <c r="BG46">
        <v>1238</v>
      </c>
      <c r="BH46">
        <v>2930</v>
      </c>
      <c r="BI46">
        <v>-16</v>
      </c>
      <c r="BJ46">
        <f t="shared" si="17"/>
        <v>4152</v>
      </c>
      <c r="BK46">
        <v>0</v>
      </c>
      <c r="BL46">
        <f t="shared" si="18"/>
        <v>4152</v>
      </c>
      <c r="BM46">
        <v>93</v>
      </c>
      <c r="BN46">
        <f t="shared" si="19"/>
        <v>5</v>
      </c>
      <c r="BO46">
        <f t="shared" si="20"/>
        <v>44.645161290322584</v>
      </c>
      <c r="BP46" t="s">
        <v>22</v>
      </c>
      <c r="BQ46">
        <v>1847</v>
      </c>
      <c r="BR46">
        <v>1370</v>
      </c>
      <c r="BS46">
        <v>-54</v>
      </c>
      <c r="BT46">
        <f t="shared" si="21"/>
        <v>3163</v>
      </c>
      <c r="BU46">
        <v>0</v>
      </c>
      <c r="BV46">
        <f t="shared" si="22"/>
        <v>3163</v>
      </c>
      <c r="BW46">
        <v>78</v>
      </c>
      <c r="BX46">
        <f t="shared" si="23"/>
        <v>5</v>
      </c>
      <c r="BY46">
        <f t="shared" si="24"/>
        <v>40.551282051282051</v>
      </c>
      <c r="BZ46" t="s">
        <v>23</v>
      </c>
      <c r="CA46">
        <v>31383</v>
      </c>
    </row>
    <row r="47" spans="1:79" ht="17.25" customHeight="1" x14ac:dyDescent="0.3">
      <c r="A47" s="2">
        <v>44546</v>
      </c>
      <c r="B47" t="s">
        <v>114</v>
      </c>
      <c r="C47" t="s">
        <v>115</v>
      </c>
      <c r="D47" t="s">
        <v>27</v>
      </c>
      <c r="E47" t="s">
        <v>4</v>
      </c>
      <c r="F47">
        <v>54</v>
      </c>
      <c r="G47">
        <v>189</v>
      </c>
      <c r="H47">
        <v>0</v>
      </c>
      <c r="I47">
        <v>0</v>
      </c>
      <c r="J47">
        <f t="shared" si="0"/>
        <v>243</v>
      </c>
      <c r="K47">
        <v>0</v>
      </c>
      <c r="L47">
        <f t="shared" si="1"/>
        <v>243</v>
      </c>
      <c r="M47">
        <v>57</v>
      </c>
      <c r="N47">
        <v>1</v>
      </c>
      <c r="O47">
        <f t="shared" si="2"/>
        <v>4.2631578947368425</v>
      </c>
      <c r="P47" t="s">
        <v>15</v>
      </c>
      <c r="Q47">
        <v>330</v>
      </c>
      <c r="R47">
        <v>600</v>
      </c>
      <c r="S47">
        <v>0</v>
      </c>
      <c r="T47">
        <v>0</v>
      </c>
      <c r="U47">
        <f t="shared" si="3"/>
        <v>930</v>
      </c>
      <c r="V47">
        <v>0</v>
      </c>
      <c r="W47">
        <f t="shared" si="4"/>
        <v>930</v>
      </c>
      <c r="X47">
        <v>68</v>
      </c>
      <c r="Y47">
        <v>2</v>
      </c>
      <c r="Z47">
        <f t="shared" si="5"/>
        <v>13.676470588235293</v>
      </c>
      <c r="AA47" t="s">
        <v>16</v>
      </c>
      <c r="AB47">
        <v>1247</v>
      </c>
      <c r="AC47">
        <v>0</v>
      </c>
      <c r="AD47">
        <v>0</v>
      </c>
      <c r="AE47">
        <v>-3</v>
      </c>
      <c r="AF47">
        <f t="shared" si="6"/>
        <v>1244</v>
      </c>
      <c r="AG47">
        <v>0</v>
      </c>
      <c r="AH47">
        <f t="shared" si="7"/>
        <v>1244</v>
      </c>
      <c r="AI47">
        <v>26</v>
      </c>
      <c r="AJ47">
        <f t="shared" si="8"/>
        <v>6</v>
      </c>
      <c r="AK47">
        <f t="shared" si="25"/>
        <v>47.846153846153847</v>
      </c>
      <c r="AL47" t="s">
        <v>19</v>
      </c>
      <c r="AM47">
        <v>951</v>
      </c>
      <c r="AN47">
        <v>390</v>
      </c>
      <c r="AO47">
        <v>-69</v>
      </c>
      <c r="AP47">
        <f t="shared" si="9"/>
        <v>1272</v>
      </c>
      <c r="AQ47">
        <v>0</v>
      </c>
      <c r="AR47">
        <f t="shared" si="10"/>
        <v>1272</v>
      </c>
      <c r="AS47">
        <v>20</v>
      </c>
      <c r="AT47">
        <f t="shared" si="11"/>
        <v>6</v>
      </c>
      <c r="AU47">
        <f t="shared" si="12"/>
        <v>63.6</v>
      </c>
      <c r="AV47" t="s">
        <v>20</v>
      </c>
      <c r="AW47">
        <v>18</v>
      </c>
      <c r="AX47">
        <v>300</v>
      </c>
      <c r="AY47">
        <v>0</v>
      </c>
      <c r="AZ47">
        <f t="shared" si="13"/>
        <v>318</v>
      </c>
      <c r="BA47">
        <v>0</v>
      </c>
      <c r="BB47">
        <f t="shared" si="26"/>
        <v>318</v>
      </c>
      <c r="BC47">
        <v>14</v>
      </c>
      <c r="BD47">
        <f t="shared" si="15"/>
        <v>7</v>
      </c>
      <c r="BE47">
        <f t="shared" si="16"/>
        <v>22.714285714285715</v>
      </c>
      <c r="BF47" t="s">
        <v>21</v>
      </c>
      <c r="BG47">
        <v>446</v>
      </c>
      <c r="BH47">
        <v>1800</v>
      </c>
      <c r="BI47">
        <v>0</v>
      </c>
      <c r="BJ47">
        <f t="shared" si="17"/>
        <v>2246</v>
      </c>
      <c r="BK47">
        <v>0</v>
      </c>
      <c r="BL47">
        <f t="shared" si="18"/>
        <v>2246</v>
      </c>
      <c r="BM47">
        <v>12</v>
      </c>
      <c r="BN47">
        <f t="shared" si="19"/>
        <v>5</v>
      </c>
      <c r="BO47">
        <f t="shared" si="20"/>
        <v>187.16666666666666</v>
      </c>
      <c r="BP47" t="s">
        <v>22</v>
      </c>
      <c r="BQ47">
        <v>711</v>
      </c>
      <c r="BR47">
        <v>253</v>
      </c>
      <c r="BS47">
        <v>0</v>
      </c>
      <c r="BT47">
        <f t="shared" si="21"/>
        <v>964</v>
      </c>
      <c r="BU47">
        <v>196</v>
      </c>
      <c r="BV47">
        <f t="shared" si="22"/>
        <v>1160</v>
      </c>
      <c r="BW47">
        <v>11</v>
      </c>
      <c r="BX47">
        <f t="shared" si="23"/>
        <v>5</v>
      </c>
      <c r="BY47">
        <f t="shared" si="24"/>
        <v>105.45454545454545</v>
      </c>
      <c r="BZ47" t="s">
        <v>23</v>
      </c>
      <c r="CA47">
        <v>-30001</v>
      </c>
    </row>
    <row r="48" spans="1:79" ht="17.25" customHeight="1" x14ac:dyDescent="0.3">
      <c r="A48" s="2">
        <v>44546</v>
      </c>
      <c r="B48" t="s">
        <v>116</v>
      </c>
      <c r="C48" t="s">
        <v>117</v>
      </c>
      <c r="D48" t="s">
        <v>27</v>
      </c>
      <c r="E48" t="s">
        <v>4</v>
      </c>
      <c r="F48">
        <v>1714</v>
      </c>
      <c r="G48">
        <v>67</v>
      </c>
      <c r="H48">
        <v>0</v>
      </c>
      <c r="I48">
        <v>-299</v>
      </c>
      <c r="J48">
        <f t="shared" si="0"/>
        <v>1482</v>
      </c>
      <c r="K48">
        <v>1806</v>
      </c>
      <c r="L48">
        <f t="shared" si="1"/>
        <v>3288</v>
      </c>
      <c r="M48">
        <v>222</v>
      </c>
      <c r="N48">
        <v>1</v>
      </c>
      <c r="O48">
        <f t="shared" si="2"/>
        <v>14.810810810810811</v>
      </c>
      <c r="P48" t="s">
        <v>15</v>
      </c>
      <c r="Q48">
        <v>557</v>
      </c>
      <c r="R48">
        <v>0</v>
      </c>
      <c r="S48">
        <v>0</v>
      </c>
      <c r="T48">
        <v>-11</v>
      </c>
      <c r="U48">
        <f t="shared" si="3"/>
        <v>546</v>
      </c>
      <c r="V48">
        <v>0</v>
      </c>
      <c r="W48">
        <f t="shared" si="4"/>
        <v>546</v>
      </c>
      <c r="X48">
        <v>53</v>
      </c>
      <c r="Y48">
        <v>2</v>
      </c>
      <c r="Z48">
        <f t="shared" si="5"/>
        <v>10.30188679245283</v>
      </c>
      <c r="AA48" t="s">
        <v>16</v>
      </c>
      <c r="AB48">
        <v>6764</v>
      </c>
      <c r="AC48">
        <v>0</v>
      </c>
      <c r="AD48">
        <v>0</v>
      </c>
      <c r="AE48">
        <v>-2242</v>
      </c>
      <c r="AF48">
        <f t="shared" si="6"/>
        <v>4522</v>
      </c>
      <c r="AG48">
        <f>37614+3000</f>
        <v>40614</v>
      </c>
      <c r="AH48">
        <f t="shared" si="7"/>
        <v>45136</v>
      </c>
      <c r="AI48">
        <v>1523</v>
      </c>
      <c r="AJ48">
        <f t="shared" si="8"/>
        <v>6</v>
      </c>
      <c r="AK48">
        <f t="shared" si="25"/>
        <v>29.636244254760342</v>
      </c>
      <c r="AL48" t="s">
        <v>19</v>
      </c>
      <c r="AM48">
        <v>4209</v>
      </c>
      <c r="AN48">
        <v>131</v>
      </c>
      <c r="AO48">
        <v>-700</v>
      </c>
      <c r="AP48">
        <f t="shared" si="9"/>
        <v>3640</v>
      </c>
      <c r="AQ48">
        <v>0</v>
      </c>
      <c r="AR48">
        <f t="shared" si="10"/>
        <v>3640</v>
      </c>
      <c r="AS48">
        <v>266</v>
      </c>
      <c r="AT48">
        <f t="shared" si="11"/>
        <v>6</v>
      </c>
      <c r="AU48">
        <f t="shared" si="12"/>
        <v>13.684210526315789</v>
      </c>
      <c r="AV48" t="s">
        <v>20</v>
      </c>
      <c r="AW48">
        <v>89</v>
      </c>
      <c r="AX48">
        <v>0</v>
      </c>
      <c r="AY48">
        <v>-87</v>
      </c>
      <c r="AZ48">
        <f t="shared" si="13"/>
        <v>2</v>
      </c>
      <c r="BA48">
        <v>10507</v>
      </c>
      <c r="BB48">
        <f t="shared" si="26"/>
        <v>10509</v>
      </c>
      <c r="BC48">
        <v>205</v>
      </c>
      <c r="BD48">
        <f t="shared" si="15"/>
        <v>7</v>
      </c>
      <c r="BE48">
        <f t="shared" si="16"/>
        <v>51.263414634146343</v>
      </c>
      <c r="BF48" t="s">
        <v>21</v>
      </c>
      <c r="BG48">
        <v>2076</v>
      </c>
      <c r="BH48">
        <v>40</v>
      </c>
      <c r="BI48">
        <v>-55</v>
      </c>
      <c r="BJ48">
        <f t="shared" si="17"/>
        <v>2061</v>
      </c>
      <c r="BK48">
        <v>0</v>
      </c>
      <c r="BL48">
        <f t="shared" si="18"/>
        <v>2061</v>
      </c>
      <c r="BM48">
        <v>92</v>
      </c>
      <c r="BN48">
        <f t="shared" si="19"/>
        <v>5</v>
      </c>
      <c r="BO48">
        <f t="shared" si="20"/>
        <v>22.402173913043477</v>
      </c>
      <c r="BP48" t="s">
        <v>22</v>
      </c>
      <c r="BQ48">
        <v>2792</v>
      </c>
      <c r="BR48">
        <v>100</v>
      </c>
      <c r="BS48">
        <v>-256</v>
      </c>
      <c r="BT48">
        <f t="shared" si="21"/>
        <v>2636</v>
      </c>
      <c r="BU48">
        <v>2250</v>
      </c>
      <c r="BV48">
        <f t="shared" si="22"/>
        <v>4886</v>
      </c>
      <c r="BW48">
        <v>143</v>
      </c>
      <c r="BX48">
        <f t="shared" si="23"/>
        <v>5</v>
      </c>
      <c r="BY48">
        <f t="shared" si="24"/>
        <v>34.167832167832167</v>
      </c>
      <c r="BZ48" t="s">
        <v>23</v>
      </c>
      <c r="CA48">
        <v>-62857</v>
      </c>
    </row>
    <row r="49" spans="1:79" ht="17.25" customHeight="1" x14ac:dyDescent="0.3">
      <c r="A49" s="2">
        <v>44546</v>
      </c>
      <c r="B49" t="s">
        <v>118</v>
      </c>
      <c r="C49" t="s">
        <v>119</v>
      </c>
      <c r="D49" t="s">
        <v>27</v>
      </c>
      <c r="E49" t="s">
        <v>4</v>
      </c>
      <c r="F49">
        <v>224</v>
      </c>
      <c r="G49">
        <v>0</v>
      </c>
      <c r="H49">
        <v>0</v>
      </c>
      <c r="I49">
        <v>0</v>
      </c>
      <c r="J49">
        <f t="shared" si="0"/>
        <v>224</v>
      </c>
      <c r="K49">
        <v>0</v>
      </c>
      <c r="L49">
        <f t="shared" si="1"/>
        <v>224</v>
      </c>
      <c r="M49">
        <v>15</v>
      </c>
      <c r="N49">
        <v>1</v>
      </c>
      <c r="O49">
        <f t="shared" si="2"/>
        <v>14.933333333333334</v>
      </c>
      <c r="P49" t="s">
        <v>15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1027</v>
      </c>
      <c r="AC49">
        <v>0</v>
      </c>
      <c r="AD49">
        <v>0</v>
      </c>
      <c r="AE49">
        <v>0</v>
      </c>
      <c r="AF49">
        <f t="shared" si="6"/>
        <v>1027</v>
      </c>
      <c r="AG49">
        <v>0</v>
      </c>
      <c r="AH49">
        <f t="shared" si="7"/>
        <v>1027</v>
      </c>
      <c r="AI49">
        <v>23</v>
      </c>
      <c r="AJ49">
        <f t="shared" si="8"/>
        <v>6</v>
      </c>
      <c r="AK49">
        <f t="shared" si="25"/>
        <v>44.652173913043477</v>
      </c>
      <c r="AL49" t="s">
        <v>19</v>
      </c>
      <c r="AM49">
        <v>84</v>
      </c>
      <c r="AN49">
        <v>0</v>
      </c>
      <c r="AO49">
        <v>-66</v>
      </c>
      <c r="AP49">
        <f t="shared" si="9"/>
        <v>18</v>
      </c>
      <c r="AQ49">
        <v>0</v>
      </c>
      <c r="AR49">
        <f t="shared" si="10"/>
        <v>18</v>
      </c>
      <c r="AS49">
        <v>22</v>
      </c>
      <c r="AT49">
        <f t="shared" si="11"/>
        <v>6</v>
      </c>
      <c r="AU49">
        <f t="shared" si="12"/>
        <v>0.81818181818181823</v>
      </c>
      <c r="AV49" t="s">
        <v>20</v>
      </c>
      <c r="AW49">
        <v>19</v>
      </c>
      <c r="AX49">
        <v>0</v>
      </c>
      <c r="AY49">
        <v>0</v>
      </c>
      <c r="AZ49">
        <f t="shared" si="13"/>
        <v>19</v>
      </c>
      <c r="BA49">
        <v>0</v>
      </c>
      <c r="BB49">
        <f t="shared" si="26"/>
        <v>19</v>
      </c>
      <c r="BC49">
        <v>35</v>
      </c>
      <c r="BD49">
        <f t="shared" si="15"/>
        <v>7</v>
      </c>
      <c r="BE49">
        <f t="shared" si="16"/>
        <v>0.54285714285714282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BZ49" t="s">
        <v>23</v>
      </c>
      <c r="CA49">
        <v>0</v>
      </c>
    </row>
    <row r="50" spans="1:79" ht="17.25" customHeight="1" x14ac:dyDescent="0.3">
      <c r="A50" s="2">
        <v>44546</v>
      </c>
      <c r="B50" t="s">
        <v>120</v>
      </c>
      <c r="C50" t="s">
        <v>121</v>
      </c>
      <c r="D50" t="s">
        <v>27</v>
      </c>
      <c r="E50" t="s">
        <v>4</v>
      </c>
      <c r="F50">
        <v>478</v>
      </c>
      <c r="G50">
        <v>0</v>
      </c>
      <c r="H50">
        <v>0</v>
      </c>
      <c r="I50">
        <v>-10</v>
      </c>
      <c r="J50">
        <f t="shared" si="0"/>
        <v>468</v>
      </c>
      <c r="K50">
        <v>0</v>
      </c>
      <c r="L50">
        <f t="shared" si="1"/>
        <v>468</v>
      </c>
      <c r="M50">
        <v>64</v>
      </c>
      <c r="N50">
        <v>1</v>
      </c>
      <c r="O50">
        <f t="shared" si="2"/>
        <v>7.3125</v>
      </c>
      <c r="P50" t="s">
        <v>15</v>
      </c>
      <c r="Q50">
        <v>314</v>
      </c>
      <c r="R50">
        <v>0</v>
      </c>
      <c r="S50">
        <v>0</v>
      </c>
      <c r="T50">
        <v>0</v>
      </c>
      <c r="U50">
        <f t="shared" si="3"/>
        <v>314</v>
      </c>
      <c r="V50">
        <v>0</v>
      </c>
      <c r="W50">
        <f t="shared" si="4"/>
        <v>314</v>
      </c>
      <c r="X50">
        <v>9</v>
      </c>
      <c r="Y50">
        <v>2</v>
      </c>
      <c r="Z50">
        <f t="shared" si="5"/>
        <v>34.888888888888886</v>
      </c>
      <c r="AA50" t="s">
        <v>16</v>
      </c>
      <c r="AB50">
        <v>2584</v>
      </c>
      <c r="AC50">
        <v>0</v>
      </c>
      <c r="AD50">
        <v>0</v>
      </c>
      <c r="AE50">
        <v>0</v>
      </c>
      <c r="AF50">
        <f t="shared" si="6"/>
        <v>2584</v>
      </c>
      <c r="AG50">
        <v>0</v>
      </c>
      <c r="AH50">
        <f t="shared" si="7"/>
        <v>2584</v>
      </c>
      <c r="AI50">
        <v>66</v>
      </c>
      <c r="AJ50">
        <f t="shared" si="8"/>
        <v>6</v>
      </c>
      <c r="AK50">
        <f t="shared" si="25"/>
        <v>39.151515151515149</v>
      </c>
      <c r="AL50" t="s">
        <v>19</v>
      </c>
      <c r="AM50">
        <v>1801</v>
      </c>
      <c r="AN50">
        <v>430</v>
      </c>
      <c r="AO50">
        <v>-25</v>
      </c>
      <c r="AP50">
        <f t="shared" si="9"/>
        <v>2206</v>
      </c>
      <c r="AQ50">
        <v>0</v>
      </c>
      <c r="AR50">
        <f t="shared" si="10"/>
        <v>2206</v>
      </c>
      <c r="AS50">
        <v>53</v>
      </c>
      <c r="AT50">
        <f t="shared" si="11"/>
        <v>6</v>
      </c>
      <c r="AU50">
        <f t="shared" si="12"/>
        <v>41.622641509433961</v>
      </c>
      <c r="AV50" t="s">
        <v>20</v>
      </c>
      <c r="AW50">
        <v>640</v>
      </c>
      <c r="AX50">
        <v>0</v>
      </c>
      <c r="AY50">
        <v>0</v>
      </c>
      <c r="AZ50">
        <f t="shared" si="13"/>
        <v>640</v>
      </c>
      <c r="BA50">
        <v>800</v>
      </c>
      <c r="BB50">
        <f t="shared" si="26"/>
        <v>1440</v>
      </c>
      <c r="BC50">
        <v>44</v>
      </c>
      <c r="BD50">
        <f t="shared" si="15"/>
        <v>7</v>
      </c>
      <c r="BE50">
        <f t="shared" si="16"/>
        <v>32.727272727272727</v>
      </c>
      <c r="BF50" t="s">
        <v>21</v>
      </c>
      <c r="BG50">
        <v>1081</v>
      </c>
      <c r="BH50">
        <v>0</v>
      </c>
      <c r="BI50">
        <v>-20</v>
      </c>
      <c r="BJ50">
        <f t="shared" si="17"/>
        <v>1061</v>
      </c>
      <c r="BK50">
        <v>0</v>
      </c>
      <c r="BL50">
        <f t="shared" si="18"/>
        <v>1061</v>
      </c>
      <c r="BM50">
        <v>29</v>
      </c>
      <c r="BN50">
        <f t="shared" si="19"/>
        <v>5</v>
      </c>
      <c r="BO50">
        <f t="shared" si="20"/>
        <v>36.586206896551722</v>
      </c>
      <c r="BP50" t="s">
        <v>22</v>
      </c>
      <c r="BQ50">
        <v>1758</v>
      </c>
      <c r="BR50">
        <v>0</v>
      </c>
      <c r="BS50">
        <v>0</v>
      </c>
      <c r="BT50">
        <f t="shared" si="21"/>
        <v>1758</v>
      </c>
      <c r="BU50">
        <v>0</v>
      </c>
      <c r="BV50">
        <f t="shared" si="22"/>
        <v>1758</v>
      </c>
      <c r="BW50">
        <v>23</v>
      </c>
      <c r="BX50">
        <f t="shared" si="23"/>
        <v>5</v>
      </c>
      <c r="BY50">
        <f t="shared" si="24"/>
        <v>76.434782608695656</v>
      </c>
      <c r="BZ50" t="s">
        <v>23</v>
      </c>
      <c r="CA50">
        <v>7600</v>
      </c>
    </row>
    <row r="51" spans="1:79" ht="17.25" customHeight="1" x14ac:dyDescent="0.3">
      <c r="A51" s="2">
        <v>44546</v>
      </c>
      <c r="B51" t="s">
        <v>122</v>
      </c>
      <c r="C51" t="s">
        <v>123</v>
      </c>
      <c r="D51" t="s">
        <v>27</v>
      </c>
      <c r="E51" t="s">
        <v>4</v>
      </c>
      <c r="F51">
        <v>1269</v>
      </c>
      <c r="G51">
        <v>0</v>
      </c>
      <c r="H51">
        <v>0</v>
      </c>
      <c r="I51">
        <v>-17</v>
      </c>
      <c r="J51">
        <f t="shared" si="0"/>
        <v>1252</v>
      </c>
      <c r="K51">
        <v>0</v>
      </c>
      <c r="L51">
        <f t="shared" si="1"/>
        <v>1252</v>
      </c>
      <c r="M51">
        <v>42</v>
      </c>
      <c r="N51">
        <v>1</v>
      </c>
      <c r="O51">
        <f t="shared" si="2"/>
        <v>29.80952380952381</v>
      </c>
      <c r="P51" t="s">
        <v>15</v>
      </c>
      <c r="Q51">
        <v>672</v>
      </c>
      <c r="R51">
        <v>0</v>
      </c>
      <c r="S51">
        <v>0</v>
      </c>
      <c r="T51">
        <v>0</v>
      </c>
      <c r="U51">
        <f t="shared" si="3"/>
        <v>672</v>
      </c>
      <c r="V51">
        <v>0</v>
      </c>
      <c r="W51">
        <f t="shared" si="4"/>
        <v>672</v>
      </c>
      <c r="X51">
        <v>6</v>
      </c>
      <c r="Y51">
        <v>2</v>
      </c>
      <c r="Z51">
        <f t="shared" si="5"/>
        <v>112</v>
      </c>
      <c r="AA51" t="s">
        <v>16</v>
      </c>
      <c r="AB51">
        <v>4831</v>
      </c>
      <c r="AC51">
        <v>0</v>
      </c>
      <c r="AD51">
        <v>0</v>
      </c>
      <c r="AE51">
        <v>-51</v>
      </c>
      <c r="AF51">
        <f t="shared" si="6"/>
        <v>4780</v>
      </c>
      <c r="AG51">
        <v>0</v>
      </c>
      <c r="AH51">
        <f t="shared" si="7"/>
        <v>4780</v>
      </c>
      <c r="AI51">
        <v>101</v>
      </c>
      <c r="AJ51">
        <f t="shared" si="8"/>
        <v>6</v>
      </c>
      <c r="AK51">
        <f t="shared" si="25"/>
        <v>47.32673267326733</v>
      </c>
      <c r="AL51" t="s">
        <v>19</v>
      </c>
      <c r="AM51">
        <v>1297</v>
      </c>
      <c r="AN51">
        <v>0</v>
      </c>
      <c r="AO51">
        <v>0</v>
      </c>
      <c r="AP51">
        <f t="shared" si="9"/>
        <v>1297</v>
      </c>
      <c r="AQ51">
        <v>0</v>
      </c>
      <c r="AR51">
        <f t="shared" si="10"/>
        <v>1297</v>
      </c>
      <c r="AS51">
        <v>37</v>
      </c>
      <c r="AT51">
        <f t="shared" si="11"/>
        <v>6</v>
      </c>
      <c r="AU51">
        <f t="shared" si="12"/>
        <v>35.054054054054056</v>
      </c>
      <c r="AV51" t="s">
        <v>20</v>
      </c>
      <c r="AW51">
        <v>1359</v>
      </c>
      <c r="AX51">
        <v>0</v>
      </c>
      <c r="AY51">
        <v>-34</v>
      </c>
      <c r="AZ51">
        <f t="shared" si="13"/>
        <v>1325</v>
      </c>
      <c r="BA51">
        <v>1000</v>
      </c>
      <c r="BB51">
        <f t="shared" si="26"/>
        <v>2325</v>
      </c>
      <c r="BC51">
        <v>66</v>
      </c>
      <c r="BD51">
        <f t="shared" si="15"/>
        <v>7</v>
      </c>
      <c r="BE51">
        <f t="shared" si="16"/>
        <v>35.227272727272727</v>
      </c>
      <c r="BF51" t="s">
        <v>21</v>
      </c>
      <c r="BG51">
        <v>1223</v>
      </c>
      <c r="BH51">
        <v>0</v>
      </c>
      <c r="BI51">
        <v>-51</v>
      </c>
      <c r="BJ51">
        <f t="shared" si="17"/>
        <v>1172</v>
      </c>
      <c r="BK51">
        <v>0</v>
      </c>
      <c r="BL51">
        <f t="shared" si="18"/>
        <v>1172</v>
      </c>
      <c r="BM51">
        <v>30</v>
      </c>
      <c r="BN51">
        <f t="shared" si="19"/>
        <v>5</v>
      </c>
      <c r="BO51">
        <f t="shared" si="20"/>
        <v>39.06666666666667</v>
      </c>
      <c r="BP51" t="s">
        <v>22</v>
      </c>
      <c r="BQ51">
        <v>3204</v>
      </c>
      <c r="BR51">
        <v>0</v>
      </c>
      <c r="BS51">
        <v>-51</v>
      </c>
      <c r="BT51">
        <f t="shared" si="21"/>
        <v>3153</v>
      </c>
      <c r="BU51">
        <v>0</v>
      </c>
      <c r="BV51">
        <f t="shared" si="22"/>
        <v>3153</v>
      </c>
      <c r="BW51">
        <v>33</v>
      </c>
      <c r="BX51">
        <f t="shared" si="23"/>
        <v>5</v>
      </c>
      <c r="BY51">
        <f t="shared" si="24"/>
        <v>95.545454545454547</v>
      </c>
      <c r="BZ51" t="s">
        <v>23</v>
      </c>
      <c r="CA51">
        <v>12000</v>
      </c>
    </row>
    <row r="52" spans="1:79" ht="17.25" customHeight="1" x14ac:dyDescent="0.3">
      <c r="A52" s="2">
        <v>44546</v>
      </c>
      <c r="B52" t="s">
        <v>124</v>
      </c>
      <c r="C52" t="s">
        <v>125</v>
      </c>
      <c r="D52" t="s">
        <v>27</v>
      </c>
      <c r="E52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P52" t="s">
        <v>15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2">
        <v>44546</v>
      </c>
      <c r="B53" t="s">
        <v>126</v>
      </c>
      <c r="C53" t="s">
        <v>127</v>
      </c>
      <c r="D53" t="s">
        <v>27</v>
      </c>
      <c r="E53" t="s">
        <v>4</v>
      </c>
      <c r="F53">
        <v>977</v>
      </c>
      <c r="G53">
        <v>1218</v>
      </c>
      <c r="H53">
        <v>0</v>
      </c>
      <c r="I53">
        <v>-5</v>
      </c>
      <c r="J53">
        <f t="shared" si="0"/>
        <v>2190</v>
      </c>
      <c r="K53">
        <v>0</v>
      </c>
      <c r="L53">
        <f t="shared" si="1"/>
        <v>2190</v>
      </c>
      <c r="M53">
        <v>111</v>
      </c>
      <c r="N53">
        <v>1</v>
      </c>
      <c r="O53">
        <f t="shared" si="2"/>
        <v>19.72972972972973</v>
      </c>
      <c r="P53" t="s">
        <v>15</v>
      </c>
      <c r="Q53">
        <v>485</v>
      </c>
      <c r="R53">
        <v>520</v>
      </c>
      <c r="S53">
        <v>0</v>
      </c>
      <c r="T53">
        <v>0</v>
      </c>
      <c r="U53">
        <f t="shared" si="3"/>
        <v>1005</v>
      </c>
      <c r="V53">
        <v>0</v>
      </c>
      <c r="W53">
        <f t="shared" si="4"/>
        <v>1005</v>
      </c>
      <c r="X53">
        <v>20</v>
      </c>
      <c r="Y53">
        <v>2</v>
      </c>
      <c r="Z53">
        <f t="shared" si="5"/>
        <v>50.25</v>
      </c>
      <c r="AA53" t="s">
        <v>16</v>
      </c>
      <c r="AB53">
        <v>1112</v>
      </c>
      <c r="AC53">
        <v>0</v>
      </c>
      <c r="AD53">
        <v>0</v>
      </c>
      <c r="AE53">
        <v>-5</v>
      </c>
      <c r="AF53">
        <f t="shared" si="6"/>
        <v>1107</v>
      </c>
      <c r="AG53">
        <v>0</v>
      </c>
      <c r="AH53">
        <f t="shared" si="7"/>
        <v>1107</v>
      </c>
      <c r="AI53">
        <v>30</v>
      </c>
      <c r="AJ53">
        <f t="shared" si="8"/>
        <v>6</v>
      </c>
      <c r="AK53">
        <f t="shared" si="25"/>
        <v>36.9</v>
      </c>
      <c r="AL53" t="s">
        <v>19</v>
      </c>
      <c r="AM53">
        <v>2402</v>
      </c>
      <c r="AN53">
        <v>420</v>
      </c>
      <c r="AO53">
        <v>-50</v>
      </c>
      <c r="AP53">
        <f t="shared" si="9"/>
        <v>2772</v>
      </c>
      <c r="AQ53">
        <v>0</v>
      </c>
      <c r="AR53">
        <f t="shared" si="10"/>
        <v>2772</v>
      </c>
      <c r="AS53">
        <v>20</v>
      </c>
      <c r="AT53">
        <f t="shared" si="11"/>
        <v>6</v>
      </c>
      <c r="AU53">
        <f t="shared" si="12"/>
        <v>138.6</v>
      </c>
      <c r="AV53" t="s">
        <v>20</v>
      </c>
      <c r="AW53">
        <v>632</v>
      </c>
      <c r="AX53">
        <v>278</v>
      </c>
      <c r="AY53">
        <v>0</v>
      </c>
      <c r="AZ53">
        <f t="shared" si="13"/>
        <v>910</v>
      </c>
      <c r="BA53">
        <v>0</v>
      </c>
      <c r="BB53">
        <f t="shared" si="26"/>
        <v>910</v>
      </c>
      <c r="BC53">
        <v>21</v>
      </c>
      <c r="BD53">
        <f t="shared" si="15"/>
        <v>7</v>
      </c>
      <c r="BE53">
        <f t="shared" si="16"/>
        <v>43.333333333333336</v>
      </c>
      <c r="BF53" t="s">
        <v>21</v>
      </c>
      <c r="BG53">
        <v>165</v>
      </c>
      <c r="BH53">
        <v>660</v>
      </c>
      <c r="BI53">
        <v>0</v>
      </c>
      <c r="BJ53">
        <f t="shared" si="17"/>
        <v>825</v>
      </c>
      <c r="BK53">
        <v>0</v>
      </c>
      <c r="BL53">
        <f t="shared" si="18"/>
        <v>825</v>
      </c>
      <c r="BM53">
        <v>11</v>
      </c>
      <c r="BN53">
        <f t="shared" si="19"/>
        <v>5</v>
      </c>
      <c r="BO53">
        <f t="shared" si="20"/>
        <v>75</v>
      </c>
      <c r="BP53" t="s">
        <v>22</v>
      </c>
      <c r="BQ53">
        <v>2121</v>
      </c>
      <c r="BR53">
        <v>600</v>
      </c>
      <c r="BS53">
        <v>0</v>
      </c>
      <c r="BT53">
        <f t="shared" si="21"/>
        <v>2721</v>
      </c>
      <c r="BU53">
        <v>0</v>
      </c>
      <c r="BV53">
        <f t="shared" si="22"/>
        <v>2721</v>
      </c>
      <c r="BW53">
        <v>37</v>
      </c>
      <c r="BX53">
        <f t="shared" si="23"/>
        <v>5</v>
      </c>
      <c r="BY53">
        <f t="shared" si="24"/>
        <v>73.540540540540547</v>
      </c>
      <c r="BZ53" t="s">
        <v>23</v>
      </c>
      <c r="CA53">
        <v>9196</v>
      </c>
    </row>
    <row r="54" spans="1:79" ht="17.25" customHeight="1" x14ac:dyDescent="0.3">
      <c r="A54" s="2">
        <v>44546</v>
      </c>
      <c r="B54" t="s">
        <v>128</v>
      </c>
      <c r="C54" t="s">
        <v>129</v>
      </c>
      <c r="D54" t="s">
        <v>27</v>
      </c>
      <c r="E54" t="s">
        <v>4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0</v>
      </c>
      <c r="L54">
        <f t="shared" si="1"/>
        <v>36</v>
      </c>
      <c r="M54">
        <v>2</v>
      </c>
      <c r="N54">
        <v>1</v>
      </c>
      <c r="O54">
        <f t="shared" si="2"/>
        <v>18</v>
      </c>
      <c r="P54" t="s">
        <v>15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350</v>
      </c>
      <c r="AC54">
        <v>0</v>
      </c>
      <c r="AD54">
        <v>0</v>
      </c>
      <c r="AE54">
        <v>-1</v>
      </c>
      <c r="AF54">
        <f t="shared" si="6"/>
        <v>349</v>
      </c>
      <c r="AG54">
        <v>0</v>
      </c>
      <c r="AH54">
        <f t="shared" si="7"/>
        <v>349</v>
      </c>
      <c r="AI54">
        <v>17</v>
      </c>
      <c r="AJ54">
        <f t="shared" si="8"/>
        <v>6</v>
      </c>
      <c r="AK54">
        <f t="shared" si="25"/>
        <v>20.529411764705884</v>
      </c>
      <c r="AL54" t="s">
        <v>19</v>
      </c>
      <c r="AM54">
        <v>62</v>
      </c>
      <c r="AN54">
        <v>0</v>
      </c>
      <c r="AO54">
        <v>0</v>
      </c>
      <c r="AP54">
        <f t="shared" si="9"/>
        <v>62</v>
      </c>
      <c r="AQ54">
        <v>0</v>
      </c>
      <c r="AR54">
        <f t="shared" si="10"/>
        <v>62</v>
      </c>
      <c r="AS54">
        <v>10</v>
      </c>
      <c r="AT54">
        <f t="shared" si="11"/>
        <v>6</v>
      </c>
      <c r="AU54">
        <f t="shared" si="12"/>
        <v>6.2</v>
      </c>
      <c r="AV54" t="s">
        <v>20</v>
      </c>
      <c r="AW54">
        <v>65</v>
      </c>
      <c r="AX54">
        <v>0</v>
      </c>
      <c r="AY54">
        <v>0</v>
      </c>
      <c r="AZ54">
        <f t="shared" si="13"/>
        <v>65</v>
      </c>
      <c r="BA54">
        <v>0</v>
      </c>
      <c r="BB54">
        <f t="shared" si="26"/>
        <v>65</v>
      </c>
      <c r="BC54">
        <v>5</v>
      </c>
      <c r="BD54">
        <f t="shared" si="15"/>
        <v>7</v>
      </c>
      <c r="BE54">
        <f t="shared" si="16"/>
        <v>13</v>
      </c>
      <c r="BF54" t="s">
        <v>21</v>
      </c>
      <c r="BG54">
        <v>4</v>
      </c>
      <c r="BH54">
        <v>0</v>
      </c>
      <c r="BI54">
        <v>0</v>
      </c>
      <c r="BJ54">
        <f t="shared" si="17"/>
        <v>4</v>
      </c>
      <c r="BK54">
        <v>150</v>
      </c>
      <c r="BL54">
        <f t="shared" si="18"/>
        <v>154</v>
      </c>
      <c r="BM54">
        <v>6</v>
      </c>
      <c r="BN54">
        <f t="shared" si="19"/>
        <v>5</v>
      </c>
      <c r="BO54">
        <f t="shared" si="20"/>
        <v>25.666666666666668</v>
      </c>
      <c r="BP54" t="s">
        <v>22</v>
      </c>
      <c r="BQ54">
        <v>94</v>
      </c>
      <c r="BR54">
        <v>22</v>
      </c>
      <c r="BS54">
        <v>0</v>
      </c>
      <c r="BT54">
        <f t="shared" si="21"/>
        <v>116</v>
      </c>
      <c r="BU54">
        <v>60</v>
      </c>
      <c r="BV54">
        <f t="shared" si="22"/>
        <v>176</v>
      </c>
      <c r="BW54">
        <v>7</v>
      </c>
      <c r="BX54">
        <f t="shared" si="23"/>
        <v>5</v>
      </c>
      <c r="BY54">
        <f t="shared" si="24"/>
        <v>25.142857142857142</v>
      </c>
      <c r="BZ54" t="s">
        <v>23</v>
      </c>
      <c r="CA54">
        <v>120</v>
      </c>
    </row>
    <row r="55" spans="1:79" ht="17.25" customHeight="1" x14ac:dyDescent="0.3">
      <c r="A55" s="2">
        <v>44546</v>
      </c>
      <c r="B55" t="s">
        <v>130</v>
      </c>
      <c r="C55" t="s">
        <v>131</v>
      </c>
      <c r="D55" t="s">
        <v>27</v>
      </c>
      <c r="E55" t="s">
        <v>4</v>
      </c>
      <c r="F55">
        <v>205</v>
      </c>
      <c r="G55">
        <v>0</v>
      </c>
      <c r="H55">
        <v>0</v>
      </c>
      <c r="I55">
        <v>-30</v>
      </c>
      <c r="J55">
        <f t="shared" si="0"/>
        <v>175</v>
      </c>
      <c r="K55">
        <v>0</v>
      </c>
      <c r="L55">
        <f t="shared" si="1"/>
        <v>175</v>
      </c>
      <c r="M55">
        <v>27</v>
      </c>
      <c r="N55">
        <v>1</v>
      </c>
      <c r="O55">
        <f t="shared" si="2"/>
        <v>6.4814814814814818</v>
      </c>
      <c r="P55" t="s">
        <v>15</v>
      </c>
      <c r="Q55">
        <v>307</v>
      </c>
      <c r="R55">
        <v>0</v>
      </c>
      <c r="S55">
        <v>0</v>
      </c>
      <c r="T55">
        <v>0</v>
      </c>
      <c r="U55">
        <f t="shared" si="3"/>
        <v>307</v>
      </c>
      <c r="V55">
        <v>0</v>
      </c>
      <c r="W55">
        <f t="shared" si="4"/>
        <v>307</v>
      </c>
      <c r="X55">
        <v>17</v>
      </c>
      <c r="Y55">
        <v>2</v>
      </c>
      <c r="Z55">
        <f t="shared" si="5"/>
        <v>18.058823529411764</v>
      </c>
      <c r="AA55" t="s">
        <v>16</v>
      </c>
      <c r="AB55">
        <v>3231</v>
      </c>
      <c r="AC55">
        <v>0</v>
      </c>
      <c r="AD55">
        <v>0</v>
      </c>
      <c r="AE55">
        <v>-5</v>
      </c>
      <c r="AF55">
        <f t="shared" si="6"/>
        <v>3226</v>
      </c>
      <c r="AG55">
        <v>0</v>
      </c>
      <c r="AH55">
        <f t="shared" si="7"/>
        <v>3226</v>
      </c>
      <c r="AI55">
        <v>83</v>
      </c>
      <c r="AJ55">
        <f t="shared" si="8"/>
        <v>6</v>
      </c>
      <c r="AK55">
        <f t="shared" si="25"/>
        <v>38.867469879518069</v>
      </c>
      <c r="AL55" t="s">
        <v>19</v>
      </c>
      <c r="AM55">
        <v>823</v>
      </c>
      <c r="AN55">
        <v>80</v>
      </c>
      <c r="AO55">
        <v>-32</v>
      </c>
      <c r="AP55">
        <f t="shared" si="9"/>
        <v>871</v>
      </c>
      <c r="AQ55">
        <v>0</v>
      </c>
      <c r="AR55">
        <f t="shared" si="10"/>
        <v>871</v>
      </c>
      <c r="AS55">
        <v>33</v>
      </c>
      <c r="AT55">
        <f t="shared" si="11"/>
        <v>6</v>
      </c>
      <c r="AU55">
        <f t="shared" si="12"/>
        <v>26.393939393939394</v>
      </c>
      <c r="AV55" t="s">
        <v>20</v>
      </c>
      <c r="AW55">
        <v>435</v>
      </c>
      <c r="AX55">
        <v>0</v>
      </c>
      <c r="AY55">
        <v>0</v>
      </c>
      <c r="AZ55">
        <f t="shared" si="13"/>
        <v>435</v>
      </c>
      <c r="BA55">
        <v>0</v>
      </c>
      <c r="BB55">
        <f t="shared" si="26"/>
        <v>435</v>
      </c>
      <c r="BC55">
        <v>20</v>
      </c>
      <c r="BD55">
        <f t="shared" si="15"/>
        <v>7</v>
      </c>
      <c r="BE55">
        <f t="shared" si="16"/>
        <v>21.75</v>
      </c>
      <c r="BF55" t="s">
        <v>21</v>
      </c>
      <c r="BG55">
        <v>769</v>
      </c>
      <c r="BH55">
        <v>0</v>
      </c>
      <c r="BI55">
        <v>-7</v>
      </c>
      <c r="BJ55">
        <f t="shared" si="17"/>
        <v>762</v>
      </c>
      <c r="BK55">
        <v>0</v>
      </c>
      <c r="BL55">
        <f t="shared" si="18"/>
        <v>762</v>
      </c>
      <c r="BM55">
        <v>17</v>
      </c>
      <c r="BN55">
        <f t="shared" si="19"/>
        <v>5</v>
      </c>
      <c r="BO55">
        <f t="shared" si="20"/>
        <v>44.823529411764703</v>
      </c>
      <c r="BP55" t="s">
        <v>22</v>
      </c>
      <c r="BQ55">
        <v>953</v>
      </c>
      <c r="BR55">
        <v>0</v>
      </c>
      <c r="BS55">
        <v>0</v>
      </c>
      <c r="BT55">
        <f t="shared" si="21"/>
        <v>953</v>
      </c>
      <c r="BU55">
        <v>1440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13473</v>
      </c>
    </row>
    <row r="56" spans="1:79" ht="17.25" customHeight="1" x14ac:dyDescent="0.3">
      <c r="A56" s="2">
        <v>44546</v>
      </c>
      <c r="B56" t="s">
        <v>132</v>
      </c>
      <c r="C56" t="s">
        <v>133</v>
      </c>
      <c r="D56" t="s">
        <v>27</v>
      </c>
      <c r="E56" t="s">
        <v>4</v>
      </c>
      <c r="F56">
        <v>973</v>
      </c>
      <c r="G56">
        <v>448</v>
      </c>
      <c r="H56">
        <v>0</v>
      </c>
      <c r="I56">
        <v>-25</v>
      </c>
      <c r="J56">
        <f t="shared" si="0"/>
        <v>1396</v>
      </c>
      <c r="K56">
        <v>500</v>
      </c>
      <c r="L56">
        <f t="shared" si="1"/>
        <v>1896</v>
      </c>
      <c r="M56">
        <v>144</v>
      </c>
      <c r="N56">
        <v>1</v>
      </c>
      <c r="O56">
        <f t="shared" si="2"/>
        <v>13.166666666666666</v>
      </c>
      <c r="P56" t="s">
        <v>15</v>
      </c>
      <c r="Q56">
        <v>99</v>
      </c>
      <c r="R56">
        <v>2680</v>
      </c>
      <c r="S56">
        <v>0</v>
      </c>
      <c r="T56">
        <v>0</v>
      </c>
      <c r="U56">
        <f t="shared" si="3"/>
        <v>2779</v>
      </c>
      <c r="V56">
        <v>0</v>
      </c>
      <c r="W56">
        <f t="shared" si="4"/>
        <v>2779</v>
      </c>
      <c r="X56">
        <v>86</v>
      </c>
      <c r="Y56">
        <v>2</v>
      </c>
      <c r="Z56">
        <f t="shared" si="5"/>
        <v>32.313953488372093</v>
      </c>
      <c r="AA56" t="s">
        <v>16</v>
      </c>
      <c r="AB56">
        <v>7537</v>
      </c>
      <c r="AC56">
        <v>1500</v>
      </c>
      <c r="AD56">
        <v>0</v>
      </c>
      <c r="AE56">
        <v>-20</v>
      </c>
      <c r="AF56">
        <f t="shared" si="6"/>
        <v>9017</v>
      </c>
      <c r="AG56">
        <v>6000</v>
      </c>
      <c r="AH56">
        <f t="shared" si="7"/>
        <v>15017</v>
      </c>
      <c r="AI56">
        <v>320</v>
      </c>
      <c r="AJ56">
        <f t="shared" si="8"/>
        <v>6</v>
      </c>
      <c r="AK56">
        <f t="shared" si="25"/>
        <v>46.928125000000001</v>
      </c>
      <c r="AL56" t="s">
        <v>19</v>
      </c>
      <c r="AM56">
        <v>9067</v>
      </c>
      <c r="AN56">
        <v>10883</v>
      </c>
      <c r="AO56">
        <v>-2282</v>
      </c>
      <c r="AP56">
        <f t="shared" si="9"/>
        <v>17668</v>
      </c>
      <c r="AQ56">
        <v>0</v>
      </c>
      <c r="AR56">
        <f t="shared" si="10"/>
        <v>17668</v>
      </c>
      <c r="AS56">
        <v>276</v>
      </c>
      <c r="AT56">
        <f t="shared" si="11"/>
        <v>6</v>
      </c>
      <c r="AU56">
        <f t="shared" si="12"/>
        <v>64.014492753623188</v>
      </c>
      <c r="AV56" t="s">
        <v>20</v>
      </c>
      <c r="AW56">
        <v>334</v>
      </c>
      <c r="AX56">
        <v>3300</v>
      </c>
      <c r="AY56">
        <v>-171</v>
      </c>
      <c r="AZ56">
        <f t="shared" si="13"/>
        <v>3463</v>
      </c>
      <c r="BA56">
        <v>22509</v>
      </c>
      <c r="BB56">
        <f t="shared" si="26"/>
        <v>25972</v>
      </c>
      <c r="BC56">
        <v>235</v>
      </c>
      <c r="BD56">
        <f t="shared" si="15"/>
        <v>7</v>
      </c>
      <c r="BE56">
        <f t="shared" si="16"/>
        <v>110.51914893617021</v>
      </c>
      <c r="BF56" t="s">
        <v>21</v>
      </c>
      <c r="BG56">
        <v>416</v>
      </c>
      <c r="BH56">
        <v>11818</v>
      </c>
      <c r="BI56">
        <v>0</v>
      </c>
      <c r="BJ56">
        <f t="shared" si="17"/>
        <v>12234</v>
      </c>
      <c r="BK56">
        <v>0</v>
      </c>
      <c r="BL56">
        <f t="shared" si="18"/>
        <v>12234</v>
      </c>
      <c r="BM56">
        <v>339</v>
      </c>
      <c r="BN56">
        <f t="shared" si="19"/>
        <v>5</v>
      </c>
      <c r="BO56">
        <f t="shared" si="20"/>
        <v>36.088495575221238</v>
      </c>
      <c r="BP56" t="s">
        <v>22</v>
      </c>
      <c r="BQ56">
        <v>869</v>
      </c>
      <c r="BR56">
        <v>5371</v>
      </c>
      <c r="BS56">
        <v>-12</v>
      </c>
      <c r="BT56">
        <f t="shared" si="21"/>
        <v>6228</v>
      </c>
      <c r="BU56">
        <v>0</v>
      </c>
      <c r="BV56">
        <f t="shared" si="22"/>
        <v>6228</v>
      </c>
      <c r="BW56">
        <v>181</v>
      </c>
      <c r="BX56">
        <f t="shared" si="23"/>
        <v>5</v>
      </c>
      <c r="BY56">
        <f t="shared" si="24"/>
        <v>34.408839779005525</v>
      </c>
      <c r="BZ56" t="s">
        <v>23</v>
      </c>
      <c r="CA56">
        <v>52503</v>
      </c>
    </row>
    <row r="57" spans="1:79" ht="17.25" customHeight="1" x14ac:dyDescent="0.3">
      <c r="A57" s="2">
        <v>44546</v>
      </c>
      <c r="B57" t="s">
        <v>134</v>
      </c>
      <c r="C57" t="s">
        <v>135</v>
      </c>
      <c r="D57" t="s">
        <v>27</v>
      </c>
      <c r="E57" t="s">
        <v>4</v>
      </c>
      <c r="F57">
        <v>655</v>
      </c>
      <c r="G57">
        <v>200</v>
      </c>
      <c r="H57">
        <v>0</v>
      </c>
      <c r="I57">
        <v>-10</v>
      </c>
      <c r="J57">
        <f t="shared" si="0"/>
        <v>845</v>
      </c>
      <c r="K57">
        <v>1000</v>
      </c>
      <c r="L57">
        <f t="shared" si="1"/>
        <v>1845</v>
      </c>
      <c r="M57">
        <v>117</v>
      </c>
      <c r="N57">
        <v>1</v>
      </c>
      <c r="O57">
        <f t="shared" si="2"/>
        <v>15.76923076923077</v>
      </c>
      <c r="P57" t="s">
        <v>15</v>
      </c>
      <c r="Q57">
        <v>1345</v>
      </c>
      <c r="R57">
        <v>0</v>
      </c>
      <c r="S57">
        <v>0</v>
      </c>
      <c r="T57">
        <v>0</v>
      </c>
      <c r="U57">
        <f t="shared" si="3"/>
        <v>1345</v>
      </c>
      <c r="V57">
        <v>0</v>
      </c>
      <c r="W57">
        <f t="shared" si="4"/>
        <v>1345</v>
      </c>
      <c r="X57">
        <v>43</v>
      </c>
      <c r="Y57">
        <v>2</v>
      </c>
      <c r="Z57">
        <f t="shared" si="5"/>
        <v>31.279069767441861</v>
      </c>
      <c r="AA57" t="s">
        <v>16</v>
      </c>
      <c r="AB57">
        <v>1605</v>
      </c>
      <c r="AC57">
        <v>0</v>
      </c>
      <c r="AD57">
        <v>0</v>
      </c>
      <c r="AE57">
        <v>0</v>
      </c>
      <c r="AF57">
        <f t="shared" si="6"/>
        <v>1605</v>
      </c>
      <c r="AG57">
        <v>0</v>
      </c>
      <c r="AH57">
        <f t="shared" si="7"/>
        <v>1605</v>
      </c>
      <c r="AI57">
        <v>50</v>
      </c>
      <c r="AJ57">
        <f t="shared" si="8"/>
        <v>6</v>
      </c>
      <c r="AK57">
        <f t="shared" si="25"/>
        <v>32.1</v>
      </c>
      <c r="AL57" t="s">
        <v>19</v>
      </c>
      <c r="AM57">
        <v>1527</v>
      </c>
      <c r="AN57">
        <v>0</v>
      </c>
      <c r="AO57">
        <v>-31</v>
      </c>
      <c r="AP57">
        <f t="shared" si="9"/>
        <v>1496</v>
      </c>
      <c r="AQ57">
        <v>0</v>
      </c>
      <c r="AR57">
        <f t="shared" si="10"/>
        <v>1496</v>
      </c>
      <c r="AS57">
        <v>20</v>
      </c>
      <c r="AT57">
        <f t="shared" si="11"/>
        <v>6</v>
      </c>
      <c r="AU57">
        <f t="shared" si="12"/>
        <v>74.8</v>
      </c>
      <c r="AV57" t="s">
        <v>20</v>
      </c>
      <c r="AW57">
        <v>593</v>
      </c>
      <c r="AX57">
        <v>50</v>
      </c>
      <c r="AY57">
        <v>-11</v>
      </c>
      <c r="AZ57">
        <f t="shared" si="13"/>
        <v>632</v>
      </c>
      <c r="BA57">
        <v>0</v>
      </c>
      <c r="BB57">
        <f t="shared" si="26"/>
        <v>632</v>
      </c>
      <c r="BC57">
        <v>20</v>
      </c>
      <c r="BD57">
        <f t="shared" si="15"/>
        <v>7</v>
      </c>
      <c r="BE57">
        <f t="shared" si="16"/>
        <v>31.6</v>
      </c>
      <c r="BF57" t="s">
        <v>21</v>
      </c>
      <c r="BG57">
        <v>640</v>
      </c>
      <c r="BH57">
        <v>100</v>
      </c>
      <c r="BI57">
        <v>-7</v>
      </c>
      <c r="BJ57">
        <f t="shared" si="17"/>
        <v>733</v>
      </c>
      <c r="BK57">
        <v>0</v>
      </c>
      <c r="BL57">
        <f t="shared" si="18"/>
        <v>733</v>
      </c>
      <c r="BM57">
        <v>17</v>
      </c>
      <c r="BN57">
        <f t="shared" si="19"/>
        <v>5</v>
      </c>
      <c r="BO57">
        <f t="shared" si="20"/>
        <v>43.117647058823529</v>
      </c>
      <c r="BP57" t="s">
        <v>22</v>
      </c>
      <c r="BQ57">
        <v>1103</v>
      </c>
      <c r="BR57">
        <v>970</v>
      </c>
      <c r="BS57">
        <v>-22</v>
      </c>
      <c r="BT57">
        <f t="shared" si="21"/>
        <v>2051</v>
      </c>
      <c r="BU57">
        <v>0</v>
      </c>
      <c r="BV57">
        <f t="shared" si="22"/>
        <v>2051</v>
      </c>
      <c r="BW57">
        <v>38</v>
      </c>
      <c r="BX57">
        <f t="shared" si="23"/>
        <v>5</v>
      </c>
      <c r="BY57">
        <f t="shared" si="24"/>
        <v>53.973684210526315</v>
      </c>
      <c r="BZ57" t="s">
        <v>23</v>
      </c>
      <c r="CA57">
        <v>5403</v>
      </c>
    </row>
    <row r="58" spans="1:79" ht="17.25" customHeight="1" x14ac:dyDescent="0.3">
      <c r="A58" s="2">
        <v>44546</v>
      </c>
      <c r="B58" t="s">
        <v>136</v>
      </c>
      <c r="C58" t="s">
        <v>137</v>
      </c>
      <c r="D58" t="s">
        <v>27</v>
      </c>
      <c r="E58" t="s">
        <v>4</v>
      </c>
      <c r="F58">
        <v>656</v>
      </c>
      <c r="G58">
        <v>0</v>
      </c>
      <c r="H58">
        <v>0</v>
      </c>
      <c r="I58">
        <v>0</v>
      </c>
      <c r="J58">
        <f t="shared" si="0"/>
        <v>656</v>
      </c>
      <c r="K58">
        <v>0</v>
      </c>
      <c r="L58">
        <f t="shared" si="1"/>
        <v>656</v>
      </c>
      <c r="M58">
        <v>8</v>
      </c>
      <c r="N58">
        <v>1</v>
      </c>
      <c r="O58">
        <f t="shared" si="2"/>
        <v>82</v>
      </c>
      <c r="P58" t="s">
        <v>15</v>
      </c>
      <c r="Q58">
        <v>450</v>
      </c>
      <c r="R58">
        <v>0</v>
      </c>
      <c r="S58">
        <v>0</v>
      </c>
      <c r="T58">
        <v>-30</v>
      </c>
      <c r="U58">
        <f t="shared" si="3"/>
        <v>420</v>
      </c>
      <c r="V58">
        <v>0</v>
      </c>
      <c r="W58">
        <f t="shared" si="4"/>
        <v>420</v>
      </c>
      <c r="X58">
        <v>16</v>
      </c>
      <c r="Y58">
        <v>2</v>
      </c>
      <c r="Z58">
        <f t="shared" si="5"/>
        <v>26.25</v>
      </c>
      <c r="AA58" t="s">
        <v>16</v>
      </c>
      <c r="AB58">
        <v>3251</v>
      </c>
      <c r="AC58">
        <v>0</v>
      </c>
      <c r="AD58">
        <v>0</v>
      </c>
      <c r="AE58">
        <v>-36</v>
      </c>
      <c r="AF58">
        <f t="shared" si="6"/>
        <v>3215</v>
      </c>
      <c r="AG58">
        <v>0</v>
      </c>
      <c r="AH58">
        <f t="shared" si="7"/>
        <v>3215</v>
      </c>
      <c r="AI58">
        <v>12</v>
      </c>
      <c r="AJ58">
        <f t="shared" si="8"/>
        <v>6</v>
      </c>
      <c r="AK58">
        <f t="shared" si="25"/>
        <v>267.91666666666669</v>
      </c>
      <c r="AL58" t="s">
        <v>19</v>
      </c>
      <c r="AM58">
        <v>1230</v>
      </c>
      <c r="AN58">
        <v>0</v>
      </c>
      <c r="AO58">
        <v>-12</v>
      </c>
      <c r="AP58">
        <f t="shared" si="9"/>
        <v>1218</v>
      </c>
      <c r="AQ58">
        <v>0</v>
      </c>
      <c r="AR58">
        <f t="shared" si="10"/>
        <v>1218</v>
      </c>
      <c r="AS58">
        <v>5</v>
      </c>
      <c r="AT58">
        <f t="shared" si="11"/>
        <v>6</v>
      </c>
      <c r="AU58">
        <f t="shared" si="12"/>
        <v>243.6</v>
      </c>
      <c r="AV58" t="s">
        <v>20</v>
      </c>
      <c r="AW58">
        <v>537</v>
      </c>
      <c r="AX58">
        <v>0</v>
      </c>
      <c r="AY58">
        <v>-4</v>
      </c>
      <c r="AZ58">
        <f t="shared" si="13"/>
        <v>533</v>
      </c>
      <c r="BA58">
        <v>0</v>
      </c>
      <c r="BB58">
        <f t="shared" si="26"/>
        <v>533</v>
      </c>
      <c r="BC58">
        <v>4</v>
      </c>
      <c r="BD58">
        <f t="shared" si="15"/>
        <v>7</v>
      </c>
      <c r="BE58">
        <f t="shared" si="16"/>
        <v>133.25</v>
      </c>
      <c r="BF58" t="s">
        <v>21</v>
      </c>
      <c r="BG58">
        <v>573</v>
      </c>
      <c r="BH58">
        <v>0</v>
      </c>
      <c r="BI58">
        <v>0</v>
      </c>
      <c r="BJ58">
        <f t="shared" si="17"/>
        <v>573</v>
      </c>
      <c r="BK58">
        <v>0</v>
      </c>
      <c r="BL58">
        <f t="shared" si="18"/>
        <v>573</v>
      </c>
      <c r="BM58">
        <v>4</v>
      </c>
      <c r="BN58">
        <f t="shared" si="19"/>
        <v>5</v>
      </c>
      <c r="BO58">
        <f t="shared" si="20"/>
        <v>143.25</v>
      </c>
      <c r="BP58" t="s">
        <v>22</v>
      </c>
      <c r="BQ58">
        <v>631</v>
      </c>
      <c r="BR58">
        <v>0</v>
      </c>
      <c r="BS58">
        <v>0</v>
      </c>
      <c r="BT58">
        <f t="shared" si="21"/>
        <v>631</v>
      </c>
      <c r="BU58">
        <v>0</v>
      </c>
      <c r="BV58">
        <f t="shared" si="22"/>
        <v>631</v>
      </c>
      <c r="BW58">
        <v>15</v>
      </c>
      <c r="BX58">
        <f t="shared" si="23"/>
        <v>5</v>
      </c>
      <c r="BY58">
        <f t="shared" si="24"/>
        <v>42.06666666666667</v>
      </c>
      <c r="BZ58" t="s">
        <v>23</v>
      </c>
      <c r="CA58">
        <v>25306</v>
      </c>
    </row>
    <row r="59" spans="1:79" ht="17.25" customHeight="1" x14ac:dyDescent="0.3">
      <c r="A59" s="2">
        <v>44546</v>
      </c>
      <c r="B59" t="s">
        <v>138</v>
      </c>
      <c r="C59" t="s">
        <v>139</v>
      </c>
      <c r="D59" t="s">
        <v>27</v>
      </c>
      <c r="E59" t="s">
        <v>4</v>
      </c>
      <c r="F59">
        <v>1473</v>
      </c>
      <c r="G59">
        <v>0</v>
      </c>
      <c r="H59">
        <v>0</v>
      </c>
      <c r="I59">
        <v>-96</v>
      </c>
      <c r="J59">
        <f t="shared" si="0"/>
        <v>1377</v>
      </c>
      <c r="K59">
        <v>1500</v>
      </c>
      <c r="L59">
        <f t="shared" si="1"/>
        <v>2877</v>
      </c>
      <c r="M59">
        <v>249</v>
      </c>
      <c r="N59">
        <v>1</v>
      </c>
      <c r="O59">
        <f t="shared" si="2"/>
        <v>11.554216867469879</v>
      </c>
      <c r="P59" t="s">
        <v>15</v>
      </c>
      <c r="Q59">
        <v>728</v>
      </c>
      <c r="R59">
        <v>0</v>
      </c>
      <c r="S59">
        <v>0</v>
      </c>
      <c r="T59">
        <v>0</v>
      </c>
      <c r="U59">
        <f t="shared" si="3"/>
        <v>728</v>
      </c>
      <c r="V59">
        <v>0</v>
      </c>
      <c r="W59">
        <f t="shared" si="4"/>
        <v>728</v>
      </c>
      <c r="X59">
        <v>54</v>
      </c>
      <c r="Y59">
        <v>2</v>
      </c>
      <c r="Z59">
        <f t="shared" si="5"/>
        <v>13.481481481481481</v>
      </c>
      <c r="AA59" t="s">
        <v>16</v>
      </c>
      <c r="AB59">
        <v>5921</v>
      </c>
      <c r="AC59">
        <v>0</v>
      </c>
      <c r="AD59">
        <v>0</v>
      </c>
      <c r="AE59">
        <v>-173</v>
      </c>
      <c r="AF59">
        <f t="shared" si="6"/>
        <v>5748</v>
      </c>
      <c r="AG59">
        <v>7750</v>
      </c>
      <c r="AH59">
        <f t="shared" si="7"/>
        <v>13498</v>
      </c>
      <c r="AI59">
        <v>623</v>
      </c>
      <c r="AJ59">
        <f t="shared" si="8"/>
        <v>6</v>
      </c>
      <c r="AK59">
        <f t="shared" si="25"/>
        <v>21.666131621187802</v>
      </c>
      <c r="AL59" t="s">
        <v>19</v>
      </c>
      <c r="AM59">
        <v>817</v>
      </c>
      <c r="AN59">
        <v>0</v>
      </c>
      <c r="AO59">
        <v>-29</v>
      </c>
      <c r="AP59">
        <f t="shared" si="9"/>
        <v>788</v>
      </c>
      <c r="AQ59">
        <v>0</v>
      </c>
      <c r="AR59">
        <f t="shared" si="10"/>
        <v>788</v>
      </c>
      <c r="AS59">
        <v>68</v>
      </c>
      <c r="AT59">
        <f t="shared" si="11"/>
        <v>6</v>
      </c>
      <c r="AU59">
        <f t="shared" si="12"/>
        <v>11.588235294117647</v>
      </c>
      <c r="AV59" t="s">
        <v>20</v>
      </c>
      <c r="AW59">
        <v>2248</v>
      </c>
      <c r="AX59">
        <v>0</v>
      </c>
      <c r="AY59">
        <v>-65</v>
      </c>
      <c r="AZ59">
        <f t="shared" si="13"/>
        <v>2183</v>
      </c>
      <c r="BA59">
        <v>0</v>
      </c>
      <c r="BB59">
        <f t="shared" si="26"/>
        <v>2183</v>
      </c>
      <c r="BC59">
        <v>82</v>
      </c>
      <c r="BD59">
        <f t="shared" si="15"/>
        <v>7</v>
      </c>
      <c r="BE59">
        <f t="shared" si="16"/>
        <v>26.621951219512194</v>
      </c>
      <c r="BF59" t="s">
        <v>21</v>
      </c>
      <c r="BG59">
        <v>1730</v>
      </c>
      <c r="BH59">
        <v>40</v>
      </c>
      <c r="BI59">
        <v>-15</v>
      </c>
      <c r="BJ59">
        <f t="shared" si="17"/>
        <v>1755</v>
      </c>
      <c r="BK59">
        <v>0</v>
      </c>
      <c r="BL59">
        <f t="shared" si="18"/>
        <v>1755</v>
      </c>
      <c r="BM59">
        <v>103</v>
      </c>
      <c r="BN59">
        <f t="shared" si="19"/>
        <v>5</v>
      </c>
      <c r="BO59">
        <f t="shared" si="20"/>
        <v>17.038834951456312</v>
      </c>
      <c r="BP59" t="s">
        <v>22</v>
      </c>
      <c r="BQ59">
        <v>2518</v>
      </c>
      <c r="BR59">
        <v>0</v>
      </c>
      <c r="BS59">
        <v>-167</v>
      </c>
      <c r="BT59">
        <f t="shared" si="21"/>
        <v>2351</v>
      </c>
      <c r="BU59">
        <v>0</v>
      </c>
      <c r="BV59">
        <f t="shared" si="22"/>
        <v>2351</v>
      </c>
      <c r="BW59">
        <v>66</v>
      </c>
      <c r="BX59">
        <f t="shared" si="23"/>
        <v>5</v>
      </c>
      <c r="BY59">
        <f t="shared" si="24"/>
        <v>35.621212121212125</v>
      </c>
      <c r="BZ59" t="s">
        <v>23</v>
      </c>
      <c r="CA59">
        <v>550</v>
      </c>
    </row>
    <row r="60" spans="1:79" ht="17.25" customHeight="1" x14ac:dyDescent="0.3">
      <c r="A60" s="2">
        <v>44546</v>
      </c>
      <c r="B60" t="s">
        <v>140</v>
      </c>
      <c r="C60" t="s">
        <v>141</v>
      </c>
      <c r="D60" t="s">
        <v>27</v>
      </c>
      <c r="E60" t="s">
        <v>4</v>
      </c>
      <c r="F60">
        <v>368</v>
      </c>
      <c r="G60">
        <v>0</v>
      </c>
      <c r="H60">
        <v>0</v>
      </c>
      <c r="I60">
        <v>0</v>
      </c>
      <c r="J60">
        <f t="shared" si="0"/>
        <v>368</v>
      </c>
      <c r="K60">
        <v>0</v>
      </c>
      <c r="L60">
        <f t="shared" si="1"/>
        <v>368</v>
      </c>
      <c r="M60">
        <v>2</v>
      </c>
      <c r="N60">
        <v>1</v>
      </c>
      <c r="O60">
        <f t="shared" si="2"/>
        <v>184</v>
      </c>
      <c r="P60" t="s">
        <v>15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A60" t="s">
        <v>16</v>
      </c>
      <c r="AB60">
        <v>848</v>
      </c>
      <c r="AC60">
        <v>0</v>
      </c>
      <c r="AD60">
        <v>0</v>
      </c>
      <c r="AE60">
        <v>0</v>
      </c>
      <c r="AF60">
        <f t="shared" si="6"/>
        <v>848</v>
      </c>
      <c r="AG60">
        <v>0</v>
      </c>
      <c r="AH60">
        <f t="shared" si="7"/>
        <v>848</v>
      </c>
      <c r="AI60">
        <v>15</v>
      </c>
      <c r="AJ60">
        <f t="shared" si="8"/>
        <v>6</v>
      </c>
      <c r="AK60">
        <f t="shared" si="25"/>
        <v>56.533333333333331</v>
      </c>
      <c r="AL60" t="s">
        <v>19</v>
      </c>
      <c r="AM60">
        <v>1171</v>
      </c>
      <c r="AN60">
        <v>340</v>
      </c>
      <c r="AO60">
        <v>-1</v>
      </c>
      <c r="AP60">
        <f t="shared" si="9"/>
        <v>1510</v>
      </c>
      <c r="AQ60">
        <v>0</v>
      </c>
      <c r="AR60">
        <f t="shared" si="10"/>
        <v>1510</v>
      </c>
      <c r="AS60">
        <v>23</v>
      </c>
      <c r="AT60">
        <f t="shared" si="11"/>
        <v>6</v>
      </c>
      <c r="AU60">
        <f t="shared" si="12"/>
        <v>65.652173913043484</v>
      </c>
      <c r="AV60" t="s">
        <v>20</v>
      </c>
      <c r="AW60">
        <v>69</v>
      </c>
      <c r="AX60">
        <v>0</v>
      </c>
      <c r="AY60">
        <v>0</v>
      </c>
      <c r="AZ60">
        <f t="shared" si="13"/>
        <v>69</v>
      </c>
      <c r="BA60">
        <v>0</v>
      </c>
      <c r="BB60">
        <f t="shared" si="26"/>
        <v>69</v>
      </c>
      <c r="BC60">
        <v>3</v>
      </c>
      <c r="BD60">
        <f t="shared" si="15"/>
        <v>7</v>
      </c>
      <c r="BE60">
        <f t="shared" si="16"/>
        <v>23</v>
      </c>
      <c r="BF60" t="s">
        <v>21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P60" t="s">
        <v>22</v>
      </c>
      <c r="BQ60">
        <v>1069</v>
      </c>
      <c r="BR60">
        <v>0</v>
      </c>
      <c r="BS60">
        <v>0</v>
      </c>
      <c r="BT60">
        <f t="shared" si="21"/>
        <v>1069</v>
      </c>
      <c r="BU60">
        <v>0</v>
      </c>
      <c r="BV60">
        <f t="shared" si="22"/>
        <v>1069</v>
      </c>
      <c r="BW60">
        <v>17</v>
      </c>
      <c r="BX60">
        <f t="shared" si="23"/>
        <v>5</v>
      </c>
      <c r="BY60">
        <f t="shared" si="24"/>
        <v>62.882352941176471</v>
      </c>
      <c r="BZ60" t="s">
        <v>23</v>
      </c>
      <c r="CA60">
        <v>1440</v>
      </c>
    </row>
    <row r="61" spans="1:79" ht="17.25" customHeight="1" x14ac:dyDescent="0.3">
      <c r="A61" s="2">
        <v>44546</v>
      </c>
      <c r="B61" t="s">
        <v>142</v>
      </c>
      <c r="C61" t="s">
        <v>143</v>
      </c>
      <c r="D61" t="s">
        <v>27</v>
      </c>
      <c r="E61" t="s">
        <v>4</v>
      </c>
      <c r="F61">
        <v>532</v>
      </c>
      <c r="G61">
        <v>0</v>
      </c>
      <c r="H61">
        <v>0</v>
      </c>
      <c r="I61">
        <v>-37</v>
      </c>
      <c r="J61">
        <f t="shared" si="0"/>
        <v>495</v>
      </c>
      <c r="K61">
        <v>0</v>
      </c>
      <c r="L61">
        <f t="shared" si="1"/>
        <v>495</v>
      </c>
      <c r="M61">
        <v>20</v>
      </c>
      <c r="N61">
        <v>1</v>
      </c>
      <c r="O61">
        <f t="shared" si="2"/>
        <v>24.75</v>
      </c>
      <c r="P61" t="s">
        <v>15</v>
      </c>
      <c r="Q61">
        <v>177</v>
      </c>
      <c r="R61">
        <v>32</v>
      </c>
      <c r="S61">
        <v>0</v>
      </c>
      <c r="T61">
        <v>0</v>
      </c>
      <c r="U61">
        <f t="shared" si="3"/>
        <v>209</v>
      </c>
      <c r="V61">
        <v>1262</v>
      </c>
      <c r="W61">
        <f t="shared" si="4"/>
        <v>1471</v>
      </c>
      <c r="X61">
        <v>10</v>
      </c>
      <c r="Y61">
        <v>2</v>
      </c>
      <c r="Z61">
        <f t="shared" si="5"/>
        <v>147.1</v>
      </c>
      <c r="AA61" t="s">
        <v>16</v>
      </c>
      <c r="AB61">
        <v>818</v>
      </c>
      <c r="AC61">
        <v>0</v>
      </c>
      <c r="AD61">
        <v>0</v>
      </c>
      <c r="AE61">
        <v>0</v>
      </c>
      <c r="AF61">
        <f t="shared" si="6"/>
        <v>818</v>
      </c>
      <c r="AG61">
        <v>428</v>
      </c>
      <c r="AH61">
        <f t="shared" si="7"/>
        <v>1246</v>
      </c>
      <c r="AI61">
        <v>8</v>
      </c>
      <c r="AJ61">
        <f t="shared" si="8"/>
        <v>6</v>
      </c>
      <c r="AK61">
        <f t="shared" si="25"/>
        <v>155.75</v>
      </c>
      <c r="AL61" t="s">
        <v>19</v>
      </c>
      <c r="AM61">
        <v>948</v>
      </c>
      <c r="AN61">
        <v>0</v>
      </c>
      <c r="AO61">
        <v>-1</v>
      </c>
      <c r="AP61">
        <f t="shared" si="9"/>
        <v>947</v>
      </c>
      <c r="AQ61">
        <v>0</v>
      </c>
      <c r="AR61">
        <f t="shared" si="10"/>
        <v>947</v>
      </c>
      <c r="AS61">
        <v>6</v>
      </c>
      <c r="AT61">
        <f t="shared" si="11"/>
        <v>6</v>
      </c>
      <c r="AU61">
        <f t="shared" si="12"/>
        <v>157.83333333333334</v>
      </c>
      <c r="AV61" t="s">
        <v>20</v>
      </c>
      <c r="AW61">
        <v>408</v>
      </c>
      <c r="AX61">
        <v>0</v>
      </c>
      <c r="AY61">
        <v>0</v>
      </c>
      <c r="AZ61">
        <f t="shared" si="13"/>
        <v>408</v>
      </c>
      <c r="BA61">
        <v>0</v>
      </c>
      <c r="BB61">
        <f t="shared" si="26"/>
        <v>408</v>
      </c>
      <c r="BC61">
        <v>2</v>
      </c>
      <c r="BD61">
        <f t="shared" si="15"/>
        <v>7</v>
      </c>
      <c r="BE61">
        <f t="shared" si="16"/>
        <v>204</v>
      </c>
      <c r="BF61" t="s">
        <v>21</v>
      </c>
      <c r="BG61">
        <v>208</v>
      </c>
      <c r="BH61">
        <v>312</v>
      </c>
      <c r="BI61">
        <v>0</v>
      </c>
      <c r="BJ61">
        <f t="shared" si="17"/>
        <v>520</v>
      </c>
      <c r="BK61">
        <v>0</v>
      </c>
      <c r="BL61">
        <f t="shared" si="18"/>
        <v>520</v>
      </c>
      <c r="BM61">
        <v>7</v>
      </c>
      <c r="BN61">
        <f t="shared" si="19"/>
        <v>5</v>
      </c>
      <c r="BO61">
        <f t="shared" si="20"/>
        <v>74.285714285714292</v>
      </c>
      <c r="BP61" t="s">
        <v>22</v>
      </c>
      <c r="BQ61">
        <v>882</v>
      </c>
      <c r="BR61">
        <v>50</v>
      </c>
      <c r="BS61">
        <v>0</v>
      </c>
      <c r="BT61">
        <f t="shared" si="21"/>
        <v>932</v>
      </c>
      <c r="BU61">
        <v>650</v>
      </c>
      <c r="BV61">
        <f t="shared" si="22"/>
        <v>1582</v>
      </c>
      <c r="BW61">
        <v>4</v>
      </c>
      <c r="BX61">
        <f t="shared" si="23"/>
        <v>5</v>
      </c>
      <c r="BY61">
        <f t="shared" si="24"/>
        <v>395.5</v>
      </c>
      <c r="BZ61" t="s">
        <v>23</v>
      </c>
      <c r="CA61">
        <v>6264</v>
      </c>
    </row>
    <row r="62" spans="1:79" ht="17.25" customHeight="1" x14ac:dyDescent="0.3">
      <c r="A62" s="2">
        <v>44546</v>
      </c>
      <c r="B62" t="s">
        <v>144</v>
      </c>
      <c r="C62" t="s">
        <v>145</v>
      </c>
      <c r="D62" t="s">
        <v>27</v>
      </c>
      <c r="E62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P62" t="s">
        <v>15</v>
      </c>
      <c r="Q62">
        <v>34</v>
      </c>
      <c r="R62">
        <v>0</v>
      </c>
      <c r="S62">
        <v>0</v>
      </c>
      <c r="T62">
        <v>0</v>
      </c>
      <c r="U62">
        <f t="shared" si="3"/>
        <v>34</v>
      </c>
      <c r="V62">
        <v>0</v>
      </c>
      <c r="W62">
        <f t="shared" si="4"/>
        <v>34</v>
      </c>
      <c r="X62">
        <v>1</v>
      </c>
      <c r="Y62">
        <v>2</v>
      </c>
      <c r="Z62">
        <f t="shared" si="5"/>
        <v>34</v>
      </c>
      <c r="AA62" t="s">
        <v>16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2">
        <v>44546</v>
      </c>
      <c r="B63" t="s">
        <v>146</v>
      </c>
      <c r="C63" t="s">
        <v>147</v>
      </c>
      <c r="D63" t="s">
        <v>27</v>
      </c>
      <c r="E63" t="s">
        <v>4</v>
      </c>
      <c r="F63">
        <v>484</v>
      </c>
      <c r="G63">
        <v>0</v>
      </c>
      <c r="H63">
        <v>0</v>
      </c>
      <c r="I63">
        <v>0</v>
      </c>
      <c r="J63">
        <f t="shared" si="0"/>
        <v>484</v>
      </c>
      <c r="K63">
        <v>0</v>
      </c>
      <c r="L63">
        <f t="shared" si="1"/>
        <v>484</v>
      </c>
      <c r="M63">
        <v>11</v>
      </c>
      <c r="N63">
        <v>1</v>
      </c>
      <c r="O63">
        <f t="shared" si="2"/>
        <v>44</v>
      </c>
      <c r="P63" t="s">
        <v>15</v>
      </c>
      <c r="Q63">
        <v>234</v>
      </c>
      <c r="R63">
        <v>0</v>
      </c>
      <c r="S63">
        <v>0</v>
      </c>
      <c r="T63">
        <v>0</v>
      </c>
      <c r="U63">
        <f t="shared" si="3"/>
        <v>234</v>
      </c>
      <c r="V63">
        <v>0</v>
      </c>
      <c r="W63">
        <f t="shared" si="4"/>
        <v>234</v>
      </c>
      <c r="X63">
        <v>2</v>
      </c>
      <c r="Y63">
        <v>2</v>
      </c>
      <c r="Z63">
        <f t="shared" si="5"/>
        <v>117</v>
      </c>
      <c r="AA63" t="s">
        <v>16</v>
      </c>
      <c r="AB63">
        <v>1088</v>
      </c>
      <c r="AC63">
        <v>0</v>
      </c>
      <c r="AD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2">
        <v>44546</v>
      </c>
      <c r="B64" t="s">
        <v>148</v>
      </c>
      <c r="C64" t="s">
        <v>149</v>
      </c>
      <c r="D64" t="s">
        <v>27</v>
      </c>
      <c r="E64" t="s">
        <v>4</v>
      </c>
      <c r="F64">
        <v>509</v>
      </c>
      <c r="G64">
        <v>692</v>
      </c>
      <c r="H64">
        <v>0</v>
      </c>
      <c r="I64">
        <v>0</v>
      </c>
      <c r="J64">
        <f t="shared" si="0"/>
        <v>1201</v>
      </c>
      <c r="K64">
        <v>0</v>
      </c>
      <c r="L64">
        <f t="shared" si="1"/>
        <v>1201</v>
      </c>
      <c r="M64">
        <v>39</v>
      </c>
      <c r="N64">
        <v>1</v>
      </c>
      <c r="O64">
        <f t="shared" si="2"/>
        <v>30.794871794871796</v>
      </c>
      <c r="P64" t="s">
        <v>15</v>
      </c>
      <c r="Q64">
        <v>560</v>
      </c>
      <c r="R64">
        <v>730</v>
      </c>
      <c r="S64">
        <v>0</v>
      </c>
      <c r="T64">
        <v>0</v>
      </c>
      <c r="U64">
        <f t="shared" si="3"/>
        <v>1290</v>
      </c>
      <c r="V64">
        <v>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A64" t="s">
        <v>16</v>
      </c>
      <c r="AB64">
        <v>430</v>
      </c>
      <c r="AC64">
        <v>0</v>
      </c>
      <c r="AD64">
        <v>0</v>
      </c>
      <c r="AE64">
        <v>0</v>
      </c>
      <c r="AF64">
        <f t="shared" si="6"/>
        <v>430</v>
      </c>
      <c r="AG64">
        <v>0</v>
      </c>
      <c r="AH64">
        <f t="shared" si="7"/>
        <v>430</v>
      </c>
      <c r="AI64">
        <v>25</v>
      </c>
      <c r="AJ64">
        <f t="shared" si="8"/>
        <v>6</v>
      </c>
      <c r="AK64">
        <f t="shared" si="25"/>
        <v>17.2</v>
      </c>
      <c r="AL64" t="s">
        <v>19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V64" t="s">
        <v>20</v>
      </c>
      <c r="AW64">
        <v>1367</v>
      </c>
      <c r="AX64">
        <v>480</v>
      </c>
      <c r="AY64">
        <v>0</v>
      </c>
      <c r="AZ64">
        <f t="shared" si="13"/>
        <v>1847</v>
      </c>
      <c r="BA64">
        <v>0</v>
      </c>
      <c r="BB64">
        <f t="shared" si="26"/>
        <v>1847</v>
      </c>
      <c r="BC64">
        <v>16</v>
      </c>
      <c r="BD64">
        <f t="shared" si="15"/>
        <v>7</v>
      </c>
      <c r="BE64">
        <f t="shared" si="16"/>
        <v>115.4375</v>
      </c>
      <c r="BF64" t="s">
        <v>21</v>
      </c>
      <c r="BG64">
        <v>458</v>
      </c>
      <c r="BH64">
        <v>400</v>
      </c>
      <c r="BI64">
        <v>0</v>
      </c>
      <c r="BJ64">
        <f t="shared" si="17"/>
        <v>858</v>
      </c>
      <c r="BK64">
        <v>0</v>
      </c>
      <c r="BL64">
        <f t="shared" si="18"/>
        <v>858</v>
      </c>
      <c r="BM64">
        <v>13</v>
      </c>
      <c r="BN64">
        <f t="shared" si="19"/>
        <v>5</v>
      </c>
      <c r="BO64">
        <f t="shared" si="20"/>
        <v>66</v>
      </c>
      <c r="BP64" t="s">
        <v>22</v>
      </c>
      <c r="BQ64">
        <v>712</v>
      </c>
      <c r="BR64">
        <v>1050</v>
      </c>
      <c r="BS64">
        <v>0</v>
      </c>
      <c r="BT64">
        <f t="shared" si="21"/>
        <v>1762</v>
      </c>
      <c r="BU64">
        <v>0</v>
      </c>
      <c r="BV64">
        <f t="shared" si="22"/>
        <v>1762</v>
      </c>
      <c r="BW64">
        <v>12</v>
      </c>
      <c r="BX64">
        <f t="shared" si="23"/>
        <v>5</v>
      </c>
      <c r="BY64">
        <f t="shared" si="24"/>
        <v>146.83333333333334</v>
      </c>
      <c r="BZ64" t="s">
        <v>23</v>
      </c>
      <c r="CA64">
        <v>118</v>
      </c>
    </row>
    <row r="65" spans="1:79" ht="17.25" customHeight="1" x14ac:dyDescent="0.3">
      <c r="A65" s="2">
        <v>44546</v>
      </c>
      <c r="B65" t="s">
        <v>150</v>
      </c>
      <c r="C65" t="s">
        <v>151</v>
      </c>
      <c r="D65" t="s">
        <v>27</v>
      </c>
      <c r="E65" t="s">
        <v>4</v>
      </c>
      <c r="F65">
        <v>177</v>
      </c>
      <c r="G65">
        <v>0</v>
      </c>
      <c r="H65">
        <v>0</v>
      </c>
      <c r="I65">
        <v>0</v>
      </c>
      <c r="J65">
        <f t="shared" si="0"/>
        <v>177</v>
      </c>
      <c r="K65">
        <v>0</v>
      </c>
      <c r="L65">
        <f t="shared" si="1"/>
        <v>177</v>
      </c>
      <c r="M65">
        <v>7</v>
      </c>
      <c r="N65">
        <v>1</v>
      </c>
      <c r="O65">
        <f t="shared" si="2"/>
        <v>25.285714285714285</v>
      </c>
      <c r="P65" t="s">
        <v>15</v>
      </c>
      <c r="Q65">
        <v>208</v>
      </c>
      <c r="R65">
        <v>0</v>
      </c>
      <c r="S65">
        <v>0</v>
      </c>
      <c r="T65">
        <v>0</v>
      </c>
      <c r="U65">
        <f t="shared" si="3"/>
        <v>208</v>
      </c>
      <c r="V65">
        <v>0</v>
      </c>
      <c r="W65">
        <f t="shared" si="4"/>
        <v>208</v>
      </c>
      <c r="X65">
        <v>3</v>
      </c>
      <c r="Y65">
        <v>2</v>
      </c>
      <c r="Z65">
        <f t="shared" si="5"/>
        <v>69.333333333333329</v>
      </c>
      <c r="AA65" t="s">
        <v>16</v>
      </c>
      <c r="AB65">
        <v>596</v>
      </c>
      <c r="AC65">
        <v>0</v>
      </c>
      <c r="AD65">
        <v>0</v>
      </c>
      <c r="AE65">
        <v>-1</v>
      </c>
      <c r="AF65">
        <f t="shared" si="6"/>
        <v>595</v>
      </c>
      <c r="AG65">
        <v>0</v>
      </c>
      <c r="AH65">
        <f t="shared" si="7"/>
        <v>595</v>
      </c>
      <c r="AI65">
        <v>16</v>
      </c>
      <c r="AJ65">
        <f t="shared" si="8"/>
        <v>6</v>
      </c>
      <c r="AK65">
        <f t="shared" si="25"/>
        <v>37.1875</v>
      </c>
      <c r="AL65" t="s">
        <v>19</v>
      </c>
      <c r="AM65">
        <v>781</v>
      </c>
      <c r="AN65">
        <v>0</v>
      </c>
      <c r="AO65">
        <v>-20</v>
      </c>
      <c r="AP65">
        <f t="shared" si="9"/>
        <v>761</v>
      </c>
      <c r="AQ65">
        <v>0</v>
      </c>
      <c r="AR65">
        <f t="shared" si="10"/>
        <v>761</v>
      </c>
      <c r="AS65">
        <v>13</v>
      </c>
      <c r="AT65">
        <f t="shared" si="11"/>
        <v>6</v>
      </c>
      <c r="AU65">
        <f t="shared" si="12"/>
        <v>58.53846153846154</v>
      </c>
      <c r="AV65" t="s">
        <v>20</v>
      </c>
      <c r="AW65">
        <v>261</v>
      </c>
      <c r="AX65">
        <v>0</v>
      </c>
      <c r="AY65">
        <v>0</v>
      </c>
      <c r="AZ65">
        <f t="shared" si="13"/>
        <v>261</v>
      </c>
      <c r="BA65">
        <v>0</v>
      </c>
      <c r="BB65">
        <f t="shared" si="26"/>
        <v>261</v>
      </c>
      <c r="BC65">
        <v>11</v>
      </c>
      <c r="BD65">
        <f t="shared" si="15"/>
        <v>7</v>
      </c>
      <c r="BE65">
        <f t="shared" si="16"/>
        <v>23.727272727272727</v>
      </c>
      <c r="BF65" t="s">
        <v>21</v>
      </c>
      <c r="BG65">
        <v>179</v>
      </c>
      <c r="BH65">
        <v>0</v>
      </c>
      <c r="BI65">
        <v>0</v>
      </c>
      <c r="BJ65">
        <f t="shared" si="17"/>
        <v>179</v>
      </c>
      <c r="BK65">
        <v>0</v>
      </c>
      <c r="BL65">
        <f t="shared" si="18"/>
        <v>179</v>
      </c>
      <c r="BM65">
        <v>7</v>
      </c>
      <c r="BN65">
        <f t="shared" si="19"/>
        <v>5</v>
      </c>
      <c r="BO65">
        <f t="shared" si="20"/>
        <v>25.571428571428573</v>
      </c>
      <c r="BP65" t="s">
        <v>22</v>
      </c>
      <c r="BQ65">
        <v>996</v>
      </c>
      <c r="BR65">
        <v>0</v>
      </c>
      <c r="BS65">
        <v>-15</v>
      </c>
      <c r="BT65">
        <f t="shared" si="21"/>
        <v>981</v>
      </c>
      <c r="BU65">
        <v>0</v>
      </c>
      <c r="BV65">
        <f t="shared" si="22"/>
        <v>981</v>
      </c>
      <c r="BW65">
        <v>5</v>
      </c>
      <c r="BX65">
        <f t="shared" si="23"/>
        <v>5</v>
      </c>
      <c r="BY65">
        <f t="shared" si="24"/>
        <v>196.2</v>
      </c>
      <c r="BZ65" t="s">
        <v>23</v>
      </c>
      <c r="CA65">
        <v>1400</v>
      </c>
    </row>
    <row r="66" spans="1:79" ht="17.25" customHeight="1" x14ac:dyDescent="0.3">
      <c r="A66" s="2">
        <v>44546</v>
      </c>
      <c r="B66" t="s">
        <v>152</v>
      </c>
      <c r="C66" t="s">
        <v>153</v>
      </c>
      <c r="D66" t="s">
        <v>27</v>
      </c>
      <c r="E66" t="s">
        <v>4</v>
      </c>
      <c r="F66">
        <v>207</v>
      </c>
      <c r="G66">
        <v>0</v>
      </c>
      <c r="H66">
        <v>0</v>
      </c>
      <c r="I66">
        <v>0</v>
      </c>
      <c r="J66">
        <f t="shared" ref="J66:J86" si="27">SUM(F66:I66)</f>
        <v>207</v>
      </c>
      <c r="K66">
        <v>0</v>
      </c>
      <c r="L66">
        <f t="shared" ref="L66:L86" si="28">SUM(J66:K66)</f>
        <v>207</v>
      </c>
      <c r="M66">
        <v>46</v>
      </c>
      <c r="N66">
        <v>1</v>
      </c>
      <c r="O66">
        <f t="shared" ref="O66:O86" si="29">IFERROR(L66/M66,0)</f>
        <v>4.5</v>
      </c>
      <c r="P66" t="s">
        <v>15</v>
      </c>
      <c r="Q66">
        <v>266</v>
      </c>
      <c r="R66">
        <v>0</v>
      </c>
      <c r="S66">
        <v>0</v>
      </c>
      <c r="T66">
        <v>0</v>
      </c>
      <c r="U66">
        <f t="shared" ref="U66:U86" si="30">SUM(Q66:T66)</f>
        <v>266</v>
      </c>
      <c r="V66">
        <v>0</v>
      </c>
      <c r="W66">
        <f t="shared" ref="W66:W86" si="31">SUM(U66:V66)</f>
        <v>266</v>
      </c>
      <c r="X66">
        <v>8</v>
      </c>
      <c r="Y66">
        <v>2</v>
      </c>
      <c r="Z66">
        <f t="shared" ref="Z66:Z86" si="32">IFERROR(W66/X66,0)</f>
        <v>33.25</v>
      </c>
      <c r="AA66" t="s">
        <v>16</v>
      </c>
      <c r="AB66">
        <v>4690</v>
      </c>
      <c r="AC66">
        <v>0</v>
      </c>
      <c r="AD66">
        <v>0</v>
      </c>
      <c r="AE66">
        <v>-18</v>
      </c>
      <c r="AF66">
        <f t="shared" ref="AF66:AF86" si="33">SUM(AB66:AE66)</f>
        <v>4672</v>
      </c>
      <c r="AG66">
        <v>0</v>
      </c>
      <c r="AH66">
        <f t="shared" ref="AH66:AH86" si="34">SUM(AF66:AG66)</f>
        <v>4672</v>
      </c>
      <c r="AI66">
        <v>223</v>
      </c>
      <c r="AJ66">
        <f t="shared" ref="AJ66:AJ86" si="35">4+2</f>
        <v>6</v>
      </c>
      <c r="AK66">
        <f t="shared" si="25"/>
        <v>20.95067264573991</v>
      </c>
      <c r="AL66" t="s">
        <v>19</v>
      </c>
      <c r="AM66">
        <v>1762</v>
      </c>
      <c r="AN66">
        <v>270</v>
      </c>
      <c r="AO66">
        <v>-52</v>
      </c>
      <c r="AP66">
        <f t="shared" ref="AP66:AP86" si="36">SUM(AM66:AO66)</f>
        <v>1980</v>
      </c>
      <c r="AQ66">
        <v>0</v>
      </c>
      <c r="AR66">
        <f t="shared" ref="AR66:AR86" si="37">SUM(AP66:AQ66)</f>
        <v>1980</v>
      </c>
      <c r="AS66">
        <v>85</v>
      </c>
      <c r="AT66">
        <f t="shared" ref="AT66:AT86" si="38">4+2</f>
        <v>6</v>
      </c>
      <c r="AU66">
        <f t="shared" ref="AU66:AU84" si="39">IFERROR(AR66/AS66,0)</f>
        <v>23.294117647058822</v>
      </c>
      <c r="AV66" t="s">
        <v>20</v>
      </c>
      <c r="AW66">
        <v>1684</v>
      </c>
      <c r="AX66">
        <v>0</v>
      </c>
      <c r="AY66">
        <v>-48</v>
      </c>
      <c r="AZ66">
        <f t="shared" ref="AZ66:AZ86" si="40">SUM(AW66:AY66)</f>
        <v>1636</v>
      </c>
      <c r="BA66">
        <v>0</v>
      </c>
      <c r="BB66">
        <f t="shared" ref="BB66:BB86" si="41">SUM(AZ66:BA66)</f>
        <v>1636</v>
      </c>
      <c r="BC66">
        <v>93</v>
      </c>
      <c r="BD66">
        <f t="shared" ref="BD66:BD86" si="42">5+2</f>
        <v>7</v>
      </c>
      <c r="BE66">
        <f t="shared" ref="BE66:BE86" si="43">IFERROR(BB66/BC66,0)</f>
        <v>17.591397849462364</v>
      </c>
      <c r="BF66" t="s">
        <v>21</v>
      </c>
      <c r="BG66">
        <v>795</v>
      </c>
      <c r="BH66">
        <v>0</v>
      </c>
      <c r="BI66">
        <v>-37</v>
      </c>
      <c r="BJ66">
        <f t="shared" ref="BJ66:BJ86" si="44">SUM(BG66:BI66)</f>
        <v>758</v>
      </c>
      <c r="BK66">
        <v>0</v>
      </c>
      <c r="BL66">
        <f t="shared" ref="BL66:BL86" si="45">SUM(BJ66:BK66)</f>
        <v>758</v>
      </c>
      <c r="BM66">
        <v>29</v>
      </c>
      <c r="BN66">
        <f t="shared" ref="BN66:BN86" si="46">3+2</f>
        <v>5</v>
      </c>
      <c r="BO66">
        <f t="shared" ref="BO66:BO86" si="47">IFERROR(BL66/BM66,0)</f>
        <v>26.137931034482758</v>
      </c>
      <c r="BP66" t="s">
        <v>22</v>
      </c>
      <c r="BQ66">
        <v>970</v>
      </c>
      <c r="BR66">
        <v>0</v>
      </c>
      <c r="BS66">
        <v>0</v>
      </c>
      <c r="BT66">
        <f t="shared" ref="BT66:BT86" si="48">SUM(BQ66:BS66)</f>
        <v>970</v>
      </c>
      <c r="BU66">
        <v>0</v>
      </c>
      <c r="BV66">
        <f t="shared" ref="BV66:BV86" si="49">SUM(BT66:BU66)</f>
        <v>970</v>
      </c>
      <c r="BW66">
        <v>19</v>
      </c>
      <c r="BX66">
        <f t="shared" ref="BX66:BX86" si="50">3+2</f>
        <v>5</v>
      </c>
      <c r="BY66">
        <f t="shared" ref="BY66:BY86" si="51">IFERROR(BV66/BW66,0)</f>
        <v>51.05263157894737</v>
      </c>
      <c r="BZ66" t="s">
        <v>23</v>
      </c>
      <c r="CA66">
        <v>0</v>
      </c>
    </row>
    <row r="67" spans="1:79" ht="17.25" customHeight="1" x14ac:dyDescent="0.3">
      <c r="A67" s="2">
        <v>44546</v>
      </c>
      <c r="B67" t="s">
        <v>154</v>
      </c>
      <c r="C67" t="s">
        <v>155</v>
      </c>
      <c r="D67" t="s">
        <v>27</v>
      </c>
      <c r="E67" t="s">
        <v>4</v>
      </c>
      <c r="F67">
        <v>342</v>
      </c>
      <c r="G67">
        <v>0</v>
      </c>
      <c r="H67">
        <v>0</v>
      </c>
      <c r="I67">
        <v>0</v>
      </c>
      <c r="J67">
        <f t="shared" si="27"/>
        <v>342</v>
      </c>
      <c r="K67">
        <v>0</v>
      </c>
      <c r="L67">
        <f t="shared" si="28"/>
        <v>342</v>
      </c>
      <c r="M67">
        <v>33</v>
      </c>
      <c r="N67">
        <v>1</v>
      </c>
      <c r="O67">
        <f t="shared" si="29"/>
        <v>10.363636363636363</v>
      </c>
      <c r="P67" t="s">
        <v>15</v>
      </c>
      <c r="Q67">
        <v>193</v>
      </c>
      <c r="R67">
        <v>0</v>
      </c>
      <c r="S67">
        <v>0</v>
      </c>
      <c r="T67">
        <v>0</v>
      </c>
      <c r="U67">
        <f t="shared" si="30"/>
        <v>193</v>
      </c>
      <c r="V67">
        <v>0</v>
      </c>
      <c r="W67">
        <f t="shared" si="31"/>
        <v>193</v>
      </c>
      <c r="X67">
        <v>5</v>
      </c>
      <c r="Y67">
        <v>2</v>
      </c>
      <c r="Z67">
        <f t="shared" si="32"/>
        <v>38.6</v>
      </c>
      <c r="AA67" t="s">
        <v>16</v>
      </c>
      <c r="AB67">
        <v>5604</v>
      </c>
      <c r="AC67">
        <v>0</v>
      </c>
      <c r="AD67">
        <v>0</v>
      </c>
      <c r="AE67">
        <v>-22</v>
      </c>
      <c r="AF67">
        <f t="shared" si="33"/>
        <v>5582</v>
      </c>
      <c r="AG67">
        <v>0</v>
      </c>
      <c r="AH67">
        <f t="shared" si="34"/>
        <v>5582</v>
      </c>
      <c r="AI67">
        <v>196</v>
      </c>
      <c r="AJ67">
        <f t="shared" si="35"/>
        <v>6</v>
      </c>
      <c r="AK67">
        <f t="shared" ref="AK67:AK86" si="52">IFERROR(AH67/AI67,0)</f>
        <v>28.479591836734695</v>
      </c>
      <c r="AL67" t="s">
        <v>19</v>
      </c>
      <c r="AM67">
        <v>2583</v>
      </c>
      <c r="AN67">
        <v>280</v>
      </c>
      <c r="AO67">
        <v>-91</v>
      </c>
      <c r="AP67">
        <f t="shared" si="36"/>
        <v>2772</v>
      </c>
      <c r="AQ67">
        <v>0</v>
      </c>
      <c r="AR67">
        <f t="shared" si="37"/>
        <v>2772</v>
      </c>
      <c r="AS67">
        <v>74</v>
      </c>
      <c r="AT67">
        <f t="shared" si="38"/>
        <v>6</v>
      </c>
      <c r="AU67">
        <f t="shared" si="39"/>
        <v>37.45945945945946</v>
      </c>
      <c r="AV67" t="s">
        <v>20</v>
      </c>
      <c r="AW67">
        <v>1904</v>
      </c>
      <c r="AX67">
        <v>0</v>
      </c>
      <c r="AY67">
        <v>-34</v>
      </c>
      <c r="AZ67">
        <f t="shared" si="40"/>
        <v>1870</v>
      </c>
      <c r="BA67">
        <v>0</v>
      </c>
      <c r="BB67">
        <f t="shared" si="41"/>
        <v>1870</v>
      </c>
      <c r="BC67">
        <v>79</v>
      </c>
      <c r="BD67">
        <f t="shared" si="42"/>
        <v>7</v>
      </c>
      <c r="BE67">
        <f t="shared" si="43"/>
        <v>23.670886075949365</v>
      </c>
      <c r="BF67" t="s">
        <v>21</v>
      </c>
      <c r="BG67">
        <v>537</v>
      </c>
      <c r="BH67">
        <v>0</v>
      </c>
      <c r="BI67">
        <v>-26</v>
      </c>
      <c r="BJ67">
        <f t="shared" si="44"/>
        <v>511</v>
      </c>
      <c r="BK67">
        <v>336</v>
      </c>
      <c r="BL67">
        <f t="shared" si="45"/>
        <v>847</v>
      </c>
      <c r="BM67">
        <v>25</v>
      </c>
      <c r="BN67">
        <f t="shared" si="46"/>
        <v>5</v>
      </c>
      <c r="BO67">
        <f t="shared" si="47"/>
        <v>33.880000000000003</v>
      </c>
      <c r="BP67" t="s">
        <v>22</v>
      </c>
      <c r="BQ67">
        <v>1260</v>
      </c>
      <c r="BR67">
        <v>0</v>
      </c>
      <c r="BS67">
        <v>0</v>
      </c>
      <c r="BT67">
        <f t="shared" si="48"/>
        <v>1260</v>
      </c>
      <c r="BU67">
        <v>0</v>
      </c>
      <c r="BV67">
        <f t="shared" si="49"/>
        <v>1260</v>
      </c>
      <c r="BW67">
        <v>14</v>
      </c>
      <c r="BX67">
        <f t="shared" si="50"/>
        <v>5</v>
      </c>
      <c r="BY67">
        <f t="shared" si="51"/>
        <v>90</v>
      </c>
      <c r="BZ67" t="s">
        <v>23</v>
      </c>
      <c r="CA67">
        <v>-1744</v>
      </c>
    </row>
    <row r="68" spans="1:79" ht="17.25" customHeight="1" x14ac:dyDescent="0.3">
      <c r="A68" s="2">
        <v>44546</v>
      </c>
      <c r="B68" t="s">
        <v>156</v>
      </c>
      <c r="C68" t="s">
        <v>157</v>
      </c>
      <c r="D68" t="s">
        <v>27</v>
      </c>
      <c r="E68" t="s">
        <v>4</v>
      </c>
      <c r="F68">
        <v>554</v>
      </c>
      <c r="G68">
        <v>0</v>
      </c>
      <c r="H68">
        <v>0</v>
      </c>
      <c r="I68">
        <v>0</v>
      </c>
      <c r="J68">
        <f t="shared" si="27"/>
        <v>554</v>
      </c>
      <c r="K68">
        <v>0</v>
      </c>
      <c r="L68">
        <f t="shared" si="28"/>
        <v>554</v>
      </c>
      <c r="M68">
        <v>28</v>
      </c>
      <c r="N68">
        <v>1</v>
      </c>
      <c r="O68">
        <f t="shared" si="29"/>
        <v>19.785714285714285</v>
      </c>
      <c r="P68" t="s">
        <v>15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A68" t="s">
        <v>16</v>
      </c>
      <c r="AB68">
        <v>2449</v>
      </c>
      <c r="AC68">
        <v>0</v>
      </c>
      <c r="AD68">
        <v>0</v>
      </c>
      <c r="AE68">
        <v>-17</v>
      </c>
      <c r="AF68">
        <f t="shared" si="33"/>
        <v>2432</v>
      </c>
      <c r="AG68">
        <v>0</v>
      </c>
      <c r="AH68">
        <f t="shared" si="34"/>
        <v>2432</v>
      </c>
      <c r="AI68">
        <v>67</v>
      </c>
      <c r="AJ68">
        <f t="shared" si="35"/>
        <v>6</v>
      </c>
      <c r="AK68">
        <f t="shared" si="52"/>
        <v>36.298507462686565</v>
      </c>
      <c r="AL68" t="s">
        <v>19</v>
      </c>
      <c r="AM68">
        <v>957</v>
      </c>
      <c r="AN68">
        <v>0</v>
      </c>
      <c r="AO68">
        <v>0</v>
      </c>
      <c r="AP68">
        <f t="shared" si="36"/>
        <v>957</v>
      </c>
      <c r="AQ68">
        <v>0</v>
      </c>
      <c r="AR68">
        <f t="shared" si="37"/>
        <v>957</v>
      </c>
      <c r="AS68">
        <v>23</v>
      </c>
      <c r="AT68">
        <f t="shared" si="38"/>
        <v>6</v>
      </c>
      <c r="AU68">
        <f t="shared" si="39"/>
        <v>41.608695652173914</v>
      </c>
      <c r="AV68" t="s">
        <v>20</v>
      </c>
      <c r="AW68">
        <v>1712</v>
      </c>
      <c r="AX68">
        <v>0</v>
      </c>
      <c r="AY68">
        <v>0</v>
      </c>
      <c r="AZ68">
        <f t="shared" si="40"/>
        <v>1712</v>
      </c>
      <c r="BA68">
        <v>0</v>
      </c>
      <c r="BB68">
        <f t="shared" si="41"/>
        <v>1712</v>
      </c>
      <c r="BC68">
        <v>35</v>
      </c>
      <c r="BD68">
        <f t="shared" si="42"/>
        <v>7</v>
      </c>
      <c r="BE68">
        <f t="shared" si="43"/>
        <v>48.914285714285711</v>
      </c>
      <c r="BF68" t="s">
        <v>21</v>
      </c>
      <c r="BG68">
        <v>855</v>
      </c>
      <c r="BH68">
        <v>0</v>
      </c>
      <c r="BI68">
        <v>0</v>
      </c>
      <c r="BJ68">
        <f t="shared" si="44"/>
        <v>855</v>
      </c>
      <c r="BK68">
        <v>0</v>
      </c>
      <c r="BL68">
        <f t="shared" si="45"/>
        <v>855</v>
      </c>
      <c r="BM68">
        <v>9</v>
      </c>
      <c r="BN68">
        <f t="shared" si="46"/>
        <v>5</v>
      </c>
      <c r="BO68">
        <f t="shared" si="47"/>
        <v>95</v>
      </c>
      <c r="BP68" t="s">
        <v>22</v>
      </c>
      <c r="BQ68">
        <v>2839</v>
      </c>
      <c r="BR68">
        <v>0</v>
      </c>
      <c r="BS68">
        <v>-34</v>
      </c>
      <c r="BT68">
        <f t="shared" si="48"/>
        <v>2805</v>
      </c>
      <c r="BU68">
        <v>0</v>
      </c>
      <c r="BV68">
        <f t="shared" si="49"/>
        <v>2805</v>
      </c>
      <c r="BW68">
        <v>22</v>
      </c>
      <c r="BX68">
        <f t="shared" si="50"/>
        <v>5</v>
      </c>
      <c r="BY68">
        <f t="shared" si="51"/>
        <v>127.5</v>
      </c>
      <c r="BZ68" t="s">
        <v>23</v>
      </c>
      <c r="CA68">
        <v>2480</v>
      </c>
    </row>
    <row r="69" spans="1:79" ht="17.25" customHeight="1" x14ac:dyDescent="0.3">
      <c r="A69" s="2">
        <v>44546</v>
      </c>
      <c r="B69" t="s">
        <v>158</v>
      </c>
      <c r="C69" t="s">
        <v>159</v>
      </c>
      <c r="D69" t="s">
        <v>27</v>
      </c>
      <c r="E69" t="s">
        <v>4</v>
      </c>
      <c r="F69">
        <v>2</v>
      </c>
      <c r="G69">
        <v>0</v>
      </c>
      <c r="H69">
        <v>0</v>
      </c>
      <c r="I69">
        <v>0</v>
      </c>
      <c r="J69">
        <f t="shared" si="27"/>
        <v>2</v>
      </c>
      <c r="K69">
        <v>0</v>
      </c>
      <c r="L69">
        <f t="shared" si="28"/>
        <v>2</v>
      </c>
      <c r="M69">
        <v>2</v>
      </c>
      <c r="N69">
        <v>1</v>
      </c>
      <c r="O69">
        <f t="shared" si="29"/>
        <v>1</v>
      </c>
      <c r="P69" t="s">
        <v>15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A69" t="s">
        <v>16</v>
      </c>
      <c r="AB69">
        <v>1828</v>
      </c>
      <c r="AC69">
        <v>0</v>
      </c>
      <c r="AD69">
        <v>0</v>
      </c>
      <c r="AE69">
        <v>0</v>
      </c>
      <c r="AF69">
        <f t="shared" si="33"/>
        <v>1828</v>
      </c>
      <c r="AG69">
        <v>0</v>
      </c>
      <c r="AH69">
        <f t="shared" si="34"/>
        <v>1828</v>
      </c>
      <c r="AI69">
        <v>4</v>
      </c>
      <c r="AJ69">
        <f t="shared" si="35"/>
        <v>6</v>
      </c>
      <c r="AK69">
        <f t="shared" si="52"/>
        <v>457</v>
      </c>
      <c r="AL69" t="s">
        <v>19</v>
      </c>
      <c r="AM69">
        <v>604</v>
      </c>
      <c r="AN69">
        <v>1267</v>
      </c>
      <c r="AO69">
        <v>-23</v>
      </c>
      <c r="AP69">
        <f t="shared" si="36"/>
        <v>1848</v>
      </c>
      <c r="AQ69">
        <v>0</v>
      </c>
      <c r="AR69">
        <f t="shared" si="37"/>
        <v>1848</v>
      </c>
      <c r="AS69">
        <v>1</v>
      </c>
      <c r="AT69">
        <f t="shared" si="38"/>
        <v>6</v>
      </c>
      <c r="AU69">
        <f t="shared" si="39"/>
        <v>1848</v>
      </c>
      <c r="AV69" t="s">
        <v>20</v>
      </c>
      <c r="AW69">
        <v>110</v>
      </c>
      <c r="AX69">
        <v>100</v>
      </c>
      <c r="AY69">
        <v>0</v>
      </c>
      <c r="AZ69">
        <f t="shared" si="40"/>
        <v>210</v>
      </c>
      <c r="BA69">
        <v>0</v>
      </c>
      <c r="BB69">
        <f t="shared" si="41"/>
        <v>210</v>
      </c>
      <c r="BC69">
        <v>3</v>
      </c>
      <c r="BD69">
        <f t="shared" si="42"/>
        <v>7</v>
      </c>
      <c r="BE69">
        <f t="shared" si="43"/>
        <v>70</v>
      </c>
      <c r="BF69" t="s">
        <v>21</v>
      </c>
      <c r="BG69">
        <v>24</v>
      </c>
      <c r="BH69">
        <v>40</v>
      </c>
      <c r="BI69">
        <v>0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P69" t="s">
        <v>22</v>
      </c>
      <c r="BQ69">
        <v>27</v>
      </c>
      <c r="BR69">
        <v>200</v>
      </c>
      <c r="BS69">
        <v>0</v>
      </c>
      <c r="BT69">
        <f t="shared" si="48"/>
        <v>227</v>
      </c>
      <c r="BU69">
        <v>0</v>
      </c>
      <c r="BV69">
        <f t="shared" si="49"/>
        <v>227</v>
      </c>
      <c r="BW69">
        <v>0</v>
      </c>
      <c r="BX69">
        <f t="shared" si="50"/>
        <v>5</v>
      </c>
      <c r="BY69">
        <f t="shared" si="51"/>
        <v>0</v>
      </c>
      <c r="BZ69" t="s">
        <v>23</v>
      </c>
      <c r="CA69">
        <v>1531</v>
      </c>
    </row>
    <row r="70" spans="1:79" ht="17.25" customHeight="1" x14ac:dyDescent="0.3">
      <c r="A70" s="2">
        <v>44546</v>
      </c>
      <c r="B70" t="s">
        <v>160</v>
      </c>
      <c r="C70" t="s">
        <v>161</v>
      </c>
      <c r="D70" t="s">
        <v>27</v>
      </c>
      <c r="E70" t="s">
        <v>4</v>
      </c>
      <c r="F70">
        <v>0</v>
      </c>
      <c r="G70">
        <v>0</v>
      </c>
      <c r="H70">
        <v>0</v>
      </c>
      <c r="I70">
        <v>0</v>
      </c>
      <c r="J70">
        <f t="shared" si="27"/>
        <v>0</v>
      </c>
      <c r="K70">
        <v>0</v>
      </c>
      <c r="L70">
        <f t="shared" si="28"/>
        <v>0</v>
      </c>
      <c r="M70">
        <v>10</v>
      </c>
      <c r="N70">
        <v>1</v>
      </c>
      <c r="O70">
        <f t="shared" si="29"/>
        <v>0</v>
      </c>
      <c r="P70" t="s">
        <v>15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A70" t="s">
        <v>16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L70" t="s">
        <v>19</v>
      </c>
      <c r="AM70">
        <v>8</v>
      </c>
      <c r="AN70">
        <v>0</v>
      </c>
      <c r="AO70">
        <v>0</v>
      </c>
      <c r="AP70">
        <f t="shared" si="36"/>
        <v>8</v>
      </c>
      <c r="AQ70">
        <v>0</v>
      </c>
      <c r="AR70">
        <f t="shared" si="37"/>
        <v>8</v>
      </c>
      <c r="AS70">
        <v>4</v>
      </c>
      <c r="AT70">
        <f t="shared" si="38"/>
        <v>6</v>
      </c>
      <c r="AU70">
        <f t="shared" si="39"/>
        <v>2</v>
      </c>
      <c r="AV70" t="s">
        <v>20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F70" t="s">
        <v>21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P70" t="s">
        <v>22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BZ70" t="s">
        <v>23</v>
      </c>
      <c r="CA70">
        <v>0</v>
      </c>
    </row>
    <row r="71" spans="1:79" ht="17.25" customHeight="1" x14ac:dyDescent="0.3">
      <c r="A71" s="2">
        <v>44546</v>
      </c>
      <c r="B71" t="s">
        <v>162</v>
      </c>
      <c r="C71" t="s">
        <v>163</v>
      </c>
      <c r="D71" t="s">
        <v>27</v>
      </c>
      <c r="E71" t="s">
        <v>4</v>
      </c>
      <c r="F71">
        <v>285</v>
      </c>
      <c r="G71">
        <v>0</v>
      </c>
      <c r="H71">
        <v>0</v>
      </c>
      <c r="I71">
        <v>0</v>
      </c>
      <c r="J71">
        <f t="shared" si="27"/>
        <v>285</v>
      </c>
      <c r="K71">
        <v>0</v>
      </c>
      <c r="L71">
        <f t="shared" si="28"/>
        <v>285</v>
      </c>
      <c r="M71">
        <v>3</v>
      </c>
      <c r="N71">
        <v>1</v>
      </c>
      <c r="O71">
        <f t="shared" si="29"/>
        <v>95</v>
      </c>
      <c r="P71" t="s">
        <v>15</v>
      </c>
      <c r="Q71">
        <v>50</v>
      </c>
      <c r="R71">
        <v>0</v>
      </c>
      <c r="S71">
        <v>0</v>
      </c>
      <c r="T71">
        <v>0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A71" t="s">
        <v>16</v>
      </c>
      <c r="AB71">
        <v>361</v>
      </c>
      <c r="AC71">
        <v>0</v>
      </c>
      <c r="AD71">
        <v>0</v>
      </c>
      <c r="AE71">
        <v>-10</v>
      </c>
      <c r="AF71">
        <f t="shared" si="33"/>
        <v>351</v>
      </c>
      <c r="AG71">
        <v>0</v>
      </c>
      <c r="AH71">
        <f t="shared" si="34"/>
        <v>351</v>
      </c>
      <c r="AI71">
        <v>13</v>
      </c>
      <c r="AJ71">
        <f t="shared" si="35"/>
        <v>6</v>
      </c>
      <c r="AK71">
        <f t="shared" si="52"/>
        <v>27</v>
      </c>
      <c r="AL71" t="s">
        <v>19</v>
      </c>
      <c r="AM71">
        <v>125</v>
      </c>
      <c r="AN71">
        <v>0</v>
      </c>
      <c r="AO71">
        <v>-5</v>
      </c>
      <c r="AP71">
        <f t="shared" si="36"/>
        <v>120</v>
      </c>
      <c r="AQ71">
        <v>0</v>
      </c>
      <c r="AR71">
        <f t="shared" si="37"/>
        <v>120</v>
      </c>
      <c r="AS71">
        <v>2</v>
      </c>
      <c r="AT71">
        <f t="shared" si="38"/>
        <v>6</v>
      </c>
      <c r="AU71">
        <f t="shared" si="39"/>
        <v>60</v>
      </c>
      <c r="AV71" t="s">
        <v>20</v>
      </c>
      <c r="AW71">
        <v>12</v>
      </c>
      <c r="AX71">
        <v>0</v>
      </c>
      <c r="AY71">
        <v>0</v>
      </c>
      <c r="AZ71">
        <f t="shared" si="40"/>
        <v>12</v>
      </c>
      <c r="BA71">
        <v>120</v>
      </c>
      <c r="BB71">
        <f t="shared" si="41"/>
        <v>132</v>
      </c>
      <c r="BC71">
        <v>2</v>
      </c>
      <c r="BD71">
        <f t="shared" si="42"/>
        <v>7</v>
      </c>
      <c r="BE71">
        <f t="shared" si="43"/>
        <v>66</v>
      </c>
      <c r="BF71" t="s">
        <v>21</v>
      </c>
      <c r="BG71">
        <v>180</v>
      </c>
      <c r="BH71">
        <v>0</v>
      </c>
      <c r="BI71">
        <v>0</v>
      </c>
      <c r="BJ71">
        <f t="shared" si="44"/>
        <v>180</v>
      </c>
      <c r="BK71">
        <v>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P71" t="s">
        <v>22</v>
      </c>
      <c r="BQ71">
        <v>825</v>
      </c>
      <c r="BR71">
        <v>0</v>
      </c>
      <c r="BS71">
        <v>0</v>
      </c>
      <c r="BT71">
        <f t="shared" si="48"/>
        <v>825</v>
      </c>
      <c r="BU71">
        <v>0</v>
      </c>
      <c r="BV71">
        <f t="shared" si="49"/>
        <v>825</v>
      </c>
      <c r="BW71">
        <v>3</v>
      </c>
      <c r="BX71">
        <f t="shared" si="50"/>
        <v>5</v>
      </c>
      <c r="BY71">
        <f t="shared" si="51"/>
        <v>275</v>
      </c>
      <c r="BZ71" t="s">
        <v>23</v>
      </c>
      <c r="CA71">
        <v>116</v>
      </c>
    </row>
    <row r="72" spans="1:79" ht="17.25" customHeight="1" x14ac:dyDescent="0.3">
      <c r="A72" s="2">
        <v>44546</v>
      </c>
      <c r="B72" t="s">
        <v>164</v>
      </c>
      <c r="C72" t="s">
        <v>165</v>
      </c>
      <c r="D72" t="s">
        <v>27</v>
      </c>
      <c r="E72" t="s">
        <v>4</v>
      </c>
      <c r="F72">
        <v>3</v>
      </c>
      <c r="G72">
        <v>0</v>
      </c>
      <c r="H72">
        <v>0</v>
      </c>
      <c r="I72">
        <v>-1</v>
      </c>
      <c r="J72">
        <f t="shared" si="27"/>
        <v>2</v>
      </c>
      <c r="K72">
        <v>0</v>
      </c>
      <c r="L72">
        <f t="shared" si="28"/>
        <v>2</v>
      </c>
      <c r="M72">
        <v>7</v>
      </c>
      <c r="N72">
        <v>1</v>
      </c>
      <c r="O72">
        <f t="shared" si="29"/>
        <v>0.2857142857142857</v>
      </c>
      <c r="P72" t="s">
        <v>15</v>
      </c>
      <c r="Q72">
        <v>30</v>
      </c>
      <c r="R72">
        <v>0</v>
      </c>
      <c r="S72">
        <v>0</v>
      </c>
      <c r="T72">
        <v>0</v>
      </c>
      <c r="U72">
        <f t="shared" si="30"/>
        <v>30</v>
      </c>
      <c r="V72">
        <v>0</v>
      </c>
      <c r="W72">
        <f t="shared" si="31"/>
        <v>30</v>
      </c>
      <c r="X72">
        <v>2</v>
      </c>
      <c r="Y72">
        <v>2</v>
      </c>
      <c r="Z72">
        <f t="shared" si="32"/>
        <v>15</v>
      </c>
      <c r="AA72" t="s">
        <v>16</v>
      </c>
      <c r="AB72">
        <v>215</v>
      </c>
      <c r="AC72">
        <v>0</v>
      </c>
      <c r="AD72">
        <v>0</v>
      </c>
      <c r="AE72">
        <v>0</v>
      </c>
      <c r="AF72">
        <f t="shared" si="33"/>
        <v>215</v>
      </c>
      <c r="AG72">
        <v>0</v>
      </c>
      <c r="AH72">
        <f t="shared" si="34"/>
        <v>215</v>
      </c>
      <c r="AI72">
        <v>3</v>
      </c>
      <c r="AJ72">
        <f t="shared" si="35"/>
        <v>6</v>
      </c>
      <c r="AK72">
        <f t="shared" si="52"/>
        <v>71.666666666666671</v>
      </c>
      <c r="AL72" t="s">
        <v>19</v>
      </c>
      <c r="AM72">
        <v>266</v>
      </c>
      <c r="AN72">
        <v>0</v>
      </c>
      <c r="AO72">
        <v>-5</v>
      </c>
      <c r="AP72">
        <f t="shared" si="36"/>
        <v>261</v>
      </c>
      <c r="AQ72">
        <v>0</v>
      </c>
      <c r="AR72">
        <f t="shared" si="37"/>
        <v>261</v>
      </c>
      <c r="AS72">
        <v>1</v>
      </c>
      <c r="AT72">
        <f t="shared" si="38"/>
        <v>6</v>
      </c>
      <c r="AU72">
        <f t="shared" si="39"/>
        <v>261</v>
      </c>
      <c r="AV72" t="s">
        <v>20</v>
      </c>
      <c r="AW72">
        <v>67</v>
      </c>
      <c r="AX72">
        <v>0</v>
      </c>
      <c r="AY72">
        <v>0</v>
      </c>
      <c r="AZ72">
        <f t="shared" si="40"/>
        <v>67</v>
      </c>
      <c r="BA72">
        <v>0</v>
      </c>
      <c r="BB72">
        <f t="shared" si="41"/>
        <v>67</v>
      </c>
      <c r="BC72">
        <v>1</v>
      </c>
      <c r="BD72">
        <f t="shared" si="42"/>
        <v>7</v>
      </c>
      <c r="BE72">
        <f t="shared" si="43"/>
        <v>67</v>
      </c>
      <c r="BF72" t="s">
        <v>21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P72" t="s">
        <v>22</v>
      </c>
      <c r="BQ72">
        <v>465</v>
      </c>
      <c r="BR72">
        <v>0</v>
      </c>
      <c r="BS72">
        <v>0</v>
      </c>
      <c r="BT72">
        <f t="shared" si="48"/>
        <v>465</v>
      </c>
      <c r="BU72">
        <v>0</v>
      </c>
      <c r="BV72">
        <f t="shared" si="49"/>
        <v>465</v>
      </c>
      <c r="BW72">
        <v>4</v>
      </c>
      <c r="BX72">
        <f t="shared" si="50"/>
        <v>5</v>
      </c>
      <c r="BY72">
        <f t="shared" si="51"/>
        <v>116.25</v>
      </c>
      <c r="BZ72" t="s">
        <v>23</v>
      </c>
      <c r="CA72">
        <v>0</v>
      </c>
    </row>
    <row r="73" spans="1:79" ht="17.25" customHeight="1" x14ac:dyDescent="0.3">
      <c r="A73" s="2">
        <v>44546</v>
      </c>
      <c r="B73" t="s">
        <v>166</v>
      </c>
      <c r="C73" t="s">
        <v>167</v>
      </c>
      <c r="D73" t="s">
        <v>27</v>
      </c>
      <c r="E73" t="s">
        <v>4</v>
      </c>
      <c r="F73">
        <v>516</v>
      </c>
      <c r="G73">
        <v>720</v>
      </c>
      <c r="H73">
        <v>0</v>
      </c>
      <c r="I73">
        <v>0</v>
      </c>
      <c r="J73">
        <f t="shared" si="27"/>
        <v>1236</v>
      </c>
      <c r="K73">
        <v>0</v>
      </c>
      <c r="L73">
        <f t="shared" si="28"/>
        <v>1236</v>
      </c>
      <c r="M73">
        <v>64</v>
      </c>
      <c r="N73">
        <v>1</v>
      </c>
      <c r="O73">
        <f t="shared" si="29"/>
        <v>19.3125</v>
      </c>
      <c r="P73" t="s">
        <v>15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A73" t="s">
        <v>16</v>
      </c>
      <c r="AB73">
        <v>455</v>
      </c>
      <c r="AC73">
        <v>0</v>
      </c>
      <c r="AD73">
        <v>0</v>
      </c>
      <c r="AE73">
        <v>0</v>
      </c>
      <c r="AF73">
        <f t="shared" si="33"/>
        <v>455</v>
      </c>
      <c r="AG73">
        <v>2400</v>
      </c>
      <c r="AH73">
        <f t="shared" si="34"/>
        <v>2855</v>
      </c>
      <c r="AI73">
        <v>28</v>
      </c>
      <c r="AJ73">
        <f t="shared" si="35"/>
        <v>6</v>
      </c>
      <c r="AK73">
        <f t="shared" si="52"/>
        <v>101.96428571428571</v>
      </c>
      <c r="AL73" t="s">
        <v>19</v>
      </c>
      <c r="AM73">
        <v>506</v>
      </c>
      <c r="AN73">
        <v>820</v>
      </c>
      <c r="AO73">
        <v>0</v>
      </c>
      <c r="AP73">
        <f t="shared" si="36"/>
        <v>1326</v>
      </c>
      <c r="AQ73">
        <v>0</v>
      </c>
      <c r="AR73">
        <f t="shared" si="37"/>
        <v>1326</v>
      </c>
      <c r="AS73">
        <v>30</v>
      </c>
      <c r="AT73">
        <f t="shared" si="38"/>
        <v>6</v>
      </c>
      <c r="AU73">
        <f t="shared" si="39"/>
        <v>44.2</v>
      </c>
      <c r="AV73" t="s">
        <v>20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F73" t="s">
        <v>21</v>
      </c>
      <c r="BG73">
        <v>215</v>
      </c>
      <c r="BH73">
        <v>400</v>
      </c>
      <c r="BI73">
        <v>0</v>
      </c>
      <c r="BJ73">
        <f t="shared" si="44"/>
        <v>615</v>
      </c>
      <c r="BK73">
        <v>600</v>
      </c>
      <c r="BL73">
        <f t="shared" si="45"/>
        <v>1215</v>
      </c>
      <c r="BM73">
        <v>6</v>
      </c>
      <c r="BN73">
        <f t="shared" si="46"/>
        <v>5</v>
      </c>
      <c r="BO73">
        <f t="shared" si="47"/>
        <v>202.5</v>
      </c>
      <c r="BP73" t="s">
        <v>22</v>
      </c>
      <c r="BQ73">
        <v>525</v>
      </c>
      <c r="BR73">
        <v>683</v>
      </c>
      <c r="BS73">
        <v>0</v>
      </c>
      <c r="BT73">
        <f t="shared" si="48"/>
        <v>1208</v>
      </c>
      <c r="BU73">
        <v>0</v>
      </c>
      <c r="BV73">
        <f t="shared" si="49"/>
        <v>1208</v>
      </c>
      <c r="BW73">
        <v>10</v>
      </c>
      <c r="BX73">
        <f t="shared" si="50"/>
        <v>5</v>
      </c>
      <c r="BY73">
        <f t="shared" si="51"/>
        <v>120.8</v>
      </c>
      <c r="BZ73" t="s">
        <v>23</v>
      </c>
      <c r="CA73">
        <v>-2100</v>
      </c>
    </row>
    <row r="74" spans="1:79" ht="17.25" customHeight="1" x14ac:dyDescent="0.3">
      <c r="A74" s="2">
        <v>44546</v>
      </c>
      <c r="B74" t="s">
        <v>168</v>
      </c>
      <c r="C74" t="s">
        <v>169</v>
      </c>
      <c r="D74" t="s">
        <v>27</v>
      </c>
      <c r="E74" t="s">
        <v>4</v>
      </c>
      <c r="F74">
        <v>407</v>
      </c>
      <c r="G74">
        <v>0</v>
      </c>
      <c r="H74">
        <v>0</v>
      </c>
      <c r="I74">
        <v>0</v>
      </c>
      <c r="J74">
        <f t="shared" si="27"/>
        <v>407</v>
      </c>
      <c r="K74">
        <v>0</v>
      </c>
      <c r="L74">
        <f t="shared" si="28"/>
        <v>407</v>
      </c>
      <c r="M74">
        <v>3</v>
      </c>
      <c r="N74">
        <v>1</v>
      </c>
      <c r="O74">
        <f t="shared" si="29"/>
        <v>135.66666666666666</v>
      </c>
      <c r="P74" t="s">
        <v>15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A74" t="s">
        <v>16</v>
      </c>
      <c r="AB74">
        <v>563</v>
      </c>
      <c r="AC74">
        <v>0</v>
      </c>
      <c r="AD74">
        <v>0</v>
      </c>
      <c r="AE74">
        <v>0</v>
      </c>
      <c r="AF74">
        <f t="shared" si="33"/>
        <v>563</v>
      </c>
      <c r="AG74">
        <v>0</v>
      </c>
      <c r="AH74">
        <f t="shared" si="34"/>
        <v>563</v>
      </c>
      <c r="AI74">
        <v>4</v>
      </c>
      <c r="AJ74">
        <f t="shared" si="35"/>
        <v>6</v>
      </c>
      <c r="AK74">
        <f t="shared" si="52"/>
        <v>140.75</v>
      </c>
      <c r="AL74" t="s">
        <v>19</v>
      </c>
      <c r="AM74">
        <v>274</v>
      </c>
      <c r="AN74">
        <v>710</v>
      </c>
      <c r="AO74">
        <v>-5</v>
      </c>
      <c r="AP74">
        <f t="shared" si="36"/>
        <v>979</v>
      </c>
      <c r="AQ74">
        <v>0</v>
      </c>
      <c r="AR74">
        <f t="shared" si="37"/>
        <v>979</v>
      </c>
      <c r="AS74">
        <v>4</v>
      </c>
      <c r="AT74">
        <f t="shared" si="38"/>
        <v>6</v>
      </c>
      <c r="AU74">
        <f t="shared" si="39"/>
        <v>244.75</v>
      </c>
      <c r="AV74" t="s">
        <v>20</v>
      </c>
      <c r="AW74">
        <v>232</v>
      </c>
      <c r="AX74">
        <v>30</v>
      </c>
      <c r="AY74">
        <v>-17</v>
      </c>
      <c r="AZ74">
        <f t="shared" si="40"/>
        <v>245</v>
      </c>
      <c r="BA74">
        <v>0</v>
      </c>
      <c r="BB74">
        <f t="shared" si="41"/>
        <v>245</v>
      </c>
      <c r="BC74">
        <v>1</v>
      </c>
      <c r="BD74">
        <f t="shared" si="42"/>
        <v>7</v>
      </c>
      <c r="BE74">
        <f t="shared" si="43"/>
        <v>245</v>
      </c>
      <c r="BF74" t="s">
        <v>21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P74" t="s">
        <v>22</v>
      </c>
      <c r="BQ74">
        <v>128</v>
      </c>
      <c r="BR74">
        <v>250</v>
      </c>
      <c r="BS74">
        <v>0</v>
      </c>
      <c r="BT74">
        <f t="shared" si="48"/>
        <v>378</v>
      </c>
      <c r="BU74">
        <v>0</v>
      </c>
      <c r="BV74">
        <f t="shared" si="49"/>
        <v>378</v>
      </c>
      <c r="BW74">
        <v>2</v>
      </c>
      <c r="BX74">
        <f t="shared" si="50"/>
        <v>5</v>
      </c>
      <c r="BY74">
        <f t="shared" si="51"/>
        <v>189</v>
      </c>
      <c r="BZ74" t="s">
        <v>23</v>
      </c>
      <c r="CA74">
        <v>1500</v>
      </c>
    </row>
    <row r="75" spans="1:79" ht="17.25" customHeight="1" x14ac:dyDescent="0.3">
      <c r="A75" s="2">
        <v>44546</v>
      </c>
      <c r="B75" t="s">
        <v>170</v>
      </c>
      <c r="C75" t="s">
        <v>171</v>
      </c>
      <c r="D75" t="s">
        <v>27</v>
      </c>
      <c r="E75" t="s">
        <v>4</v>
      </c>
      <c r="F75">
        <v>116</v>
      </c>
      <c r="G75">
        <v>0</v>
      </c>
      <c r="H75">
        <v>0</v>
      </c>
      <c r="I75">
        <v>0</v>
      </c>
      <c r="J75">
        <f t="shared" si="27"/>
        <v>116</v>
      </c>
      <c r="K75">
        <v>0</v>
      </c>
      <c r="L75">
        <f t="shared" si="28"/>
        <v>116</v>
      </c>
      <c r="M75">
        <v>2</v>
      </c>
      <c r="N75">
        <v>1</v>
      </c>
      <c r="O75">
        <f t="shared" si="29"/>
        <v>58</v>
      </c>
      <c r="P75" t="s">
        <v>15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A75" t="s">
        <v>16</v>
      </c>
      <c r="AB75">
        <v>293</v>
      </c>
      <c r="AC75">
        <v>0</v>
      </c>
      <c r="AD75">
        <v>0</v>
      </c>
      <c r="AE75">
        <v>0</v>
      </c>
      <c r="AF75">
        <f t="shared" si="33"/>
        <v>293</v>
      </c>
      <c r="AG75">
        <v>0</v>
      </c>
      <c r="AH75">
        <f t="shared" si="34"/>
        <v>293</v>
      </c>
      <c r="AI75">
        <v>4</v>
      </c>
      <c r="AJ75">
        <f t="shared" si="35"/>
        <v>6</v>
      </c>
      <c r="AK75">
        <f t="shared" si="52"/>
        <v>73.25</v>
      </c>
      <c r="AL75" t="s">
        <v>19</v>
      </c>
      <c r="AM75">
        <v>936</v>
      </c>
      <c r="AN75">
        <v>0</v>
      </c>
      <c r="AO75">
        <v>-2</v>
      </c>
      <c r="AP75">
        <f t="shared" si="36"/>
        <v>934</v>
      </c>
      <c r="AQ75">
        <v>0</v>
      </c>
      <c r="AR75">
        <f t="shared" si="37"/>
        <v>934</v>
      </c>
      <c r="AS75">
        <v>2</v>
      </c>
      <c r="AT75">
        <f t="shared" si="38"/>
        <v>6</v>
      </c>
      <c r="AU75">
        <f t="shared" si="39"/>
        <v>467</v>
      </c>
      <c r="AV75" t="s">
        <v>20</v>
      </c>
      <c r="AW75">
        <v>140</v>
      </c>
      <c r="AX75">
        <v>0</v>
      </c>
      <c r="AY75">
        <v>0</v>
      </c>
      <c r="AZ75">
        <f t="shared" si="40"/>
        <v>140</v>
      </c>
      <c r="BA75">
        <v>0</v>
      </c>
      <c r="BB75">
        <f t="shared" si="41"/>
        <v>140</v>
      </c>
      <c r="BC75">
        <v>3</v>
      </c>
      <c r="BD75">
        <f t="shared" si="42"/>
        <v>7</v>
      </c>
      <c r="BE75">
        <f t="shared" si="43"/>
        <v>46.666666666666664</v>
      </c>
      <c r="BF75" t="s">
        <v>21</v>
      </c>
      <c r="BG75">
        <v>414</v>
      </c>
      <c r="BH75">
        <v>0</v>
      </c>
      <c r="BI75">
        <v>0</v>
      </c>
      <c r="BJ75">
        <f t="shared" si="44"/>
        <v>414</v>
      </c>
      <c r="BK75">
        <v>0</v>
      </c>
      <c r="BL75">
        <f t="shared" si="45"/>
        <v>414</v>
      </c>
      <c r="BM75">
        <v>1</v>
      </c>
      <c r="BN75">
        <f t="shared" si="46"/>
        <v>5</v>
      </c>
      <c r="BO75">
        <f t="shared" si="47"/>
        <v>414</v>
      </c>
      <c r="BP75" t="s">
        <v>22</v>
      </c>
      <c r="BQ75">
        <v>769</v>
      </c>
      <c r="BR75">
        <v>0</v>
      </c>
      <c r="BS75">
        <v>0</v>
      </c>
      <c r="BT75">
        <f t="shared" si="48"/>
        <v>769</v>
      </c>
      <c r="BU75">
        <v>0</v>
      </c>
      <c r="BV75">
        <f t="shared" si="49"/>
        <v>769</v>
      </c>
      <c r="BW75">
        <v>2</v>
      </c>
      <c r="BX75">
        <f t="shared" si="50"/>
        <v>5</v>
      </c>
      <c r="BY75">
        <f t="shared" si="51"/>
        <v>384.5</v>
      </c>
      <c r="BZ75" t="s">
        <v>23</v>
      </c>
      <c r="CA75">
        <v>4200</v>
      </c>
    </row>
    <row r="76" spans="1:79" ht="17.25" customHeight="1" x14ac:dyDescent="0.3">
      <c r="A76" s="2">
        <v>44546</v>
      </c>
      <c r="B76" t="s">
        <v>172</v>
      </c>
      <c r="C76" t="s">
        <v>173</v>
      </c>
      <c r="D76" t="s">
        <v>27</v>
      </c>
      <c r="E76" t="s">
        <v>4</v>
      </c>
      <c r="F76">
        <v>222</v>
      </c>
      <c r="G76">
        <v>0</v>
      </c>
      <c r="H76">
        <v>0</v>
      </c>
      <c r="I76">
        <v>0</v>
      </c>
      <c r="J76">
        <f t="shared" si="27"/>
        <v>222</v>
      </c>
      <c r="K76">
        <v>0</v>
      </c>
      <c r="L76">
        <f t="shared" si="28"/>
        <v>222</v>
      </c>
      <c r="M76">
        <v>6</v>
      </c>
      <c r="N76">
        <v>1</v>
      </c>
      <c r="O76">
        <f t="shared" si="29"/>
        <v>37</v>
      </c>
      <c r="P76" t="s">
        <v>15</v>
      </c>
      <c r="Q76">
        <v>216</v>
      </c>
      <c r="R76">
        <v>0</v>
      </c>
      <c r="S76">
        <v>0</v>
      </c>
      <c r="T76">
        <v>0</v>
      </c>
      <c r="U76">
        <f t="shared" si="30"/>
        <v>216</v>
      </c>
      <c r="V76">
        <v>0</v>
      </c>
      <c r="W76">
        <f t="shared" si="31"/>
        <v>216</v>
      </c>
      <c r="X76">
        <v>2</v>
      </c>
      <c r="Y76">
        <v>2</v>
      </c>
      <c r="Z76">
        <f t="shared" si="32"/>
        <v>108</v>
      </c>
      <c r="AA76" t="s">
        <v>16</v>
      </c>
      <c r="AB76">
        <v>1533</v>
      </c>
      <c r="AC76">
        <v>0</v>
      </c>
      <c r="AD76">
        <v>0</v>
      </c>
      <c r="AE76">
        <v>-3</v>
      </c>
      <c r="AF76">
        <f t="shared" si="33"/>
        <v>1530</v>
      </c>
      <c r="AG76">
        <v>0</v>
      </c>
      <c r="AH76">
        <f t="shared" si="34"/>
        <v>1530</v>
      </c>
      <c r="AI76">
        <v>2</v>
      </c>
      <c r="AJ76">
        <f t="shared" si="35"/>
        <v>6</v>
      </c>
      <c r="AK76">
        <f t="shared" si="52"/>
        <v>765</v>
      </c>
      <c r="AL76" t="s">
        <v>19</v>
      </c>
      <c r="AM76">
        <v>879</v>
      </c>
      <c r="AN76">
        <v>0</v>
      </c>
      <c r="AO76">
        <v>0</v>
      </c>
      <c r="AP76">
        <f t="shared" si="36"/>
        <v>879</v>
      </c>
      <c r="AQ76">
        <v>0</v>
      </c>
      <c r="AR76">
        <f t="shared" si="37"/>
        <v>879</v>
      </c>
      <c r="AS76">
        <v>10</v>
      </c>
      <c r="AT76">
        <f t="shared" si="38"/>
        <v>6</v>
      </c>
      <c r="AU76">
        <f t="shared" si="39"/>
        <v>87.9</v>
      </c>
      <c r="AV76" t="s">
        <v>20</v>
      </c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F76" t="s">
        <v>21</v>
      </c>
      <c r="BG76">
        <v>529</v>
      </c>
      <c r="BH76">
        <v>0</v>
      </c>
      <c r="BI76">
        <v>0</v>
      </c>
      <c r="BJ76">
        <f t="shared" si="44"/>
        <v>529</v>
      </c>
      <c r="BK76">
        <v>0</v>
      </c>
      <c r="BL76">
        <f t="shared" si="45"/>
        <v>529</v>
      </c>
      <c r="BM76">
        <v>2</v>
      </c>
      <c r="BN76">
        <f t="shared" si="46"/>
        <v>5</v>
      </c>
      <c r="BO76">
        <f t="shared" si="47"/>
        <v>264.5</v>
      </c>
      <c r="BP76" t="s">
        <v>22</v>
      </c>
      <c r="BQ76">
        <v>1863</v>
      </c>
      <c r="BR76">
        <v>0</v>
      </c>
      <c r="BS76">
        <v>0</v>
      </c>
      <c r="BT76">
        <f t="shared" si="48"/>
        <v>1863</v>
      </c>
      <c r="BU76">
        <v>0</v>
      </c>
      <c r="BV76">
        <f t="shared" si="49"/>
        <v>1863</v>
      </c>
      <c r="BW76">
        <v>10</v>
      </c>
      <c r="BX76">
        <f t="shared" si="50"/>
        <v>5</v>
      </c>
      <c r="BY76">
        <f t="shared" si="51"/>
        <v>186.3</v>
      </c>
      <c r="BZ76" t="s">
        <v>23</v>
      </c>
      <c r="CA76">
        <v>750</v>
      </c>
    </row>
    <row r="77" spans="1:79" ht="17.25" customHeight="1" x14ac:dyDescent="0.3">
      <c r="A77" s="2">
        <v>44546</v>
      </c>
      <c r="B77" t="s">
        <v>174</v>
      </c>
      <c r="C77" t="s">
        <v>175</v>
      </c>
      <c r="D77" t="s">
        <v>27</v>
      </c>
      <c r="E77" t="s">
        <v>4</v>
      </c>
      <c r="F77">
        <v>251</v>
      </c>
      <c r="G77">
        <v>0</v>
      </c>
      <c r="H77">
        <v>0</v>
      </c>
      <c r="I77">
        <v>0</v>
      </c>
      <c r="J77">
        <f t="shared" si="27"/>
        <v>251</v>
      </c>
      <c r="K77">
        <v>0</v>
      </c>
      <c r="L77">
        <f t="shared" si="28"/>
        <v>251</v>
      </c>
      <c r="M77">
        <v>2</v>
      </c>
      <c r="N77">
        <v>1</v>
      </c>
      <c r="O77">
        <f t="shared" si="29"/>
        <v>125.5</v>
      </c>
      <c r="P77" t="s">
        <v>15</v>
      </c>
      <c r="Q77">
        <v>83</v>
      </c>
      <c r="R77">
        <v>0</v>
      </c>
      <c r="S77">
        <v>0</v>
      </c>
      <c r="T77">
        <v>0</v>
      </c>
      <c r="U77">
        <f t="shared" si="30"/>
        <v>83</v>
      </c>
      <c r="V77">
        <v>0</v>
      </c>
      <c r="W77">
        <f t="shared" si="31"/>
        <v>83</v>
      </c>
      <c r="X77">
        <v>0</v>
      </c>
      <c r="Y77">
        <v>2</v>
      </c>
      <c r="Z77">
        <f t="shared" si="32"/>
        <v>0</v>
      </c>
      <c r="AA77" t="s">
        <v>16</v>
      </c>
      <c r="AB77">
        <v>1617</v>
      </c>
      <c r="AC77">
        <v>0</v>
      </c>
      <c r="AD77">
        <v>0</v>
      </c>
      <c r="AE77">
        <v>0</v>
      </c>
      <c r="AF77">
        <f t="shared" si="33"/>
        <v>1617</v>
      </c>
      <c r="AG77">
        <v>0</v>
      </c>
      <c r="AH77">
        <f t="shared" si="34"/>
        <v>1617</v>
      </c>
      <c r="AI77">
        <v>3</v>
      </c>
      <c r="AJ77">
        <f t="shared" si="35"/>
        <v>6</v>
      </c>
      <c r="AK77">
        <f t="shared" si="52"/>
        <v>539</v>
      </c>
      <c r="AL77" t="s">
        <v>19</v>
      </c>
      <c r="AM77">
        <v>755</v>
      </c>
      <c r="AN77">
        <v>910</v>
      </c>
      <c r="AO77">
        <v>0</v>
      </c>
      <c r="AP77">
        <f t="shared" si="36"/>
        <v>1665</v>
      </c>
      <c r="AQ77">
        <v>0</v>
      </c>
      <c r="AR77">
        <f t="shared" si="37"/>
        <v>1665</v>
      </c>
      <c r="AS77">
        <v>2</v>
      </c>
      <c r="AT77">
        <f t="shared" si="38"/>
        <v>6</v>
      </c>
      <c r="AU77">
        <f t="shared" si="39"/>
        <v>832.5</v>
      </c>
      <c r="AV77" t="s">
        <v>20</v>
      </c>
      <c r="AW77">
        <v>140</v>
      </c>
      <c r="AX77">
        <v>235</v>
      </c>
      <c r="AY77">
        <v>0</v>
      </c>
      <c r="AZ77">
        <f t="shared" si="40"/>
        <v>375</v>
      </c>
      <c r="BA77">
        <v>0</v>
      </c>
      <c r="BB77">
        <f t="shared" si="41"/>
        <v>375</v>
      </c>
      <c r="BC77">
        <v>1</v>
      </c>
      <c r="BD77">
        <f t="shared" si="42"/>
        <v>7</v>
      </c>
      <c r="BE77">
        <f t="shared" si="43"/>
        <v>375</v>
      </c>
      <c r="BF77" t="s">
        <v>21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P77" t="s">
        <v>22</v>
      </c>
      <c r="BQ77">
        <v>72</v>
      </c>
      <c r="BR77">
        <v>240</v>
      </c>
      <c r="BS77">
        <v>0</v>
      </c>
      <c r="BT77">
        <f t="shared" si="48"/>
        <v>312</v>
      </c>
      <c r="BU77">
        <v>0</v>
      </c>
      <c r="BV77">
        <f t="shared" si="49"/>
        <v>312</v>
      </c>
      <c r="BW77">
        <v>2</v>
      </c>
      <c r="BX77">
        <f t="shared" si="50"/>
        <v>5</v>
      </c>
      <c r="BY77">
        <f t="shared" si="51"/>
        <v>156</v>
      </c>
      <c r="BZ77" t="s">
        <v>23</v>
      </c>
      <c r="CA77">
        <v>367</v>
      </c>
    </row>
    <row r="78" spans="1:79" ht="17.25" customHeight="1" x14ac:dyDescent="0.3">
      <c r="A78" s="2">
        <v>44546</v>
      </c>
      <c r="B78" t="s">
        <v>176</v>
      </c>
      <c r="C78" t="s">
        <v>177</v>
      </c>
      <c r="D78" t="s">
        <v>27</v>
      </c>
      <c r="E78" t="s">
        <v>4</v>
      </c>
      <c r="F78">
        <v>764</v>
      </c>
      <c r="G78">
        <v>0</v>
      </c>
      <c r="H78">
        <v>0</v>
      </c>
      <c r="I78">
        <v>-65</v>
      </c>
      <c r="J78">
        <f t="shared" si="27"/>
        <v>699</v>
      </c>
      <c r="K78">
        <v>0</v>
      </c>
      <c r="L78">
        <f t="shared" si="28"/>
        <v>699</v>
      </c>
      <c r="M78">
        <v>38</v>
      </c>
      <c r="N78">
        <v>1</v>
      </c>
      <c r="O78">
        <f t="shared" si="29"/>
        <v>18.394736842105264</v>
      </c>
      <c r="P78" t="s">
        <v>15</v>
      </c>
      <c r="Q78">
        <v>862</v>
      </c>
      <c r="R78">
        <v>0</v>
      </c>
      <c r="S78">
        <v>0</v>
      </c>
      <c r="T78">
        <v>-11</v>
      </c>
      <c r="U78">
        <f t="shared" si="30"/>
        <v>851</v>
      </c>
      <c r="V78">
        <v>0</v>
      </c>
      <c r="W78">
        <f t="shared" si="31"/>
        <v>851</v>
      </c>
      <c r="X78">
        <v>19</v>
      </c>
      <c r="Y78">
        <v>2</v>
      </c>
      <c r="Z78">
        <f t="shared" si="32"/>
        <v>44.789473684210527</v>
      </c>
      <c r="AA78" t="s">
        <v>16</v>
      </c>
      <c r="AB78">
        <v>3858</v>
      </c>
      <c r="AC78">
        <v>0</v>
      </c>
      <c r="AD78">
        <v>0</v>
      </c>
      <c r="AE78">
        <v>-147</v>
      </c>
      <c r="AF78">
        <f t="shared" si="33"/>
        <v>3711</v>
      </c>
      <c r="AG78">
        <v>0</v>
      </c>
      <c r="AH78">
        <f t="shared" si="34"/>
        <v>3711</v>
      </c>
      <c r="AI78">
        <v>95</v>
      </c>
      <c r="AJ78">
        <f t="shared" si="35"/>
        <v>6</v>
      </c>
      <c r="AK78">
        <f t="shared" si="52"/>
        <v>39.06315789473684</v>
      </c>
      <c r="AL78" t="s">
        <v>19</v>
      </c>
      <c r="AM78">
        <v>1847</v>
      </c>
      <c r="AN78">
        <v>0</v>
      </c>
      <c r="AO78">
        <v>-230</v>
      </c>
      <c r="AP78">
        <f t="shared" si="36"/>
        <v>1617</v>
      </c>
      <c r="AQ78">
        <v>0</v>
      </c>
      <c r="AR78">
        <f t="shared" si="37"/>
        <v>1617</v>
      </c>
      <c r="AS78">
        <v>81</v>
      </c>
      <c r="AT78">
        <f t="shared" si="38"/>
        <v>6</v>
      </c>
      <c r="AU78">
        <f t="shared" si="39"/>
        <v>19.962962962962962</v>
      </c>
      <c r="AV78" t="s">
        <v>20</v>
      </c>
      <c r="AW78">
        <v>209</v>
      </c>
      <c r="AX78">
        <v>0</v>
      </c>
      <c r="AY78">
        <v>-11</v>
      </c>
      <c r="AZ78">
        <f t="shared" si="40"/>
        <v>198</v>
      </c>
      <c r="BA78">
        <v>1600</v>
      </c>
      <c r="BB78">
        <f t="shared" si="41"/>
        <v>1798</v>
      </c>
      <c r="BC78">
        <v>64</v>
      </c>
      <c r="BD78">
        <f t="shared" si="42"/>
        <v>7</v>
      </c>
      <c r="BE78">
        <f t="shared" si="43"/>
        <v>28.09375</v>
      </c>
      <c r="BF78" t="s">
        <v>21</v>
      </c>
      <c r="BG78">
        <v>284</v>
      </c>
      <c r="BH78">
        <v>0</v>
      </c>
      <c r="BI78">
        <v>-65</v>
      </c>
      <c r="BJ78">
        <f t="shared" si="44"/>
        <v>219</v>
      </c>
      <c r="BK78">
        <v>800</v>
      </c>
      <c r="BL78">
        <f t="shared" si="45"/>
        <v>1019</v>
      </c>
      <c r="BM78">
        <v>25</v>
      </c>
      <c r="BN78">
        <f t="shared" si="46"/>
        <v>5</v>
      </c>
      <c r="BO78">
        <f t="shared" si="47"/>
        <v>40.76</v>
      </c>
      <c r="BP78" t="s">
        <v>22</v>
      </c>
      <c r="BQ78">
        <v>1720</v>
      </c>
      <c r="BR78">
        <v>0</v>
      </c>
      <c r="BS78">
        <v>-41</v>
      </c>
      <c r="BT78">
        <f t="shared" si="48"/>
        <v>1679</v>
      </c>
      <c r="BU78">
        <v>0</v>
      </c>
      <c r="BV78">
        <f t="shared" si="49"/>
        <v>1679</v>
      </c>
      <c r="BW78">
        <v>22</v>
      </c>
      <c r="BX78">
        <f t="shared" si="50"/>
        <v>5</v>
      </c>
      <c r="BY78">
        <f t="shared" si="51"/>
        <v>76.318181818181813</v>
      </c>
      <c r="BZ78" t="s">
        <v>23</v>
      </c>
      <c r="CA78">
        <v>6916</v>
      </c>
    </row>
    <row r="79" spans="1:79" ht="17.25" customHeight="1" x14ac:dyDescent="0.3">
      <c r="A79" s="2">
        <v>44546</v>
      </c>
      <c r="E79" t="s">
        <v>4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P79" t="s">
        <v>15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A79" t="s">
        <v>16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L79" t="s">
        <v>19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V79" t="s">
        <v>20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F79" t="s">
        <v>21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P79" t="s">
        <v>22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BZ79" t="s">
        <v>23</v>
      </c>
      <c r="CA79">
        <v>0</v>
      </c>
    </row>
    <row r="80" spans="1:79" ht="17.25" customHeight="1" x14ac:dyDescent="0.3">
      <c r="A80" s="2">
        <v>44546</v>
      </c>
      <c r="B80" t="s">
        <v>178</v>
      </c>
      <c r="C80" t="s">
        <v>179</v>
      </c>
      <c r="D80" t="s">
        <v>27</v>
      </c>
      <c r="E80" t="s">
        <v>4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P80" t="s">
        <v>15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A80" t="s">
        <v>16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L80" t="s">
        <v>19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V80" t="s">
        <v>20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F80" t="s">
        <v>21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P80" t="s">
        <v>22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BZ80" t="s">
        <v>23</v>
      </c>
      <c r="CA80">
        <v>0</v>
      </c>
    </row>
    <row r="81" spans="1:79" ht="17.25" customHeight="1" x14ac:dyDescent="0.3">
      <c r="A81" s="2">
        <v>44546</v>
      </c>
      <c r="B81" t="s">
        <v>180</v>
      </c>
      <c r="C81" t="s">
        <v>181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A81" t="s">
        <v>16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L81" t="s">
        <v>19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V81" t="s">
        <v>20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F81" t="s">
        <v>21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P81" t="s">
        <v>22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BZ81" t="s">
        <v>23</v>
      </c>
      <c r="CA81">
        <v>0</v>
      </c>
    </row>
    <row r="82" spans="1:79" ht="17.25" customHeight="1" x14ac:dyDescent="0.3">
      <c r="A82" s="2">
        <v>44546</v>
      </c>
      <c r="B82" t="s">
        <v>182</v>
      </c>
      <c r="C82" t="s">
        <v>183</v>
      </c>
      <c r="D82" t="s">
        <v>27</v>
      </c>
      <c r="E82" t="s">
        <v>4</v>
      </c>
      <c r="F82">
        <v>219</v>
      </c>
      <c r="G82">
        <v>0</v>
      </c>
      <c r="H82">
        <v>0</v>
      </c>
      <c r="I82">
        <v>0</v>
      </c>
      <c r="J82">
        <f t="shared" si="27"/>
        <v>219</v>
      </c>
      <c r="K82">
        <v>0</v>
      </c>
      <c r="L82">
        <f t="shared" si="28"/>
        <v>219</v>
      </c>
      <c r="M82">
        <v>11</v>
      </c>
      <c r="N82">
        <v>1</v>
      </c>
      <c r="O82">
        <f t="shared" si="29"/>
        <v>19.90909090909091</v>
      </c>
      <c r="P82" t="s">
        <v>15</v>
      </c>
      <c r="Q82">
        <v>68</v>
      </c>
      <c r="R82">
        <v>0</v>
      </c>
      <c r="S82">
        <v>0</v>
      </c>
      <c r="T82">
        <v>0</v>
      </c>
      <c r="U82">
        <f t="shared" si="30"/>
        <v>68</v>
      </c>
      <c r="V82">
        <v>0</v>
      </c>
      <c r="W82">
        <f t="shared" si="31"/>
        <v>68</v>
      </c>
      <c r="X82">
        <v>4</v>
      </c>
      <c r="Y82">
        <v>2</v>
      </c>
      <c r="Z82">
        <f t="shared" si="32"/>
        <v>17</v>
      </c>
      <c r="AA82" t="s">
        <v>16</v>
      </c>
      <c r="AB82">
        <v>765</v>
      </c>
      <c r="AC82">
        <v>0</v>
      </c>
      <c r="AD82">
        <v>0</v>
      </c>
      <c r="AE82">
        <v>-60</v>
      </c>
      <c r="AF82">
        <f t="shared" si="33"/>
        <v>705</v>
      </c>
      <c r="AG82">
        <v>0</v>
      </c>
      <c r="AH82">
        <f t="shared" si="34"/>
        <v>705</v>
      </c>
      <c r="AI82">
        <v>61</v>
      </c>
      <c r="AJ82">
        <f t="shared" si="35"/>
        <v>6</v>
      </c>
      <c r="AK82">
        <f t="shared" si="52"/>
        <v>11.557377049180328</v>
      </c>
      <c r="AL82" t="s">
        <v>19</v>
      </c>
      <c r="AM82">
        <v>47</v>
      </c>
      <c r="AN82">
        <v>0</v>
      </c>
      <c r="AO82">
        <v>-28</v>
      </c>
      <c r="AP82">
        <f t="shared" si="36"/>
        <v>19</v>
      </c>
      <c r="AQ82">
        <v>0</v>
      </c>
      <c r="AR82">
        <f t="shared" si="37"/>
        <v>19</v>
      </c>
      <c r="AS82">
        <v>17</v>
      </c>
      <c r="AT82">
        <f t="shared" si="38"/>
        <v>6</v>
      </c>
      <c r="AU82">
        <f t="shared" si="39"/>
        <v>1.1176470588235294</v>
      </c>
      <c r="AV82" t="s">
        <v>20</v>
      </c>
      <c r="AW82">
        <v>113</v>
      </c>
      <c r="AX82">
        <v>0</v>
      </c>
      <c r="AY82">
        <v>0</v>
      </c>
      <c r="AZ82">
        <f t="shared" si="40"/>
        <v>113</v>
      </c>
      <c r="BA82">
        <v>0</v>
      </c>
      <c r="BB82">
        <f t="shared" si="41"/>
        <v>113</v>
      </c>
      <c r="BC82">
        <v>10</v>
      </c>
      <c r="BD82">
        <f t="shared" si="42"/>
        <v>7</v>
      </c>
      <c r="BE82">
        <f t="shared" si="43"/>
        <v>11.3</v>
      </c>
      <c r="BF82" t="s">
        <v>21</v>
      </c>
      <c r="BG82">
        <v>186</v>
      </c>
      <c r="BH82">
        <v>0</v>
      </c>
      <c r="BI82">
        <v>-28</v>
      </c>
      <c r="BJ82">
        <f t="shared" si="44"/>
        <v>158</v>
      </c>
      <c r="BK82">
        <v>0</v>
      </c>
      <c r="BL82">
        <f t="shared" si="45"/>
        <v>158</v>
      </c>
      <c r="BM82">
        <v>15</v>
      </c>
      <c r="BN82">
        <v>71</v>
      </c>
      <c r="BO82">
        <f t="shared" si="47"/>
        <v>10.533333333333333</v>
      </c>
      <c r="BP82" t="s">
        <v>22</v>
      </c>
      <c r="BQ82">
        <v>449</v>
      </c>
      <c r="BR82">
        <v>0</v>
      </c>
      <c r="BS82">
        <v>0</v>
      </c>
      <c r="BT82">
        <f t="shared" si="48"/>
        <v>449</v>
      </c>
      <c r="BU82">
        <v>0</v>
      </c>
      <c r="BV82">
        <f t="shared" si="49"/>
        <v>449</v>
      </c>
      <c r="BW82">
        <v>4</v>
      </c>
      <c r="BX82">
        <f t="shared" si="50"/>
        <v>5</v>
      </c>
      <c r="BY82">
        <f t="shared" si="51"/>
        <v>112.25</v>
      </c>
      <c r="BZ82" t="s">
        <v>23</v>
      </c>
      <c r="CA82">
        <v>0</v>
      </c>
    </row>
    <row r="83" spans="1:79" ht="17.25" customHeight="1" x14ac:dyDescent="0.3">
      <c r="A83" s="2">
        <v>44546</v>
      </c>
      <c r="E83" t="s">
        <v>4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P83" t="s">
        <v>15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A83" t="s">
        <v>16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L83" t="s">
        <v>19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V83" t="s">
        <v>20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F83" t="s">
        <v>21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P83" t="s">
        <v>22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BZ83" t="s">
        <v>23</v>
      </c>
      <c r="CA83">
        <v>0</v>
      </c>
    </row>
    <row r="84" spans="1:79" ht="17.25" customHeight="1" x14ac:dyDescent="0.3">
      <c r="A84" s="2">
        <v>44546</v>
      </c>
      <c r="B84" t="s">
        <v>184</v>
      </c>
      <c r="C84" t="s">
        <v>185</v>
      </c>
      <c r="D84" t="s">
        <v>27</v>
      </c>
      <c r="E84" t="s">
        <v>4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P84" t="s">
        <v>15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A84" t="s">
        <v>16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V84" t="s">
        <v>20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F84" t="s">
        <v>21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P84" t="s">
        <v>22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BZ84" t="s">
        <v>23</v>
      </c>
      <c r="CA84">
        <v>0</v>
      </c>
    </row>
    <row r="85" spans="1:79" ht="17.25" customHeight="1" x14ac:dyDescent="0.3">
      <c r="A85" s="2">
        <v>44546</v>
      </c>
      <c r="B85" t="s">
        <v>186</v>
      </c>
      <c r="C85" t="s">
        <v>187</v>
      </c>
      <c r="D85" t="s">
        <v>27</v>
      </c>
      <c r="E85" t="s">
        <v>4</v>
      </c>
      <c r="F85">
        <v>211</v>
      </c>
      <c r="G85">
        <v>0</v>
      </c>
      <c r="H85">
        <v>0</v>
      </c>
      <c r="I85">
        <v>-143</v>
      </c>
      <c r="J85">
        <f t="shared" si="27"/>
        <v>68</v>
      </c>
      <c r="K85">
        <v>300</v>
      </c>
      <c r="L85">
        <f t="shared" si="28"/>
        <v>368</v>
      </c>
      <c r="M85">
        <v>13</v>
      </c>
      <c r="N85">
        <v>1</v>
      </c>
      <c r="O85">
        <f t="shared" si="29"/>
        <v>28.307692307692307</v>
      </c>
      <c r="P85" t="s">
        <v>15</v>
      </c>
      <c r="Q85">
        <v>169</v>
      </c>
      <c r="R85">
        <v>0</v>
      </c>
      <c r="S85">
        <v>0</v>
      </c>
      <c r="T85">
        <v>0</v>
      </c>
      <c r="U85">
        <f t="shared" si="30"/>
        <v>169</v>
      </c>
      <c r="V85">
        <v>0</v>
      </c>
      <c r="W85">
        <f t="shared" si="31"/>
        <v>169</v>
      </c>
      <c r="X85">
        <v>4</v>
      </c>
      <c r="Y85">
        <v>2</v>
      </c>
      <c r="Z85">
        <f t="shared" si="32"/>
        <v>42.25</v>
      </c>
      <c r="AA85" t="s">
        <v>16</v>
      </c>
      <c r="AB85">
        <v>406</v>
      </c>
      <c r="AC85">
        <v>0</v>
      </c>
      <c r="AD85">
        <v>0</v>
      </c>
      <c r="AE85">
        <v>-13</v>
      </c>
      <c r="AF85">
        <f t="shared" si="33"/>
        <v>393</v>
      </c>
      <c r="AG85">
        <v>0</v>
      </c>
      <c r="AH85">
        <f t="shared" si="34"/>
        <v>393</v>
      </c>
      <c r="AI85">
        <v>17</v>
      </c>
      <c r="AJ85">
        <f t="shared" si="35"/>
        <v>6</v>
      </c>
      <c r="AK85">
        <f t="shared" si="52"/>
        <v>23.117647058823529</v>
      </c>
      <c r="AL85" t="s">
        <v>19</v>
      </c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V85" t="s">
        <v>20</v>
      </c>
      <c r="AW85">
        <v>241</v>
      </c>
      <c r="AX85">
        <v>0</v>
      </c>
      <c r="AY85">
        <v>0</v>
      </c>
      <c r="AZ85">
        <f t="shared" si="40"/>
        <v>241</v>
      </c>
      <c r="BA85">
        <v>0</v>
      </c>
      <c r="BB85">
        <f t="shared" si="41"/>
        <v>241</v>
      </c>
      <c r="BC85">
        <v>3</v>
      </c>
      <c r="BD85">
        <f t="shared" si="42"/>
        <v>7</v>
      </c>
      <c r="BE85">
        <f t="shared" si="43"/>
        <v>80.333333333333329</v>
      </c>
      <c r="BF85" t="s">
        <v>21</v>
      </c>
      <c r="BG85">
        <v>309</v>
      </c>
      <c r="BH85">
        <v>0</v>
      </c>
      <c r="BI85">
        <v>0</v>
      </c>
      <c r="BJ85">
        <f t="shared" si="44"/>
        <v>309</v>
      </c>
      <c r="BK85">
        <v>0</v>
      </c>
      <c r="BL85">
        <f t="shared" si="45"/>
        <v>309</v>
      </c>
      <c r="BM85">
        <v>5</v>
      </c>
      <c r="BN85">
        <f t="shared" si="46"/>
        <v>5</v>
      </c>
      <c r="BO85">
        <f t="shared" si="47"/>
        <v>61.8</v>
      </c>
      <c r="BP85" t="s">
        <v>22</v>
      </c>
      <c r="BQ85">
        <v>131</v>
      </c>
      <c r="BR85">
        <v>0</v>
      </c>
      <c r="BS85">
        <v>0</v>
      </c>
      <c r="BT85">
        <f t="shared" si="48"/>
        <v>131</v>
      </c>
      <c r="BU85">
        <v>0</v>
      </c>
      <c r="BV85">
        <f t="shared" si="49"/>
        <v>131</v>
      </c>
      <c r="BW85">
        <v>2</v>
      </c>
      <c r="BX85">
        <f t="shared" si="50"/>
        <v>5</v>
      </c>
      <c r="BY85">
        <f t="shared" si="51"/>
        <v>65.5</v>
      </c>
      <c r="BZ85" t="s">
        <v>23</v>
      </c>
      <c r="CA85">
        <v>0</v>
      </c>
    </row>
    <row r="86" spans="1:79" ht="18.600000000000001" customHeight="1" x14ac:dyDescent="0.3">
      <c r="A86" s="2">
        <v>44546</v>
      </c>
      <c r="B86" t="s">
        <v>188</v>
      </c>
      <c r="C86" t="s">
        <v>189</v>
      </c>
      <c r="D86" t="s">
        <v>27</v>
      </c>
      <c r="E86" t="s">
        <v>4</v>
      </c>
      <c r="F86">
        <v>890</v>
      </c>
      <c r="G86">
        <v>0</v>
      </c>
      <c r="H86">
        <v>0</v>
      </c>
      <c r="I86">
        <v>0</v>
      </c>
      <c r="J86">
        <f t="shared" si="27"/>
        <v>890</v>
      </c>
      <c r="K86">
        <v>0</v>
      </c>
      <c r="L86">
        <f t="shared" si="28"/>
        <v>890</v>
      </c>
      <c r="M86">
        <v>13</v>
      </c>
      <c r="N86">
        <v>1</v>
      </c>
      <c r="O86">
        <f t="shared" si="29"/>
        <v>68.461538461538467</v>
      </c>
      <c r="P86" t="s">
        <v>15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A86" t="s">
        <v>16</v>
      </c>
      <c r="AB86">
        <v>217</v>
      </c>
      <c r="AC86">
        <v>0</v>
      </c>
      <c r="AD86">
        <v>0</v>
      </c>
      <c r="AE86">
        <v>0</v>
      </c>
      <c r="AF86">
        <f t="shared" si="33"/>
        <v>217</v>
      </c>
      <c r="AG86">
        <v>0</v>
      </c>
      <c r="AH86">
        <f t="shared" si="34"/>
        <v>217</v>
      </c>
      <c r="AI86">
        <v>13</v>
      </c>
      <c r="AJ86">
        <f t="shared" si="35"/>
        <v>6</v>
      </c>
      <c r="AK86">
        <f t="shared" si="52"/>
        <v>16.692307692307693</v>
      </c>
      <c r="AL86" t="s">
        <v>19</v>
      </c>
      <c r="AM86">
        <v>0</v>
      </c>
      <c r="AN86">
        <v>0</v>
      </c>
      <c r="AO86">
        <v>0</v>
      </c>
      <c r="AP86">
        <f t="shared" si="36"/>
        <v>0</v>
      </c>
      <c r="AQ86">
        <v>180</v>
      </c>
      <c r="AR86">
        <f t="shared" si="37"/>
        <v>180</v>
      </c>
      <c r="AS86">
        <v>6</v>
      </c>
      <c r="AT86">
        <f t="shared" si="38"/>
        <v>6</v>
      </c>
      <c r="AU86">
        <f>IFERROR(AR86/AS86,0)</f>
        <v>30</v>
      </c>
      <c r="AV86" t="s">
        <v>20</v>
      </c>
      <c r="AW86">
        <v>146</v>
      </c>
      <c r="AX86">
        <v>0</v>
      </c>
      <c r="AY86">
        <v>0</v>
      </c>
      <c r="AZ86">
        <f t="shared" si="40"/>
        <v>146</v>
      </c>
      <c r="BA86">
        <v>0</v>
      </c>
      <c r="BB86">
        <f t="shared" si="41"/>
        <v>146</v>
      </c>
      <c r="BC86">
        <v>11</v>
      </c>
      <c r="BD86">
        <f t="shared" si="42"/>
        <v>7</v>
      </c>
      <c r="BE86">
        <f t="shared" si="43"/>
        <v>13.272727272727273</v>
      </c>
      <c r="BF86" t="s">
        <v>21</v>
      </c>
      <c r="BG86">
        <v>576</v>
      </c>
      <c r="BH86">
        <v>0</v>
      </c>
      <c r="BI86">
        <v>0</v>
      </c>
      <c r="BJ86">
        <f t="shared" si="44"/>
        <v>576</v>
      </c>
      <c r="BK86">
        <v>0</v>
      </c>
      <c r="BL86">
        <f t="shared" si="45"/>
        <v>576</v>
      </c>
      <c r="BM86">
        <v>1</v>
      </c>
      <c r="BN86">
        <f t="shared" si="46"/>
        <v>5</v>
      </c>
      <c r="BO86">
        <f t="shared" si="47"/>
        <v>576</v>
      </c>
      <c r="BP86" t="s">
        <v>22</v>
      </c>
      <c r="BQ86">
        <v>315</v>
      </c>
      <c r="BR86">
        <v>0</v>
      </c>
      <c r="BS86">
        <v>0</v>
      </c>
      <c r="BT86">
        <f t="shared" si="48"/>
        <v>315</v>
      </c>
      <c r="BU86">
        <v>0</v>
      </c>
      <c r="BV86">
        <f t="shared" si="49"/>
        <v>315</v>
      </c>
      <c r="BW86">
        <v>6</v>
      </c>
      <c r="BX86">
        <f t="shared" si="50"/>
        <v>5</v>
      </c>
      <c r="BY86">
        <f t="shared" si="51"/>
        <v>52.5</v>
      </c>
      <c r="BZ86" t="s">
        <v>23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E3C0-1309-4333-91F8-2B27595D6CD4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4.44140625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9" width="11.33203125" customWidth="1"/>
    <col min="30" max="30" width="15.6640625" bestFit="1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44547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44547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73</v>
      </c>
      <c r="BH3">
        <v>0</v>
      </c>
      <c r="BI3">
        <v>0</v>
      </c>
      <c r="BJ3">
        <f t="shared" si="17"/>
        <v>73</v>
      </c>
      <c r="BK3">
        <v>0</v>
      </c>
      <c r="BL3">
        <f t="shared" si="18"/>
        <v>73</v>
      </c>
      <c r="BM3">
        <v>6</v>
      </c>
      <c r="BN3">
        <f t="shared" si="19"/>
        <v>5</v>
      </c>
      <c r="BO3">
        <f t="shared" si="20"/>
        <v>12.166666666666666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2">
        <v>44547</v>
      </c>
      <c r="E4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P4" t="s">
        <v>15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2">
        <v>44547</v>
      </c>
      <c r="B5" t="s">
        <v>30</v>
      </c>
      <c r="C5" t="s">
        <v>31</v>
      </c>
      <c r="D5" t="s">
        <v>27</v>
      </c>
      <c r="E5" t="s">
        <v>4</v>
      </c>
      <c r="F5">
        <v>150</v>
      </c>
      <c r="G5">
        <v>0</v>
      </c>
      <c r="H5">
        <v>0</v>
      </c>
      <c r="I5">
        <v>0</v>
      </c>
      <c r="J5">
        <f t="shared" si="0"/>
        <v>150</v>
      </c>
      <c r="K5">
        <v>0</v>
      </c>
      <c r="L5">
        <f t="shared" si="1"/>
        <v>150</v>
      </c>
      <c r="M5">
        <v>8</v>
      </c>
      <c r="N5">
        <v>1</v>
      </c>
      <c r="O5">
        <f t="shared" si="2"/>
        <v>18.75</v>
      </c>
      <c r="P5" t="s">
        <v>15</v>
      </c>
      <c r="Q5">
        <v>372</v>
      </c>
      <c r="R5">
        <v>0</v>
      </c>
      <c r="S5">
        <v>0</v>
      </c>
      <c r="T5">
        <v>-10</v>
      </c>
      <c r="U5">
        <f t="shared" si="3"/>
        <v>362</v>
      </c>
      <c r="V5">
        <v>0</v>
      </c>
      <c r="W5">
        <f t="shared" si="4"/>
        <v>362</v>
      </c>
      <c r="X5">
        <v>7</v>
      </c>
      <c r="Y5">
        <v>2</v>
      </c>
      <c r="Z5">
        <f t="shared" si="5"/>
        <v>51.714285714285715</v>
      </c>
      <c r="AA5" t="s">
        <v>16</v>
      </c>
      <c r="AB5">
        <v>937</v>
      </c>
      <c r="AC5">
        <v>0</v>
      </c>
      <c r="AD5">
        <v>0</v>
      </c>
      <c r="AE5">
        <v>0</v>
      </c>
      <c r="AF5">
        <f t="shared" si="6"/>
        <v>937</v>
      </c>
      <c r="AG5">
        <v>0</v>
      </c>
      <c r="AH5">
        <f t="shared" si="7"/>
        <v>937</v>
      </c>
      <c r="AI5">
        <v>21</v>
      </c>
      <c r="AJ5">
        <f t="shared" si="8"/>
        <v>6</v>
      </c>
      <c r="AK5">
        <f t="shared" si="25"/>
        <v>44.61904761904762</v>
      </c>
      <c r="AL5" t="s">
        <v>19</v>
      </c>
      <c r="AM5">
        <v>1535</v>
      </c>
      <c r="AN5">
        <v>165</v>
      </c>
      <c r="AO5">
        <v>-40</v>
      </c>
      <c r="AP5">
        <f t="shared" si="9"/>
        <v>1660</v>
      </c>
      <c r="AQ5">
        <v>0</v>
      </c>
      <c r="AR5">
        <f t="shared" si="10"/>
        <v>1660</v>
      </c>
      <c r="AS5">
        <v>17</v>
      </c>
      <c r="AT5">
        <f t="shared" si="11"/>
        <v>6</v>
      </c>
      <c r="AU5">
        <f t="shared" si="12"/>
        <v>97.647058823529406</v>
      </c>
      <c r="AV5" t="s">
        <v>20</v>
      </c>
      <c r="AW5">
        <v>146</v>
      </c>
      <c r="AX5">
        <v>0</v>
      </c>
      <c r="AY5">
        <v>-50</v>
      </c>
      <c r="AZ5">
        <f t="shared" si="13"/>
        <v>96</v>
      </c>
      <c r="BA5">
        <v>0</v>
      </c>
      <c r="BB5">
        <f t="shared" si="14"/>
        <v>96</v>
      </c>
      <c r="BC5">
        <v>4</v>
      </c>
      <c r="BD5">
        <f t="shared" si="15"/>
        <v>7</v>
      </c>
      <c r="BE5">
        <f t="shared" si="16"/>
        <v>24</v>
      </c>
      <c r="BF5" t="s">
        <v>21</v>
      </c>
      <c r="BG5">
        <v>296</v>
      </c>
      <c r="BH5">
        <v>0</v>
      </c>
      <c r="BI5">
        <v>0</v>
      </c>
      <c r="BJ5">
        <f t="shared" si="17"/>
        <v>296</v>
      </c>
      <c r="BK5">
        <v>0</v>
      </c>
      <c r="BL5">
        <f t="shared" si="18"/>
        <v>296</v>
      </c>
      <c r="BM5">
        <v>3</v>
      </c>
      <c r="BN5">
        <f t="shared" si="19"/>
        <v>5</v>
      </c>
      <c r="BO5">
        <f t="shared" si="20"/>
        <v>98.666666666666671</v>
      </c>
      <c r="BP5" t="s">
        <v>22</v>
      </c>
      <c r="BQ5">
        <v>2043</v>
      </c>
      <c r="BR5">
        <v>0</v>
      </c>
      <c r="BS5">
        <v>0</v>
      </c>
      <c r="BT5">
        <f t="shared" si="21"/>
        <v>2043</v>
      </c>
      <c r="BU5">
        <v>0</v>
      </c>
      <c r="BV5">
        <f t="shared" si="22"/>
        <v>2043</v>
      </c>
      <c r="BW5">
        <v>18</v>
      </c>
      <c r="BX5">
        <f t="shared" si="23"/>
        <v>5</v>
      </c>
      <c r="BY5">
        <f t="shared" si="24"/>
        <v>113.5</v>
      </c>
      <c r="BZ5" t="s">
        <v>23</v>
      </c>
      <c r="CA5">
        <v>1293</v>
      </c>
    </row>
    <row r="6" spans="1:79" ht="17.25" customHeight="1" x14ac:dyDescent="0.3">
      <c r="A6" s="2">
        <v>44547</v>
      </c>
      <c r="B6" t="s">
        <v>32</v>
      </c>
      <c r="C6" t="s">
        <v>33</v>
      </c>
      <c r="D6" t="s">
        <v>27</v>
      </c>
      <c r="E6" t="s">
        <v>4</v>
      </c>
      <c r="F6">
        <v>207</v>
      </c>
      <c r="G6">
        <v>0</v>
      </c>
      <c r="H6">
        <v>0</v>
      </c>
      <c r="I6">
        <v>0</v>
      </c>
      <c r="J6">
        <f t="shared" si="0"/>
        <v>207</v>
      </c>
      <c r="K6">
        <v>0</v>
      </c>
      <c r="L6">
        <f t="shared" si="1"/>
        <v>207</v>
      </c>
      <c r="M6">
        <v>6</v>
      </c>
      <c r="N6">
        <v>1</v>
      </c>
      <c r="O6">
        <f t="shared" si="2"/>
        <v>34.5</v>
      </c>
      <c r="P6" t="s">
        <v>15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350</v>
      </c>
      <c r="AC6">
        <v>0</v>
      </c>
      <c r="AD6">
        <v>0</v>
      </c>
      <c r="AE6">
        <v>0</v>
      </c>
      <c r="AF6">
        <f t="shared" si="6"/>
        <v>350</v>
      </c>
      <c r="AG6">
        <v>0</v>
      </c>
      <c r="AH6">
        <f t="shared" si="7"/>
        <v>350</v>
      </c>
      <c r="AI6">
        <v>3</v>
      </c>
      <c r="AJ6">
        <f t="shared" si="8"/>
        <v>6</v>
      </c>
      <c r="AK6">
        <f t="shared" si="25"/>
        <v>116.66666666666667</v>
      </c>
      <c r="AL6" t="s">
        <v>19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V6" t="s">
        <v>20</v>
      </c>
      <c r="AW6">
        <v>240</v>
      </c>
      <c r="AX6">
        <v>0</v>
      </c>
      <c r="AY6">
        <v>0</v>
      </c>
      <c r="AZ6">
        <f t="shared" si="13"/>
        <v>240</v>
      </c>
      <c r="BA6">
        <v>0</v>
      </c>
      <c r="BB6">
        <f t="shared" si="14"/>
        <v>240</v>
      </c>
      <c r="BC6">
        <v>1</v>
      </c>
      <c r="BD6">
        <f t="shared" si="15"/>
        <v>7</v>
      </c>
      <c r="BE6">
        <f t="shared" si="16"/>
        <v>240</v>
      </c>
      <c r="BF6" t="s">
        <v>21</v>
      </c>
      <c r="BG6">
        <v>73</v>
      </c>
      <c r="BH6">
        <v>0</v>
      </c>
      <c r="BI6">
        <v>0</v>
      </c>
      <c r="BJ6">
        <f t="shared" si="17"/>
        <v>73</v>
      </c>
      <c r="BK6">
        <v>0</v>
      </c>
      <c r="BL6">
        <f t="shared" si="18"/>
        <v>73</v>
      </c>
      <c r="BM6">
        <v>2</v>
      </c>
      <c r="BN6">
        <f t="shared" si="19"/>
        <v>5</v>
      </c>
      <c r="BO6">
        <f t="shared" si="20"/>
        <v>36.5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2">
        <v>44547</v>
      </c>
      <c r="B7" t="s">
        <v>34</v>
      </c>
      <c r="C7" t="s">
        <v>35</v>
      </c>
      <c r="D7" t="s">
        <v>27</v>
      </c>
      <c r="E7" t="s">
        <v>4</v>
      </c>
      <c r="F7">
        <v>126</v>
      </c>
      <c r="G7">
        <v>0</v>
      </c>
      <c r="H7">
        <v>0</v>
      </c>
      <c r="I7">
        <v>-1</v>
      </c>
      <c r="J7">
        <f t="shared" si="0"/>
        <v>125</v>
      </c>
      <c r="K7">
        <v>0</v>
      </c>
      <c r="L7">
        <f t="shared" si="1"/>
        <v>125</v>
      </c>
      <c r="M7">
        <v>8</v>
      </c>
      <c r="N7">
        <v>1</v>
      </c>
      <c r="O7">
        <f t="shared" si="2"/>
        <v>15.625</v>
      </c>
      <c r="P7" t="s">
        <v>15</v>
      </c>
      <c r="Q7">
        <v>51</v>
      </c>
      <c r="R7">
        <v>0</v>
      </c>
      <c r="S7">
        <v>0</v>
      </c>
      <c r="T7">
        <v>0</v>
      </c>
      <c r="U7">
        <f t="shared" si="3"/>
        <v>51</v>
      </c>
      <c r="V7">
        <v>0</v>
      </c>
      <c r="W7">
        <f t="shared" si="4"/>
        <v>51</v>
      </c>
      <c r="X7">
        <v>2</v>
      </c>
      <c r="Y7">
        <v>2</v>
      </c>
      <c r="Z7">
        <f t="shared" si="5"/>
        <v>25.5</v>
      </c>
      <c r="AA7" t="s">
        <v>16</v>
      </c>
      <c r="AB7">
        <v>453</v>
      </c>
      <c r="AC7">
        <v>0</v>
      </c>
      <c r="AD7">
        <v>0</v>
      </c>
      <c r="AE7">
        <v>0</v>
      </c>
      <c r="AF7">
        <f t="shared" si="6"/>
        <v>453</v>
      </c>
      <c r="AG7">
        <v>0</v>
      </c>
      <c r="AH7">
        <f t="shared" si="7"/>
        <v>453</v>
      </c>
      <c r="AI7">
        <v>2</v>
      </c>
      <c r="AJ7">
        <f t="shared" si="8"/>
        <v>6</v>
      </c>
      <c r="AK7">
        <f t="shared" si="25"/>
        <v>226.5</v>
      </c>
      <c r="AL7" t="s">
        <v>19</v>
      </c>
      <c r="AM7">
        <v>441</v>
      </c>
      <c r="AN7">
        <v>0</v>
      </c>
      <c r="AO7">
        <v>-20</v>
      </c>
      <c r="AP7">
        <f t="shared" si="9"/>
        <v>421</v>
      </c>
      <c r="AQ7">
        <v>0</v>
      </c>
      <c r="AR7">
        <f t="shared" si="10"/>
        <v>421</v>
      </c>
      <c r="AS7">
        <v>4</v>
      </c>
      <c r="AT7">
        <f t="shared" si="11"/>
        <v>6</v>
      </c>
      <c r="AU7">
        <f t="shared" si="12"/>
        <v>105.25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251</v>
      </c>
      <c r="BH7">
        <v>96</v>
      </c>
      <c r="BI7">
        <v>0</v>
      </c>
      <c r="BJ7">
        <f t="shared" si="17"/>
        <v>347</v>
      </c>
      <c r="BK7">
        <v>0</v>
      </c>
      <c r="BL7">
        <f t="shared" si="18"/>
        <v>347</v>
      </c>
      <c r="BM7">
        <v>1</v>
      </c>
      <c r="BN7">
        <f t="shared" si="19"/>
        <v>5</v>
      </c>
      <c r="BO7">
        <f t="shared" si="20"/>
        <v>347</v>
      </c>
      <c r="BP7" t="s">
        <v>22</v>
      </c>
      <c r="BQ7">
        <v>317</v>
      </c>
      <c r="BR7">
        <v>0</v>
      </c>
      <c r="BS7">
        <v>0</v>
      </c>
      <c r="BT7">
        <f t="shared" si="21"/>
        <v>317</v>
      </c>
      <c r="BU7">
        <v>0</v>
      </c>
      <c r="BV7">
        <f t="shared" si="22"/>
        <v>317</v>
      </c>
      <c r="BW7">
        <v>3</v>
      </c>
      <c r="BX7">
        <f t="shared" si="23"/>
        <v>5</v>
      </c>
      <c r="BY7">
        <f t="shared" si="24"/>
        <v>105.66666666666667</v>
      </c>
      <c r="BZ7" t="s">
        <v>23</v>
      </c>
      <c r="CA7">
        <v>1215</v>
      </c>
    </row>
    <row r="8" spans="1:79" ht="17.25" customHeight="1" x14ac:dyDescent="0.3">
      <c r="A8" s="2">
        <v>44547</v>
      </c>
      <c r="B8" t="s">
        <v>36</v>
      </c>
      <c r="C8" t="s">
        <v>37</v>
      </c>
      <c r="D8" t="s">
        <v>27</v>
      </c>
      <c r="E8" t="s">
        <v>4</v>
      </c>
      <c r="F8">
        <v>207</v>
      </c>
      <c r="G8">
        <v>160</v>
      </c>
      <c r="H8">
        <v>0</v>
      </c>
      <c r="I8">
        <v>0</v>
      </c>
      <c r="J8">
        <f t="shared" si="0"/>
        <v>367</v>
      </c>
      <c r="K8">
        <v>0</v>
      </c>
      <c r="L8">
        <f t="shared" si="1"/>
        <v>367</v>
      </c>
      <c r="M8">
        <v>10</v>
      </c>
      <c r="N8">
        <v>1</v>
      </c>
      <c r="O8">
        <f t="shared" si="2"/>
        <v>36.700000000000003</v>
      </c>
      <c r="P8" t="s">
        <v>15</v>
      </c>
      <c r="Q8">
        <v>366</v>
      </c>
      <c r="R8">
        <v>0</v>
      </c>
      <c r="S8">
        <v>0</v>
      </c>
      <c r="T8">
        <v>0</v>
      </c>
      <c r="U8">
        <f t="shared" si="3"/>
        <v>366</v>
      </c>
      <c r="V8">
        <v>0</v>
      </c>
      <c r="W8">
        <f t="shared" si="4"/>
        <v>366</v>
      </c>
      <c r="X8">
        <v>2</v>
      </c>
      <c r="Y8">
        <v>2</v>
      </c>
      <c r="Z8">
        <f t="shared" si="5"/>
        <v>183</v>
      </c>
      <c r="AA8" t="s">
        <v>16</v>
      </c>
      <c r="AB8">
        <v>1766</v>
      </c>
      <c r="AC8">
        <v>0</v>
      </c>
      <c r="AD8">
        <v>0</v>
      </c>
      <c r="AE8">
        <v>-20</v>
      </c>
      <c r="AF8">
        <f t="shared" si="6"/>
        <v>1746</v>
      </c>
      <c r="AG8">
        <v>0</v>
      </c>
      <c r="AH8">
        <f t="shared" si="7"/>
        <v>1746</v>
      </c>
      <c r="AI8">
        <v>27</v>
      </c>
      <c r="AJ8">
        <f t="shared" si="8"/>
        <v>6</v>
      </c>
      <c r="AK8">
        <f t="shared" si="25"/>
        <v>64.666666666666671</v>
      </c>
      <c r="AL8" t="s">
        <v>19</v>
      </c>
      <c r="AM8">
        <v>539</v>
      </c>
      <c r="AN8">
        <v>480</v>
      </c>
      <c r="AO8">
        <v>0</v>
      </c>
      <c r="AP8">
        <f t="shared" si="9"/>
        <v>1019</v>
      </c>
      <c r="AQ8">
        <v>0</v>
      </c>
      <c r="AR8">
        <f t="shared" si="10"/>
        <v>1019</v>
      </c>
      <c r="AS8">
        <v>4</v>
      </c>
      <c r="AT8">
        <f t="shared" si="11"/>
        <v>6</v>
      </c>
      <c r="AU8">
        <f t="shared" si="12"/>
        <v>254.75</v>
      </c>
      <c r="AV8" t="s">
        <v>20</v>
      </c>
      <c r="AW8">
        <v>264</v>
      </c>
      <c r="AX8">
        <v>0</v>
      </c>
      <c r="AY8">
        <v>0</v>
      </c>
      <c r="AZ8">
        <f t="shared" si="13"/>
        <v>264</v>
      </c>
      <c r="BA8">
        <v>0</v>
      </c>
      <c r="BB8">
        <f t="shared" si="14"/>
        <v>264</v>
      </c>
      <c r="BC8">
        <v>4</v>
      </c>
      <c r="BD8">
        <f t="shared" si="15"/>
        <v>7</v>
      </c>
      <c r="BE8">
        <f t="shared" si="16"/>
        <v>66</v>
      </c>
      <c r="BF8" t="s">
        <v>21</v>
      </c>
      <c r="BG8">
        <v>125</v>
      </c>
      <c r="BH8">
        <v>320</v>
      </c>
      <c r="BI8">
        <v>0</v>
      </c>
      <c r="BJ8">
        <f t="shared" si="17"/>
        <v>445</v>
      </c>
      <c r="BK8">
        <v>0</v>
      </c>
      <c r="BL8">
        <f t="shared" si="18"/>
        <v>445</v>
      </c>
      <c r="BM8">
        <v>1</v>
      </c>
      <c r="BN8">
        <f t="shared" si="19"/>
        <v>5</v>
      </c>
      <c r="BO8">
        <f t="shared" si="20"/>
        <v>445</v>
      </c>
      <c r="BP8" t="s">
        <v>22</v>
      </c>
      <c r="BQ8">
        <v>1809</v>
      </c>
      <c r="BR8">
        <v>480</v>
      </c>
      <c r="BS8">
        <v>0</v>
      </c>
      <c r="BT8">
        <f t="shared" si="21"/>
        <v>2289</v>
      </c>
      <c r="BU8">
        <v>0</v>
      </c>
      <c r="BV8">
        <f t="shared" si="22"/>
        <v>2289</v>
      </c>
      <c r="BW8">
        <v>45</v>
      </c>
      <c r="BX8">
        <f t="shared" si="23"/>
        <v>5</v>
      </c>
      <c r="BY8">
        <f t="shared" si="24"/>
        <v>50.866666666666667</v>
      </c>
      <c r="BZ8" t="s">
        <v>23</v>
      </c>
      <c r="CA8">
        <v>7642</v>
      </c>
    </row>
    <row r="9" spans="1:79" ht="17.25" customHeight="1" x14ac:dyDescent="0.3">
      <c r="A9" s="2">
        <v>44547</v>
      </c>
      <c r="B9" t="s">
        <v>38</v>
      </c>
      <c r="C9" t="s">
        <v>39</v>
      </c>
      <c r="D9" t="s">
        <v>27</v>
      </c>
      <c r="E9" t="s">
        <v>4</v>
      </c>
      <c r="F9">
        <v>321</v>
      </c>
      <c r="G9">
        <v>139</v>
      </c>
      <c r="H9">
        <v>0</v>
      </c>
      <c r="I9">
        <v>0</v>
      </c>
      <c r="J9">
        <f t="shared" si="0"/>
        <v>460</v>
      </c>
      <c r="K9">
        <v>0</v>
      </c>
      <c r="L9">
        <f t="shared" si="1"/>
        <v>460</v>
      </c>
      <c r="M9">
        <v>9</v>
      </c>
      <c r="N9">
        <v>1</v>
      </c>
      <c r="O9">
        <f t="shared" si="2"/>
        <v>51.111111111111114</v>
      </c>
      <c r="P9" t="s">
        <v>15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388</v>
      </c>
      <c r="AC9">
        <v>0</v>
      </c>
      <c r="AD9">
        <v>0</v>
      </c>
      <c r="AE9">
        <v>0</v>
      </c>
      <c r="AF9">
        <f t="shared" si="6"/>
        <v>388</v>
      </c>
      <c r="AG9">
        <v>0</v>
      </c>
      <c r="AH9">
        <f t="shared" si="7"/>
        <v>388</v>
      </c>
      <c r="AI9">
        <v>1</v>
      </c>
      <c r="AJ9">
        <f t="shared" si="8"/>
        <v>6</v>
      </c>
      <c r="AK9">
        <f t="shared" si="25"/>
        <v>388</v>
      </c>
      <c r="AL9" t="s">
        <v>19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345</v>
      </c>
      <c r="BH9">
        <v>290</v>
      </c>
      <c r="BI9">
        <v>0</v>
      </c>
      <c r="BJ9">
        <f t="shared" si="17"/>
        <v>635</v>
      </c>
      <c r="BK9">
        <v>0</v>
      </c>
      <c r="BL9">
        <f t="shared" si="18"/>
        <v>635</v>
      </c>
      <c r="BM9">
        <v>1</v>
      </c>
      <c r="BN9">
        <f t="shared" si="19"/>
        <v>5</v>
      </c>
      <c r="BO9">
        <f t="shared" si="20"/>
        <v>635</v>
      </c>
      <c r="BP9" t="s">
        <v>22</v>
      </c>
      <c r="BQ9">
        <v>144</v>
      </c>
      <c r="BR9">
        <v>275</v>
      </c>
      <c r="BS9">
        <v>0</v>
      </c>
      <c r="BT9">
        <f t="shared" si="21"/>
        <v>419</v>
      </c>
      <c r="BU9">
        <v>0</v>
      </c>
      <c r="BV9">
        <f t="shared" si="22"/>
        <v>419</v>
      </c>
      <c r="BW9">
        <v>1</v>
      </c>
      <c r="BX9">
        <f t="shared" si="23"/>
        <v>5</v>
      </c>
      <c r="BY9">
        <f t="shared" si="24"/>
        <v>419</v>
      </c>
      <c r="BZ9" t="s">
        <v>23</v>
      </c>
      <c r="CA9">
        <v>9070</v>
      </c>
    </row>
    <row r="10" spans="1:79" ht="17.25" customHeight="1" x14ac:dyDescent="0.3">
      <c r="A10" s="2">
        <v>44547</v>
      </c>
      <c r="B10" t="s">
        <v>40</v>
      </c>
      <c r="C10" t="s">
        <v>41</v>
      </c>
      <c r="D10" t="s">
        <v>27</v>
      </c>
      <c r="E10" t="s">
        <v>4</v>
      </c>
      <c r="F10">
        <v>508</v>
      </c>
      <c r="G10">
        <v>97</v>
      </c>
      <c r="H10">
        <v>0</v>
      </c>
      <c r="I10">
        <v>0</v>
      </c>
      <c r="J10">
        <f t="shared" si="0"/>
        <v>605</v>
      </c>
      <c r="K10">
        <v>0</v>
      </c>
      <c r="L10">
        <f t="shared" si="1"/>
        <v>605</v>
      </c>
      <c r="M10">
        <v>33</v>
      </c>
      <c r="N10">
        <v>1</v>
      </c>
      <c r="O10">
        <v>360</v>
      </c>
      <c r="P10" t="s">
        <v>15</v>
      </c>
      <c r="Q10">
        <v>115</v>
      </c>
      <c r="R10">
        <v>238</v>
      </c>
      <c r="S10">
        <v>0</v>
      </c>
      <c r="T10">
        <v>0</v>
      </c>
      <c r="U10">
        <f t="shared" si="3"/>
        <v>353</v>
      </c>
      <c r="V10">
        <v>0</v>
      </c>
      <c r="W10">
        <f t="shared" si="4"/>
        <v>353</v>
      </c>
      <c r="X10">
        <v>5</v>
      </c>
      <c r="Y10">
        <v>2</v>
      </c>
      <c r="Z10">
        <f t="shared" si="5"/>
        <v>70.599999999999994</v>
      </c>
      <c r="AA10" t="s">
        <v>16</v>
      </c>
      <c r="AB10">
        <v>985</v>
      </c>
      <c r="AC10">
        <v>0</v>
      </c>
      <c r="AD10">
        <v>0</v>
      </c>
      <c r="AE10">
        <v>0</v>
      </c>
      <c r="AF10">
        <f t="shared" si="6"/>
        <v>985</v>
      </c>
      <c r="AG10">
        <v>0</v>
      </c>
      <c r="AH10">
        <f t="shared" si="7"/>
        <v>985</v>
      </c>
      <c r="AI10">
        <v>5</v>
      </c>
      <c r="AJ10">
        <f t="shared" si="8"/>
        <v>6</v>
      </c>
      <c r="AK10">
        <f t="shared" si="25"/>
        <v>197</v>
      </c>
      <c r="AL10" t="s">
        <v>19</v>
      </c>
      <c r="AM10">
        <v>702</v>
      </c>
      <c r="AN10">
        <v>1760</v>
      </c>
      <c r="AO10">
        <v>0</v>
      </c>
      <c r="AP10">
        <f t="shared" si="9"/>
        <v>2462</v>
      </c>
      <c r="AQ10">
        <v>0</v>
      </c>
      <c r="AR10">
        <f t="shared" si="10"/>
        <v>2462</v>
      </c>
      <c r="AS10">
        <v>11</v>
      </c>
      <c r="AT10">
        <f t="shared" si="11"/>
        <v>6</v>
      </c>
      <c r="AU10">
        <f t="shared" si="12"/>
        <v>223.81818181818181</v>
      </c>
      <c r="AV10" t="s">
        <v>20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F10" t="s">
        <v>21</v>
      </c>
      <c r="BG10">
        <v>42</v>
      </c>
      <c r="BH10">
        <v>3836</v>
      </c>
      <c r="BI10">
        <v>0</v>
      </c>
      <c r="BJ10">
        <f t="shared" si="17"/>
        <v>3878</v>
      </c>
      <c r="BK10">
        <v>0</v>
      </c>
      <c r="BL10">
        <f t="shared" si="18"/>
        <v>3878</v>
      </c>
      <c r="BM10">
        <v>8</v>
      </c>
      <c r="BN10">
        <f t="shared" si="19"/>
        <v>5</v>
      </c>
      <c r="BO10">
        <f t="shared" si="20"/>
        <v>484.75</v>
      </c>
      <c r="BP10" t="s">
        <v>22</v>
      </c>
      <c r="BQ10">
        <v>612</v>
      </c>
      <c r="BR10">
        <v>306</v>
      </c>
      <c r="BS10">
        <v>0</v>
      </c>
      <c r="BT10">
        <f t="shared" si="21"/>
        <v>918</v>
      </c>
      <c r="BU10">
        <v>384</v>
      </c>
      <c r="BV10">
        <f t="shared" si="22"/>
        <v>1302</v>
      </c>
      <c r="BW10">
        <v>2</v>
      </c>
      <c r="BX10">
        <f t="shared" si="23"/>
        <v>5</v>
      </c>
      <c r="BY10">
        <f t="shared" si="24"/>
        <v>651</v>
      </c>
      <c r="BZ10" t="s">
        <v>23</v>
      </c>
      <c r="CA10">
        <v>2603</v>
      </c>
    </row>
    <row r="11" spans="1:79" ht="17.25" customHeight="1" x14ac:dyDescent="0.3">
      <c r="A11" s="2">
        <v>44547</v>
      </c>
      <c r="B11" t="s">
        <v>42</v>
      </c>
      <c r="C11" t="s">
        <v>43</v>
      </c>
      <c r="D11" t="s">
        <v>27</v>
      </c>
      <c r="E11" t="s">
        <v>4</v>
      </c>
      <c r="F11">
        <v>655</v>
      </c>
      <c r="G11">
        <v>542</v>
      </c>
      <c r="H11">
        <v>0</v>
      </c>
      <c r="I11">
        <v>0</v>
      </c>
      <c r="J11">
        <f t="shared" si="0"/>
        <v>1197</v>
      </c>
      <c r="K11">
        <v>0</v>
      </c>
      <c r="L11">
        <f t="shared" si="1"/>
        <v>1197</v>
      </c>
      <c r="M11">
        <v>51</v>
      </c>
      <c r="N11">
        <v>1</v>
      </c>
      <c r="O11">
        <f t="shared" si="2"/>
        <v>23.470588235294116</v>
      </c>
      <c r="P11" t="s">
        <v>15</v>
      </c>
      <c r="Q11">
        <v>170</v>
      </c>
      <c r="R11">
        <v>422</v>
      </c>
      <c r="S11">
        <v>0</v>
      </c>
      <c r="T11">
        <v>0</v>
      </c>
      <c r="U11">
        <f t="shared" si="3"/>
        <v>592</v>
      </c>
      <c r="V11">
        <v>0</v>
      </c>
      <c r="W11">
        <f t="shared" si="4"/>
        <v>592</v>
      </c>
      <c r="X11">
        <v>8</v>
      </c>
      <c r="Y11">
        <v>2</v>
      </c>
      <c r="Z11">
        <f t="shared" si="5"/>
        <v>74</v>
      </c>
      <c r="AA11" t="s">
        <v>16</v>
      </c>
      <c r="AB11">
        <v>3916</v>
      </c>
      <c r="AC11">
        <v>3060</v>
      </c>
      <c r="AD11">
        <v>0</v>
      </c>
      <c r="AE11">
        <v>0</v>
      </c>
      <c r="AF11">
        <f t="shared" si="6"/>
        <v>6976</v>
      </c>
      <c r="AG11">
        <v>0</v>
      </c>
      <c r="AH11">
        <f t="shared" si="7"/>
        <v>6976</v>
      </c>
      <c r="AI11">
        <v>5</v>
      </c>
      <c r="AJ11">
        <f t="shared" si="8"/>
        <v>6</v>
      </c>
      <c r="AK11">
        <f t="shared" si="25"/>
        <v>1395.2</v>
      </c>
      <c r="AL11" t="s">
        <v>19</v>
      </c>
      <c r="AM11">
        <v>1321</v>
      </c>
      <c r="AN11">
        <v>1124</v>
      </c>
      <c r="AO11">
        <v>0</v>
      </c>
      <c r="AP11">
        <f t="shared" si="9"/>
        <v>2445</v>
      </c>
      <c r="AQ11">
        <v>0</v>
      </c>
      <c r="AR11">
        <f t="shared" si="10"/>
        <v>2445</v>
      </c>
      <c r="AS11">
        <v>7</v>
      </c>
      <c r="AT11">
        <f t="shared" si="11"/>
        <v>6</v>
      </c>
      <c r="AU11">
        <f t="shared" si="12"/>
        <v>349.28571428571428</v>
      </c>
      <c r="AV11" t="s">
        <v>20</v>
      </c>
      <c r="AW11">
        <v>148</v>
      </c>
      <c r="AX11">
        <v>200</v>
      </c>
      <c r="AY11">
        <v>0</v>
      </c>
      <c r="AZ11">
        <f t="shared" si="13"/>
        <v>348</v>
      </c>
      <c r="BA11">
        <v>0</v>
      </c>
      <c r="BB11">
        <f t="shared" si="14"/>
        <v>348</v>
      </c>
      <c r="BC11">
        <v>4</v>
      </c>
      <c r="BD11">
        <f t="shared" si="15"/>
        <v>7</v>
      </c>
      <c r="BE11">
        <f t="shared" si="16"/>
        <v>87</v>
      </c>
      <c r="BF11" t="s">
        <v>21</v>
      </c>
      <c r="BG11">
        <v>168</v>
      </c>
      <c r="BH11">
        <v>2144</v>
      </c>
      <c r="BI11">
        <v>0</v>
      </c>
      <c r="BJ11">
        <f t="shared" si="17"/>
        <v>2312</v>
      </c>
      <c r="BK11">
        <v>0</v>
      </c>
      <c r="BL11">
        <f t="shared" si="18"/>
        <v>2312</v>
      </c>
      <c r="BM11">
        <v>2</v>
      </c>
      <c r="BN11">
        <f t="shared" si="19"/>
        <v>5</v>
      </c>
      <c r="BO11">
        <f t="shared" si="20"/>
        <v>1156</v>
      </c>
      <c r="BP11" t="s">
        <v>22</v>
      </c>
      <c r="BQ11">
        <v>842</v>
      </c>
      <c r="BR11">
        <v>421</v>
      </c>
      <c r="BS11">
        <v>0</v>
      </c>
      <c r="BT11">
        <f t="shared" si="21"/>
        <v>1263</v>
      </c>
      <c r="BU11">
        <v>0</v>
      </c>
      <c r="BV11">
        <f t="shared" si="22"/>
        <v>1263</v>
      </c>
      <c r="BW11">
        <v>11</v>
      </c>
      <c r="BX11">
        <f t="shared" si="23"/>
        <v>5</v>
      </c>
      <c r="BY11">
        <f t="shared" si="24"/>
        <v>114.81818181818181</v>
      </c>
      <c r="BZ11" t="s">
        <v>23</v>
      </c>
      <c r="CA11">
        <v>9094</v>
      </c>
    </row>
    <row r="12" spans="1:79" ht="17.25" customHeight="1" x14ac:dyDescent="0.3">
      <c r="A12" s="2">
        <v>44547</v>
      </c>
      <c r="B12" t="s">
        <v>44</v>
      </c>
      <c r="C12" t="s">
        <v>45</v>
      </c>
      <c r="D12" t="s">
        <v>27</v>
      </c>
      <c r="E12" t="s">
        <v>4</v>
      </c>
      <c r="F12">
        <v>257</v>
      </c>
      <c r="G12">
        <v>0</v>
      </c>
      <c r="H12">
        <v>0</v>
      </c>
      <c r="I12">
        <v>-6</v>
      </c>
      <c r="J12">
        <f t="shared" si="0"/>
        <v>251</v>
      </c>
      <c r="K12">
        <v>0</v>
      </c>
      <c r="L12">
        <f t="shared" si="1"/>
        <v>251</v>
      </c>
      <c r="M12">
        <v>15</v>
      </c>
      <c r="N12">
        <v>1</v>
      </c>
      <c r="O12">
        <f t="shared" si="2"/>
        <v>16.733333333333334</v>
      </c>
      <c r="P12" t="s">
        <v>15</v>
      </c>
      <c r="Q12">
        <v>286</v>
      </c>
      <c r="R12">
        <v>0</v>
      </c>
      <c r="S12">
        <v>0</v>
      </c>
      <c r="T12">
        <v>0</v>
      </c>
      <c r="U12">
        <f t="shared" si="3"/>
        <v>286</v>
      </c>
      <c r="V12">
        <v>0</v>
      </c>
      <c r="W12">
        <f t="shared" si="4"/>
        <v>286</v>
      </c>
      <c r="X12">
        <v>6</v>
      </c>
      <c r="Y12">
        <v>2</v>
      </c>
      <c r="Z12">
        <f t="shared" si="5"/>
        <v>47.666666666666664</v>
      </c>
      <c r="AA12" t="s">
        <v>16</v>
      </c>
      <c r="AB12">
        <v>2012</v>
      </c>
      <c r="AC12">
        <v>0</v>
      </c>
      <c r="AD12">
        <v>0</v>
      </c>
      <c r="AE12">
        <v>-10</v>
      </c>
      <c r="AF12">
        <f t="shared" si="6"/>
        <v>2002</v>
      </c>
      <c r="AG12">
        <v>0</v>
      </c>
      <c r="AH12">
        <f t="shared" si="7"/>
        <v>2002</v>
      </c>
      <c r="AI12">
        <v>5</v>
      </c>
      <c r="AJ12">
        <f t="shared" si="8"/>
        <v>6</v>
      </c>
      <c r="AK12">
        <f t="shared" si="25"/>
        <v>400.4</v>
      </c>
      <c r="AL12" t="s">
        <v>19</v>
      </c>
      <c r="AM12">
        <v>2655</v>
      </c>
      <c r="AN12">
        <v>202</v>
      </c>
      <c r="AO12">
        <v>-46</v>
      </c>
      <c r="AP12">
        <f t="shared" si="9"/>
        <v>2811</v>
      </c>
      <c r="AQ12">
        <v>0</v>
      </c>
      <c r="AR12">
        <f t="shared" si="10"/>
        <v>2811</v>
      </c>
      <c r="AS12">
        <v>5</v>
      </c>
      <c r="AT12">
        <f t="shared" si="11"/>
        <v>6</v>
      </c>
      <c r="AU12">
        <f t="shared" si="12"/>
        <v>562.20000000000005</v>
      </c>
      <c r="AV12" t="s">
        <v>20</v>
      </c>
      <c r="AW12">
        <v>259</v>
      </c>
      <c r="AX12">
        <v>0</v>
      </c>
      <c r="AY12">
        <v>-10</v>
      </c>
      <c r="AZ12">
        <f t="shared" si="13"/>
        <v>249</v>
      </c>
      <c r="BA12">
        <v>204</v>
      </c>
      <c r="BB12">
        <f t="shared" si="14"/>
        <v>453</v>
      </c>
      <c r="BC12">
        <v>3</v>
      </c>
      <c r="BD12">
        <f t="shared" si="15"/>
        <v>7</v>
      </c>
      <c r="BE12">
        <f t="shared" si="16"/>
        <v>151</v>
      </c>
      <c r="BF12" t="s">
        <v>21</v>
      </c>
      <c r="BG12">
        <v>119</v>
      </c>
      <c r="BH12">
        <v>973</v>
      </c>
      <c r="BI12">
        <v>0</v>
      </c>
      <c r="BJ12">
        <f t="shared" si="17"/>
        <v>1092</v>
      </c>
      <c r="BK12">
        <v>0</v>
      </c>
      <c r="BL12">
        <f t="shared" si="18"/>
        <v>1092</v>
      </c>
      <c r="BM12">
        <v>4</v>
      </c>
      <c r="BN12">
        <f t="shared" si="19"/>
        <v>5</v>
      </c>
      <c r="BO12">
        <f t="shared" si="20"/>
        <v>273</v>
      </c>
      <c r="BP12" t="s">
        <v>22</v>
      </c>
      <c r="BQ12">
        <v>636</v>
      </c>
      <c r="BR12">
        <v>0</v>
      </c>
      <c r="BS12">
        <v>0</v>
      </c>
      <c r="BT12">
        <f t="shared" si="21"/>
        <v>636</v>
      </c>
      <c r="BU12">
        <v>0</v>
      </c>
      <c r="BV12">
        <f t="shared" si="22"/>
        <v>636</v>
      </c>
      <c r="BW12">
        <v>7</v>
      </c>
      <c r="BX12">
        <f t="shared" si="23"/>
        <v>5</v>
      </c>
      <c r="BY12">
        <f t="shared" si="24"/>
        <v>90.857142857142861</v>
      </c>
      <c r="BZ12" t="s">
        <v>23</v>
      </c>
      <c r="CA12">
        <v>7863</v>
      </c>
    </row>
    <row r="13" spans="1:79" ht="17.25" customHeight="1" x14ac:dyDescent="0.3">
      <c r="A13" s="2">
        <v>44547</v>
      </c>
      <c r="B13" t="s">
        <v>46</v>
      </c>
      <c r="C13" t="s">
        <v>47</v>
      </c>
      <c r="D13" t="s">
        <v>27</v>
      </c>
      <c r="E13" t="s">
        <v>4</v>
      </c>
      <c r="F13">
        <v>115</v>
      </c>
      <c r="G13">
        <v>0</v>
      </c>
      <c r="H13">
        <v>0</v>
      </c>
      <c r="I13">
        <v>0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P13" t="s">
        <v>15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4080</v>
      </c>
      <c r="AC13">
        <v>0</v>
      </c>
      <c r="AD13">
        <v>0</v>
      </c>
      <c r="AE13">
        <v>0</v>
      </c>
      <c r="AF13">
        <f t="shared" si="6"/>
        <v>4080</v>
      </c>
      <c r="AG13">
        <v>3200</v>
      </c>
      <c r="AH13">
        <f t="shared" si="7"/>
        <v>7280</v>
      </c>
      <c r="AI13">
        <v>51</v>
      </c>
      <c r="AJ13">
        <f t="shared" si="8"/>
        <v>6</v>
      </c>
      <c r="AK13">
        <f t="shared" si="25"/>
        <v>142.74509803921569</v>
      </c>
      <c r="AL13" t="s">
        <v>19</v>
      </c>
      <c r="AM13">
        <v>318</v>
      </c>
      <c r="AN13">
        <v>240</v>
      </c>
      <c r="AO13">
        <v>-51</v>
      </c>
      <c r="AP13">
        <f t="shared" si="9"/>
        <v>507</v>
      </c>
      <c r="AQ13">
        <v>0</v>
      </c>
      <c r="AR13">
        <f t="shared" si="10"/>
        <v>507</v>
      </c>
      <c r="AS13">
        <v>15</v>
      </c>
      <c r="AT13">
        <f t="shared" si="11"/>
        <v>6</v>
      </c>
      <c r="AU13">
        <f t="shared" si="12"/>
        <v>33.799999999999997</v>
      </c>
      <c r="AV13" t="s">
        <v>20</v>
      </c>
      <c r="AW13">
        <v>217</v>
      </c>
      <c r="AX13">
        <v>490</v>
      </c>
      <c r="AY13">
        <v>-300</v>
      </c>
      <c r="AZ13">
        <f t="shared" si="13"/>
        <v>407</v>
      </c>
      <c r="BA13">
        <v>0</v>
      </c>
      <c r="BB13">
        <f t="shared" si="14"/>
        <v>407</v>
      </c>
      <c r="BC13">
        <v>7</v>
      </c>
      <c r="BD13">
        <f t="shared" si="15"/>
        <v>7</v>
      </c>
      <c r="BE13">
        <f t="shared" si="16"/>
        <v>58.142857142857146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3176</v>
      </c>
      <c r="BR13">
        <v>405</v>
      </c>
      <c r="BS13">
        <v>0</v>
      </c>
      <c r="BT13">
        <f t="shared" si="21"/>
        <v>3581</v>
      </c>
      <c r="BU13">
        <v>0</v>
      </c>
      <c r="BV13">
        <f t="shared" si="22"/>
        <v>3581</v>
      </c>
      <c r="BW13">
        <v>13</v>
      </c>
      <c r="BX13">
        <f t="shared" si="23"/>
        <v>5</v>
      </c>
      <c r="BY13">
        <f t="shared" si="24"/>
        <v>275.46153846153845</v>
      </c>
      <c r="BZ13" t="s">
        <v>23</v>
      </c>
      <c r="CA13">
        <v>9305</v>
      </c>
    </row>
    <row r="14" spans="1:79" ht="18" customHeight="1" x14ac:dyDescent="0.3">
      <c r="A14" s="2">
        <v>44547</v>
      </c>
      <c r="B14" t="s">
        <v>48</v>
      </c>
      <c r="C14" t="s">
        <v>49</v>
      </c>
      <c r="D14" t="s">
        <v>27</v>
      </c>
      <c r="E14" t="s">
        <v>4</v>
      </c>
      <c r="F14">
        <v>77</v>
      </c>
      <c r="G14">
        <v>0</v>
      </c>
      <c r="H14">
        <v>0</v>
      </c>
      <c r="I14">
        <v>0</v>
      </c>
      <c r="J14">
        <f t="shared" si="0"/>
        <v>77</v>
      </c>
      <c r="K14">
        <v>0</v>
      </c>
      <c r="L14">
        <f t="shared" si="1"/>
        <v>77</v>
      </c>
      <c r="M14">
        <v>5</v>
      </c>
      <c r="N14">
        <v>1</v>
      </c>
      <c r="O14">
        <f t="shared" si="2"/>
        <v>15.4</v>
      </c>
      <c r="P14" t="s">
        <v>15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A14" t="s">
        <v>16</v>
      </c>
      <c r="AB14">
        <v>467</v>
      </c>
      <c r="AC14">
        <v>0</v>
      </c>
      <c r="AD14">
        <v>0</v>
      </c>
      <c r="AE14">
        <v>0</v>
      </c>
      <c r="AF14">
        <f t="shared" si="6"/>
        <v>467</v>
      </c>
      <c r="AG14">
        <v>0</v>
      </c>
      <c r="AH14">
        <f t="shared" si="7"/>
        <v>467</v>
      </c>
      <c r="AI14">
        <v>7</v>
      </c>
      <c r="AJ14">
        <f t="shared" si="8"/>
        <v>6</v>
      </c>
      <c r="AK14">
        <f>IFERROR(AH14/AI14,0)</f>
        <v>66.714285714285708</v>
      </c>
      <c r="AL14" t="s">
        <v>19</v>
      </c>
      <c r="AM14">
        <v>732</v>
      </c>
      <c r="AN14">
        <v>230</v>
      </c>
      <c r="AO14">
        <v>-2</v>
      </c>
      <c r="AP14">
        <f t="shared" si="9"/>
        <v>960</v>
      </c>
      <c r="AQ14">
        <v>0</v>
      </c>
      <c r="AR14">
        <f t="shared" si="10"/>
        <v>960</v>
      </c>
      <c r="AS14">
        <v>4</v>
      </c>
      <c r="AT14">
        <f t="shared" si="11"/>
        <v>6</v>
      </c>
      <c r="AU14">
        <f t="shared" si="12"/>
        <v>240</v>
      </c>
      <c r="AV14" t="s">
        <v>20</v>
      </c>
      <c r="AW14">
        <v>250</v>
      </c>
      <c r="AX14">
        <v>158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47</v>
      </c>
      <c r="BH14">
        <v>310</v>
      </c>
      <c r="BI14">
        <v>0</v>
      </c>
      <c r="BJ14">
        <f t="shared" si="17"/>
        <v>357</v>
      </c>
      <c r="BK14">
        <v>0</v>
      </c>
      <c r="BL14">
        <f t="shared" si="18"/>
        <v>357</v>
      </c>
      <c r="BM14">
        <v>1</v>
      </c>
      <c r="BN14">
        <f t="shared" si="19"/>
        <v>5</v>
      </c>
      <c r="BO14">
        <f t="shared" si="20"/>
        <v>357</v>
      </c>
      <c r="BP14" t="s">
        <v>22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BZ14" t="s">
        <v>23</v>
      </c>
      <c r="CA14">
        <v>4768</v>
      </c>
    </row>
    <row r="15" spans="1:79" ht="17.25" customHeight="1" x14ac:dyDescent="0.3">
      <c r="A15" s="2">
        <v>44547</v>
      </c>
      <c r="B15" t="s">
        <v>50</v>
      </c>
      <c r="C15" t="s">
        <v>51</v>
      </c>
      <c r="D15" t="s">
        <v>27</v>
      </c>
      <c r="E15" t="s">
        <v>4</v>
      </c>
      <c r="F15">
        <v>204</v>
      </c>
      <c r="G15">
        <v>0</v>
      </c>
      <c r="H15">
        <v>0</v>
      </c>
      <c r="I15">
        <v>0</v>
      </c>
      <c r="J15">
        <f t="shared" si="0"/>
        <v>204</v>
      </c>
      <c r="K15">
        <v>0</v>
      </c>
      <c r="L15">
        <f t="shared" si="1"/>
        <v>204</v>
      </c>
      <c r="M15">
        <v>5</v>
      </c>
      <c r="N15">
        <v>1</v>
      </c>
      <c r="O15">
        <f t="shared" si="2"/>
        <v>40.799999999999997</v>
      </c>
      <c r="P15" t="s">
        <v>15</v>
      </c>
      <c r="Q15">
        <v>208</v>
      </c>
      <c r="R15">
        <v>0</v>
      </c>
      <c r="S15">
        <v>0</v>
      </c>
      <c r="T15">
        <v>0</v>
      </c>
      <c r="U15">
        <f t="shared" si="3"/>
        <v>208</v>
      </c>
      <c r="V15">
        <v>0</v>
      </c>
      <c r="W15">
        <f t="shared" si="4"/>
        <v>208</v>
      </c>
      <c r="X15">
        <v>1</v>
      </c>
      <c r="Y15">
        <v>2</v>
      </c>
      <c r="Z15">
        <f t="shared" si="5"/>
        <v>208</v>
      </c>
      <c r="AA15" t="s">
        <v>16</v>
      </c>
      <c r="AB15">
        <v>996</v>
      </c>
      <c r="AC15">
        <v>0</v>
      </c>
      <c r="AD15">
        <v>0</v>
      </c>
      <c r="AE15">
        <v>0</v>
      </c>
      <c r="AF15">
        <f t="shared" si="6"/>
        <v>996</v>
      </c>
      <c r="AG15">
        <v>0</v>
      </c>
      <c r="AH15">
        <f t="shared" si="7"/>
        <v>996</v>
      </c>
      <c r="AI15">
        <v>8</v>
      </c>
      <c r="AJ15">
        <f t="shared" si="8"/>
        <v>6</v>
      </c>
      <c r="AK15">
        <f t="shared" si="25"/>
        <v>124.5</v>
      </c>
      <c r="AL15" t="s">
        <v>19</v>
      </c>
      <c r="AM15">
        <v>731</v>
      </c>
      <c r="AN15">
        <v>130</v>
      </c>
      <c r="AO15">
        <v>-15</v>
      </c>
      <c r="AP15">
        <f t="shared" si="9"/>
        <v>846</v>
      </c>
      <c r="AQ15">
        <v>0</v>
      </c>
      <c r="AR15">
        <f t="shared" si="10"/>
        <v>846</v>
      </c>
      <c r="AS15">
        <v>17</v>
      </c>
      <c r="AT15">
        <f t="shared" si="11"/>
        <v>6</v>
      </c>
      <c r="AU15">
        <f t="shared" si="12"/>
        <v>49.764705882352942</v>
      </c>
      <c r="AV15" t="s">
        <v>20</v>
      </c>
      <c r="AW15">
        <v>181</v>
      </c>
      <c r="AX15">
        <v>0</v>
      </c>
      <c r="AY15">
        <v>0</v>
      </c>
      <c r="AZ15">
        <f t="shared" si="13"/>
        <v>181</v>
      </c>
      <c r="BA15">
        <v>0</v>
      </c>
      <c r="BB15">
        <f t="shared" si="14"/>
        <v>181</v>
      </c>
      <c r="BC15">
        <v>15</v>
      </c>
      <c r="BD15">
        <f t="shared" si="15"/>
        <v>7</v>
      </c>
      <c r="BE15">
        <f t="shared" si="16"/>
        <v>12.066666666666666</v>
      </c>
      <c r="BF15" t="s">
        <v>21</v>
      </c>
      <c r="BG15">
        <v>248</v>
      </c>
      <c r="BH15">
        <v>40</v>
      </c>
      <c r="BI15">
        <v>0</v>
      </c>
      <c r="BJ15">
        <f t="shared" si="17"/>
        <v>288</v>
      </c>
      <c r="BK15">
        <v>0</v>
      </c>
      <c r="BL15">
        <f t="shared" si="18"/>
        <v>288</v>
      </c>
      <c r="BM15">
        <v>4</v>
      </c>
      <c r="BN15">
        <f t="shared" si="19"/>
        <v>5</v>
      </c>
      <c r="BO15">
        <f t="shared" si="20"/>
        <v>72</v>
      </c>
      <c r="BP15" t="s">
        <v>22</v>
      </c>
      <c r="BQ15">
        <v>752</v>
      </c>
      <c r="BR15">
        <v>0</v>
      </c>
      <c r="BS15">
        <v>0</v>
      </c>
      <c r="BT15">
        <f t="shared" si="21"/>
        <v>752</v>
      </c>
      <c r="BU15">
        <v>0</v>
      </c>
      <c r="BV15">
        <f t="shared" si="22"/>
        <v>752</v>
      </c>
      <c r="BW15">
        <v>6</v>
      </c>
      <c r="BX15">
        <f t="shared" si="23"/>
        <v>5</v>
      </c>
      <c r="BY15">
        <f t="shared" si="24"/>
        <v>125.33333333333333</v>
      </c>
      <c r="BZ15" t="s">
        <v>23</v>
      </c>
      <c r="CA15">
        <v>1375</v>
      </c>
    </row>
    <row r="16" spans="1:79" ht="17.25" customHeight="1" x14ac:dyDescent="0.3">
      <c r="A16" s="2">
        <v>44547</v>
      </c>
      <c r="B16" t="s">
        <v>52</v>
      </c>
      <c r="C16" t="s">
        <v>53</v>
      </c>
      <c r="D16" t="s">
        <v>27</v>
      </c>
      <c r="E16" t="s">
        <v>4</v>
      </c>
      <c r="F16">
        <v>34</v>
      </c>
      <c r="G16">
        <v>0</v>
      </c>
      <c r="H16">
        <v>0</v>
      </c>
      <c r="I16">
        <v>0</v>
      </c>
      <c r="J16">
        <f t="shared" si="0"/>
        <v>34</v>
      </c>
      <c r="K16">
        <v>0</v>
      </c>
      <c r="L16">
        <f t="shared" si="1"/>
        <v>34</v>
      </c>
      <c r="M16">
        <v>3</v>
      </c>
      <c r="N16">
        <v>1</v>
      </c>
      <c r="O16">
        <f t="shared" si="2"/>
        <v>11.333333333333334</v>
      </c>
      <c r="P16" t="s">
        <v>15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1909</v>
      </c>
      <c r="AC16">
        <v>0</v>
      </c>
      <c r="AD16">
        <v>0</v>
      </c>
      <c r="AE16">
        <v>-20</v>
      </c>
      <c r="AF16">
        <f t="shared" si="6"/>
        <v>1889</v>
      </c>
      <c r="AG16">
        <v>0</v>
      </c>
      <c r="AH16">
        <f t="shared" si="7"/>
        <v>1889</v>
      </c>
      <c r="AI16">
        <v>26</v>
      </c>
      <c r="AJ16">
        <f t="shared" si="8"/>
        <v>6</v>
      </c>
      <c r="AK16">
        <f t="shared" si="25"/>
        <v>72.65384615384616</v>
      </c>
      <c r="AL16" t="s">
        <v>19</v>
      </c>
      <c r="AM16">
        <v>995</v>
      </c>
      <c r="AN16">
        <v>160</v>
      </c>
      <c r="AO16">
        <v>-2</v>
      </c>
      <c r="AP16">
        <f t="shared" si="9"/>
        <v>1153</v>
      </c>
      <c r="AQ16">
        <v>0</v>
      </c>
      <c r="AR16">
        <f t="shared" si="10"/>
        <v>1153</v>
      </c>
      <c r="AS16">
        <v>7</v>
      </c>
      <c r="AT16">
        <f t="shared" si="11"/>
        <v>6</v>
      </c>
      <c r="AU16">
        <f t="shared" si="12"/>
        <v>164.71428571428572</v>
      </c>
      <c r="AV16" t="s">
        <v>20</v>
      </c>
      <c r="AW16">
        <v>137</v>
      </c>
      <c r="AX16">
        <v>160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54</v>
      </c>
      <c r="BH16">
        <v>660</v>
      </c>
      <c r="BI16">
        <v>0</v>
      </c>
      <c r="BJ16">
        <f t="shared" si="17"/>
        <v>714</v>
      </c>
      <c r="BK16">
        <v>0</v>
      </c>
      <c r="BL16">
        <f t="shared" si="18"/>
        <v>714</v>
      </c>
      <c r="BM16">
        <v>3</v>
      </c>
      <c r="BN16">
        <f t="shared" si="19"/>
        <v>5</v>
      </c>
      <c r="BO16">
        <f t="shared" si="20"/>
        <v>238</v>
      </c>
      <c r="BP16" t="s">
        <v>22</v>
      </c>
      <c r="BQ16">
        <v>647</v>
      </c>
      <c r="BR16">
        <v>380</v>
      </c>
      <c r="BS16">
        <v>0</v>
      </c>
      <c r="BT16">
        <f t="shared" si="21"/>
        <v>1027</v>
      </c>
      <c r="BU16">
        <v>0</v>
      </c>
      <c r="BV16">
        <f t="shared" si="22"/>
        <v>1027</v>
      </c>
      <c r="BW16">
        <v>20</v>
      </c>
      <c r="BX16">
        <f t="shared" si="23"/>
        <v>5</v>
      </c>
      <c r="BY16">
        <f t="shared" si="24"/>
        <v>51.35</v>
      </c>
      <c r="BZ16" t="s">
        <v>23</v>
      </c>
      <c r="CA16">
        <v>6658</v>
      </c>
    </row>
    <row r="17" spans="1:79" ht="17.25" customHeight="1" x14ac:dyDescent="0.3">
      <c r="A17" s="2">
        <v>44547</v>
      </c>
      <c r="B17" t="s">
        <v>54</v>
      </c>
      <c r="C17" t="s">
        <v>55</v>
      </c>
      <c r="D17" t="s">
        <v>27</v>
      </c>
      <c r="E17" t="s">
        <v>4</v>
      </c>
      <c r="F17">
        <v>308</v>
      </c>
      <c r="G17">
        <v>0</v>
      </c>
      <c r="H17">
        <v>0</v>
      </c>
      <c r="I17">
        <v>-3</v>
      </c>
      <c r="J17">
        <f t="shared" si="0"/>
        <v>305</v>
      </c>
      <c r="K17">
        <v>0</v>
      </c>
      <c r="L17">
        <f t="shared" si="1"/>
        <v>305</v>
      </c>
      <c r="M17">
        <v>18</v>
      </c>
      <c r="N17">
        <v>1</v>
      </c>
      <c r="O17">
        <f t="shared" si="2"/>
        <v>16.944444444444443</v>
      </c>
      <c r="P17" t="s">
        <v>15</v>
      </c>
      <c r="Q17">
        <v>217</v>
      </c>
      <c r="R17">
        <v>0</v>
      </c>
      <c r="S17">
        <v>0</v>
      </c>
      <c r="T17">
        <v>0</v>
      </c>
      <c r="U17">
        <f t="shared" si="3"/>
        <v>217</v>
      </c>
      <c r="V17">
        <v>0</v>
      </c>
      <c r="W17">
        <f t="shared" si="4"/>
        <v>217</v>
      </c>
      <c r="X17">
        <v>1</v>
      </c>
      <c r="Y17">
        <v>2</v>
      </c>
      <c r="Z17">
        <f t="shared" si="5"/>
        <v>217</v>
      </c>
      <c r="AA17" t="s">
        <v>16</v>
      </c>
      <c r="AB17">
        <v>551</v>
      </c>
      <c r="AC17">
        <v>0</v>
      </c>
      <c r="AD17">
        <v>0</v>
      </c>
      <c r="AE17">
        <v>0</v>
      </c>
      <c r="AF17">
        <f t="shared" si="6"/>
        <v>551</v>
      </c>
      <c r="AG17">
        <v>0</v>
      </c>
      <c r="AH17">
        <f t="shared" si="7"/>
        <v>551</v>
      </c>
      <c r="AI17">
        <v>10</v>
      </c>
      <c r="AJ17">
        <f t="shared" si="8"/>
        <v>6</v>
      </c>
      <c r="AK17">
        <f t="shared" si="25"/>
        <v>55.1</v>
      </c>
      <c r="AL17" t="s">
        <v>19</v>
      </c>
      <c r="AM17">
        <v>1737</v>
      </c>
      <c r="AN17">
        <v>231</v>
      </c>
      <c r="AO17">
        <v>-25</v>
      </c>
      <c r="AP17">
        <f t="shared" si="9"/>
        <v>1943</v>
      </c>
      <c r="AQ17">
        <v>0</v>
      </c>
      <c r="AR17">
        <f t="shared" si="10"/>
        <v>1943</v>
      </c>
      <c r="AS17">
        <v>12</v>
      </c>
      <c r="AT17">
        <f t="shared" si="11"/>
        <v>6</v>
      </c>
      <c r="AU17">
        <f t="shared" si="12"/>
        <v>161.91666666666666</v>
      </c>
      <c r="AV17" t="s">
        <v>20</v>
      </c>
      <c r="AW17">
        <v>352</v>
      </c>
      <c r="AX17">
        <v>0</v>
      </c>
      <c r="AY17">
        <v>0</v>
      </c>
      <c r="AZ17">
        <f t="shared" si="13"/>
        <v>352</v>
      </c>
      <c r="BA17">
        <v>0</v>
      </c>
      <c r="BB17">
        <f t="shared" si="14"/>
        <v>352</v>
      </c>
      <c r="BC17">
        <v>3</v>
      </c>
      <c r="BD17">
        <f t="shared" si="15"/>
        <v>7</v>
      </c>
      <c r="BE17">
        <f t="shared" si="16"/>
        <v>117.33333333333333</v>
      </c>
      <c r="BF17" t="s">
        <v>21</v>
      </c>
      <c r="BG17">
        <v>365</v>
      </c>
      <c r="BH17">
        <v>0</v>
      </c>
      <c r="BI17">
        <v>0</v>
      </c>
      <c r="BJ17">
        <f t="shared" si="17"/>
        <v>365</v>
      </c>
      <c r="BK17">
        <v>0</v>
      </c>
      <c r="BL17">
        <f t="shared" si="18"/>
        <v>365</v>
      </c>
      <c r="BM17">
        <v>4</v>
      </c>
      <c r="BN17">
        <f t="shared" si="19"/>
        <v>5</v>
      </c>
      <c r="BO17">
        <f t="shared" si="20"/>
        <v>91.25</v>
      </c>
      <c r="BP17" t="s">
        <v>22</v>
      </c>
      <c r="BQ17">
        <v>358</v>
      </c>
      <c r="BR17">
        <v>0</v>
      </c>
      <c r="BS17">
        <v>0</v>
      </c>
      <c r="BT17">
        <f t="shared" si="21"/>
        <v>358</v>
      </c>
      <c r="BU17">
        <v>0</v>
      </c>
      <c r="BV17">
        <f t="shared" si="22"/>
        <v>358</v>
      </c>
      <c r="BW17">
        <v>3</v>
      </c>
      <c r="BX17">
        <f t="shared" si="23"/>
        <v>5</v>
      </c>
      <c r="BY17">
        <f t="shared" si="24"/>
        <v>119.33333333333333</v>
      </c>
      <c r="BZ17" t="s">
        <v>23</v>
      </c>
      <c r="CA17">
        <v>18960</v>
      </c>
    </row>
    <row r="18" spans="1:79" ht="17.25" customHeight="1" x14ac:dyDescent="0.3">
      <c r="A18" s="2">
        <v>44547</v>
      </c>
      <c r="B18" t="s">
        <v>56</v>
      </c>
      <c r="C18" t="s">
        <v>57</v>
      </c>
      <c r="D18" t="s">
        <v>27</v>
      </c>
      <c r="E18" t="s">
        <v>4</v>
      </c>
      <c r="F18">
        <v>254</v>
      </c>
      <c r="G18">
        <v>0</v>
      </c>
      <c r="H18">
        <v>0</v>
      </c>
      <c r="I18">
        <v>0</v>
      </c>
      <c r="J18">
        <f t="shared" si="0"/>
        <v>254</v>
      </c>
      <c r="K18">
        <v>0</v>
      </c>
      <c r="L18">
        <f t="shared" si="1"/>
        <v>254</v>
      </c>
      <c r="M18">
        <v>26</v>
      </c>
      <c r="N18">
        <v>1</v>
      </c>
      <c r="O18">
        <f t="shared" si="2"/>
        <v>9.7692307692307701</v>
      </c>
      <c r="P18" t="s">
        <v>15</v>
      </c>
      <c r="Q18">
        <v>63</v>
      </c>
      <c r="R18">
        <v>0</v>
      </c>
      <c r="S18">
        <v>0</v>
      </c>
      <c r="T18">
        <v>0</v>
      </c>
      <c r="U18">
        <f t="shared" si="3"/>
        <v>63</v>
      </c>
      <c r="V18">
        <v>0</v>
      </c>
      <c r="W18">
        <f t="shared" si="4"/>
        <v>63</v>
      </c>
      <c r="X18">
        <v>3</v>
      </c>
      <c r="Y18">
        <v>2</v>
      </c>
      <c r="Z18">
        <f t="shared" si="5"/>
        <v>21</v>
      </c>
      <c r="AA18" t="s">
        <v>16</v>
      </c>
      <c r="AB18">
        <v>2290</v>
      </c>
      <c r="AC18">
        <v>1530</v>
      </c>
      <c r="AD18">
        <v>0</v>
      </c>
      <c r="AE18">
        <v>0</v>
      </c>
      <c r="AF18">
        <f t="shared" si="6"/>
        <v>3820</v>
      </c>
      <c r="AG18">
        <v>0</v>
      </c>
      <c r="AH18">
        <f t="shared" si="7"/>
        <v>3820</v>
      </c>
      <c r="AI18">
        <v>16</v>
      </c>
      <c r="AJ18">
        <f t="shared" si="8"/>
        <v>6</v>
      </c>
      <c r="AK18">
        <f t="shared" si="25"/>
        <v>238.75</v>
      </c>
      <c r="AL18" t="s">
        <v>19</v>
      </c>
      <c r="AM18">
        <v>1366</v>
      </c>
      <c r="AN18">
        <v>59</v>
      </c>
      <c r="AO18">
        <v>-27</v>
      </c>
      <c r="AP18">
        <f t="shared" si="9"/>
        <v>1398</v>
      </c>
      <c r="AQ18">
        <v>0</v>
      </c>
      <c r="AR18">
        <f t="shared" si="10"/>
        <v>1398</v>
      </c>
      <c r="AS18">
        <v>14</v>
      </c>
      <c r="AT18">
        <f t="shared" si="11"/>
        <v>6</v>
      </c>
      <c r="AU18">
        <f t="shared" si="12"/>
        <v>99.857142857142861</v>
      </c>
      <c r="AV18" t="s">
        <v>20</v>
      </c>
      <c r="AW18">
        <v>117</v>
      </c>
      <c r="AX18">
        <v>160</v>
      </c>
      <c r="AY18">
        <v>-5</v>
      </c>
      <c r="AZ18">
        <f t="shared" si="13"/>
        <v>272</v>
      </c>
      <c r="BA18">
        <v>0</v>
      </c>
      <c r="BB18">
        <f t="shared" si="14"/>
        <v>272</v>
      </c>
      <c r="BC18">
        <v>3</v>
      </c>
      <c r="BD18">
        <f t="shared" si="15"/>
        <v>7</v>
      </c>
      <c r="BE18">
        <f t="shared" si="16"/>
        <v>90.666666666666671</v>
      </c>
      <c r="BF18" t="s">
        <v>21</v>
      </c>
      <c r="BG18">
        <v>236</v>
      </c>
      <c r="BH18">
        <v>0</v>
      </c>
      <c r="BI18">
        <v>0</v>
      </c>
      <c r="BJ18">
        <f t="shared" si="17"/>
        <v>236</v>
      </c>
      <c r="BK18">
        <v>0</v>
      </c>
      <c r="BL18">
        <f t="shared" si="18"/>
        <v>236</v>
      </c>
      <c r="BM18">
        <v>5</v>
      </c>
      <c r="BN18">
        <f t="shared" si="19"/>
        <v>5</v>
      </c>
      <c r="BO18">
        <f t="shared" si="20"/>
        <v>47.2</v>
      </c>
      <c r="BP18" t="s">
        <v>22</v>
      </c>
      <c r="BQ18">
        <v>446</v>
      </c>
      <c r="BR18">
        <v>0</v>
      </c>
      <c r="BS18">
        <v>0</v>
      </c>
      <c r="BT18">
        <f t="shared" si="21"/>
        <v>446</v>
      </c>
      <c r="BU18">
        <v>0</v>
      </c>
      <c r="BV18">
        <f t="shared" si="22"/>
        <v>446</v>
      </c>
      <c r="BW18">
        <v>3</v>
      </c>
      <c r="BX18">
        <f t="shared" si="23"/>
        <v>5</v>
      </c>
      <c r="BY18">
        <f t="shared" si="24"/>
        <v>148.66666666666666</v>
      </c>
      <c r="BZ18" t="s">
        <v>23</v>
      </c>
      <c r="CA18">
        <v>10325</v>
      </c>
    </row>
    <row r="19" spans="1:79" ht="17.25" customHeight="1" x14ac:dyDescent="0.3">
      <c r="A19" s="2">
        <v>44547</v>
      </c>
      <c r="B19" t="s">
        <v>58</v>
      </c>
      <c r="C19" t="s">
        <v>59</v>
      </c>
      <c r="D19" t="s">
        <v>27</v>
      </c>
      <c r="E19" t="s">
        <v>4</v>
      </c>
      <c r="F19">
        <v>50</v>
      </c>
      <c r="G19">
        <v>0</v>
      </c>
      <c r="H19">
        <v>0</v>
      </c>
      <c r="I19">
        <v>0</v>
      </c>
      <c r="J19">
        <f t="shared" si="0"/>
        <v>50</v>
      </c>
      <c r="K19">
        <v>0</v>
      </c>
      <c r="L19">
        <f t="shared" si="1"/>
        <v>50</v>
      </c>
      <c r="M19">
        <v>2</v>
      </c>
      <c r="N19">
        <v>1</v>
      </c>
      <c r="O19">
        <f t="shared" si="2"/>
        <v>25</v>
      </c>
      <c r="P19" t="s">
        <v>15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421</v>
      </c>
      <c r="AC19">
        <v>0</v>
      </c>
      <c r="AD19">
        <v>0</v>
      </c>
      <c r="AE19">
        <v>0</v>
      </c>
      <c r="AF19">
        <f t="shared" si="6"/>
        <v>421</v>
      </c>
      <c r="AG19">
        <v>0</v>
      </c>
      <c r="AH19">
        <f t="shared" si="7"/>
        <v>421</v>
      </c>
      <c r="AI19">
        <v>4</v>
      </c>
      <c r="AJ19">
        <f t="shared" si="8"/>
        <v>6</v>
      </c>
      <c r="AK19">
        <f t="shared" si="25"/>
        <v>105.25</v>
      </c>
      <c r="AL19" t="s">
        <v>19</v>
      </c>
      <c r="AM19">
        <v>54</v>
      </c>
      <c r="AN19">
        <v>0</v>
      </c>
      <c r="AO19">
        <v>-1</v>
      </c>
      <c r="AP19">
        <f t="shared" si="9"/>
        <v>53</v>
      </c>
      <c r="AQ19">
        <v>0</v>
      </c>
      <c r="AR19">
        <f t="shared" si="10"/>
        <v>53</v>
      </c>
      <c r="AS19">
        <v>3</v>
      </c>
      <c r="AT19">
        <f t="shared" si="11"/>
        <v>6</v>
      </c>
      <c r="AU19">
        <f t="shared" si="12"/>
        <v>17.666666666666668</v>
      </c>
      <c r="AV19" t="s">
        <v>20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F19" t="s">
        <v>21</v>
      </c>
      <c r="BG19">
        <v>68</v>
      </c>
      <c r="BH19">
        <v>40</v>
      </c>
      <c r="BI19">
        <v>0</v>
      </c>
      <c r="BJ19">
        <f t="shared" si="17"/>
        <v>108</v>
      </c>
      <c r="BK19">
        <v>0</v>
      </c>
      <c r="BL19">
        <f t="shared" si="18"/>
        <v>108</v>
      </c>
      <c r="BM19">
        <v>1</v>
      </c>
      <c r="BN19">
        <f t="shared" si="19"/>
        <v>5</v>
      </c>
      <c r="BO19">
        <f t="shared" si="20"/>
        <v>108</v>
      </c>
      <c r="BP19" t="s">
        <v>22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2">
        <v>44547</v>
      </c>
      <c r="B20" t="s">
        <v>60</v>
      </c>
      <c r="C20" t="s">
        <v>61</v>
      </c>
      <c r="D20" t="s">
        <v>27</v>
      </c>
      <c r="E20" t="s">
        <v>4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P20" t="s">
        <v>15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757</v>
      </c>
      <c r="AC20">
        <v>0</v>
      </c>
      <c r="AD20">
        <v>0</v>
      </c>
      <c r="AE20">
        <v>0</v>
      </c>
      <c r="AF20">
        <f t="shared" si="6"/>
        <v>757</v>
      </c>
      <c r="AG20">
        <v>0</v>
      </c>
      <c r="AH20">
        <f t="shared" si="7"/>
        <v>757</v>
      </c>
      <c r="AI20">
        <v>14</v>
      </c>
      <c r="AJ20">
        <f t="shared" si="8"/>
        <v>6</v>
      </c>
      <c r="AK20">
        <f t="shared" si="25"/>
        <v>54.071428571428569</v>
      </c>
      <c r="AL20" t="s">
        <v>19</v>
      </c>
      <c r="AM20">
        <v>266</v>
      </c>
      <c r="AN20">
        <v>0</v>
      </c>
      <c r="AO20">
        <v>0</v>
      </c>
      <c r="AP20">
        <f t="shared" si="9"/>
        <v>266</v>
      </c>
      <c r="AQ20">
        <v>0</v>
      </c>
      <c r="AR20">
        <f t="shared" si="10"/>
        <v>266</v>
      </c>
      <c r="AS20">
        <v>5</v>
      </c>
      <c r="AT20">
        <f t="shared" si="11"/>
        <v>6</v>
      </c>
      <c r="AU20">
        <f t="shared" si="12"/>
        <v>53.2</v>
      </c>
      <c r="AV20" t="s">
        <v>20</v>
      </c>
      <c r="AW20">
        <v>340</v>
      </c>
      <c r="AX20">
        <v>0</v>
      </c>
      <c r="AY20">
        <v>0</v>
      </c>
      <c r="AZ20">
        <f t="shared" si="13"/>
        <v>340</v>
      </c>
      <c r="BA20">
        <v>0</v>
      </c>
      <c r="BB20">
        <f t="shared" si="14"/>
        <v>340</v>
      </c>
      <c r="BC20">
        <v>10</v>
      </c>
      <c r="BD20">
        <f t="shared" si="15"/>
        <v>7</v>
      </c>
      <c r="BE20">
        <f t="shared" si="16"/>
        <v>34</v>
      </c>
      <c r="BF20" t="s">
        <v>21</v>
      </c>
      <c r="BG20">
        <v>194</v>
      </c>
      <c r="BH20">
        <v>0</v>
      </c>
      <c r="BI20">
        <v>-16</v>
      </c>
      <c r="BJ20">
        <f t="shared" si="17"/>
        <v>178</v>
      </c>
      <c r="BK20">
        <v>0</v>
      </c>
      <c r="BL20">
        <f t="shared" si="18"/>
        <v>178</v>
      </c>
      <c r="BM20">
        <v>1</v>
      </c>
      <c r="BN20">
        <f t="shared" si="19"/>
        <v>5</v>
      </c>
      <c r="BO20">
        <f t="shared" si="20"/>
        <v>178</v>
      </c>
      <c r="BP20" t="s">
        <v>22</v>
      </c>
      <c r="BQ20">
        <v>331</v>
      </c>
      <c r="BR20">
        <v>0</v>
      </c>
      <c r="BS20">
        <v>0</v>
      </c>
      <c r="BT20">
        <f t="shared" si="21"/>
        <v>331</v>
      </c>
      <c r="BU20">
        <v>0</v>
      </c>
      <c r="BV20">
        <f t="shared" si="22"/>
        <v>331</v>
      </c>
      <c r="BW20">
        <v>3</v>
      </c>
      <c r="BX20">
        <f t="shared" si="23"/>
        <v>5</v>
      </c>
      <c r="BY20">
        <f t="shared" si="24"/>
        <v>110.33333333333333</v>
      </c>
      <c r="BZ20" t="s">
        <v>23</v>
      </c>
      <c r="CA20">
        <v>2077</v>
      </c>
    </row>
    <row r="21" spans="1:79" ht="17.25" customHeight="1" x14ac:dyDescent="0.3">
      <c r="A21" s="2">
        <v>44547</v>
      </c>
      <c r="B21" t="s">
        <v>62</v>
      </c>
      <c r="C21" t="s">
        <v>63</v>
      </c>
      <c r="D21" t="s">
        <v>27</v>
      </c>
      <c r="E21" t="s">
        <v>4</v>
      </c>
      <c r="F21">
        <v>1068</v>
      </c>
      <c r="G21">
        <v>0</v>
      </c>
      <c r="H21">
        <v>0</v>
      </c>
      <c r="I21">
        <v>-51</v>
      </c>
      <c r="J21">
        <f t="shared" si="0"/>
        <v>1017</v>
      </c>
      <c r="K21">
        <v>0</v>
      </c>
      <c r="L21">
        <f t="shared" si="1"/>
        <v>1017</v>
      </c>
      <c r="M21">
        <v>77</v>
      </c>
      <c r="N21">
        <v>1</v>
      </c>
      <c r="O21">
        <f t="shared" si="2"/>
        <v>13.207792207792208</v>
      </c>
      <c r="P21" t="s">
        <v>15</v>
      </c>
      <c r="Q21">
        <v>499</v>
      </c>
      <c r="R21">
        <v>0</v>
      </c>
      <c r="S21">
        <v>0</v>
      </c>
      <c r="T21">
        <v>0</v>
      </c>
      <c r="U21">
        <f t="shared" si="3"/>
        <v>499</v>
      </c>
      <c r="V21">
        <v>0</v>
      </c>
      <c r="W21">
        <f t="shared" si="4"/>
        <v>499</v>
      </c>
      <c r="X21">
        <v>22</v>
      </c>
      <c r="Y21">
        <v>2</v>
      </c>
      <c r="Z21">
        <f t="shared" si="5"/>
        <v>22.681818181818183</v>
      </c>
      <c r="AA21" t="s">
        <v>16</v>
      </c>
      <c r="AB21">
        <v>12780</v>
      </c>
      <c r="AC21">
        <v>0</v>
      </c>
      <c r="AD21">
        <v>0</v>
      </c>
      <c r="AE21">
        <v>0</v>
      </c>
      <c r="AF21">
        <f t="shared" si="6"/>
        <v>12780</v>
      </c>
      <c r="AG21">
        <v>6000</v>
      </c>
      <c r="AH21">
        <f t="shared" si="7"/>
        <v>18780</v>
      </c>
      <c r="AI21">
        <v>395</v>
      </c>
      <c r="AJ21">
        <f t="shared" si="8"/>
        <v>6</v>
      </c>
      <c r="AK21">
        <f t="shared" si="25"/>
        <v>47.544303797468352</v>
      </c>
      <c r="AL21" t="s">
        <v>19</v>
      </c>
      <c r="AM21">
        <v>2702</v>
      </c>
      <c r="AN21">
        <v>70</v>
      </c>
      <c r="AO21">
        <v>-105</v>
      </c>
      <c r="AP21">
        <f t="shared" si="9"/>
        <v>2667</v>
      </c>
      <c r="AQ21">
        <v>0</v>
      </c>
      <c r="AR21">
        <f t="shared" si="10"/>
        <v>2667</v>
      </c>
      <c r="AS21">
        <v>63</v>
      </c>
      <c r="AT21">
        <f t="shared" si="11"/>
        <v>6</v>
      </c>
      <c r="AU21">
        <f t="shared" si="12"/>
        <v>42.333333333333336</v>
      </c>
      <c r="AV21" t="s">
        <v>20</v>
      </c>
      <c r="AW21">
        <v>1096</v>
      </c>
      <c r="AX21">
        <v>0</v>
      </c>
      <c r="AY21">
        <v>-50</v>
      </c>
      <c r="AZ21">
        <f t="shared" si="13"/>
        <v>1046</v>
      </c>
      <c r="BA21">
        <v>1500</v>
      </c>
      <c r="BB21">
        <f t="shared" si="14"/>
        <v>2546</v>
      </c>
      <c r="BC21">
        <v>91</v>
      </c>
      <c r="BD21">
        <f t="shared" si="15"/>
        <v>7</v>
      </c>
      <c r="BE21">
        <f t="shared" si="16"/>
        <v>27.978021978021978</v>
      </c>
      <c r="BF21" t="s">
        <v>21</v>
      </c>
      <c r="BG21">
        <v>1478</v>
      </c>
      <c r="BH21">
        <v>0</v>
      </c>
      <c r="BI21">
        <v>-10</v>
      </c>
      <c r="BJ21">
        <f t="shared" si="17"/>
        <v>1468</v>
      </c>
      <c r="BK21">
        <v>0</v>
      </c>
      <c r="BL21">
        <f t="shared" si="18"/>
        <v>1468</v>
      </c>
      <c r="BM21">
        <v>39</v>
      </c>
      <c r="BN21">
        <f t="shared" si="19"/>
        <v>5</v>
      </c>
      <c r="BO21">
        <f t="shared" si="20"/>
        <v>37.641025641025642</v>
      </c>
      <c r="BP21" t="s">
        <v>22</v>
      </c>
      <c r="BQ21">
        <v>2186</v>
      </c>
      <c r="BR21">
        <v>0</v>
      </c>
      <c r="BS21">
        <v>0</v>
      </c>
      <c r="BT21">
        <f t="shared" si="21"/>
        <v>2186</v>
      </c>
      <c r="BU21">
        <v>0</v>
      </c>
      <c r="BV21">
        <f t="shared" si="22"/>
        <v>2186</v>
      </c>
      <c r="BW21">
        <v>17</v>
      </c>
      <c r="BX21">
        <f t="shared" si="23"/>
        <v>5</v>
      </c>
      <c r="BY21">
        <f t="shared" si="24"/>
        <v>128.58823529411765</v>
      </c>
      <c r="BZ21" t="s">
        <v>23</v>
      </c>
      <c r="CA21">
        <v>8400</v>
      </c>
    </row>
    <row r="22" spans="1:79" ht="17.25" customHeight="1" x14ac:dyDescent="0.3">
      <c r="A22" s="2">
        <v>44547</v>
      </c>
      <c r="B22" t="s">
        <v>64</v>
      </c>
      <c r="C22" t="s">
        <v>65</v>
      </c>
      <c r="D22" t="s">
        <v>27</v>
      </c>
      <c r="E22" t="s">
        <v>4</v>
      </c>
      <c r="F22">
        <v>29079</v>
      </c>
      <c r="G22">
        <v>0</v>
      </c>
      <c r="H22">
        <v>0</v>
      </c>
      <c r="I22">
        <v>-2074</v>
      </c>
      <c r="J22">
        <f t="shared" si="0"/>
        <v>27005</v>
      </c>
      <c r="K22">
        <v>0</v>
      </c>
      <c r="L22">
        <f t="shared" si="1"/>
        <v>27005</v>
      </c>
      <c r="M22">
        <v>4430</v>
      </c>
      <c r="N22">
        <v>1</v>
      </c>
      <c r="O22">
        <f t="shared" si="2"/>
        <v>6.0959367945823928</v>
      </c>
      <c r="P22" t="s">
        <v>15</v>
      </c>
      <c r="Q22">
        <v>7861</v>
      </c>
      <c r="R22">
        <v>0</v>
      </c>
      <c r="S22">
        <v>0</v>
      </c>
      <c r="T22">
        <v>0</v>
      </c>
      <c r="U22">
        <f t="shared" si="3"/>
        <v>7861</v>
      </c>
      <c r="V22">
        <v>0</v>
      </c>
      <c r="W22">
        <f t="shared" si="4"/>
        <v>7861</v>
      </c>
      <c r="X22">
        <v>598</v>
      </c>
      <c r="Y22">
        <v>2</v>
      </c>
      <c r="Z22">
        <f t="shared" si="5"/>
        <v>13.145484949832776</v>
      </c>
      <c r="AA22" t="s">
        <v>16</v>
      </c>
      <c r="AB22">
        <v>142319</v>
      </c>
      <c r="AC22">
        <v>0</v>
      </c>
      <c r="AD22">
        <v>0</v>
      </c>
      <c r="AE22">
        <v>-148</v>
      </c>
      <c r="AF22">
        <f t="shared" si="6"/>
        <v>142171</v>
      </c>
      <c r="AG22">
        <v>80400</v>
      </c>
      <c r="AH22">
        <f t="shared" si="7"/>
        <v>222571</v>
      </c>
      <c r="AI22">
        <v>4976</v>
      </c>
      <c r="AJ22">
        <f t="shared" si="8"/>
        <v>6</v>
      </c>
      <c r="AK22">
        <f t="shared" si="25"/>
        <v>44.728898713826368</v>
      </c>
      <c r="AL22" t="s">
        <v>19</v>
      </c>
      <c r="AM22">
        <v>27216</v>
      </c>
      <c r="AN22">
        <v>2930</v>
      </c>
      <c r="AO22">
        <v>-535</v>
      </c>
      <c r="AP22">
        <f t="shared" si="9"/>
        <v>29611</v>
      </c>
      <c r="AQ22">
        <v>0</v>
      </c>
      <c r="AR22">
        <f t="shared" si="10"/>
        <v>29611</v>
      </c>
      <c r="AS22">
        <v>1243</v>
      </c>
      <c r="AT22">
        <f t="shared" si="11"/>
        <v>6</v>
      </c>
      <c r="AU22">
        <f t="shared" si="12"/>
        <v>23.822204344328238</v>
      </c>
      <c r="AV22" t="s">
        <v>20</v>
      </c>
      <c r="AW22">
        <v>35325</v>
      </c>
      <c r="AX22">
        <v>0</v>
      </c>
      <c r="AY22">
        <v>-572</v>
      </c>
      <c r="AZ22">
        <f t="shared" si="13"/>
        <v>34753</v>
      </c>
      <c r="BA22">
        <v>90253</v>
      </c>
      <c r="BB22">
        <f t="shared" si="14"/>
        <v>125006</v>
      </c>
      <c r="BC22">
        <v>3376</v>
      </c>
      <c r="BD22">
        <f t="shared" si="15"/>
        <v>7</v>
      </c>
      <c r="BE22">
        <f t="shared" si="16"/>
        <v>37.027843601895732</v>
      </c>
      <c r="BF22" t="s">
        <v>21</v>
      </c>
      <c r="BG22">
        <v>31029</v>
      </c>
      <c r="BH22">
        <v>0</v>
      </c>
      <c r="BI22">
        <v>-742</v>
      </c>
      <c r="BJ22">
        <f t="shared" si="17"/>
        <v>30287</v>
      </c>
      <c r="BK22">
        <v>0</v>
      </c>
      <c r="BL22">
        <f t="shared" si="18"/>
        <v>30287</v>
      </c>
      <c r="BM22">
        <v>1370</v>
      </c>
      <c r="BN22">
        <f t="shared" si="19"/>
        <v>5</v>
      </c>
      <c r="BO22">
        <f>IFERROR(BL22/BM22,0)</f>
        <v>22.107299270072993</v>
      </c>
      <c r="BP22" t="s">
        <v>22</v>
      </c>
      <c r="BQ22">
        <v>30220</v>
      </c>
      <c r="BR22">
        <v>0</v>
      </c>
      <c r="BS22">
        <v>-400</v>
      </c>
      <c r="BT22">
        <f t="shared" si="21"/>
        <v>29820</v>
      </c>
      <c r="BU22">
        <v>30000</v>
      </c>
      <c r="BV22">
        <f t="shared" si="22"/>
        <v>59820</v>
      </c>
      <c r="BW22">
        <v>985</v>
      </c>
      <c r="BX22">
        <f t="shared" si="23"/>
        <v>5</v>
      </c>
      <c r="BY22">
        <f t="shared" si="24"/>
        <v>60.730964467005073</v>
      </c>
      <c r="BZ22" t="s">
        <v>23</v>
      </c>
      <c r="CA22">
        <v>251881</v>
      </c>
    </row>
    <row r="23" spans="1:79" ht="17.25" customHeight="1" x14ac:dyDescent="0.3">
      <c r="A23" s="2">
        <v>44547</v>
      </c>
      <c r="B23" t="s">
        <v>66</v>
      </c>
      <c r="C23" t="s">
        <v>67</v>
      </c>
      <c r="D23" t="s">
        <v>27</v>
      </c>
      <c r="E23" t="s">
        <v>4</v>
      </c>
      <c r="F23">
        <v>695</v>
      </c>
      <c r="G23">
        <v>339</v>
      </c>
      <c r="H23">
        <v>0</v>
      </c>
      <c r="I23">
        <v>0</v>
      </c>
      <c r="J23">
        <f t="shared" si="0"/>
        <v>1034</v>
      </c>
      <c r="K23">
        <v>0</v>
      </c>
      <c r="L23">
        <f t="shared" si="1"/>
        <v>1034</v>
      </c>
      <c r="M23">
        <v>14</v>
      </c>
      <c r="N23">
        <v>1</v>
      </c>
      <c r="O23">
        <f t="shared" si="2"/>
        <v>73.857142857142861</v>
      </c>
      <c r="P23" t="s">
        <v>15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1422</v>
      </c>
      <c r="AC23">
        <v>0</v>
      </c>
      <c r="AD23">
        <v>0</v>
      </c>
      <c r="AE23">
        <v>0</v>
      </c>
      <c r="AF23">
        <f t="shared" si="6"/>
        <v>1422</v>
      </c>
      <c r="AG23">
        <v>0</v>
      </c>
      <c r="AH23">
        <f t="shared" si="7"/>
        <v>1422</v>
      </c>
      <c r="AI23">
        <v>17</v>
      </c>
      <c r="AJ23">
        <f t="shared" si="8"/>
        <v>6</v>
      </c>
      <c r="AK23">
        <f t="shared" si="25"/>
        <v>83.647058823529406</v>
      </c>
      <c r="AL23" t="s">
        <v>19</v>
      </c>
      <c r="AM23">
        <v>523</v>
      </c>
      <c r="AN23">
        <v>950</v>
      </c>
      <c r="AO23">
        <v>0</v>
      </c>
      <c r="AP23">
        <f t="shared" si="9"/>
        <v>1473</v>
      </c>
      <c r="AQ23">
        <v>0</v>
      </c>
      <c r="AR23">
        <f t="shared" si="10"/>
        <v>1473</v>
      </c>
      <c r="AS23">
        <v>15</v>
      </c>
      <c r="AT23">
        <f t="shared" si="11"/>
        <v>6</v>
      </c>
      <c r="AU23">
        <f t="shared" si="12"/>
        <v>98.2</v>
      </c>
      <c r="AV23" t="s">
        <v>20</v>
      </c>
      <c r="AW23">
        <v>22</v>
      </c>
      <c r="AX23">
        <v>0</v>
      </c>
      <c r="AY23">
        <v>0</v>
      </c>
      <c r="AZ23">
        <f t="shared" si="13"/>
        <v>22</v>
      </c>
      <c r="BA23">
        <v>0</v>
      </c>
      <c r="BB23">
        <f t="shared" si="14"/>
        <v>22</v>
      </c>
      <c r="BC23">
        <v>5</v>
      </c>
      <c r="BD23">
        <f t="shared" si="15"/>
        <v>7</v>
      </c>
      <c r="BE23">
        <f t="shared" si="16"/>
        <v>4.4000000000000004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1019</v>
      </c>
      <c r="BR23">
        <v>335</v>
      </c>
      <c r="BS23">
        <v>0</v>
      </c>
      <c r="BT23">
        <f t="shared" si="21"/>
        <v>1354</v>
      </c>
      <c r="BU23">
        <v>0</v>
      </c>
      <c r="BV23">
        <f t="shared" si="22"/>
        <v>1354</v>
      </c>
      <c r="BW23">
        <v>8</v>
      </c>
      <c r="BX23">
        <f t="shared" si="23"/>
        <v>5</v>
      </c>
      <c r="BY23">
        <f t="shared" si="24"/>
        <v>169.25</v>
      </c>
      <c r="BZ23" t="s">
        <v>23</v>
      </c>
      <c r="CA23">
        <v>0</v>
      </c>
    </row>
    <row r="24" spans="1:79" ht="17.25" customHeight="1" x14ac:dyDescent="0.3">
      <c r="A24" s="2">
        <v>44547</v>
      </c>
      <c r="B24" t="s">
        <v>68</v>
      </c>
      <c r="C24" t="s">
        <v>69</v>
      </c>
      <c r="D24" t="s">
        <v>27</v>
      </c>
      <c r="E24" t="s">
        <v>4</v>
      </c>
      <c r="F24">
        <v>397</v>
      </c>
      <c r="G24">
        <v>0</v>
      </c>
      <c r="H24">
        <v>0</v>
      </c>
      <c r="I24">
        <v>-8</v>
      </c>
      <c r="J24">
        <f t="shared" si="0"/>
        <v>389</v>
      </c>
      <c r="K24">
        <v>0</v>
      </c>
      <c r="L24">
        <f t="shared" si="1"/>
        <v>389</v>
      </c>
      <c r="M24">
        <v>17</v>
      </c>
      <c r="N24">
        <v>1</v>
      </c>
      <c r="O24">
        <f t="shared" si="2"/>
        <v>22.882352941176471</v>
      </c>
      <c r="P24" t="s">
        <v>15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A24" t="s">
        <v>16</v>
      </c>
      <c r="AB24">
        <v>226</v>
      </c>
      <c r="AC24">
        <v>0</v>
      </c>
      <c r="AD24">
        <v>0</v>
      </c>
      <c r="AE24">
        <v>0</v>
      </c>
      <c r="AF24">
        <f t="shared" si="6"/>
        <v>226</v>
      </c>
      <c r="AG24">
        <v>0</v>
      </c>
      <c r="AH24">
        <f t="shared" si="7"/>
        <v>226</v>
      </c>
      <c r="AI24">
        <v>7</v>
      </c>
      <c r="AJ24">
        <f t="shared" si="8"/>
        <v>6</v>
      </c>
      <c r="AK24">
        <f t="shared" si="25"/>
        <v>32.285714285714285</v>
      </c>
      <c r="AL24" t="s">
        <v>19</v>
      </c>
      <c r="AM24">
        <v>1329</v>
      </c>
      <c r="AN24">
        <v>600</v>
      </c>
      <c r="AO24">
        <v>0</v>
      </c>
      <c r="AP24">
        <f t="shared" si="9"/>
        <v>1929</v>
      </c>
      <c r="AQ24">
        <v>0</v>
      </c>
      <c r="AR24">
        <f t="shared" si="10"/>
        <v>1929</v>
      </c>
      <c r="AS24">
        <v>16</v>
      </c>
      <c r="AT24">
        <f t="shared" si="11"/>
        <v>6</v>
      </c>
      <c r="AU24">
        <f t="shared" si="12"/>
        <v>120.5625</v>
      </c>
      <c r="AV24" t="s">
        <v>20</v>
      </c>
      <c r="AW24">
        <v>217</v>
      </c>
      <c r="AX24">
        <v>0</v>
      </c>
      <c r="AY24">
        <v>0</v>
      </c>
      <c r="AZ24">
        <f t="shared" si="13"/>
        <v>217</v>
      </c>
      <c r="BA24">
        <v>0</v>
      </c>
      <c r="BB24">
        <f t="shared" si="14"/>
        <v>217</v>
      </c>
      <c r="BC24">
        <v>13</v>
      </c>
      <c r="BD24">
        <f t="shared" si="15"/>
        <v>7</v>
      </c>
      <c r="BE24">
        <f t="shared" si="16"/>
        <v>16.692307692307693</v>
      </c>
      <c r="BF24" t="s">
        <v>21</v>
      </c>
      <c r="BG24">
        <v>382</v>
      </c>
      <c r="BH24">
        <v>300</v>
      </c>
      <c r="BI24">
        <v>-2</v>
      </c>
      <c r="BJ24">
        <f t="shared" si="17"/>
        <v>680</v>
      </c>
      <c r="BK24">
        <v>0</v>
      </c>
      <c r="BL24">
        <f t="shared" si="18"/>
        <v>680</v>
      </c>
      <c r="BM24">
        <v>6</v>
      </c>
      <c r="BN24">
        <f t="shared" si="19"/>
        <v>5</v>
      </c>
      <c r="BO24">
        <f t="shared" si="20"/>
        <v>113.33333333333333</v>
      </c>
      <c r="BP24" t="s">
        <v>22</v>
      </c>
      <c r="BQ24">
        <v>847</v>
      </c>
      <c r="BR24">
        <v>0</v>
      </c>
      <c r="BS24">
        <v>0</v>
      </c>
      <c r="BT24">
        <f t="shared" si="21"/>
        <v>847</v>
      </c>
      <c r="BU24">
        <v>0</v>
      </c>
      <c r="BV24">
        <f t="shared" si="22"/>
        <v>847</v>
      </c>
      <c r="BW24">
        <v>8</v>
      </c>
      <c r="BX24">
        <f t="shared" si="23"/>
        <v>5</v>
      </c>
      <c r="BY24">
        <f t="shared" si="24"/>
        <v>105.875</v>
      </c>
      <c r="BZ24" t="s">
        <v>23</v>
      </c>
      <c r="CA24">
        <v>898</v>
      </c>
    </row>
    <row r="25" spans="1:79" ht="17.25" customHeight="1" x14ac:dyDescent="0.3">
      <c r="A25" s="2">
        <v>44547</v>
      </c>
      <c r="B25" t="s">
        <v>70</v>
      </c>
      <c r="C25" t="s">
        <v>71</v>
      </c>
      <c r="D25" t="s">
        <v>27</v>
      </c>
      <c r="E25" t="s">
        <v>4</v>
      </c>
      <c r="F25">
        <v>872</v>
      </c>
      <c r="G25">
        <v>0</v>
      </c>
      <c r="H25">
        <v>0</v>
      </c>
      <c r="I25">
        <v>-92</v>
      </c>
      <c r="J25">
        <f t="shared" si="0"/>
        <v>780</v>
      </c>
      <c r="K25">
        <v>0</v>
      </c>
      <c r="L25">
        <f t="shared" si="1"/>
        <v>780</v>
      </c>
      <c r="M25">
        <v>94</v>
      </c>
      <c r="N25">
        <v>1</v>
      </c>
      <c r="O25">
        <f t="shared" si="2"/>
        <v>8.2978723404255312</v>
      </c>
      <c r="P25" t="s">
        <v>15</v>
      </c>
      <c r="Q25">
        <v>563</v>
      </c>
      <c r="R25">
        <v>0</v>
      </c>
      <c r="S25">
        <v>0</v>
      </c>
      <c r="T25">
        <v>0</v>
      </c>
      <c r="U25">
        <f t="shared" si="3"/>
        <v>563</v>
      </c>
      <c r="V25">
        <v>0</v>
      </c>
      <c r="W25">
        <f t="shared" si="4"/>
        <v>563</v>
      </c>
      <c r="X25">
        <v>23</v>
      </c>
      <c r="Y25">
        <v>2</v>
      </c>
      <c r="Z25">
        <f t="shared" si="5"/>
        <v>24.478260869565219</v>
      </c>
      <c r="AA25" t="s">
        <v>16</v>
      </c>
      <c r="AB25">
        <v>2157</v>
      </c>
      <c r="AC25">
        <v>0</v>
      </c>
      <c r="AD25">
        <v>0</v>
      </c>
      <c r="AE25">
        <v>0</v>
      </c>
      <c r="AF25">
        <f t="shared" si="6"/>
        <v>2157</v>
      </c>
      <c r="AG25">
        <v>0</v>
      </c>
      <c r="AH25">
        <f t="shared" si="7"/>
        <v>2157</v>
      </c>
      <c r="AI25">
        <v>59</v>
      </c>
      <c r="AJ25">
        <f t="shared" si="8"/>
        <v>6</v>
      </c>
      <c r="AK25">
        <f t="shared" si="25"/>
        <v>36.559322033898304</v>
      </c>
      <c r="AL25" t="s">
        <v>19</v>
      </c>
      <c r="AM25">
        <v>1704</v>
      </c>
      <c r="AN25">
        <v>0</v>
      </c>
      <c r="AO25">
        <v>-78</v>
      </c>
      <c r="AP25">
        <f t="shared" si="9"/>
        <v>1626</v>
      </c>
      <c r="AQ25">
        <v>0</v>
      </c>
      <c r="AR25">
        <f t="shared" si="10"/>
        <v>1626</v>
      </c>
      <c r="AS25">
        <v>82</v>
      </c>
      <c r="AT25">
        <f t="shared" si="11"/>
        <v>6</v>
      </c>
      <c r="AU25">
        <f t="shared" si="12"/>
        <v>19.829268292682926</v>
      </c>
      <c r="AV25" t="s">
        <v>20</v>
      </c>
      <c r="AW25">
        <v>810</v>
      </c>
      <c r="AX25">
        <v>0</v>
      </c>
      <c r="AY25">
        <v>-30</v>
      </c>
      <c r="AZ25">
        <f t="shared" si="13"/>
        <v>780</v>
      </c>
      <c r="BA25">
        <v>900</v>
      </c>
      <c r="BB25">
        <f t="shared" si="14"/>
        <v>1680</v>
      </c>
      <c r="BC25">
        <v>72</v>
      </c>
      <c r="BD25">
        <f t="shared" si="15"/>
        <v>7</v>
      </c>
      <c r="BE25">
        <f t="shared" si="16"/>
        <v>23.333333333333332</v>
      </c>
      <c r="BF25" t="s">
        <v>21</v>
      </c>
      <c r="BG25">
        <v>1090</v>
      </c>
      <c r="BH25">
        <v>0</v>
      </c>
      <c r="BI25">
        <v>-86</v>
      </c>
      <c r="BJ25">
        <f t="shared" si="17"/>
        <v>1004</v>
      </c>
      <c r="BK25">
        <v>0</v>
      </c>
      <c r="BL25">
        <f t="shared" si="18"/>
        <v>1004</v>
      </c>
      <c r="BM25">
        <v>45</v>
      </c>
      <c r="BN25">
        <f t="shared" si="19"/>
        <v>5</v>
      </c>
      <c r="BO25">
        <f t="shared" si="20"/>
        <v>22.31111111111111</v>
      </c>
      <c r="BP25" t="s">
        <v>22</v>
      </c>
      <c r="BQ25">
        <v>4001</v>
      </c>
      <c r="BR25">
        <v>0</v>
      </c>
      <c r="BS25">
        <v>0</v>
      </c>
      <c r="BT25">
        <f t="shared" si="21"/>
        <v>4001</v>
      </c>
      <c r="BU25">
        <v>0</v>
      </c>
      <c r="BV25">
        <f t="shared" si="22"/>
        <v>4001</v>
      </c>
      <c r="BW25">
        <v>41</v>
      </c>
      <c r="BX25">
        <f t="shared" si="23"/>
        <v>5</v>
      </c>
      <c r="BY25">
        <f t="shared" si="24"/>
        <v>97.58536585365853</v>
      </c>
      <c r="BZ25" t="s">
        <v>23</v>
      </c>
      <c r="CA25">
        <v>34800</v>
      </c>
    </row>
    <row r="26" spans="1:79" ht="17.25" customHeight="1" x14ac:dyDescent="0.3">
      <c r="A26" s="2">
        <v>44547</v>
      </c>
      <c r="B26" t="s">
        <v>72</v>
      </c>
      <c r="C26" t="s">
        <v>73</v>
      </c>
      <c r="D26" t="s">
        <v>27</v>
      </c>
      <c r="E26" t="s">
        <v>4</v>
      </c>
      <c r="F26">
        <v>696</v>
      </c>
      <c r="G26">
        <v>0</v>
      </c>
      <c r="H26">
        <v>0</v>
      </c>
      <c r="I26">
        <v>-10</v>
      </c>
      <c r="J26">
        <f t="shared" si="0"/>
        <v>686</v>
      </c>
      <c r="K26">
        <v>0</v>
      </c>
      <c r="L26">
        <f t="shared" si="1"/>
        <v>686</v>
      </c>
      <c r="M26">
        <v>33</v>
      </c>
      <c r="N26">
        <v>1</v>
      </c>
      <c r="O26">
        <f t="shared" si="2"/>
        <v>20.787878787878789</v>
      </c>
      <c r="P26" t="s">
        <v>15</v>
      </c>
      <c r="Q26">
        <v>200</v>
      </c>
      <c r="R26">
        <v>0</v>
      </c>
      <c r="S26">
        <v>0</v>
      </c>
      <c r="T26">
        <v>0</v>
      </c>
      <c r="U26">
        <f t="shared" si="3"/>
        <v>200</v>
      </c>
      <c r="V26">
        <v>0</v>
      </c>
      <c r="W26">
        <f t="shared" si="4"/>
        <v>200</v>
      </c>
      <c r="X26">
        <v>8</v>
      </c>
      <c r="Y26">
        <v>2</v>
      </c>
      <c r="Z26">
        <f t="shared" si="5"/>
        <v>25</v>
      </c>
      <c r="AA26" t="s">
        <v>16</v>
      </c>
      <c r="AB26">
        <v>1109</v>
      </c>
      <c r="AC26">
        <v>0</v>
      </c>
      <c r="AD26">
        <v>0</v>
      </c>
      <c r="AE26">
        <v>0</v>
      </c>
      <c r="AF26">
        <f t="shared" si="6"/>
        <v>1109</v>
      </c>
      <c r="AG26">
        <v>0</v>
      </c>
      <c r="AH26">
        <f t="shared" si="7"/>
        <v>1109</v>
      </c>
      <c r="AI26">
        <v>26</v>
      </c>
      <c r="AJ26">
        <f t="shared" si="8"/>
        <v>6</v>
      </c>
      <c r="AK26">
        <f t="shared" si="25"/>
        <v>42.653846153846153</v>
      </c>
      <c r="AL26" t="s">
        <v>19</v>
      </c>
      <c r="AM26">
        <v>1582</v>
      </c>
      <c r="AN26">
        <v>1700</v>
      </c>
      <c r="AO26">
        <v>-20</v>
      </c>
      <c r="AP26">
        <f t="shared" si="9"/>
        <v>3262</v>
      </c>
      <c r="AQ26">
        <v>0</v>
      </c>
      <c r="AR26">
        <f t="shared" si="10"/>
        <v>3262</v>
      </c>
      <c r="AS26">
        <v>30</v>
      </c>
      <c r="AT26">
        <f t="shared" si="11"/>
        <v>6</v>
      </c>
      <c r="AU26">
        <f t="shared" si="12"/>
        <v>108.73333333333333</v>
      </c>
      <c r="AV26" t="s">
        <v>20</v>
      </c>
      <c r="AW26">
        <v>384</v>
      </c>
      <c r="AX26">
        <v>0</v>
      </c>
      <c r="AY26">
        <v>0</v>
      </c>
      <c r="AZ26">
        <f t="shared" si="13"/>
        <v>384</v>
      </c>
      <c r="BA26">
        <v>600</v>
      </c>
      <c r="BB26">
        <f t="shared" si="14"/>
        <v>984</v>
      </c>
      <c r="BC26">
        <v>15</v>
      </c>
      <c r="BD26">
        <f t="shared" si="15"/>
        <v>7</v>
      </c>
      <c r="BE26">
        <f t="shared" si="16"/>
        <v>65.599999999999994</v>
      </c>
      <c r="BF26" t="s">
        <v>21</v>
      </c>
      <c r="BG26">
        <v>1382</v>
      </c>
      <c r="BH26">
        <v>0</v>
      </c>
      <c r="BI26">
        <v>0</v>
      </c>
      <c r="BJ26">
        <f t="shared" si="17"/>
        <v>1382</v>
      </c>
      <c r="BK26">
        <v>0</v>
      </c>
      <c r="BL26">
        <f t="shared" si="18"/>
        <v>1382</v>
      </c>
      <c r="BM26">
        <v>14</v>
      </c>
      <c r="BN26">
        <f t="shared" si="19"/>
        <v>5</v>
      </c>
      <c r="BO26">
        <f t="shared" si="20"/>
        <v>98.714285714285708</v>
      </c>
      <c r="BP26" t="s">
        <v>22</v>
      </c>
      <c r="BQ26">
        <v>480</v>
      </c>
      <c r="BR26">
        <v>475</v>
      </c>
      <c r="BS26">
        <v>-10</v>
      </c>
      <c r="BT26">
        <f t="shared" si="21"/>
        <v>945</v>
      </c>
      <c r="BU26">
        <v>0</v>
      </c>
      <c r="BV26">
        <f t="shared" si="22"/>
        <v>945</v>
      </c>
      <c r="BW26">
        <v>24</v>
      </c>
      <c r="BX26">
        <f t="shared" si="23"/>
        <v>5</v>
      </c>
      <c r="BY26">
        <f t="shared" si="24"/>
        <v>39.375</v>
      </c>
      <c r="BZ26" t="s">
        <v>23</v>
      </c>
      <c r="CA26">
        <v>8700</v>
      </c>
    </row>
    <row r="27" spans="1:79" ht="17.25" customHeight="1" x14ac:dyDescent="0.3">
      <c r="A27" s="2">
        <v>44547</v>
      </c>
      <c r="B27" t="s">
        <v>74</v>
      </c>
      <c r="C27" t="s">
        <v>75</v>
      </c>
      <c r="D27" t="s">
        <v>27</v>
      </c>
      <c r="E27" t="s">
        <v>4</v>
      </c>
      <c r="F27">
        <v>4615</v>
      </c>
      <c r="G27">
        <v>2678</v>
      </c>
      <c r="H27">
        <v>0</v>
      </c>
      <c r="I27">
        <v>-170</v>
      </c>
      <c r="J27">
        <f t="shared" si="0"/>
        <v>7123</v>
      </c>
      <c r="K27">
        <v>0</v>
      </c>
      <c r="L27">
        <f t="shared" si="1"/>
        <v>7123</v>
      </c>
      <c r="M27">
        <v>825</v>
      </c>
      <c r="N27">
        <v>1</v>
      </c>
      <c r="O27">
        <f t="shared" si="2"/>
        <v>8.6339393939393947</v>
      </c>
      <c r="P27" t="s">
        <v>15</v>
      </c>
      <c r="Q27">
        <v>739</v>
      </c>
      <c r="R27">
        <v>1426</v>
      </c>
      <c r="S27">
        <v>0</v>
      </c>
      <c r="T27">
        <v>-10</v>
      </c>
      <c r="U27">
        <f t="shared" si="3"/>
        <v>2155</v>
      </c>
      <c r="V27">
        <v>0</v>
      </c>
      <c r="W27">
        <f t="shared" si="4"/>
        <v>2155</v>
      </c>
      <c r="X27">
        <v>165</v>
      </c>
      <c r="Y27">
        <v>2</v>
      </c>
      <c r="Z27">
        <f>IFERROR(W27/X27,0)</f>
        <v>13.060606060606061</v>
      </c>
      <c r="AA27" t="s">
        <v>16</v>
      </c>
      <c r="AB27">
        <v>7393</v>
      </c>
      <c r="AC27">
        <v>0</v>
      </c>
      <c r="AD27">
        <v>0</v>
      </c>
      <c r="AE27">
        <v>-22</v>
      </c>
      <c r="AF27">
        <f t="shared" si="6"/>
        <v>7371</v>
      </c>
      <c r="AG27">
        <v>0</v>
      </c>
      <c r="AH27">
        <f t="shared" si="7"/>
        <v>7371</v>
      </c>
      <c r="AI27">
        <v>224</v>
      </c>
      <c r="AJ27">
        <f t="shared" si="8"/>
        <v>6</v>
      </c>
      <c r="AK27">
        <f t="shared" si="25"/>
        <v>32.90625</v>
      </c>
      <c r="AL27" t="s">
        <v>19</v>
      </c>
      <c r="AM27">
        <v>1990</v>
      </c>
      <c r="AN27">
        <v>1210</v>
      </c>
      <c r="AO27">
        <v>-136</v>
      </c>
      <c r="AP27">
        <f t="shared" si="9"/>
        <v>3064</v>
      </c>
      <c r="AQ27">
        <v>0</v>
      </c>
      <c r="AR27">
        <f t="shared" si="10"/>
        <v>3064</v>
      </c>
      <c r="AS27">
        <v>91</v>
      </c>
      <c r="AT27">
        <f t="shared" si="11"/>
        <v>6</v>
      </c>
      <c r="AU27">
        <f t="shared" si="12"/>
        <v>33.670329670329672</v>
      </c>
      <c r="AV27" t="s">
        <v>20</v>
      </c>
      <c r="AW27">
        <v>871</v>
      </c>
      <c r="AX27">
        <v>410</v>
      </c>
      <c r="AY27">
        <v>-20</v>
      </c>
      <c r="AZ27">
        <f t="shared" si="13"/>
        <v>1261</v>
      </c>
      <c r="BA27">
        <v>0</v>
      </c>
      <c r="BB27">
        <f t="shared" si="14"/>
        <v>1261</v>
      </c>
      <c r="BC27">
        <v>80</v>
      </c>
      <c r="BD27">
        <f t="shared" si="15"/>
        <v>7</v>
      </c>
      <c r="BE27">
        <f t="shared" si="16"/>
        <v>15.762499999999999</v>
      </c>
      <c r="BF27" t="s">
        <v>21</v>
      </c>
      <c r="BG27">
        <v>293</v>
      </c>
      <c r="BH27">
        <v>3850</v>
      </c>
      <c r="BI27">
        <v>-19</v>
      </c>
      <c r="BJ27">
        <f t="shared" si="17"/>
        <v>4124</v>
      </c>
      <c r="BK27">
        <v>0</v>
      </c>
      <c r="BL27">
        <f t="shared" si="18"/>
        <v>4124</v>
      </c>
      <c r="BM27">
        <v>90</v>
      </c>
      <c r="BN27">
        <f t="shared" si="19"/>
        <v>5</v>
      </c>
      <c r="BO27">
        <f t="shared" si="20"/>
        <v>45.822222222222223</v>
      </c>
      <c r="BP27" t="s">
        <v>22</v>
      </c>
      <c r="BQ27">
        <v>3299</v>
      </c>
      <c r="BR27">
        <v>2183</v>
      </c>
      <c r="BS27">
        <v>0</v>
      </c>
      <c r="BT27">
        <f t="shared" si="21"/>
        <v>5482</v>
      </c>
      <c r="BU27">
        <v>0</v>
      </c>
      <c r="BV27">
        <f t="shared" si="22"/>
        <v>5482</v>
      </c>
      <c r="BW27">
        <v>101</v>
      </c>
      <c r="BX27">
        <f t="shared" si="23"/>
        <v>5</v>
      </c>
      <c r="BY27">
        <f t="shared" si="24"/>
        <v>54.277227722772274</v>
      </c>
      <c r="BZ27" t="s">
        <v>23</v>
      </c>
      <c r="CA27">
        <v>13200</v>
      </c>
    </row>
    <row r="28" spans="1:79" ht="17.25" customHeight="1" x14ac:dyDescent="0.3">
      <c r="A28" s="2">
        <v>44547</v>
      </c>
      <c r="B28" t="s">
        <v>76</v>
      </c>
      <c r="C28" t="s">
        <v>77</v>
      </c>
      <c r="D28" t="s">
        <v>27</v>
      </c>
      <c r="E28" t="s">
        <v>4</v>
      </c>
      <c r="F28">
        <v>650</v>
      </c>
      <c r="G28">
        <v>0</v>
      </c>
      <c r="H28">
        <v>0</v>
      </c>
      <c r="I28">
        <v>-25</v>
      </c>
      <c r="J28">
        <f t="shared" si="0"/>
        <v>625</v>
      </c>
      <c r="K28">
        <v>0</v>
      </c>
      <c r="L28">
        <f t="shared" si="1"/>
        <v>625</v>
      </c>
      <c r="M28">
        <v>60</v>
      </c>
      <c r="N28">
        <v>1</v>
      </c>
      <c r="O28">
        <f t="shared" si="2"/>
        <v>10.416666666666666</v>
      </c>
      <c r="P28" t="s">
        <v>15</v>
      </c>
      <c r="Q28">
        <v>753</v>
      </c>
      <c r="R28">
        <v>0</v>
      </c>
      <c r="S28">
        <v>0</v>
      </c>
      <c r="T28">
        <v>0</v>
      </c>
      <c r="U28">
        <f t="shared" si="3"/>
        <v>753</v>
      </c>
      <c r="V28">
        <v>0</v>
      </c>
      <c r="W28">
        <f t="shared" si="4"/>
        <v>753</v>
      </c>
      <c r="X28">
        <v>11</v>
      </c>
      <c r="Y28">
        <v>2</v>
      </c>
      <c r="Z28">
        <f t="shared" si="5"/>
        <v>68.454545454545453</v>
      </c>
      <c r="AA28" t="s">
        <v>16</v>
      </c>
      <c r="AB28">
        <v>1901</v>
      </c>
      <c r="AC28">
        <v>0</v>
      </c>
      <c r="AD28">
        <v>0</v>
      </c>
      <c r="AE28">
        <v>0</v>
      </c>
      <c r="AF28">
        <f t="shared" si="6"/>
        <v>1901</v>
      </c>
      <c r="AG28">
        <v>0</v>
      </c>
      <c r="AH28">
        <f t="shared" si="7"/>
        <v>1901</v>
      </c>
      <c r="AI28">
        <v>40</v>
      </c>
      <c r="AJ28">
        <f t="shared" si="8"/>
        <v>6</v>
      </c>
      <c r="AK28">
        <f t="shared" si="25"/>
        <v>47.524999999999999</v>
      </c>
      <c r="AL28" t="s">
        <v>19</v>
      </c>
      <c r="AM28">
        <v>690</v>
      </c>
      <c r="AN28">
        <v>0</v>
      </c>
      <c r="AO28">
        <v>-12</v>
      </c>
      <c r="AP28">
        <f t="shared" si="9"/>
        <v>678</v>
      </c>
      <c r="AQ28">
        <v>0</v>
      </c>
      <c r="AR28">
        <f t="shared" si="10"/>
        <v>678</v>
      </c>
      <c r="AS28">
        <v>11</v>
      </c>
      <c r="AT28">
        <f t="shared" si="11"/>
        <v>6</v>
      </c>
      <c r="AU28">
        <f t="shared" si="12"/>
        <v>61.636363636363633</v>
      </c>
      <c r="AV28" t="s">
        <v>20</v>
      </c>
      <c r="AW28">
        <v>646</v>
      </c>
      <c r="AX28">
        <v>0</v>
      </c>
      <c r="AY28">
        <v>-10</v>
      </c>
      <c r="AZ28">
        <f t="shared" si="13"/>
        <v>636</v>
      </c>
      <c r="BA28">
        <v>0</v>
      </c>
      <c r="BB28">
        <f t="shared" si="14"/>
        <v>636</v>
      </c>
      <c r="BC28">
        <v>32</v>
      </c>
      <c r="BD28">
        <f t="shared" si="15"/>
        <v>7</v>
      </c>
      <c r="BE28">
        <f t="shared" si="16"/>
        <v>19.875</v>
      </c>
      <c r="BF28" t="s">
        <v>21</v>
      </c>
      <c r="BG28">
        <v>440</v>
      </c>
      <c r="BH28">
        <v>0</v>
      </c>
      <c r="BI28">
        <v>0</v>
      </c>
      <c r="BJ28">
        <f t="shared" si="17"/>
        <v>440</v>
      </c>
      <c r="BK28">
        <v>0</v>
      </c>
      <c r="BL28">
        <f t="shared" si="18"/>
        <v>440</v>
      </c>
      <c r="BM28">
        <v>13</v>
      </c>
      <c r="BN28">
        <f t="shared" si="19"/>
        <v>5</v>
      </c>
      <c r="BO28">
        <f t="shared" si="20"/>
        <v>33.846153846153847</v>
      </c>
      <c r="BP28" t="s">
        <v>22</v>
      </c>
      <c r="BQ28">
        <v>1512</v>
      </c>
      <c r="BR28">
        <v>0</v>
      </c>
      <c r="BS28">
        <v>0</v>
      </c>
      <c r="BT28">
        <f t="shared" si="21"/>
        <v>1512</v>
      </c>
      <c r="BU28">
        <v>0</v>
      </c>
      <c r="BV28">
        <f t="shared" si="22"/>
        <v>1512</v>
      </c>
      <c r="BW28">
        <v>17</v>
      </c>
      <c r="BX28">
        <f t="shared" si="23"/>
        <v>5</v>
      </c>
      <c r="BY28">
        <f t="shared" si="24"/>
        <v>88.941176470588232</v>
      </c>
      <c r="BZ28" t="s">
        <v>23</v>
      </c>
      <c r="CA28">
        <v>11400</v>
      </c>
    </row>
    <row r="29" spans="1:79" ht="17.25" customHeight="1" x14ac:dyDescent="0.3">
      <c r="A29" s="2">
        <v>44547</v>
      </c>
      <c r="B29" t="s">
        <v>78</v>
      </c>
      <c r="C29" t="s">
        <v>79</v>
      </c>
      <c r="D29" t="s">
        <v>27</v>
      </c>
      <c r="E29" t="s">
        <v>4</v>
      </c>
      <c r="F29">
        <v>937</v>
      </c>
      <c r="G29">
        <v>0</v>
      </c>
      <c r="H29">
        <v>0</v>
      </c>
      <c r="I29">
        <v>-10</v>
      </c>
      <c r="J29">
        <f t="shared" si="0"/>
        <v>927</v>
      </c>
      <c r="K29">
        <v>0</v>
      </c>
      <c r="L29">
        <f t="shared" si="1"/>
        <v>927</v>
      </c>
      <c r="M29">
        <v>27</v>
      </c>
      <c r="N29">
        <v>1</v>
      </c>
      <c r="O29">
        <f t="shared" si="2"/>
        <v>34.333333333333336</v>
      </c>
      <c r="P29" t="s">
        <v>15</v>
      </c>
      <c r="Q29">
        <v>567</v>
      </c>
      <c r="R29">
        <v>0</v>
      </c>
      <c r="S29">
        <v>0</v>
      </c>
      <c r="T29">
        <v>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A29" t="s">
        <v>16</v>
      </c>
      <c r="AB29">
        <v>2762</v>
      </c>
      <c r="AC29">
        <v>0</v>
      </c>
      <c r="AD29">
        <v>0</v>
      </c>
      <c r="AE29">
        <v>0</v>
      </c>
      <c r="AF29">
        <f t="shared" si="6"/>
        <v>2762</v>
      </c>
      <c r="AG29">
        <v>0</v>
      </c>
      <c r="AH29">
        <f t="shared" si="7"/>
        <v>2762</v>
      </c>
      <c r="AI29">
        <v>52</v>
      </c>
      <c r="AJ29">
        <f t="shared" si="8"/>
        <v>6</v>
      </c>
      <c r="AK29">
        <f t="shared" si="25"/>
        <v>53.115384615384613</v>
      </c>
      <c r="AL29" t="s">
        <v>19</v>
      </c>
      <c r="AM29">
        <v>944</v>
      </c>
      <c r="AN29">
        <v>0</v>
      </c>
      <c r="AO29">
        <v>0</v>
      </c>
      <c r="AP29">
        <f t="shared" si="9"/>
        <v>944</v>
      </c>
      <c r="AQ29">
        <v>0</v>
      </c>
      <c r="AR29">
        <f t="shared" si="10"/>
        <v>944</v>
      </c>
      <c r="AS29">
        <v>11</v>
      </c>
      <c r="AT29">
        <f t="shared" si="11"/>
        <v>6</v>
      </c>
      <c r="AU29">
        <f t="shared" si="12"/>
        <v>85.818181818181813</v>
      </c>
      <c r="AV29" t="s">
        <v>20</v>
      </c>
      <c r="AW29">
        <v>1118</v>
      </c>
      <c r="AX29">
        <v>0</v>
      </c>
      <c r="AY29">
        <v>0</v>
      </c>
      <c r="AZ29">
        <f t="shared" si="13"/>
        <v>1118</v>
      </c>
      <c r="BA29">
        <v>0</v>
      </c>
      <c r="BB29">
        <f t="shared" si="14"/>
        <v>1118</v>
      </c>
      <c r="BC29">
        <v>38</v>
      </c>
      <c r="BD29">
        <f t="shared" si="15"/>
        <v>7</v>
      </c>
      <c r="BE29">
        <f t="shared" si="16"/>
        <v>29.421052631578949</v>
      </c>
      <c r="BF29" t="s">
        <v>21</v>
      </c>
      <c r="BG29">
        <v>564</v>
      </c>
      <c r="BH29">
        <v>0</v>
      </c>
      <c r="BI29">
        <v>-20</v>
      </c>
      <c r="BJ29">
        <f t="shared" si="17"/>
        <v>544</v>
      </c>
      <c r="BK29">
        <v>0</v>
      </c>
      <c r="BL29">
        <f t="shared" si="18"/>
        <v>544</v>
      </c>
      <c r="BM29">
        <v>16</v>
      </c>
      <c r="BN29">
        <f t="shared" si="19"/>
        <v>5</v>
      </c>
      <c r="BO29">
        <f t="shared" si="20"/>
        <v>34</v>
      </c>
      <c r="BP29" t="s">
        <v>22</v>
      </c>
      <c r="BQ29">
        <v>1469</v>
      </c>
      <c r="BR29">
        <v>0</v>
      </c>
      <c r="BS29">
        <v>-10</v>
      </c>
      <c r="BT29">
        <f t="shared" si="21"/>
        <v>1459</v>
      </c>
      <c r="BU29">
        <v>0</v>
      </c>
      <c r="BV29">
        <f t="shared" si="22"/>
        <v>1459</v>
      </c>
      <c r="BW29">
        <v>5</v>
      </c>
      <c r="BX29">
        <f t="shared" si="23"/>
        <v>5</v>
      </c>
      <c r="BY29">
        <f t="shared" si="24"/>
        <v>291.8</v>
      </c>
      <c r="BZ29" t="s">
        <v>23</v>
      </c>
      <c r="CA29">
        <v>2700</v>
      </c>
    </row>
    <row r="30" spans="1:79" ht="17.25" customHeight="1" x14ac:dyDescent="0.3">
      <c r="A30" s="2">
        <v>44547</v>
      </c>
      <c r="B30" t="s">
        <v>80</v>
      </c>
      <c r="C30" t="s">
        <v>81</v>
      </c>
      <c r="D30" t="s">
        <v>27</v>
      </c>
      <c r="E30" t="s">
        <v>4</v>
      </c>
      <c r="F30">
        <v>1224</v>
      </c>
      <c r="G30">
        <v>0</v>
      </c>
      <c r="H30">
        <v>0</v>
      </c>
      <c r="I30">
        <v>-10</v>
      </c>
      <c r="J30">
        <f t="shared" si="0"/>
        <v>1214</v>
      </c>
      <c r="K30">
        <v>0</v>
      </c>
      <c r="L30">
        <f t="shared" si="1"/>
        <v>1214</v>
      </c>
      <c r="M30">
        <v>30</v>
      </c>
      <c r="N30">
        <v>1</v>
      </c>
      <c r="O30">
        <f t="shared" si="2"/>
        <v>40.466666666666669</v>
      </c>
      <c r="P30" t="s">
        <v>15</v>
      </c>
      <c r="Q30">
        <v>302</v>
      </c>
      <c r="R30">
        <v>0</v>
      </c>
      <c r="S30">
        <v>0</v>
      </c>
      <c r="T30">
        <v>-10</v>
      </c>
      <c r="U30">
        <f t="shared" si="3"/>
        <v>292</v>
      </c>
      <c r="V30">
        <v>0</v>
      </c>
      <c r="W30">
        <f t="shared" si="4"/>
        <v>292</v>
      </c>
      <c r="X30">
        <v>7</v>
      </c>
      <c r="Y30">
        <v>2</v>
      </c>
      <c r="Z30">
        <f t="shared" si="5"/>
        <v>41.714285714285715</v>
      </c>
      <c r="AA30" t="s">
        <v>16</v>
      </c>
      <c r="AB30">
        <v>3315</v>
      </c>
      <c r="AC30">
        <v>0</v>
      </c>
      <c r="AD30">
        <v>0</v>
      </c>
      <c r="AE30">
        <v>-10</v>
      </c>
      <c r="AF30">
        <f t="shared" si="6"/>
        <v>3305</v>
      </c>
      <c r="AG30">
        <v>0</v>
      </c>
      <c r="AH30">
        <f t="shared" si="7"/>
        <v>3305</v>
      </c>
      <c r="AI30">
        <v>99</v>
      </c>
      <c r="AJ30">
        <f t="shared" si="8"/>
        <v>6</v>
      </c>
      <c r="AK30">
        <f t="shared" si="25"/>
        <v>33.383838383838381</v>
      </c>
      <c r="AL30" t="s">
        <v>19</v>
      </c>
      <c r="AM30">
        <v>1731</v>
      </c>
      <c r="AN30">
        <v>70</v>
      </c>
      <c r="AO30">
        <v>-20</v>
      </c>
      <c r="AP30">
        <f t="shared" si="9"/>
        <v>1781</v>
      </c>
      <c r="AQ30">
        <v>0</v>
      </c>
      <c r="AR30">
        <f t="shared" si="10"/>
        <v>1781</v>
      </c>
      <c r="AS30">
        <v>40</v>
      </c>
      <c r="AT30">
        <f t="shared" si="11"/>
        <v>6</v>
      </c>
      <c r="AU30">
        <f t="shared" si="12"/>
        <v>44.524999999999999</v>
      </c>
      <c r="AV30" t="s">
        <v>20</v>
      </c>
      <c r="AW30">
        <v>842</v>
      </c>
      <c r="AX30">
        <v>0</v>
      </c>
      <c r="AY30">
        <v>0</v>
      </c>
      <c r="AZ30">
        <f t="shared" si="13"/>
        <v>842</v>
      </c>
      <c r="BA30">
        <v>1500</v>
      </c>
      <c r="BB30">
        <f t="shared" si="14"/>
        <v>2342</v>
      </c>
      <c r="BC30">
        <v>77</v>
      </c>
      <c r="BD30">
        <f t="shared" si="15"/>
        <v>7</v>
      </c>
      <c r="BE30">
        <f t="shared" si="16"/>
        <v>30.415584415584416</v>
      </c>
      <c r="BF30" t="s">
        <v>21</v>
      </c>
      <c r="BG30">
        <v>811</v>
      </c>
      <c r="BH30">
        <v>40</v>
      </c>
      <c r="BI30">
        <v>-10</v>
      </c>
      <c r="BJ30">
        <f t="shared" si="17"/>
        <v>841</v>
      </c>
      <c r="BK30">
        <v>0</v>
      </c>
      <c r="BL30">
        <f t="shared" si="18"/>
        <v>841</v>
      </c>
      <c r="BM30">
        <v>29</v>
      </c>
      <c r="BN30">
        <f t="shared" si="19"/>
        <v>5</v>
      </c>
      <c r="BO30">
        <f t="shared" si="20"/>
        <v>29</v>
      </c>
      <c r="BP30" t="s">
        <v>22</v>
      </c>
      <c r="BQ30">
        <v>1729</v>
      </c>
      <c r="BR30">
        <v>0</v>
      </c>
      <c r="BS30">
        <v>-10</v>
      </c>
      <c r="BT30">
        <f t="shared" si="21"/>
        <v>1719</v>
      </c>
      <c r="BU30">
        <v>0</v>
      </c>
      <c r="BV30">
        <f t="shared" si="22"/>
        <v>1719</v>
      </c>
      <c r="BW30">
        <v>14</v>
      </c>
      <c r="BX30">
        <f t="shared" si="23"/>
        <v>5</v>
      </c>
      <c r="BY30">
        <f t="shared" si="24"/>
        <v>122.78571428571429</v>
      </c>
      <c r="BZ30" t="s">
        <v>23</v>
      </c>
      <c r="CA30">
        <v>1800</v>
      </c>
    </row>
    <row r="31" spans="1:79" ht="17.25" customHeight="1" x14ac:dyDescent="0.3">
      <c r="A31" s="2">
        <v>44547</v>
      </c>
      <c r="B31" t="s">
        <v>82</v>
      </c>
      <c r="C31" t="s">
        <v>83</v>
      </c>
      <c r="D31" t="s">
        <v>27</v>
      </c>
      <c r="E31" t="s">
        <v>4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P31" t="s">
        <v>15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377</v>
      </c>
      <c r="AC31">
        <v>0</v>
      </c>
      <c r="AD31">
        <v>0</v>
      </c>
      <c r="AE31">
        <v>0</v>
      </c>
      <c r="AF31">
        <f t="shared" si="6"/>
        <v>377</v>
      </c>
      <c r="AG31">
        <v>0</v>
      </c>
      <c r="AH31">
        <f t="shared" si="7"/>
        <v>377</v>
      </c>
      <c r="AI31">
        <v>52</v>
      </c>
      <c r="AJ31">
        <f t="shared" si="8"/>
        <v>6</v>
      </c>
      <c r="AK31">
        <f t="shared" si="25"/>
        <v>7.25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45</v>
      </c>
      <c r="AX31">
        <v>0</v>
      </c>
      <c r="AY31">
        <v>0</v>
      </c>
      <c r="AZ31">
        <f t="shared" si="13"/>
        <v>45</v>
      </c>
      <c r="BA31">
        <v>0</v>
      </c>
      <c r="BB31">
        <f t="shared" si="14"/>
        <v>45</v>
      </c>
      <c r="BC31">
        <v>32</v>
      </c>
      <c r="BD31">
        <f t="shared" si="15"/>
        <v>7</v>
      </c>
      <c r="BE31">
        <f t="shared" si="16"/>
        <v>1.40625</v>
      </c>
      <c r="BF31" t="s">
        <v>21</v>
      </c>
      <c r="BG31">
        <v>24</v>
      </c>
      <c r="BH31">
        <v>0</v>
      </c>
      <c r="BI31">
        <v>0</v>
      </c>
      <c r="BJ31">
        <f t="shared" si="17"/>
        <v>24</v>
      </c>
      <c r="BK31">
        <v>0</v>
      </c>
      <c r="BL31">
        <f t="shared" si="18"/>
        <v>24</v>
      </c>
      <c r="BM31">
        <v>15</v>
      </c>
      <c r="BN31">
        <f t="shared" si="19"/>
        <v>5</v>
      </c>
      <c r="BO31">
        <f t="shared" si="20"/>
        <v>1.6</v>
      </c>
      <c r="BP31" t="s">
        <v>22</v>
      </c>
      <c r="BQ31">
        <v>150</v>
      </c>
      <c r="BR31">
        <v>0</v>
      </c>
      <c r="BS31">
        <v>0</v>
      </c>
      <c r="BT31">
        <f t="shared" si="21"/>
        <v>150</v>
      </c>
      <c r="BU31">
        <v>0</v>
      </c>
      <c r="BV31">
        <f t="shared" si="22"/>
        <v>150</v>
      </c>
      <c r="BW31">
        <v>11</v>
      </c>
      <c r="BX31">
        <f t="shared" si="23"/>
        <v>5</v>
      </c>
      <c r="BY31">
        <f t="shared" si="24"/>
        <v>13.636363636363637</v>
      </c>
      <c r="BZ31" t="s">
        <v>23</v>
      </c>
      <c r="CA31">
        <v>0</v>
      </c>
    </row>
    <row r="32" spans="1:79" ht="17.25" customHeight="1" x14ac:dyDescent="0.3">
      <c r="A32" s="2">
        <v>44547</v>
      </c>
      <c r="B32" t="s">
        <v>84</v>
      </c>
      <c r="C32" t="s">
        <v>85</v>
      </c>
      <c r="D32" t="s">
        <v>27</v>
      </c>
      <c r="E32" t="s">
        <v>4</v>
      </c>
      <c r="F32">
        <v>1304</v>
      </c>
      <c r="G32">
        <v>0</v>
      </c>
      <c r="H32">
        <v>0</v>
      </c>
      <c r="I32">
        <v>-150</v>
      </c>
      <c r="J32">
        <f t="shared" si="0"/>
        <v>1154</v>
      </c>
      <c r="K32">
        <v>0</v>
      </c>
      <c r="L32">
        <f t="shared" si="1"/>
        <v>1154</v>
      </c>
      <c r="M32">
        <v>168</v>
      </c>
      <c r="N32">
        <v>1</v>
      </c>
      <c r="O32">
        <f t="shared" si="2"/>
        <v>6.8690476190476186</v>
      </c>
      <c r="P32" t="s">
        <v>15</v>
      </c>
      <c r="Q32">
        <v>1274</v>
      </c>
      <c r="R32">
        <v>0</v>
      </c>
      <c r="S32">
        <v>0</v>
      </c>
      <c r="T32">
        <v>0</v>
      </c>
      <c r="U32">
        <f t="shared" si="3"/>
        <v>1274</v>
      </c>
      <c r="V32">
        <v>0</v>
      </c>
      <c r="W32">
        <f t="shared" si="4"/>
        <v>1274</v>
      </c>
      <c r="X32">
        <v>33</v>
      </c>
      <c r="Y32">
        <v>2</v>
      </c>
      <c r="Z32">
        <f t="shared" si="5"/>
        <v>38.606060606060609</v>
      </c>
      <c r="AA32" t="s">
        <v>16</v>
      </c>
      <c r="AB32">
        <v>9062</v>
      </c>
      <c r="AC32">
        <v>0</v>
      </c>
      <c r="AD32">
        <v>0</v>
      </c>
      <c r="AE32">
        <v>-40</v>
      </c>
      <c r="AF32">
        <f t="shared" si="6"/>
        <v>9022</v>
      </c>
      <c r="AG32">
        <v>0</v>
      </c>
      <c r="AH32">
        <f t="shared" si="7"/>
        <v>9022</v>
      </c>
      <c r="AI32">
        <v>308</v>
      </c>
      <c r="AJ32">
        <f t="shared" si="8"/>
        <v>6</v>
      </c>
      <c r="AK32">
        <f t="shared" si="25"/>
        <v>29.292207792207794</v>
      </c>
      <c r="AL32" t="s">
        <v>19</v>
      </c>
      <c r="AM32">
        <v>2200</v>
      </c>
      <c r="AN32">
        <v>345</v>
      </c>
      <c r="AO32">
        <v>-140</v>
      </c>
      <c r="AP32">
        <f t="shared" si="9"/>
        <v>2405</v>
      </c>
      <c r="AQ32">
        <v>0</v>
      </c>
      <c r="AR32">
        <f t="shared" si="10"/>
        <v>2405</v>
      </c>
      <c r="AS32">
        <v>60</v>
      </c>
      <c r="AT32">
        <f t="shared" si="11"/>
        <v>6</v>
      </c>
      <c r="AU32">
        <f t="shared" si="12"/>
        <v>40.083333333333336</v>
      </c>
      <c r="AV32" t="s">
        <v>20</v>
      </c>
      <c r="AW32">
        <v>1135</v>
      </c>
      <c r="AX32">
        <v>0</v>
      </c>
      <c r="AY32">
        <v>0</v>
      </c>
      <c r="AZ32">
        <f t="shared" si="13"/>
        <v>1135</v>
      </c>
      <c r="BA32">
        <v>1500</v>
      </c>
      <c r="BB32">
        <f t="shared" si="14"/>
        <v>2635</v>
      </c>
      <c r="BC32">
        <v>86</v>
      </c>
      <c r="BD32">
        <f t="shared" si="15"/>
        <v>7</v>
      </c>
      <c r="BE32">
        <f t="shared" si="16"/>
        <v>30.63953488372093</v>
      </c>
      <c r="BF32" t="s">
        <v>21</v>
      </c>
      <c r="BG32">
        <v>1021</v>
      </c>
      <c r="BH32">
        <v>0</v>
      </c>
      <c r="BI32">
        <v>-21</v>
      </c>
      <c r="BJ32">
        <f t="shared" si="17"/>
        <v>1000</v>
      </c>
      <c r="BK32">
        <v>0</v>
      </c>
      <c r="BL32">
        <f t="shared" si="18"/>
        <v>1000</v>
      </c>
      <c r="BM32">
        <v>62</v>
      </c>
      <c r="BN32">
        <f t="shared" si="19"/>
        <v>5</v>
      </c>
      <c r="BO32">
        <f t="shared" si="20"/>
        <v>16.129032258064516</v>
      </c>
      <c r="BP32" t="s">
        <v>22</v>
      </c>
      <c r="BQ32">
        <v>1540</v>
      </c>
      <c r="BR32">
        <v>0</v>
      </c>
      <c r="BS32">
        <v>0</v>
      </c>
      <c r="BT32">
        <f t="shared" si="21"/>
        <v>1540</v>
      </c>
      <c r="BU32">
        <v>0</v>
      </c>
      <c r="BV32">
        <f t="shared" si="22"/>
        <v>1540</v>
      </c>
      <c r="BW32">
        <v>45</v>
      </c>
      <c r="BX32">
        <f t="shared" si="23"/>
        <v>5</v>
      </c>
      <c r="BY32">
        <f t="shared" si="24"/>
        <v>34.222222222222221</v>
      </c>
      <c r="BZ32" t="s">
        <v>23</v>
      </c>
      <c r="CA32">
        <v>21600</v>
      </c>
    </row>
    <row r="33" spans="1:79" ht="17.25" customHeight="1" x14ac:dyDescent="0.3">
      <c r="A33" s="2">
        <v>44547</v>
      </c>
      <c r="B33" t="s">
        <v>86</v>
      </c>
      <c r="C33" t="s">
        <v>87</v>
      </c>
      <c r="D33" t="s">
        <v>27</v>
      </c>
      <c r="E33" t="s">
        <v>4</v>
      </c>
      <c r="F33">
        <v>281</v>
      </c>
      <c r="G33">
        <v>1497</v>
      </c>
      <c r="H33">
        <v>0</v>
      </c>
      <c r="I33">
        <v>-500</v>
      </c>
      <c r="J33">
        <f t="shared" si="0"/>
        <v>1278</v>
      </c>
      <c r="K33">
        <v>0</v>
      </c>
      <c r="L33">
        <f t="shared" si="1"/>
        <v>1278</v>
      </c>
      <c r="M33">
        <v>183</v>
      </c>
      <c r="N33">
        <v>1</v>
      </c>
      <c r="O33">
        <f t="shared" si="2"/>
        <v>6.9836065573770494</v>
      </c>
      <c r="P33" t="s">
        <v>15</v>
      </c>
      <c r="Q33">
        <v>784</v>
      </c>
      <c r="R33">
        <v>22</v>
      </c>
      <c r="S33">
        <v>0</v>
      </c>
      <c r="T33">
        <v>0</v>
      </c>
      <c r="U33">
        <f t="shared" si="3"/>
        <v>806</v>
      </c>
      <c r="V33">
        <v>0</v>
      </c>
      <c r="W33">
        <f t="shared" si="4"/>
        <v>806</v>
      </c>
      <c r="X33">
        <v>32</v>
      </c>
      <c r="Y33">
        <v>2</v>
      </c>
      <c r="Z33">
        <f t="shared" si="5"/>
        <v>25.1875</v>
      </c>
      <c r="AA33" t="s">
        <v>16</v>
      </c>
      <c r="AB33">
        <v>8423</v>
      </c>
      <c r="AC33">
        <v>0</v>
      </c>
      <c r="AD33">
        <v>0</v>
      </c>
      <c r="AE33">
        <v>0</v>
      </c>
      <c r="AF33">
        <f t="shared" si="6"/>
        <v>8423</v>
      </c>
      <c r="AG33">
        <v>6240</v>
      </c>
      <c r="AH33">
        <f t="shared" si="7"/>
        <v>14663</v>
      </c>
      <c r="AI33">
        <v>230</v>
      </c>
      <c r="AJ33">
        <f t="shared" si="8"/>
        <v>6</v>
      </c>
      <c r="AK33">
        <f t="shared" si="25"/>
        <v>63.752173913043478</v>
      </c>
      <c r="AL33" t="s">
        <v>19</v>
      </c>
      <c r="AM33">
        <v>1456</v>
      </c>
      <c r="AN33">
        <v>447</v>
      </c>
      <c r="AO33">
        <v>0</v>
      </c>
      <c r="AP33">
        <f t="shared" si="9"/>
        <v>1903</v>
      </c>
      <c r="AQ33">
        <v>0</v>
      </c>
      <c r="AR33">
        <f t="shared" si="10"/>
        <v>1903</v>
      </c>
      <c r="AS33">
        <v>39</v>
      </c>
      <c r="AT33">
        <f t="shared" si="11"/>
        <v>6</v>
      </c>
      <c r="AU33">
        <f t="shared" si="12"/>
        <v>48.794871794871796</v>
      </c>
      <c r="AV33" t="s">
        <v>20</v>
      </c>
      <c r="AW33">
        <v>468</v>
      </c>
      <c r="AX33">
        <v>1629</v>
      </c>
      <c r="AY33">
        <v>-100</v>
      </c>
      <c r="AZ33">
        <f t="shared" si="13"/>
        <v>1997</v>
      </c>
      <c r="BA33">
        <v>2880</v>
      </c>
      <c r="BB33">
        <f t="shared" si="14"/>
        <v>4877</v>
      </c>
      <c r="BC33">
        <v>50</v>
      </c>
      <c r="BD33">
        <f t="shared" si="15"/>
        <v>7</v>
      </c>
      <c r="BE33">
        <f t="shared" si="16"/>
        <v>97.54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3238</v>
      </c>
      <c r="BS33">
        <v>-120</v>
      </c>
      <c r="BT33">
        <f t="shared" si="21"/>
        <v>4359</v>
      </c>
      <c r="BU33">
        <v>0</v>
      </c>
      <c r="BV33">
        <f t="shared" si="22"/>
        <v>4359</v>
      </c>
      <c r="BW33">
        <v>72</v>
      </c>
      <c r="BX33">
        <f t="shared" si="23"/>
        <v>5</v>
      </c>
      <c r="BY33">
        <f t="shared" si="24"/>
        <v>60.541666666666664</v>
      </c>
      <c r="BZ33" t="s">
        <v>23</v>
      </c>
      <c r="CA33">
        <v>44440</v>
      </c>
    </row>
    <row r="34" spans="1:79" ht="17.25" customHeight="1" x14ac:dyDescent="0.3">
      <c r="A34" s="2">
        <v>44547</v>
      </c>
      <c r="B34" t="s">
        <v>88</v>
      </c>
      <c r="C34" t="s">
        <v>89</v>
      </c>
      <c r="D34" t="s">
        <v>27</v>
      </c>
      <c r="E34" t="s">
        <v>4</v>
      </c>
      <c r="F34">
        <v>1476</v>
      </c>
      <c r="G34">
        <v>2025</v>
      </c>
      <c r="H34">
        <v>0</v>
      </c>
      <c r="I34">
        <v>-5</v>
      </c>
      <c r="J34">
        <f t="shared" si="0"/>
        <v>3496</v>
      </c>
      <c r="K34">
        <v>0</v>
      </c>
      <c r="L34">
        <f t="shared" si="1"/>
        <v>3496</v>
      </c>
      <c r="M34">
        <v>160</v>
      </c>
      <c r="N34">
        <v>1</v>
      </c>
      <c r="O34">
        <f t="shared" si="2"/>
        <v>21.85</v>
      </c>
      <c r="P34" t="s">
        <v>15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A34" t="s">
        <v>16</v>
      </c>
      <c r="AB34">
        <v>3716</v>
      </c>
      <c r="AC34">
        <v>0</v>
      </c>
      <c r="AD34">
        <v>0</v>
      </c>
      <c r="AE34">
        <v>0</v>
      </c>
      <c r="AF34">
        <f t="shared" si="6"/>
        <v>3716</v>
      </c>
      <c r="AG34">
        <v>0</v>
      </c>
      <c r="AH34">
        <f t="shared" si="7"/>
        <v>3716</v>
      </c>
      <c r="AI34">
        <v>19</v>
      </c>
      <c r="AJ34">
        <f t="shared" si="8"/>
        <v>6</v>
      </c>
      <c r="AK34">
        <f t="shared" si="25"/>
        <v>195.57894736842104</v>
      </c>
      <c r="AL34" t="s">
        <v>19</v>
      </c>
      <c r="AM34">
        <v>1318</v>
      </c>
      <c r="AN34">
        <v>171</v>
      </c>
      <c r="AO34">
        <v>0</v>
      </c>
      <c r="AP34">
        <f t="shared" si="9"/>
        <v>1489</v>
      </c>
      <c r="AQ34">
        <v>0</v>
      </c>
      <c r="AR34">
        <f t="shared" si="10"/>
        <v>1489</v>
      </c>
      <c r="AS34">
        <v>23</v>
      </c>
      <c r="AT34">
        <f t="shared" si="11"/>
        <v>6</v>
      </c>
      <c r="AU34">
        <f t="shared" si="12"/>
        <v>64.739130434782609</v>
      </c>
      <c r="AV34" t="s">
        <v>20</v>
      </c>
      <c r="AW34">
        <v>76</v>
      </c>
      <c r="AX34">
        <v>450</v>
      </c>
      <c r="AY34">
        <v>0</v>
      </c>
      <c r="AZ34">
        <f t="shared" si="13"/>
        <v>526</v>
      </c>
      <c r="BA34">
        <v>0</v>
      </c>
      <c r="BB34">
        <f t="shared" ref="BB34:BB65" si="26">SUM(AZ34:BA34)</f>
        <v>526</v>
      </c>
      <c r="BC34">
        <v>13</v>
      </c>
      <c r="BD34">
        <f t="shared" si="15"/>
        <v>7</v>
      </c>
      <c r="BE34">
        <f t="shared" si="16"/>
        <v>40.46153846153846</v>
      </c>
      <c r="BF34" t="s">
        <v>21</v>
      </c>
      <c r="BG34">
        <v>623</v>
      </c>
      <c r="BH34">
        <v>300</v>
      </c>
      <c r="BI34">
        <v>0</v>
      </c>
      <c r="BJ34">
        <f t="shared" si="17"/>
        <v>923</v>
      </c>
      <c r="BK34">
        <v>0</v>
      </c>
      <c r="BL34">
        <f t="shared" si="18"/>
        <v>923</v>
      </c>
      <c r="BM34">
        <v>45</v>
      </c>
      <c r="BN34">
        <f t="shared" si="19"/>
        <v>5</v>
      </c>
      <c r="BO34">
        <f t="shared" si="20"/>
        <v>20.511111111111113</v>
      </c>
      <c r="BP34" t="s">
        <v>22</v>
      </c>
      <c r="BQ34">
        <v>705</v>
      </c>
      <c r="BR34">
        <v>3871</v>
      </c>
      <c r="BS34">
        <v>-100</v>
      </c>
      <c r="BT34">
        <f t="shared" si="21"/>
        <v>4476</v>
      </c>
      <c r="BU34">
        <v>0</v>
      </c>
      <c r="BV34">
        <f t="shared" si="22"/>
        <v>4476</v>
      </c>
      <c r="BW34">
        <v>60</v>
      </c>
      <c r="BX34">
        <f t="shared" si="23"/>
        <v>5</v>
      </c>
      <c r="BY34">
        <f t="shared" si="24"/>
        <v>74.599999999999994</v>
      </c>
      <c r="BZ34" t="s">
        <v>23</v>
      </c>
      <c r="CA34">
        <v>8226</v>
      </c>
    </row>
    <row r="35" spans="1:79" ht="17.25" customHeight="1" x14ac:dyDescent="0.3">
      <c r="A35" s="2">
        <v>44547</v>
      </c>
      <c r="B35" t="s">
        <v>90</v>
      </c>
      <c r="C35" t="s">
        <v>91</v>
      </c>
      <c r="D35" t="s">
        <v>27</v>
      </c>
      <c r="E35" t="s">
        <v>4</v>
      </c>
      <c r="F35">
        <v>450</v>
      </c>
      <c r="G35">
        <v>0</v>
      </c>
      <c r="H35">
        <v>0</v>
      </c>
      <c r="I35">
        <v>-35</v>
      </c>
      <c r="J35">
        <f t="shared" si="0"/>
        <v>415</v>
      </c>
      <c r="K35">
        <v>0</v>
      </c>
      <c r="L35">
        <f t="shared" si="1"/>
        <v>415</v>
      </c>
      <c r="M35">
        <v>43</v>
      </c>
      <c r="N35">
        <v>1</v>
      </c>
      <c r="O35">
        <f t="shared" si="2"/>
        <v>9.6511627906976738</v>
      </c>
      <c r="P35" t="s">
        <v>15</v>
      </c>
      <c r="Q35">
        <v>416</v>
      </c>
      <c r="R35">
        <v>0</v>
      </c>
      <c r="S35">
        <v>0</v>
      </c>
      <c r="T35">
        <v>-14</v>
      </c>
      <c r="U35">
        <f t="shared" si="3"/>
        <v>402</v>
      </c>
      <c r="V35">
        <v>0</v>
      </c>
      <c r="W35">
        <f t="shared" si="4"/>
        <v>402</v>
      </c>
      <c r="X35">
        <v>16</v>
      </c>
      <c r="Y35">
        <v>2</v>
      </c>
      <c r="Z35">
        <f t="shared" si="5"/>
        <v>25.125</v>
      </c>
      <c r="AA35" t="s">
        <v>16</v>
      </c>
      <c r="AB35">
        <v>7084</v>
      </c>
      <c r="AC35">
        <v>0</v>
      </c>
      <c r="AD35">
        <v>0</v>
      </c>
      <c r="AE35">
        <v>-6</v>
      </c>
      <c r="AF35">
        <f t="shared" si="6"/>
        <v>7078</v>
      </c>
      <c r="AG35">
        <v>0</v>
      </c>
      <c r="AH35">
        <f t="shared" si="7"/>
        <v>7078</v>
      </c>
      <c r="AI35">
        <v>177</v>
      </c>
      <c r="AJ35">
        <f t="shared" si="8"/>
        <v>6</v>
      </c>
      <c r="AK35">
        <f t="shared" si="25"/>
        <v>39.988700564971751</v>
      </c>
      <c r="AL35" t="s">
        <v>19</v>
      </c>
      <c r="AM35">
        <v>1969</v>
      </c>
      <c r="AN35">
        <v>430</v>
      </c>
      <c r="AO35">
        <v>-12</v>
      </c>
      <c r="AP35">
        <f t="shared" si="9"/>
        <v>2387</v>
      </c>
      <c r="AQ35">
        <v>0</v>
      </c>
      <c r="AR35">
        <f t="shared" si="10"/>
        <v>2387</v>
      </c>
      <c r="AS35">
        <v>91</v>
      </c>
      <c r="AT35">
        <f t="shared" si="11"/>
        <v>6</v>
      </c>
      <c r="AU35">
        <f t="shared" si="12"/>
        <v>26.23076923076923</v>
      </c>
      <c r="AV35" t="s">
        <v>20</v>
      </c>
      <c r="AW35">
        <v>2459</v>
      </c>
      <c r="AX35">
        <v>0</v>
      </c>
      <c r="AY35">
        <v>-5</v>
      </c>
      <c r="AZ35">
        <f t="shared" si="13"/>
        <v>2454</v>
      </c>
      <c r="BA35">
        <v>0</v>
      </c>
      <c r="BB35">
        <f t="shared" si="26"/>
        <v>2454</v>
      </c>
      <c r="BC35">
        <v>102</v>
      </c>
      <c r="BD35">
        <f t="shared" si="15"/>
        <v>7</v>
      </c>
      <c r="BE35">
        <f t="shared" si="16"/>
        <v>24.058823529411764</v>
      </c>
      <c r="BF35" t="s">
        <v>21</v>
      </c>
      <c r="BG35">
        <v>883</v>
      </c>
      <c r="BH35">
        <v>2</v>
      </c>
      <c r="BI35">
        <v>-16</v>
      </c>
      <c r="BJ35">
        <f t="shared" si="17"/>
        <v>869</v>
      </c>
      <c r="BK35">
        <v>0</v>
      </c>
      <c r="BL35">
        <f t="shared" si="18"/>
        <v>869</v>
      </c>
      <c r="BM35">
        <v>52</v>
      </c>
      <c r="BN35">
        <f t="shared" si="19"/>
        <v>5</v>
      </c>
      <c r="BO35">
        <f t="shared" si="20"/>
        <v>16.71153846153846</v>
      </c>
      <c r="BP35" t="s">
        <v>22</v>
      </c>
      <c r="BQ35">
        <v>3181</v>
      </c>
      <c r="BR35">
        <v>0</v>
      </c>
      <c r="BS35">
        <v>-5</v>
      </c>
      <c r="BT35">
        <f t="shared" si="21"/>
        <v>3176</v>
      </c>
      <c r="BU35">
        <v>0</v>
      </c>
      <c r="BV35">
        <f t="shared" si="22"/>
        <v>3176</v>
      </c>
      <c r="BW35">
        <v>41</v>
      </c>
      <c r="BX35">
        <f t="shared" si="23"/>
        <v>5</v>
      </c>
      <c r="BY35">
        <f t="shared" si="24"/>
        <v>77.463414634146346</v>
      </c>
      <c r="BZ35" t="s">
        <v>23</v>
      </c>
      <c r="CA35">
        <v>6070</v>
      </c>
    </row>
    <row r="36" spans="1:79" ht="17.25" customHeight="1" x14ac:dyDescent="0.3">
      <c r="A36" s="2">
        <v>44547</v>
      </c>
      <c r="B36" t="s">
        <v>92</v>
      </c>
      <c r="C36" t="s">
        <v>93</v>
      </c>
      <c r="D36" t="s">
        <v>27</v>
      </c>
      <c r="E36" t="s">
        <v>4</v>
      </c>
      <c r="F36">
        <v>338</v>
      </c>
      <c r="G36">
        <v>0</v>
      </c>
      <c r="H36">
        <v>0</v>
      </c>
      <c r="I36">
        <v>0</v>
      </c>
      <c r="J36">
        <f t="shared" si="0"/>
        <v>338</v>
      </c>
      <c r="K36">
        <v>0</v>
      </c>
      <c r="L36">
        <f t="shared" si="1"/>
        <v>338</v>
      </c>
      <c r="M36">
        <v>32</v>
      </c>
      <c r="N36">
        <v>1</v>
      </c>
      <c r="O36">
        <f t="shared" si="2"/>
        <v>10.5625</v>
      </c>
      <c r="P36" t="s">
        <v>15</v>
      </c>
      <c r="Q36">
        <v>338</v>
      </c>
      <c r="R36">
        <v>0</v>
      </c>
      <c r="S36">
        <v>0</v>
      </c>
      <c r="T36">
        <v>-7</v>
      </c>
      <c r="U36">
        <f t="shared" si="3"/>
        <v>331</v>
      </c>
      <c r="V36">
        <v>0</v>
      </c>
      <c r="W36">
        <f t="shared" si="4"/>
        <v>331</v>
      </c>
      <c r="X36">
        <v>10</v>
      </c>
      <c r="Y36">
        <v>2</v>
      </c>
      <c r="Z36">
        <f t="shared" si="5"/>
        <v>33.1</v>
      </c>
      <c r="AA36" t="s">
        <v>16</v>
      </c>
      <c r="AB36">
        <v>6539</v>
      </c>
      <c r="AC36">
        <v>0</v>
      </c>
      <c r="AD36">
        <v>0</v>
      </c>
      <c r="AE36">
        <v>-6</v>
      </c>
      <c r="AF36">
        <f t="shared" si="6"/>
        <v>6533</v>
      </c>
      <c r="AG36">
        <v>0</v>
      </c>
      <c r="AH36">
        <f t="shared" si="7"/>
        <v>6533</v>
      </c>
      <c r="AI36">
        <v>153</v>
      </c>
      <c r="AJ36">
        <f t="shared" si="8"/>
        <v>6</v>
      </c>
      <c r="AK36">
        <f t="shared" si="25"/>
        <v>42.699346405228759</v>
      </c>
      <c r="AL36" t="s">
        <v>19</v>
      </c>
      <c r="AM36">
        <v>2490</v>
      </c>
      <c r="AN36">
        <v>221</v>
      </c>
      <c r="AO36">
        <v>-12</v>
      </c>
      <c r="AP36">
        <f t="shared" si="9"/>
        <v>2699</v>
      </c>
      <c r="AQ36">
        <v>0</v>
      </c>
      <c r="AR36">
        <f t="shared" si="10"/>
        <v>2699</v>
      </c>
      <c r="AS36">
        <v>59</v>
      </c>
      <c r="AT36">
        <f t="shared" si="11"/>
        <v>6</v>
      </c>
      <c r="AU36">
        <f t="shared" si="12"/>
        <v>45.745762711864408</v>
      </c>
      <c r="AV36" t="s">
        <v>20</v>
      </c>
      <c r="AW36">
        <v>2342</v>
      </c>
      <c r="AX36">
        <v>0</v>
      </c>
      <c r="AY36">
        <v>-5</v>
      </c>
      <c r="AZ36">
        <f t="shared" si="13"/>
        <v>2337</v>
      </c>
      <c r="BA36">
        <v>0</v>
      </c>
      <c r="BB36">
        <f t="shared" si="26"/>
        <v>2337</v>
      </c>
      <c r="BC36">
        <v>89</v>
      </c>
      <c r="BD36">
        <f t="shared" si="15"/>
        <v>7</v>
      </c>
      <c r="BE36">
        <f t="shared" si="16"/>
        <v>26.258426966292134</v>
      </c>
      <c r="BF36" t="s">
        <v>21</v>
      </c>
      <c r="BG36">
        <v>2015</v>
      </c>
      <c r="BH36">
        <v>2</v>
      </c>
      <c r="BI36">
        <v>-23</v>
      </c>
      <c r="BJ36">
        <f t="shared" si="17"/>
        <v>1994</v>
      </c>
      <c r="BK36">
        <v>0</v>
      </c>
      <c r="BL36">
        <f t="shared" si="18"/>
        <v>1994</v>
      </c>
      <c r="BM36">
        <v>44</v>
      </c>
      <c r="BN36">
        <f t="shared" si="19"/>
        <v>5</v>
      </c>
      <c r="BO36">
        <f t="shared" si="20"/>
        <v>45.31818181818182</v>
      </c>
      <c r="BP36" t="s">
        <v>22</v>
      </c>
      <c r="BQ36">
        <v>2281</v>
      </c>
      <c r="BR36">
        <v>0</v>
      </c>
      <c r="BS36">
        <v>-5</v>
      </c>
      <c r="BT36">
        <f t="shared" si="21"/>
        <v>2276</v>
      </c>
      <c r="BU36">
        <v>0</v>
      </c>
      <c r="BV36">
        <f t="shared" si="22"/>
        <v>2276</v>
      </c>
      <c r="BW36">
        <v>25</v>
      </c>
      <c r="BX36">
        <f t="shared" si="23"/>
        <v>5</v>
      </c>
      <c r="BY36">
        <f t="shared" si="24"/>
        <v>91.04</v>
      </c>
      <c r="BZ36" t="s">
        <v>23</v>
      </c>
      <c r="CA36">
        <v>15739</v>
      </c>
    </row>
    <row r="37" spans="1:79" ht="17.25" customHeight="1" x14ac:dyDescent="0.3">
      <c r="A37" s="2">
        <v>44547</v>
      </c>
      <c r="B37" t="s">
        <v>94</v>
      </c>
      <c r="C37" t="s">
        <v>95</v>
      </c>
      <c r="D37" t="s">
        <v>27</v>
      </c>
      <c r="E37" t="s">
        <v>4</v>
      </c>
      <c r="F37">
        <v>1284</v>
      </c>
      <c r="G37">
        <v>0</v>
      </c>
      <c r="H37">
        <v>0</v>
      </c>
      <c r="I37">
        <v>-50</v>
      </c>
      <c r="J37">
        <f t="shared" si="0"/>
        <v>1234</v>
      </c>
      <c r="K37">
        <v>0</v>
      </c>
      <c r="L37">
        <f t="shared" si="1"/>
        <v>1234</v>
      </c>
      <c r="M37">
        <v>65</v>
      </c>
      <c r="N37">
        <v>1</v>
      </c>
      <c r="O37">
        <f t="shared" si="2"/>
        <v>18.984615384615385</v>
      </c>
      <c r="P37" t="s">
        <v>15</v>
      </c>
      <c r="Q37">
        <v>1501</v>
      </c>
      <c r="R37">
        <v>0</v>
      </c>
      <c r="S37">
        <v>0</v>
      </c>
      <c r="T37">
        <v>0</v>
      </c>
      <c r="U37">
        <f t="shared" si="3"/>
        <v>1501</v>
      </c>
      <c r="V37">
        <v>0</v>
      </c>
      <c r="W37">
        <f t="shared" si="4"/>
        <v>1501</v>
      </c>
      <c r="X37">
        <v>21</v>
      </c>
      <c r="Y37">
        <v>2</v>
      </c>
      <c r="Z37">
        <f t="shared" si="5"/>
        <v>71.476190476190482</v>
      </c>
      <c r="AA37" t="s">
        <v>16</v>
      </c>
      <c r="AB37">
        <v>2846</v>
      </c>
      <c r="AC37">
        <v>0</v>
      </c>
      <c r="AD37">
        <v>0</v>
      </c>
      <c r="AE37">
        <v>0</v>
      </c>
      <c r="AF37">
        <f t="shared" si="6"/>
        <v>2846</v>
      </c>
      <c r="AG37">
        <v>0</v>
      </c>
      <c r="AH37">
        <f t="shared" si="7"/>
        <v>2846</v>
      </c>
      <c r="AI37">
        <v>61</v>
      </c>
      <c r="AJ37">
        <f t="shared" si="8"/>
        <v>6</v>
      </c>
      <c r="AK37">
        <f t="shared" si="25"/>
        <v>46.655737704918032</v>
      </c>
      <c r="AL37" t="s">
        <v>19</v>
      </c>
      <c r="AM37">
        <v>3608</v>
      </c>
      <c r="AN37">
        <v>300</v>
      </c>
      <c r="AO37">
        <v>-10</v>
      </c>
      <c r="AP37">
        <f t="shared" si="9"/>
        <v>3898</v>
      </c>
      <c r="AQ37">
        <v>0</v>
      </c>
      <c r="AR37">
        <f t="shared" si="10"/>
        <v>3898</v>
      </c>
      <c r="AS37">
        <v>24</v>
      </c>
      <c r="AT37">
        <f t="shared" si="11"/>
        <v>6</v>
      </c>
      <c r="AU37">
        <f t="shared" si="12"/>
        <v>162.41666666666666</v>
      </c>
      <c r="AV37" t="s">
        <v>20</v>
      </c>
      <c r="AW37">
        <v>1012</v>
      </c>
      <c r="AX37">
        <v>0</v>
      </c>
      <c r="AY37">
        <v>0</v>
      </c>
      <c r="AZ37">
        <f t="shared" si="13"/>
        <v>1012</v>
      </c>
      <c r="BA37">
        <v>1500</v>
      </c>
      <c r="BB37">
        <f t="shared" si="26"/>
        <v>2512</v>
      </c>
      <c r="BC37">
        <v>43</v>
      </c>
      <c r="BD37">
        <f t="shared" si="15"/>
        <v>7</v>
      </c>
      <c r="BE37">
        <f t="shared" si="16"/>
        <v>58.418604651162788</v>
      </c>
      <c r="BF37" t="s">
        <v>21</v>
      </c>
      <c r="BG37">
        <v>1204</v>
      </c>
      <c r="BH37">
        <v>0</v>
      </c>
      <c r="BI37">
        <v>-120</v>
      </c>
      <c r="BJ37">
        <f t="shared" si="17"/>
        <v>1084</v>
      </c>
      <c r="BK37">
        <v>0</v>
      </c>
      <c r="BL37">
        <f t="shared" si="18"/>
        <v>1084</v>
      </c>
      <c r="BM37">
        <v>37</v>
      </c>
      <c r="BN37">
        <f t="shared" si="19"/>
        <v>5</v>
      </c>
      <c r="BO37">
        <f t="shared" si="20"/>
        <v>29.297297297297298</v>
      </c>
      <c r="BP37" t="s">
        <v>22</v>
      </c>
      <c r="BQ37">
        <v>3862</v>
      </c>
      <c r="BR37">
        <v>0</v>
      </c>
      <c r="BS37">
        <v>-125</v>
      </c>
      <c r="BT37">
        <f t="shared" si="21"/>
        <v>3737</v>
      </c>
      <c r="BU37">
        <v>0</v>
      </c>
      <c r="BV37">
        <f t="shared" si="22"/>
        <v>3737</v>
      </c>
      <c r="BW37">
        <v>30</v>
      </c>
      <c r="BX37">
        <f t="shared" si="23"/>
        <v>5</v>
      </c>
      <c r="BY37">
        <f t="shared" si="24"/>
        <v>124.56666666666666</v>
      </c>
      <c r="BZ37" t="s">
        <v>23</v>
      </c>
      <c r="CA37">
        <v>23134</v>
      </c>
    </row>
    <row r="38" spans="1:79" ht="17.25" customHeight="1" x14ac:dyDescent="0.3">
      <c r="A38" s="2">
        <v>44547</v>
      </c>
      <c r="B38" t="s">
        <v>96</v>
      </c>
      <c r="C38" t="s">
        <v>97</v>
      </c>
      <c r="D38" t="s">
        <v>27</v>
      </c>
      <c r="E38" t="s">
        <v>4</v>
      </c>
      <c r="F38">
        <v>8157</v>
      </c>
      <c r="G38">
        <v>120</v>
      </c>
      <c r="H38">
        <v>0</v>
      </c>
      <c r="I38">
        <v>-3094</v>
      </c>
      <c r="J38">
        <f t="shared" si="0"/>
        <v>5183</v>
      </c>
      <c r="K38">
        <v>0</v>
      </c>
      <c r="L38">
        <f t="shared" si="1"/>
        <v>5183</v>
      </c>
      <c r="M38">
        <v>1882</v>
      </c>
      <c r="N38">
        <v>1</v>
      </c>
      <c r="O38">
        <f t="shared" si="2"/>
        <v>2.7539851222104144</v>
      </c>
      <c r="P38" t="s">
        <v>15</v>
      </c>
      <c r="Q38">
        <v>1106</v>
      </c>
      <c r="R38">
        <v>0</v>
      </c>
      <c r="S38">
        <v>0</v>
      </c>
      <c r="T38">
        <v>-90</v>
      </c>
      <c r="U38">
        <f t="shared" si="3"/>
        <v>1016</v>
      </c>
      <c r="V38">
        <v>0</v>
      </c>
      <c r="W38">
        <f t="shared" si="4"/>
        <v>1016</v>
      </c>
      <c r="X38">
        <v>470</v>
      </c>
      <c r="Y38">
        <v>2</v>
      </c>
      <c r="Z38">
        <f t="shared" si="5"/>
        <v>2.1617021276595745</v>
      </c>
      <c r="AA38" t="s">
        <v>16</v>
      </c>
      <c r="AB38">
        <v>34562</v>
      </c>
      <c r="AC38">
        <v>0</v>
      </c>
      <c r="AD38">
        <v>0</v>
      </c>
      <c r="AE38">
        <v>-332</v>
      </c>
      <c r="AF38">
        <f t="shared" si="6"/>
        <v>34230</v>
      </c>
      <c r="AG38">
        <v>6000</v>
      </c>
      <c r="AH38">
        <f t="shared" si="7"/>
        <v>40230</v>
      </c>
      <c r="AI38">
        <v>2542</v>
      </c>
      <c r="AJ38">
        <f t="shared" si="8"/>
        <v>6</v>
      </c>
      <c r="AK38">
        <f t="shared" si="25"/>
        <v>15.826121164437451</v>
      </c>
      <c r="AL38" t="s">
        <v>19</v>
      </c>
      <c r="AM38">
        <v>11516</v>
      </c>
      <c r="AN38">
        <v>6045</v>
      </c>
      <c r="AO38">
        <v>-675</v>
      </c>
      <c r="AP38">
        <f t="shared" si="9"/>
        <v>16886</v>
      </c>
      <c r="AQ38">
        <f>7500+10000+10000</f>
        <v>27500</v>
      </c>
      <c r="AR38">
        <f t="shared" si="10"/>
        <v>44386</v>
      </c>
      <c r="AS38">
        <v>1093</v>
      </c>
      <c r="AT38">
        <f t="shared" si="11"/>
        <v>6</v>
      </c>
      <c r="AU38">
        <f t="shared" si="12"/>
        <v>40.60933211344922</v>
      </c>
      <c r="AV38" t="s">
        <v>20</v>
      </c>
      <c r="AW38">
        <v>7905</v>
      </c>
      <c r="AX38">
        <v>0</v>
      </c>
      <c r="AY38">
        <v>-315</v>
      </c>
      <c r="AZ38">
        <f t="shared" si="13"/>
        <v>7590</v>
      </c>
      <c r="BA38">
        <v>5000</v>
      </c>
      <c r="BB38">
        <f t="shared" si="26"/>
        <v>12590</v>
      </c>
      <c r="BC38">
        <v>704</v>
      </c>
      <c r="BD38">
        <f t="shared" si="15"/>
        <v>7</v>
      </c>
      <c r="BE38">
        <f t="shared" si="16"/>
        <v>17.883522727272727</v>
      </c>
      <c r="BF38" t="s">
        <v>21</v>
      </c>
      <c r="BG38">
        <v>1191</v>
      </c>
      <c r="BH38">
        <v>0</v>
      </c>
      <c r="BI38">
        <v>-1190</v>
      </c>
      <c r="BJ38">
        <f t="shared" si="17"/>
        <v>1</v>
      </c>
      <c r="BK38">
        <v>0</v>
      </c>
      <c r="BL38">
        <f t="shared" si="18"/>
        <v>1</v>
      </c>
      <c r="BM38">
        <v>424</v>
      </c>
      <c r="BN38">
        <f t="shared" si="19"/>
        <v>5</v>
      </c>
      <c r="BO38">
        <f t="shared" si="20"/>
        <v>2.3584905660377358E-3</v>
      </c>
      <c r="BP38" t="s">
        <v>22</v>
      </c>
      <c r="BQ38">
        <v>1848</v>
      </c>
      <c r="BR38">
        <v>0</v>
      </c>
      <c r="BS38">
        <v>-1313</v>
      </c>
      <c r="BT38">
        <f t="shared" si="21"/>
        <v>535</v>
      </c>
      <c r="BU38">
        <v>6000</v>
      </c>
      <c r="BV38">
        <f t="shared" si="22"/>
        <v>6535</v>
      </c>
      <c r="BW38">
        <v>512</v>
      </c>
      <c r="BX38">
        <f t="shared" si="23"/>
        <v>5</v>
      </c>
      <c r="BY38">
        <f t="shared" si="24"/>
        <v>12.763671875</v>
      </c>
      <c r="BZ38" t="s">
        <v>23</v>
      </c>
      <c r="CA38">
        <v>14320</v>
      </c>
    </row>
    <row r="39" spans="1:79" ht="17.25" customHeight="1" x14ac:dyDescent="0.3">
      <c r="A39" s="2">
        <v>44547</v>
      </c>
      <c r="B39" t="s">
        <v>98</v>
      </c>
      <c r="C39" t="s">
        <v>99</v>
      </c>
      <c r="D39" t="s">
        <v>27</v>
      </c>
      <c r="E39" t="s">
        <v>4</v>
      </c>
      <c r="F39">
        <v>1395</v>
      </c>
      <c r="G39">
        <v>0</v>
      </c>
      <c r="H39">
        <v>0</v>
      </c>
      <c r="I39">
        <v>-172</v>
      </c>
      <c r="J39">
        <f t="shared" si="0"/>
        <v>1223</v>
      </c>
      <c r="K39">
        <v>0</v>
      </c>
      <c r="L39">
        <f t="shared" si="1"/>
        <v>1223</v>
      </c>
      <c r="M39">
        <v>100</v>
      </c>
      <c r="N39">
        <v>1</v>
      </c>
      <c r="O39">
        <f t="shared" si="2"/>
        <v>12.23</v>
      </c>
      <c r="P39" t="s">
        <v>15</v>
      </c>
      <c r="Q39">
        <v>434</v>
      </c>
      <c r="R39">
        <v>0</v>
      </c>
      <c r="S39">
        <v>0</v>
      </c>
      <c r="T39">
        <v>0</v>
      </c>
      <c r="U39">
        <f t="shared" si="3"/>
        <v>434</v>
      </c>
      <c r="V39">
        <v>0</v>
      </c>
      <c r="W39">
        <f t="shared" si="4"/>
        <v>434</v>
      </c>
      <c r="X39">
        <v>26</v>
      </c>
      <c r="Y39">
        <v>2</v>
      </c>
      <c r="Z39">
        <f t="shared" si="5"/>
        <v>16.692307692307693</v>
      </c>
      <c r="AA39" t="s">
        <v>16</v>
      </c>
      <c r="AB39">
        <v>9374</v>
      </c>
      <c r="AC39">
        <v>0</v>
      </c>
      <c r="AD39">
        <v>0</v>
      </c>
      <c r="AE39">
        <v>-5578</v>
      </c>
      <c r="AF39">
        <f t="shared" si="6"/>
        <v>3796</v>
      </c>
      <c r="AG39">
        <v>8800</v>
      </c>
      <c r="AH39">
        <f t="shared" si="7"/>
        <v>12596</v>
      </c>
      <c r="AI39">
        <v>1637</v>
      </c>
      <c r="AJ39">
        <f t="shared" si="8"/>
        <v>6</v>
      </c>
      <c r="AK39">
        <f t="shared" si="25"/>
        <v>7.6945632254123399</v>
      </c>
      <c r="AL39" t="s">
        <v>19</v>
      </c>
      <c r="AM39">
        <v>469</v>
      </c>
      <c r="AN39">
        <v>5000</v>
      </c>
      <c r="AO39">
        <v>-422</v>
      </c>
      <c r="AP39">
        <f t="shared" si="9"/>
        <v>5047</v>
      </c>
      <c r="AQ39">
        <v>0</v>
      </c>
      <c r="AR39">
        <f t="shared" si="10"/>
        <v>5047</v>
      </c>
      <c r="AS39">
        <v>821</v>
      </c>
      <c r="AT39">
        <f t="shared" si="11"/>
        <v>6</v>
      </c>
      <c r="AU39">
        <f t="shared" si="12"/>
        <v>6.1473812423873326</v>
      </c>
      <c r="AV39" t="s">
        <v>20</v>
      </c>
      <c r="AW39">
        <v>10238</v>
      </c>
      <c r="AX39">
        <v>0</v>
      </c>
      <c r="AY39">
        <v>-835</v>
      </c>
      <c r="AZ39">
        <f t="shared" si="13"/>
        <v>9403</v>
      </c>
      <c r="BA39">
        <v>0</v>
      </c>
      <c r="BB39">
        <f t="shared" si="26"/>
        <v>9403</v>
      </c>
      <c r="BC39">
        <v>633</v>
      </c>
      <c r="BD39">
        <f t="shared" si="15"/>
        <v>7</v>
      </c>
      <c r="BE39">
        <f t="shared" si="16"/>
        <v>14.854660347551343</v>
      </c>
      <c r="BF39" t="s">
        <v>21</v>
      </c>
      <c r="BG39">
        <v>1490</v>
      </c>
      <c r="BH39">
        <v>0</v>
      </c>
      <c r="BI39">
        <v>-724</v>
      </c>
      <c r="BJ39">
        <f t="shared" si="17"/>
        <v>766</v>
      </c>
      <c r="BK39">
        <v>0</v>
      </c>
      <c r="BL39">
        <f t="shared" si="18"/>
        <v>766</v>
      </c>
      <c r="BM39">
        <v>119</v>
      </c>
      <c r="BN39">
        <f t="shared" si="19"/>
        <v>5</v>
      </c>
      <c r="BO39">
        <f t="shared" si="20"/>
        <v>6.4369747899159666</v>
      </c>
      <c r="BP39" t="s">
        <v>22</v>
      </c>
      <c r="BQ39">
        <v>1116</v>
      </c>
      <c r="BR39">
        <v>0</v>
      </c>
      <c r="BS39">
        <v>-65</v>
      </c>
      <c r="BT39">
        <f t="shared" si="21"/>
        <v>1051</v>
      </c>
      <c r="BU39">
        <v>0</v>
      </c>
      <c r="BV39">
        <f t="shared" si="22"/>
        <v>1051</v>
      </c>
      <c r="BW39">
        <v>89</v>
      </c>
      <c r="BX39">
        <f t="shared" si="23"/>
        <v>5</v>
      </c>
      <c r="BY39">
        <f t="shared" si="24"/>
        <v>11.808988764044944</v>
      </c>
      <c r="BZ39" t="s">
        <v>23</v>
      </c>
      <c r="CA39">
        <v>-34943</v>
      </c>
    </row>
    <row r="40" spans="1:79" ht="17.25" customHeight="1" x14ac:dyDescent="0.3">
      <c r="A40" s="2">
        <v>44547</v>
      </c>
      <c r="B40" t="s">
        <v>100</v>
      </c>
      <c r="C40" t="s">
        <v>101</v>
      </c>
      <c r="D40" t="s">
        <v>27</v>
      </c>
      <c r="E40" t="s">
        <v>4</v>
      </c>
      <c r="F40">
        <v>6876</v>
      </c>
      <c r="G40">
        <v>125</v>
      </c>
      <c r="H40">
        <v>0</v>
      </c>
      <c r="I40">
        <v>-5109</v>
      </c>
      <c r="J40">
        <f t="shared" si="0"/>
        <v>1892</v>
      </c>
      <c r="K40">
        <v>0</v>
      </c>
      <c r="L40">
        <f t="shared" si="1"/>
        <v>1892</v>
      </c>
      <c r="M40">
        <v>2054</v>
      </c>
      <c r="N40">
        <v>1</v>
      </c>
      <c r="O40">
        <f t="shared" si="2"/>
        <v>0.92112950340798438</v>
      </c>
      <c r="P40" t="s">
        <v>15</v>
      </c>
      <c r="Q40">
        <v>1899</v>
      </c>
      <c r="R40">
        <v>0</v>
      </c>
      <c r="S40">
        <v>0</v>
      </c>
      <c r="T40">
        <v>-70</v>
      </c>
      <c r="U40">
        <f t="shared" si="3"/>
        <v>1829</v>
      </c>
      <c r="V40">
        <v>0</v>
      </c>
      <c r="W40">
        <f t="shared" si="4"/>
        <v>1829</v>
      </c>
      <c r="X40">
        <v>460</v>
      </c>
      <c r="Y40">
        <v>2</v>
      </c>
      <c r="Z40">
        <f t="shared" si="5"/>
        <v>3.9760869565217392</v>
      </c>
      <c r="AA40" t="s">
        <v>16</v>
      </c>
      <c r="AB40">
        <v>644</v>
      </c>
      <c r="AC40">
        <v>0</v>
      </c>
      <c r="AD40">
        <v>190</v>
      </c>
      <c r="AE40">
        <v>-23</v>
      </c>
      <c r="AF40">
        <f t="shared" si="6"/>
        <v>811</v>
      </c>
      <c r="AG40">
        <v>70990</v>
      </c>
      <c r="AH40">
        <f t="shared" si="7"/>
        <v>71801</v>
      </c>
      <c r="AI40">
        <v>8249</v>
      </c>
      <c r="AJ40">
        <f t="shared" si="8"/>
        <v>6</v>
      </c>
      <c r="AK40">
        <f t="shared" si="25"/>
        <v>8.704206570493394</v>
      </c>
      <c r="AL40" t="s">
        <v>19</v>
      </c>
      <c r="AM40">
        <v>1609</v>
      </c>
      <c r="AN40">
        <v>0</v>
      </c>
      <c r="AO40">
        <v>-1497</v>
      </c>
      <c r="AP40">
        <f t="shared" si="9"/>
        <v>112</v>
      </c>
      <c r="AQ40">
        <v>47000</v>
      </c>
      <c r="AR40">
        <f t="shared" si="10"/>
        <v>47112</v>
      </c>
      <c r="AS40">
        <v>3543</v>
      </c>
      <c r="AT40">
        <f t="shared" si="11"/>
        <v>6</v>
      </c>
      <c r="AU40">
        <f t="shared" si="12"/>
        <v>13.297205757832346</v>
      </c>
      <c r="AV40" t="s">
        <v>20</v>
      </c>
      <c r="AW40">
        <v>1844</v>
      </c>
      <c r="AX40">
        <v>0</v>
      </c>
      <c r="AY40">
        <v>-706</v>
      </c>
      <c r="AZ40">
        <f t="shared" si="13"/>
        <v>1138</v>
      </c>
      <c r="BA40">
        <v>22000</v>
      </c>
      <c r="BB40">
        <f t="shared" si="26"/>
        <v>23138</v>
      </c>
      <c r="BC40">
        <v>2607</v>
      </c>
      <c r="BD40">
        <f t="shared" si="15"/>
        <v>7</v>
      </c>
      <c r="BE40">
        <f t="shared" si="16"/>
        <v>8.8753356348293053</v>
      </c>
      <c r="BF40" t="s">
        <v>21</v>
      </c>
      <c r="BG40">
        <v>2426</v>
      </c>
      <c r="BH40">
        <v>0</v>
      </c>
      <c r="BI40">
        <v>-1692</v>
      </c>
      <c r="BJ40">
        <f t="shared" si="17"/>
        <v>734</v>
      </c>
      <c r="BK40">
        <v>6000</v>
      </c>
      <c r="BL40">
        <f t="shared" si="18"/>
        <v>6734</v>
      </c>
      <c r="BM40">
        <v>1129</v>
      </c>
      <c r="BN40">
        <f t="shared" si="19"/>
        <v>5</v>
      </c>
      <c r="BO40">
        <f t="shared" si="20"/>
        <v>5.9645704162976081</v>
      </c>
      <c r="BP40" t="s">
        <v>22</v>
      </c>
      <c r="BQ40">
        <v>1094</v>
      </c>
      <c r="BR40">
        <v>92</v>
      </c>
      <c r="BS40">
        <v>-1107</v>
      </c>
      <c r="BT40">
        <f t="shared" si="21"/>
        <v>79</v>
      </c>
      <c r="BU40">
        <v>1600</v>
      </c>
      <c r="BV40">
        <f t="shared" si="22"/>
        <v>1679</v>
      </c>
      <c r="BW40">
        <v>848</v>
      </c>
      <c r="BX40">
        <f t="shared" si="23"/>
        <v>5</v>
      </c>
      <c r="BY40">
        <f t="shared" si="24"/>
        <v>1.9799528301886793</v>
      </c>
      <c r="BZ40" t="s">
        <v>23</v>
      </c>
      <c r="CA40">
        <v>1000</v>
      </c>
    </row>
    <row r="41" spans="1:79" ht="17.25" customHeight="1" x14ac:dyDescent="0.3">
      <c r="A41" s="2">
        <v>44547</v>
      </c>
      <c r="B41" t="s">
        <v>102</v>
      </c>
      <c r="C41" t="s">
        <v>103</v>
      </c>
      <c r="D41" t="s">
        <v>27</v>
      </c>
      <c r="E41" t="s">
        <v>4</v>
      </c>
      <c r="F41">
        <v>1664</v>
      </c>
      <c r="G41">
        <v>11</v>
      </c>
      <c r="H41">
        <v>0</v>
      </c>
      <c r="I41">
        <v>-213</v>
      </c>
      <c r="J41">
        <f t="shared" si="0"/>
        <v>1462</v>
      </c>
      <c r="K41">
        <v>0</v>
      </c>
      <c r="L41">
        <f t="shared" si="1"/>
        <v>1462</v>
      </c>
      <c r="M41">
        <v>209</v>
      </c>
      <c r="N41">
        <v>1</v>
      </c>
      <c r="O41">
        <f t="shared" si="2"/>
        <v>6.9952153110047846</v>
      </c>
      <c r="P41" t="s">
        <v>15</v>
      </c>
      <c r="Q41">
        <v>578</v>
      </c>
      <c r="R41">
        <v>0</v>
      </c>
      <c r="S41">
        <v>0</v>
      </c>
      <c r="T41">
        <v>-20</v>
      </c>
      <c r="U41">
        <f t="shared" si="3"/>
        <v>558</v>
      </c>
      <c r="V41">
        <v>0</v>
      </c>
      <c r="W41">
        <f t="shared" si="4"/>
        <v>558</v>
      </c>
      <c r="X41">
        <v>44</v>
      </c>
      <c r="Y41">
        <v>2</v>
      </c>
      <c r="Z41">
        <f t="shared" si="5"/>
        <v>12.681818181818182</v>
      </c>
      <c r="AA41" t="s">
        <v>16</v>
      </c>
      <c r="AB41">
        <v>6048</v>
      </c>
      <c r="AC41">
        <v>0</v>
      </c>
      <c r="AD41">
        <v>0</v>
      </c>
      <c r="AE41">
        <v>0</v>
      </c>
      <c r="AF41">
        <f t="shared" si="6"/>
        <v>6048</v>
      </c>
      <c r="AG41">
        <v>0</v>
      </c>
      <c r="AH41">
        <f t="shared" si="7"/>
        <v>6048</v>
      </c>
      <c r="AI41">
        <v>220</v>
      </c>
      <c r="AJ41">
        <f t="shared" si="8"/>
        <v>6</v>
      </c>
      <c r="AK41">
        <f t="shared" si="25"/>
        <v>27.490909090909092</v>
      </c>
      <c r="AL41" t="s">
        <v>19</v>
      </c>
      <c r="AM41">
        <v>1188</v>
      </c>
      <c r="AN41">
        <v>70</v>
      </c>
      <c r="AO41">
        <v>-98</v>
      </c>
      <c r="AP41">
        <f t="shared" si="9"/>
        <v>1160</v>
      </c>
      <c r="AQ41">
        <v>0</v>
      </c>
      <c r="AR41">
        <f t="shared" si="10"/>
        <v>1160</v>
      </c>
      <c r="AS41">
        <v>69</v>
      </c>
      <c r="AT41">
        <f t="shared" si="11"/>
        <v>6</v>
      </c>
      <c r="AU41">
        <f t="shared" si="12"/>
        <v>16.811594202898551</v>
      </c>
      <c r="AV41" t="s">
        <v>20</v>
      </c>
      <c r="AW41">
        <v>2373</v>
      </c>
      <c r="AX41">
        <v>0</v>
      </c>
      <c r="AY41">
        <v>-166</v>
      </c>
      <c r="AZ41">
        <f t="shared" si="13"/>
        <v>2207</v>
      </c>
      <c r="BA41">
        <v>0</v>
      </c>
      <c r="BB41">
        <f t="shared" si="26"/>
        <v>2207</v>
      </c>
      <c r="BC41">
        <v>105</v>
      </c>
      <c r="BD41">
        <f t="shared" si="15"/>
        <v>7</v>
      </c>
      <c r="BE41">
        <f t="shared" si="16"/>
        <v>21.019047619047619</v>
      </c>
      <c r="BF41" t="s">
        <v>21</v>
      </c>
      <c r="BG41">
        <v>395</v>
      </c>
      <c r="BH41">
        <v>70</v>
      </c>
      <c r="BI41">
        <v>-15</v>
      </c>
      <c r="BJ41">
        <f t="shared" si="17"/>
        <v>450</v>
      </c>
      <c r="BK41">
        <v>0</v>
      </c>
      <c r="BL41">
        <f t="shared" si="18"/>
        <v>450</v>
      </c>
      <c r="BM41">
        <v>25</v>
      </c>
      <c r="BN41">
        <f t="shared" si="19"/>
        <v>5</v>
      </c>
      <c r="BO41">
        <f t="shared" si="20"/>
        <v>18</v>
      </c>
      <c r="BP41" t="s">
        <v>22</v>
      </c>
      <c r="BQ41">
        <v>1075</v>
      </c>
      <c r="BR41">
        <v>0</v>
      </c>
      <c r="BS41">
        <v>0</v>
      </c>
      <c r="BT41">
        <f t="shared" si="21"/>
        <v>1075</v>
      </c>
      <c r="BU41">
        <v>0</v>
      </c>
      <c r="BV41">
        <f t="shared" si="22"/>
        <v>1075</v>
      </c>
      <c r="BW41">
        <v>36</v>
      </c>
      <c r="BX41">
        <f t="shared" si="23"/>
        <v>5</v>
      </c>
      <c r="BY41">
        <f t="shared" si="24"/>
        <v>29.861111111111111</v>
      </c>
      <c r="BZ41" t="s">
        <v>23</v>
      </c>
      <c r="CA41">
        <v>2100</v>
      </c>
    </row>
    <row r="42" spans="1:79" ht="17.25" customHeight="1" x14ac:dyDescent="0.3">
      <c r="A42" s="2">
        <v>44547</v>
      </c>
      <c r="B42" t="s">
        <v>104</v>
      </c>
      <c r="C42" t="s">
        <v>105</v>
      </c>
      <c r="D42" t="s">
        <v>27</v>
      </c>
      <c r="E42" t="s">
        <v>4</v>
      </c>
      <c r="F42">
        <v>146</v>
      </c>
      <c r="G42">
        <v>0</v>
      </c>
      <c r="H42">
        <v>0</v>
      </c>
      <c r="I42">
        <v>-107</v>
      </c>
      <c r="J42">
        <f t="shared" si="0"/>
        <v>39</v>
      </c>
      <c r="K42">
        <v>0</v>
      </c>
      <c r="L42">
        <f t="shared" si="1"/>
        <v>39</v>
      </c>
      <c r="M42">
        <v>81</v>
      </c>
      <c r="N42">
        <v>1</v>
      </c>
      <c r="O42">
        <f t="shared" si="2"/>
        <v>0.48148148148148145</v>
      </c>
      <c r="P42" t="s">
        <v>15</v>
      </c>
      <c r="Q42">
        <v>158</v>
      </c>
      <c r="R42">
        <v>0</v>
      </c>
      <c r="S42">
        <v>0</v>
      </c>
      <c r="T42">
        <v>0</v>
      </c>
      <c r="U42">
        <f t="shared" si="3"/>
        <v>158</v>
      </c>
      <c r="V42">
        <v>0</v>
      </c>
      <c r="W42">
        <f t="shared" si="4"/>
        <v>158</v>
      </c>
      <c r="X42">
        <v>21</v>
      </c>
      <c r="Y42">
        <v>2</v>
      </c>
      <c r="Z42">
        <f t="shared" si="5"/>
        <v>7.5238095238095237</v>
      </c>
      <c r="AA42" t="s">
        <v>16</v>
      </c>
      <c r="AB42">
        <v>662</v>
      </c>
      <c r="AC42">
        <v>0</v>
      </c>
      <c r="AD42">
        <v>0</v>
      </c>
      <c r="AE42">
        <v>0</v>
      </c>
      <c r="AF42">
        <f t="shared" si="6"/>
        <v>662</v>
      </c>
      <c r="AG42">
        <v>0</v>
      </c>
      <c r="AH42">
        <f t="shared" si="7"/>
        <v>662</v>
      </c>
      <c r="AI42">
        <v>34</v>
      </c>
      <c r="AJ42">
        <f t="shared" si="8"/>
        <v>6</v>
      </c>
      <c r="AK42">
        <f t="shared" si="25"/>
        <v>19.470588235294116</v>
      </c>
      <c r="AL42" t="s">
        <v>19</v>
      </c>
      <c r="AM42">
        <v>563</v>
      </c>
      <c r="AN42">
        <v>0</v>
      </c>
      <c r="AO42">
        <v>-20</v>
      </c>
      <c r="AP42">
        <f t="shared" si="9"/>
        <v>543</v>
      </c>
      <c r="AQ42">
        <v>0</v>
      </c>
      <c r="AR42">
        <f t="shared" si="10"/>
        <v>543</v>
      </c>
      <c r="AS42">
        <v>27</v>
      </c>
      <c r="AT42">
        <f t="shared" si="11"/>
        <v>6</v>
      </c>
      <c r="AU42">
        <f t="shared" si="12"/>
        <v>20.111111111111111</v>
      </c>
      <c r="AV42" t="s">
        <v>20</v>
      </c>
      <c r="AW42">
        <v>280</v>
      </c>
      <c r="AX42">
        <v>0</v>
      </c>
      <c r="AY42">
        <v>0</v>
      </c>
      <c r="AZ42">
        <f t="shared" si="13"/>
        <v>280</v>
      </c>
      <c r="BA42">
        <v>0</v>
      </c>
      <c r="BB42">
        <f t="shared" si="26"/>
        <v>280</v>
      </c>
      <c r="BC42">
        <v>12</v>
      </c>
      <c r="BD42">
        <f t="shared" si="15"/>
        <v>7</v>
      </c>
      <c r="BE42">
        <f t="shared" si="16"/>
        <v>23.333333333333332</v>
      </c>
      <c r="BF42" t="s">
        <v>21</v>
      </c>
      <c r="BG42">
        <v>264</v>
      </c>
      <c r="BH42">
        <v>0</v>
      </c>
      <c r="BI42">
        <v>-10</v>
      </c>
      <c r="BJ42">
        <f t="shared" si="17"/>
        <v>254</v>
      </c>
      <c r="BK42">
        <v>0</v>
      </c>
      <c r="BL42">
        <f t="shared" si="18"/>
        <v>254</v>
      </c>
      <c r="BM42">
        <v>9</v>
      </c>
      <c r="BN42">
        <f t="shared" si="19"/>
        <v>5</v>
      </c>
      <c r="BO42">
        <f t="shared" si="20"/>
        <v>28.222222222222221</v>
      </c>
      <c r="BP42" t="s">
        <v>22</v>
      </c>
      <c r="BQ42">
        <v>184</v>
      </c>
      <c r="BR42">
        <v>0</v>
      </c>
      <c r="BS42">
        <v>-10</v>
      </c>
      <c r="BT42">
        <f t="shared" si="21"/>
        <v>174</v>
      </c>
      <c r="BU42">
        <v>0</v>
      </c>
      <c r="BV42">
        <f t="shared" si="22"/>
        <v>174</v>
      </c>
      <c r="BW42">
        <v>23</v>
      </c>
      <c r="BX42">
        <f t="shared" si="23"/>
        <v>5</v>
      </c>
      <c r="BY42">
        <f t="shared" si="24"/>
        <v>7.5652173913043477</v>
      </c>
      <c r="BZ42" t="s">
        <v>23</v>
      </c>
      <c r="CA42">
        <v>0</v>
      </c>
    </row>
    <row r="43" spans="1:79" ht="17.25" customHeight="1" x14ac:dyDescent="0.3">
      <c r="A43" s="2">
        <v>44547</v>
      </c>
      <c r="B43" t="s">
        <v>106</v>
      </c>
      <c r="C43" t="s">
        <v>107</v>
      </c>
      <c r="D43" t="s">
        <v>27</v>
      </c>
      <c r="E43" t="s">
        <v>4</v>
      </c>
      <c r="F43">
        <v>878</v>
      </c>
      <c r="G43">
        <v>11</v>
      </c>
      <c r="H43">
        <v>0</v>
      </c>
      <c r="I43">
        <v>-241</v>
      </c>
      <c r="J43">
        <f t="shared" si="0"/>
        <v>648</v>
      </c>
      <c r="K43">
        <v>0</v>
      </c>
      <c r="L43">
        <f t="shared" si="1"/>
        <v>648</v>
      </c>
      <c r="M43">
        <v>71</v>
      </c>
      <c r="N43">
        <v>1</v>
      </c>
      <c r="O43">
        <f t="shared" si="2"/>
        <v>9.126760563380282</v>
      </c>
      <c r="P43" t="s">
        <v>15</v>
      </c>
      <c r="Q43">
        <v>632</v>
      </c>
      <c r="R43">
        <v>0</v>
      </c>
      <c r="S43">
        <v>0</v>
      </c>
      <c r="T43">
        <v>0</v>
      </c>
      <c r="U43">
        <f t="shared" si="3"/>
        <v>632</v>
      </c>
      <c r="V43">
        <v>0</v>
      </c>
      <c r="W43">
        <f t="shared" si="4"/>
        <v>632</v>
      </c>
      <c r="X43">
        <v>19</v>
      </c>
      <c r="Y43">
        <v>2</v>
      </c>
      <c r="Z43">
        <f t="shared" si="5"/>
        <v>33.263157894736842</v>
      </c>
      <c r="AA43" t="s">
        <v>16</v>
      </c>
      <c r="AB43">
        <v>127</v>
      </c>
      <c r="AC43">
        <v>0</v>
      </c>
      <c r="AD43">
        <v>0</v>
      </c>
      <c r="AE43">
        <v>0</v>
      </c>
      <c r="AF43">
        <f t="shared" si="6"/>
        <v>127</v>
      </c>
      <c r="AG43">
        <v>0</v>
      </c>
      <c r="AH43">
        <f t="shared" si="7"/>
        <v>127</v>
      </c>
      <c r="AI43">
        <v>12</v>
      </c>
      <c r="AJ43">
        <f t="shared" si="8"/>
        <v>6</v>
      </c>
      <c r="AK43">
        <f t="shared" si="25"/>
        <v>10.583333333333334</v>
      </c>
      <c r="AL43" t="s">
        <v>19</v>
      </c>
      <c r="AM43">
        <v>920</v>
      </c>
      <c r="AN43">
        <v>0</v>
      </c>
      <c r="AO43">
        <v>0</v>
      </c>
      <c r="AP43">
        <f t="shared" si="9"/>
        <v>920</v>
      </c>
      <c r="AQ43">
        <v>0</v>
      </c>
      <c r="AR43">
        <f t="shared" si="10"/>
        <v>920</v>
      </c>
      <c r="AS43">
        <v>10</v>
      </c>
      <c r="AT43">
        <f t="shared" si="11"/>
        <v>6</v>
      </c>
      <c r="AU43">
        <f t="shared" si="12"/>
        <v>92</v>
      </c>
      <c r="AV43" t="s">
        <v>20</v>
      </c>
      <c r="AW43">
        <v>81</v>
      </c>
      <c r="AX43">
        <v>0</v>
      </c>
      <c r="AY43">
        <v>-10</v>
      </c>
      <c r="AZ43">
        <f t="shared" si="13"/>
        <v>71</v>
      </c>
      <c r="BA43">
        <v>200</v>
      </c>
      <c r="BB43">
        <f t="shared" si="26"/>
        <v>271</v>
      </c>
      <c r="BC43">
        <v>2</v>
      </c>
      <c r="BD43">
        <f t="shared" si="15"/>
        <v>7</v>
      </c>
      <c r="BE43">
        <f t="shared" si="16"/>
        <v>135.5</v>
      </c>
      <c r="BF43" t="s">
        <v>21</v>
      </c>
      <c r="BG43">
        <v>552</v>
      </c>
      <c r="BH43">
        <v>0</v>
      </c>
      <c r="BI43">
        <v>0</v>
      </c>
      <c r="BJ43">
        <f t="shared" si="17"/>
        <v>552</v>
      </c>
      <c r="BK43">
        <v>0</v>
      </c>
      <c r="BL43">
        <f t="shared" si="18"/>
        <v>552</v>
      </c>
      <c r="BM43">
        <v>8</v>
      </c>
      <c r="BN43">
        <f t="shared" si="19"/>
        <v>5</v>
      </c>
      <c r="BO43">
        <f t="shared" si="20"/>
        <v>69</v>
      </c>
      <c r="BP43" t="s">
        <v>22</v>
      </c>
      <c r="BQ43">
        <v>1155</v>
      </c>
      <c r="BR43">
        <v>0</v>
      </c>
      <c r="BS43">
        <v>-13</v>
      </c>
      <c r="BT43">
        <f t="shared" si="21"/>
        <v>1142</v>
      </c>
      <c r="BU43">
        <v>0</v>
      </c>
      <c r="BV43">
        <f t="shared" si="22"/>
        <v>1142</v>
      </c>
      <c r="BW43">
        <v>21</v>
      </c>
      <c r="BX43">
        <f t="shared" si="23"/>
        <v>5</v>
      </c>
      <c r="BY43">
        <f t="shared" si="24"/>
        <v>54.38095238095238</v>
      </c>
      <c r="BZ43" t="s">
        <v>23</v>
      </c>
      <c r="CA43">
        <v>600</v>
      </c>
    </row>
    <row r="44" spans="1:79" ht="17.25" customHeight="1" x14ac:dyDescent="0.3">
      <c r="A44" s="2">
        <v>44547</v>
      </c>
      <c r="B44" t="s">
        <v>108</v>
      </c>
      <c r="C44" t="s">
        <v>109</v>
      </c>
      <c r="D44" t="s">
        <v>27</v>
      </c>
      <c r="E44" t="s">
        <v>4</v>
      </c>
      <c r="F44">
        <v>472</v>
      </c>
      <c r="G44">
        <v>0</v>
      </c>
      <c r="H44">
        <v>0</v>
      </c>
      <c r="I44">
        <v>0</v>
      </c>
      <c r="J44">
        <f t="shared" si="0"/>
        <v>472</v>
      </c>
      <c r="K44">
        <v>0</v>
      </c>
      <c r="L44">
        <f t="shared" si="1"/>
        <v>472</v>
      </c>
      <c r="M44">
        <v>12</v>
      </c>
      <c r="N44">
        <v>1</v>
      </c>
      <c r="O44">
        <f t="shared" si="2"/>
        <v>39.333333333333336</v>
      </c>
      <c r="P44" t="s">
        <v>15</v>
      </c>
      <c r="Q44">
        <v>50</v>
      </c>
      <c r="R44">
        <v>0</v>
      </c>
      <c r="S44">
        <v>0</v>
      </c>
      <c r="T44">
        <v>0</v>
      </c>
      <c r="U44">
        <f t="shared" si="3"/>
        <v>50</v>
      </c>
      <c r="V44">
        <v>0</v>
      </c>
      <c r="W44">
        <f t="shared" si="4"/>
        <v>50</v>
      </c>
      <c r="X44">
        <v>1</v>
      </c>
      <c r="Y44">
        <v>2</v>
      </c>
      <c r="Z44">
        <f t="shared" si="5"/>
        <v>50</v>
      </c>
      <c r="AA44" t="s">
        <v>16</v>
      </c>
      <c r="AB44">
        <v>2722</v>
      </c>
      <c r="AC44">
        <v>0</v>
      </c>
      <c r="AD44">
        <v>0</v>
      </c>
      <c r="AE44">
        <v>0</v>
      </c>
      <c r="AF44">
        <f t="shared" si="6"/>
        <v>2722</v>
      </c>
      <c r="AG44">
        <v>0</v>
      </c>
      <c r="AH44">
        <f t="shared" si="7"/>
        <v>2722</v>
      </c>
      <c r="AI44">
        <v>17</v>
      </c>
      <c r="AJ44">
        <f t="shared" si="8"/>
        <v>6</v>
      </c>
      <c r="AK44">
        <f>IFERROR(AH44/AI44,0)</f>
        <v>160.11764705882354</v>
      </c>
      <c r="AL44" t="s">
        <v>19</v>
      </c>
      <c r="AM44">
        <v>418</v>
      </c>
      <c r="AN44">
        <v>0</v>
      </c>
      <c r="AO44">
        <v>-22</v>
      </c>
      <c r="AP44">
        <f t="shared" si="9"/>
        <v>396</v>
      </c>
      <c r="AQ44">
        <v>0</v>
      </c>
      <c r="AR44">
        <f t="shared" si="10"/>
        <v>396</v>
      </c>
      <c r="AS44">
        <v>6</v>
      </c>
      <c r="AT44">
        <f t="shared" si="11"/>
        <v>6</v>
      </c>
      <c r="AU44">
        <f t="shared" si="12"/>
        <v>66</v>
      </c>
      <c r="AV44" t="s">
        <v>20</v>
      </c>
      <c r="AW44">
        <v>665</v>
      </c>
      <c r="AX44">
        <v>0</v>
      </c>
      <c r="AY44">
        <v>0</v>
      </c>
      <c r="AZ44">
        <f t="shared" si="13"/>
        <v>665</v>
      </c>
      <c r="BA44">
        <v>0</v>
      </c>
      <c r="BB44">
        <f t="shared" si="26"/>
        <v>665</v>
      </c>
      <c r="BC44">
        <v>7</v>
      </c>
      <c r="BD44">
        <f t="shared" si="15"/>
        <v>7</v>
      </c>
      <c r="BE44">
        <f t="shared" si="16"/>
        <v>95</v>
      </c>
      <c r="BF44" t="s">
        <v>21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P44" t="s">
        <v>22</v>
      </c>
      <c r="BQ44">
        <v>785</v>
      </c>
      <c r="BR44">
        <v>0</v>
      </c>
      <c r="BS44">
        <v>0</v>
      </c>
      <c r="BT44">
        <f t="shared" si="21"/>
        <v>785</v>
      </c>
      <c r="BU44">
        <v>0</v>
      </c>
      <c r="BV44">
        <f t="shared" si="22"/>
        <v>785</v>
      </c>
      <c r="BW44">
        <v>6</v>
      </c>
      <c r="BX44">
        <f t="shared" si="23"/>
        <v>5</v>
      </c>
      <c r="BY44">
        <f t="shared" si="24"/>
        <v>130.83333333333334</v>
      </c>
      <c r="BZ44" t="s">
        <v>23</v>
      </c>
      <c r="CA44">
        <v>0</v>
      </c>
    </row>
    <row r="45" spans="1:79" ht="17.25" customHeight="1" x14ac:dyDescent="0.3">
      <c r="A45" s="2">
        <v>44547</v>
      </c>
      <c r="B45" t="s">
        <v>110</v>
      </c>
      <c r="C45" t="s">
        <v>111</v>
      </c>
      <c r="D45" t="s">
        <v>27</v>
      </c>
      <c r="E45" t="s">
        <v>4</v>
      </c>
      <c r="F45">
        <v>877</v>
      </c>
      <c r="G45">
        <v>1607</v>
      </c>
      <c r="H45">
        <v>0</v>
      </c>
      <c r="I45">
        <v>-99</v>
      </c>
      <c r="J45">
        <f t="shared" si="0"/>
        <v>2385</v>
      </c>
      <c r="K45">
        <v>0</v>
      </c>
      <c r="L45">
        <f t="shared" si="1"/>
        <v>2385</v>
      </c>
      <c r="M45">
        <v>330</v>
      </c>
      <c r="N45">
        <v>1</v>
      </c>
      <c r="O45">
        <f t="shared" si="2"/>
        <v>7.2272727272727275</v>
      </c>
      <c r="P45" t="s">
        <v>15</v>
      </c>
      <c r="Q45">
        <v>1432</v>
      </c>
      <c r="R45">
        <v>775</v>
      </c>
      <c r="S45">
        <v>0</v>
      </c>
      <c r="T45">
        <v>-5</v>
      </c>
      <c r="U45">
        <f t="shared" si="3"/>
        <v>2202</v>
      </c>
      <c r="V45">
        <v>0</v>
      </c>
      <c r="W45">
        <f t="shared" si="4"/>
        <v>2202</v>
      </c>
      <c r="X45">
        <v>61</v>
      </c>
      <c r="Y45">
        <v>2</v>
      </c>
      <c r="Z45">
        <f t="shared" si="5"/>
        <v>36.098360655737707</v>
      </c>
      <c r="AA45" t="s">
        <v>16</v>
      </c>
      <c r="AB45">
        <v>3518</v>
      </c>
      <c r="AC45">
        <v>0</v>
      </c>
      <c r="AD45">
        <v>0</v>
      </c>
      <c r="AE45">
        <v>0</v>
      </c>
      <c r="AF45">
        <f t="shared" si="6"/>
        <v>3518</v>
      </c>
      <c r="AG45">
        <v>6000</v>
      </c>
      <c r="AH45">
        <f t="shared" si="7"/>
        <v>9518</v>
      </c>
      <c r="AI45">
        <v>533</v>
      </c>
      <c r="AJ45">
        <f t="shared" si="8"/>
        <v>6</v>
      </c>
      <c r="AK45">
        <f t="shared" si="25"/>
        <v>17.857410881801126</v>
      </c>
      <c r="AL45" t="s">
        <v>19</v>
      </c>
      <c r="AM45">
        <v>2558</v>
      </c>
      <c r="AN45">
        <v>2104</v>
      </c>
      <c r="AO45">
        <v>-163</v>
      </c>
      <c r="AP45">
        <f t="shared" si="9"/>
        <v>4499</v>
      </c>
      <c r="AQ45">
        <v>0</v>
      </c>
      <c r="AR45">
        <f t="shared" si="10"/>
        <v>4499</v>
      </c>
      <c r="AS45">
        <v>161</v>
      </c>
      <c r="AT45">
        <f t="shared" si="11"/>
        <v>6</v>
      </c>
      <c r="AU45">
        <f t="shared" si="12"/>
        <v>27.944099378881987</v>
      </c>
      <c r="AV45" t="s">
        <v>20</v>
      </c>
      <c r="AW45">
        <v>3158</v>
      </c>
      <c r="AX45">
        <v>1940</v>
      </c>
      <c r="AY45">
        <v>-297</v>
      </c>
      <c r="AZ45">
        <f t="shared" si="13"/>
        <v>4801</v>
      </c>
      <c r="BA45">
        <v>2000</v>
      </c>
      <c r="BB45">
        <f t="shared" si="26"/>
        <v>6801</v>
      </c>
      <c r="BC45">
        <v>203</v>
      </c>
      <c r="BD45">
        <f t="shared" si="15"/>
        <v>7</v>
      </c>
      <c r="BE45">
        <f t="shared" si="16"/>
        <v>33.502463054187189</v>
      </c>
      <c r="BF45" t="s">
        <v>21</v>
      </c>
      <c r="BG45">
        <v>2342</v>
      </c>
      <c r="BH45">
        <v>2480</v>
      </c>
      <c r="BI45">
        <v>-97</v>
      </c>
      <c r="BJ45">
        <f t="shared" si="17"/>
        <v>4725</v>
      </c>
      <c r="BK45">
        <v>0</v>
      </c>
      <c r="BL45">
        <f t="shared" si="18"/>
        <v>4725</v>
      </c>
      <c r="BM45">
        <v>227</v>
      </c>
      <c r="BN45">
        <f t="shared" si="19"/>
        <v>5</v>
      </c>
      <c r="BO45">
        <f t="shared" si="20"/>
        <v>20.814977973568283</v>
      </c>
      <c r="BP45" t="s">
        <v>22</v>
      </c>
      <c r="BQ45">
        <v>6028</v>
      </c>
      <c r="BR45">
        <v>963</v>
      </c>
      <c r="BS45">
        <v>-52</v>
      </c>
      <c r="BT45">
        <f t="shared" si="21"/>
        <v>6939</v>
      </c>
      <c r="BU45">
        <v>0</v>
      </c>
      <c r="BV45">
        <f t="shared" si="22"/>
        <v>6939</v>
      </c>
      <c r="BW45">
        <v>142</v>
      </c>
      <c r="BX45">
        <f t="shared" si="23"/>
        <v>5</v>
      </c>
      <c r="BY45">
        <f t="shared" si="24"/>
        <v>48.866197183098592</v>
      </c>
      <c r="BZ45" t="s">
        <v>23</v>
      </c>
      <c r="CA45">
        <v>37190</v>
      </c>
    </row>
    <row r="46" spans="1:79" ht="17.25" customHeight="1" x14ac:dyDescent="0.3">
      <c r="A46" s="2">
        <v>44547</v>
      </c>
      <c r="B46" t="s">
        <v>112</v>
      </c>
      <c r="C46" t="s">
        <v>113</v>
      </c>
      <c r="D46" t="s">
        <v>27</v>
      </c>
      <c r="E46" t="s">
        <v>4</v>
      </c>
      <c r="F46">
        <v>1798</v>
      </c>
      <c r="G46">
        <v>1041</v>
      </c>
      <c r="H46">
        <v>0</v>
      </c>
      <c r="I46">
        <v>-58</v>
      </c>
      <c r="J46">
        <f t="shared" si="0"/>
        <v>2781</v>
      </c>
      <c r="K46">
        <v>0</v>
      </c>
      <c r="L46">
        <f t="shared" si="1"/>
        <v>2781</v>
      </c>
      <c r="M46">
        <v>184</v>
      </c>
      <c r="N46">
        <v>1</v>
      </c>
      <c r="O46">
        <f t="shared" si="2"/>
        <v>15.114130434782609</v>
      </c>
      <c r="P46" t="s">
        <v>15</v>
      </c>
      <c r="Q46">
        <v>840</v>
      </c>
      <c r="R46">
        <v>710</v>
      </c>
      <c r="S46">
        <v>0</v>
      </c>
      <c r="T46">
        <v>0</v>
      </c>
      <c r="U46">
        <f t="shared" si="3"/>
        <v>1550</v>
      </c>
      <c r="V46">
        <v>0</v>
      </c>
      <c r="W46">
        <f t="shared" si="4"/>
        <v>1550</v>
      </c>
      <c r="X46">
        <v>85</v>
      </c>
      <c r="Y46">
        <v>2</v>
      </c>
      <c r="Z46">
        <f t="shared" si="5"/>
        <v>18.235294117647058</v>
      </c>
      <c r="AA46" t="s">
        <v>16</v>
      </c>
      <c r="AB46">
        <v>7792</v>
      </c>
      <c r="AC46">
        <v>0</v>
      </c>
      <c r="AD46">
        <v>0</v>
      </c>
      <c r="AE46">
        <v>-422</v>
      </c>
      <c r="AF46">
        <f t="shared" si="6"/>
        <v>7370</v>
      </c>
      <c r="AG46">
        <v>4000</v>
      </c>
      <c r="AH46">
        <f t="shared" si="7"/>
        <v>11370</v>
      </c>
      <c r="AI46">
        <v>417</v>
      </c>
      <c r="AJ46">
        <f t="shared" si="8"/>
        <v>6</v>
      </c>
      <c r="AK46">
        <f t="shared" si="25"/>
        <v>27.266187050359711</v>
      </c>
      <c r="AL46" t="s">
        <v>19</v>
      </c>
      <c r="AM46">
        <v>2294</v>
      </c>
      <c r="AN46">
        <v>2300</v>
      </c>
      <c r="AO46">
        <v>-89</v>
      </c>
      <c r="AP46">
        <f t="shared" si="9"/>
        <v>4505</v>
      </c>
      <c r="AQ46">
        <v>0</v>
      </c>
      <c r="AR46">
        <f t="shared" si="10"/>
        <v>4505</v>
      </c>
      <c r="AS46">
        <v>166</v>
      </c>
      <c r="AT46">
        <f t="shared" si="11"/>
        <v>6</v>
      </c>
      <c r="AU46">
        <f t="shared" si="12"/>
        <v>27.138554216867469</v>
      </c>
      <c r="AV46" t="s">
        <v>20</v>
      </c>
      <c r="AW46">
        <v>4067</v>
      </c>
      <c r="AX46">
        <v>2260</v>
      </c>
      <c r="AY46">
        <v>-308</v>
      </c>
      <c r="AZ46">
        <f t="shared" si="13"/>
        <v>6019</v>
      </c>
      <c r="BA46">
        <v>2000</v>
      </c>
      <c r="BB46">
        <f t="shared" si="26"/>
        <v>8019</v>
      </c>
      <c r="BC46">
        <v>161</v>
      </c>
      <c r="BD46">
        <f t="shared" si="15"/>
        <v>7</v>
      </c>
      <c r="BE46">
        <f t="shared" si="16"/>
        <v>49.807453416149066</v>
      </c>
      <c r="BF46" t="s">
        <v>21</v>
      </c>
      <c r="BG46">
        <v>1187</v>
      </c>
      <c r="BH46">
        <v>2705</v>
      </c>
      <c r="BI46">
        <v>-39</v>
      </c>
      <c r="BJ46">
        <f t="shared" si="17"/>
        <v>3853</v>
      </c>
      <c r="BK46">
        <v>0</v>
      </c>
      <c r="BL46">
        <f t="shared" si="18"/>
        <v>3853</v>
      </c>
      <c r="BM46">
        <v>93</v>
      </c>
      <c r="BN46">
        <f t="shared" si="19"/>
        <v>5</v>
      </c>
      <c r="BO46">
        <f t="shared" si="20"/>
        <v>41.43010752688172</v>
      </c>
      <c r="BP46" t="s">
        <v>22</v>
      </c>
      <c r="BQ46">
        <v>1778</v>
      </c>
      <c r="BR46">
        <v>1320</v>
      </c>
      <c r="BS46">
        <v>-10</v>
      </c>
      <c r="BT46">
        <f t="shared" si="21"/>
        <v>3088</v>
      </c>
      <c r="BU46">
        <v>0</v>
      </c>
      <c r="BV46">
        <f t="shared" si="22"/>
        <v>3088</v>
      </c>
      <c r="BW46">
        <v>78</v>
      </c>
      <c r="BX46">
        <f t="shared" si="23"/>
        <v>5</v>
      </c>
      <c r="BY46">
        <f t="shared" si="24"/>
        <v>39.589743589743591</v>
      </c>
      <c r="BZ46" t="s">
        <v>23</v>
      </c>
      <c r="CA46">
        <v>31383</v>
      </c>
    </row>
    <row r="47" spans="1:79" ht="17.25" customHeight="1" x14ac:dyDescent="0.3">
      <c r="A47" s="2">
        <v>44547</v>
      </c>
      <c r="B47" t="s">
        <v>114</v>
      </c>
      <c r="C47" t="s">
        <v>115</v>
      </c>
      <c r="D47" t="s">
        <v>27</v>
      </c>
      <c r="E47" t="s">
        <v>4</v>
      </c>
      <c r="F47">
        <v>54</v>
      </c>
      <c r="G47">
        <v>189</v>
      </c>
      <c r="H47">
        <v>0</v>
      </c>
      <c r="I47">
        <v>-20</v>
      </c>
      <c r="J47">
        <f t="shared" si="0"/>
        <v>223</v>
      </c>
      <c r="K47">
        <v>0</v>
      </c>
      <c r="L47">
        <f t="shared" si="1"/>
        <v>223</v>
      </c>
      <c r="M47">
        <v>57</v>
      </c>
      <c r="N47">
        <v>1</v>
      </c>
      <c r="O47">
        <f t="shared" si="2"/>
        <v>3.9122807017543861</v>
      </c>
      <c r="P47" t="s">
        <v>15</v>
      </c>
      <c r="Q47">
        <v>330</v>
      </c>
      <c r="R47">
        <v>600</v>
      </c>
      <c r="S47">
        <v>0</v>
      </c>
      <c r="T47">
        <v>0</v>
      </c>
      <c r="U47">
        <f t="shared" si="3"/>
        <v>930</v>
      </c>
      <c r="V47">
        <v>0</v>
      </c>
      <c r="W47">
        <f t="shared" si="4"/>
        <v>930</v>
      </c>
      <c r="X47">
        <v>68</v>
      </c>
      <c r="Y47">
        <v>2</v>
      </c>
      <c r="Z47">
        <f t="shared" si="5"/>
        <v>13.676470588235293</v>
      </c>
      <c r="AA47" t="s">
        <v>16</v>
      </c>
      <c r="AB47">
        <v>1192</v>
      </c>
      <c r="AC47">
        <v>0</v>
      </c>
      <c r="AD47">
        <v>0</v>
      </c>
      <c r="AE47">
        <v>-3</v>
      </c>
      <c r="AF47">
        <f t="shared" si="6"/>
        <v>1189</v>
      </c>
      <c r="AG47">
        <v>0</v>
      </c>
      <c r="AH47">
        <f t="shared" si="7"/>
        <v>1189</v>
      </c>
      <c r="AI47">
        <v>26</v>
      </c>
      <c r="AJ47">
        <f t="shared" si="8"/>
        <v>6</v>
      </c>
      <c r="AK47">
        <f t="shared" si="25"/>
        <v>45.730769230769234</v>
      </c>
      <c r="AL47" t="s">
        <v>19</v>
      </c>
      <c r="AM47">
        <v>882</v>
      </c>
      <c r="AN47">
        <v>390</v>
      </c>
      <c r="AO47">
        <v>-6</v>
      </c>
      <c r="AP47">
        <f t="shared" si="9"/>
        <v>1266</v>
      </c>
      <c r="AQ47">
        <v>0</v>
      </c>
      <c r="AR47">
        <f t="shared" si="10"/>
        <v>1266</v>
      </c>
      <c r="AS47">
        <v>20</v>
      </c>
      <c r="AT47">
        <f t="shared" si="11"/>
        <v>6</v>
      </c>
      <c r="AU47">
        <f t="shared" si="12"/>
        <v>63.3</v>
      </c>
      <c r="AV47" t="s">
        <v>20</v>
      </c>
      <c r="AW47">
        <v>18</v>
      </c>
      <c r="AX47">
        <v>300</v>
      </c>
      <c r="AY47">
        <v>-10</v>
      </c>
      <c r="AZ47">
        <f t="shared" si="13"/>
        <v>308</v>
      </c>
      <c r="BA47">
        <v>0</v>
      </c>
      <c r="BB47">
        <f t="shared" si="26"/>
        <v>308</v>
      </c>
      <c r="BC47">
        <v>14</v>
      </c>
      <c r="BD47">
        <f t="shared" si="15"/>
        <v>7</v>
      </c>
      <c r="BE47">
        <f t="shared" si="16"/>
        <v>22</v>
      </c>
      <c r="BF47" t="s">
        <v>21</v>
      </c>
      <c r="BG47">
        <v>446</v>
      </c>
      <c r="BH47">
        <v>1800</v>
      </c>
      <c r="BI47">
        <v>-11</v>
      </c>
      <c r="BJ47">
        <f t="shared" si="17"/>
        <v>2235</v>
      </c>
      <c r="BK47">
        <v>0</v>
      </c>
      <c r="BL47">
        <f t="shared" si="18"/>
        <v>2235</v>
      </c>
      <c r="BM47">
        <v>12</v>
      </c>
      <c r="BN47">
        <f t="shared" si="19"/>
        <v>5</v>
      </c>
      <c r="BO47">
        <f t="shared" si="20"/>
        <v>186.25</v>
      </c>
      <c r="BP47" t="s">
        <v>22</v>
      </c>
      <c r="BQ47">
        <v>711</v>
      </c>
      <c r="BR47">
        <v>253</v>
      </c>
      <c r="BS47">
        <v>0</v>
      </c>
      <c r="BT47">
        <f t="shared" si="21"/>
        <v>964</v>
      </c>
      <c r="BU47">
        <v>196</v>
      </c>
      <c r="BV47">
        <f t="shared" si="22"/>
        <v>1160</v>
      </c>
      <c r="BW47">
        <v>11</v>
      </c>
      <c r="BX47">
        <f t="shared" si="23"/>
        <v>5</v>
      </c>
      <c r="BY47">
        <f t="shared" si="24"/>
        <v>105.45454545454545</v>
      </c>
      <c r="BZ47" t="s">
        <v>23</v>
      </c>
      <c r="CA47">
        <v>-30001</v>
      </c>
    </row>
    <row r="48" spans="1:79" ht="17.25" customHeight="1" x14ac:dyDescent="0.3">
      <c r="A48" s="2">
        <v>44547</v>
      </c>
      <c r="B48" t="s">
        <v>116</v>
      </c>
      <c r="C48" t="s">
        <v>117</v>
      </c>
      <c r="D48" t="s">
        <v>27</v>
      </c>
      <c r="E48" t="s">
        <v>4</v>
      </c>
      <c r="F48">
        <v>2453</v>
      </c>
      <c r="G48">
        <v>67</v>
      </c>
      <c r="H48">
        <v>0</v>
      </c>
      <c r="I48">
        <v>-115</v>
      </c>
      <c r="J48">
        <f t="shared" si="0"/>
        <v>2405</v>
      </c>
      <c r="K48">
        <v>0</v>
      </c>
      <c r="L48">
        <f t="shared" si="1"/>
        <v>2405</v>
      </c>
      <c r="M48">
        <v>222</v>
      </c>
      <c r="N48">
        <v>1</v>
      </c>
      <c r="O48">
        <f t="shared" si="2"/>
        <v>10.833333333333334</v>
      </c>
      <c r="P48" t="s">
        <v>15</v>
      </c>
      <c r="Q48">
        <v>504</v>
      </c>
      <c r="R48">
        <v>0</v>
      </c>
      <c r="S48">
        <v>0</v>
      </c>
      <c r="T48">
        <v>-22</v>
      </c>
      <c r="U48">
        <f t="shared" si="3"/>
        <v>482</v>
      </c>
      <c r="V48">
        <v>0</v>
      </c>
      <c r="W48">
        <f t="shared" si="4"/>
        <v>482</v>
      </c>
      <c r="X48">
        <v>53</v>
      </c>
      <c r="Y48">
        <v>2</v>
      </c>
      <c r="Z48">
        <f t="shared" si="5"/>
        <v>9.0943396226415096</v>
      </c>
      <c r="AA48" t="s">
        <v>16</v>
      </c>
      <c r="AB48">
        <v>800</v>
      </c>
      <c r="AC48">
        <v>0</v>
      </c>
      <c r="AD48">
        <v>0</v>
      </c>
      <c r="AE48">
        <v>-340</v>
      </c>
      <c r="AF48">
        <f t="shared" si="6"/>
        <v>460</v>
      </c>
      <c r="AG48">
        <f>37614+3000</f>
        <v>40614</v>
      </c>
      <c r="AH48">
        <f t="shared" si="7"/>
        <v>41074</v>
      </c>
      <c r="AI48">
        <v>1523</v>
      </c>
      <c r="AJ48">
        <f t="shared" si="8"/>
        <v>6</v>
      </c>
      <c r="AK48">
        <f t="shared" si="25"/>
        <v>26.96913985554826</v>
      </c>
      <c r="AL48" t="s">
        <v>19</v>
      </c>
      <c r="AM48">
        <v>3592</v>
      </c>
      <c r="AN48">
        <v>131</v>
      </c>
      <c r="AO48">
        <v>-882</v>
      </c>
      <c r="AP48">
        <f t="shared" si="9"/>
        <v>2841</v>
      </c>
      <c r="AQ48">
        <f>500+500</f>
        <v>1000</v>
      </c>
      <c r="AR48">
        <f t="shared" si="10"/>
        <v>3841</v>
      </c>
      <c r="AS48">
        <v>266</v>
      </c>
      <c r="AT48">
        <f t="shared" si="11"/>
        <v>6</v>
      </c>
      <c r="AU48">
        <f t="shared" si="12"/>
        <v>14.43984962406015</v>
      </c>
      <c r="AV48" t="s">
        <v>20</v>
      </c>
      <c r="AW48">
        <v>289</v>
      </c>
      <c r="AX48">
        <v>0</v>
      </c>
      <c r="AY48">
        <v>-227</v>
      </c>
      <c r="AZ48">
        <f t="shared" si="13"/>
        <v>62</v>
      </c>
      <c r="BA48">
        <v>10007</v>
      </c>
      <c r="BB48">
        <f t="shared" si="26"/>
        <v>10069</v>
      </c>
      <c r="BC48">
        <v>205</v>
      </c>
      <c r="BD48">
        <f t="shared" si="15"/>
        <v>7</v>
      </c>
      <c r="BE48">
        <f t="shared" si="16"/>
        <v>49.117073170731707</v>
      </c>
      <c r="BF48" t="s">
        <v>21</v>
      </c>
      <c r="BG48">
        <v>1988</v>
      </c>
      <c r="BH48">
        <v>40</v>
      </c>
      <c r="BI48">
        <v>-97</v>
      </c>
      <c r="BJ48">
        <f t="shared" si="17"/>
        <v>1931</v>
      </c>
      <c r="BK48">
        <v>1000</v>
      </c>
      <c r="BL48">
        <f t="shared" si="18"/>
        <v>2931</v>
      </c>
      <c r="BM48">
        <v>92</v>
      </c>
      <c r="BN48">
        <f t="shared" si="19"/>
        <v>5</v>
      </c>
      <c r="BO48">
        <f t="shared" si="20"/>
        <v>31.858695652173914</v>
      </c>
      <c r="BP48" t="s">
        <v>22</v>
      </c>
      <c r="BQ48">
        <v>3509</v>
      </c>
      <c r="BR48">
        <v>100</v>
      </c>
      <c r="BS48">
        <v>-158</v>
      </c>
      <c r="BT48">
        <f t="shared" si="21"/>
        <v>3451</v>
      </c>
      <c r="BU48">
        <v>1250</v>
      </c>
      <c r="BV48">
        <f t="shared" si="22"/>
        <v>4701</v>
      </c>
      <c r="BW48">
        <v>143</v>
      </c>
      <c r="BX48">
        <f t="shared" si="23"/>
        <v>5</v>
      </c>
      <c r="BY48">
        <f t="shared" si="24"/>
        <v>32.874125874125873</v>
      </c>
      <c r="BZ48" t="s">
        <v>23</v>
      </c>
      <c r="CA48">
        <v>-64857</v>
      </c>
    </row>
    <row r="49" spans="1:79" ht="17.25" customHeight="1" x14ac:dyDescent="0.3">
      <c r="A49" s="2">
        <v>44547</v>
      </c>
      <c r="B49" t="s">
        <v>118</v>
      </c>
      <c r="C49" t="s">
        <v>119</v>
      </c>
      <c r="D49" t="s">
        <v>27</v>
      </c>
      <c r="E49" t="s">
        <v>4</v>
      </c>
      <c r="F49">
        <v>224</v>
      </c>
      <c r="G49">
        <v>0</v>
      </c>
      <c r="H49">
        <v>0</v>
      </c>
      <c r="I49">
        <v>-19</v>
      </c>
      <c r="J49">
        <f t="shared" si="0"/>
        <v>205</v>
      </c>
      <c r="K49">
        <v>0</v>
      </c>
      <c r="L49">
        <f t="shared" si="1"/>
        <v>205</v>
      </c>
      <c r="M49">
        <v>15</v>
      </c>
      <c r="N49">
        <v>1</v>
      </c>
      <c r="O49">
        <f t="shared" si="2"/>
        <v>13.666666666666666</v>
      </c>
      <c r="P49" t="s">
        <v>15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1016</v>
      </c>
      <c r="AC49">
        <v>0</v>
      </c>
      <c r="AD49">
        <v>0</v>
      </c>
      <c r="AE49">
        <v>-11</v>
      </c>
      <c r="AF49">
        <f t="shared" si="6"/>
        <v>1005</v>
      </c>
      <c r="AG49">
        <v>0</v>
      </c>
      <c r="AH49">
        <f t="shared" si="7"/>
        <v>1005</v>
      </c>
      <c r="AI49">
        <v>23</v>
      </c>
      <c r="AJ49">
        <f t="shared" si="8"/>
        <v>6</v>
      </c>
      <c r="AK49">
        <f t="shared" si="25"/>
        <v>43.695652173913047</v>
      </c>
      <c r="AL49" t="s">
        <v>19</v>
      </c>
      <c r="AM49">
        <v>51</v>
      </c>
      <c r="AN49">
        <v>0</v>
      </c>
      <c r="AO49">
        <v>-33</v>
      </c>
      <c r="AP49">
        <f t="shared" si="9"/>
        <v>18</v>
      </c>
      <c r="AQ49">
        <v>0</v>
      </c>
      <c r="AR49">
        <f t="shared" si="10"/>
        <v>18</v>
      </c>
      <c r="AS49">
        <v>22</v>
      </c>
      <c r="AT49">
        <f t="shared" si="11"/>
        <v>6</v>
      </c>
      <c r="AU49">
        <f t="shared" si="12"/>
        <v>0.81818181818181823</v>
      </c>
      <c r="AV49" t="s">
        <v>20</v>
      </c>
      <c r="AW49">
        <v>19</v>
      </c>
      <c r="AX49">
        <v>0</v>
      </c>
      <c r="AY49">
        <v>0</v>
      </c>
      <c r="AZ49">
        <f t="shared" si="13"/>
        <v>19</v>
      </c>
      <c r="BA49">
        <v>0</v>
      </c>
      <c r="BB49">
        <f t="shared" si="26"/>
        <v>19</v>
      </c>
      <c r="BC49">
        <v>35</v>
      </c>
      <c r="BD49">
        <f t="shared" si="15"/>
        <v>7</v>
      </c>
      <c r="BE49">
        <f t="shared" si="16"/>
        <v>0.54285714285714282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BZ49" t="s">
        <v>23</v>
      </c>
      <c r="CA49">
        <v>0</v>
      </c>
    </row>
    <row r="50" spans="1:79" ht="17.25" customHeight="1" x14ac:dyDescent="0.3">
      <c r="A50" s="2">
        <v>44547</v>
      </c>
      <c r="B50" t="s">
        <v>120</v>
      </c>
      <c r="C50" t="s">
        <v>121</v>
      </c>
      <c r="D50" t="s">
        <v>27</v>
      </c>
      <c r="E50" t="s">
        <v>4</v>
      </c>
      <c r="F50">
        <v>437</v>
      </c>
      <c r="G50">
        <v>11</v>
      </c>
      <c r="H50">
        <v>0</v>
      </c>
      <c r="I50">
        <v>-93</v>
      </c>
      <c r="J50">
        <f t="shared" si="0"/>
        <v>355</v>
      </c>
      <c r="K50">
        <v>0</v>
      </c>
      <c r="L50">
        <f t="shared" si="1"/>
        <v>355</v>
      </c>
      <c r="M50">
        <v>64</v>
      </c>
      <c r="N50">
        <v>1</v>
      </c>
      <c r="O50">
        <f t="shared" si="2"/>
        <v>5.546875</v>
      </c>
      <c r="P50" t="s">
        <v>15</v>
      </c>
      <c r="Q50">
        <v>314</v>
      </c>
      <c r="R50">
        <v>0</v>
      </c>
      <c r="S50">
        <v>0</v>
      </c>
      <c r="T50">
        <v>0</v>
      </c>
      <c r="U50">
        <f t="shared" si="3"/>
        <v>314</v>
      </c>
      <c r="V50">
        <v>0</v>
      </c>
      <c r="W50">
        <f t="shared" si="4"/>
        <v>314</v>
      </c>
      <c r="X50">
        <v>9</v>
      </c>
      <c r="Y50">
        <v>2</v>
      </c>
      <c r="Z50">
        <f t="shared" si="5"/>
        <v>34.888888888888886</v>
      </c>
      <c r="AA50" t="s">
        <v>16</v>
      </c>
      <c r="AB50">
        <v>2584</v>
      </c>
      <c r="AC50">
        <v>0</v>
      </c>
      <c r="AD50">
        <v>0</v>
      </c>
      <c r="AE50">
        <v>0</v>
      </c>
      <c r="AF50">
        <f t="shared" si="6"/>
        <v>2584</v>
      </c>
      <c r="AG50">
        <v>0</v>
      </c>
      <c r="AH50">
        <f t="shared" si="7"/>
        <v>2584</v>
      </c>
      <c r="AI50">
        <v>66</v>
      </c>
      <c r="AJ50">
        <f t="shared" si="8"/>
        <v>6</v>
      </c>
      <c r="AK50">
        <f t="shared" si="25"/>
        <v>39.151515151515149</v>
      </c>
      <c r="AL50" t="s">
        <v>19</v>
      </c>
      <c r="AM50">
        <v>1781</v>
      </c>
      <c r="AN50">
        <v>430</v>
      </c>
      <c r="AO50">
        <v>-49</v>
      </c>
      <c r="AP50">
        <f t="shared" si="9"/>
        <v>2162</v>
      </c>
      <c r="AQ50">
        <v>0</v>
      </c>
      <c r="AR50">
        <f t="shared" si="10"/>
        <v>2162</v>
      </c>
      <c r="AS50">
        <v>53</v>
      </c>
      <c r="AT50">
        <f t="shared" si="11"/>
        <v>6</v>
      </c>
      <c r="AU50">
        <f t="shared" si="12"/>
        <v>40.79245283018868</v>
      </c>
      <c r="AV50" t="s">
        <v>20</v>
      </c>
      <c r="AW50">
        <v>640</v>
      </c>
      <c r="AX50">
        <v>0</v>
      </c>
      <c r="AY50">
        <v>0</v>
      </c>
      <c r="AZ50">
        <f t="shared" si="13"/>
        <v>640</v>
      </c>
      <c r="BA50">
        <v>800</v>
      </c>
      <c r="BB50">
        <f t="shared" si="26"/>
        <v>1440</v>
      </c>
      <c r="BC50">
        <v>44</v>
      </c>
      <c r="BD50">
        <f t="shared" si="15"/>
        <v>7</v>
      </c>
      <c r="BE50">
        <f t="shared" si="16"/>
        <v>32.727272727272727</v>
      </c>
      <c r="BF50" t="s">
        <v>21</v>
      </c>
      <c r="BG50">
        <v>1031</v>
      </c>
      <c r="BH50">
        <v>0</v>
      </c>
      <c r="BI50">
        <v>-20</v>
      </c>
      <c r="BJ50">
        <f t="shared" si="17"/>
        <v>1011</v>
      </c>
      <c r="BK50">
        <v>0</v>
      </c>
      <c r="BL50">
        <f t="shared" si="18"/>
        <v>1011</v>
      </c>
      <c r="BM50">
        <v>29</v>
      </c>
      <c r="BN50">
        <f t="shared" si="19"/>
        <v>5</v>
      </c>
      <c r="BO50">
        <f t="shared" si="20"/>
        <v>34.862068965517238</v>
      </c>
      <c r="BP50" t="s">
        <v>22</v>
      </c>
      <c r="BQ50">
        <v>1758</v>
      </c>
      <c r="BR50">
        <v>0</v>
      </c>
      <c r="BS50">
        <v>-5</v>
      </c>
      <c r="BT50">
        <f t="shared" si="21"/>
        <v>1753</v>
      </c>
      <c r="BU50">
        <v>0</v>
      </c>
      <c r="BV50">
        <f t="shared" si="22"/>
        <v>1753</v>
      </c>
      <c r="BW50">
        <v>23</v>
      </c>
      <c r="BX50">
        <f t="shared" si="23"/>
        <v>5</v>
      </c>
      <c r="BY50">
        <f t="shared" si="24"/>
        <v>76.217391304347828</v>
      </c>
      <c r="BZ50" t="s">
        <v>23</v>
      </c>
      <c r="CA50">
        <v>7600</v>
      </c>
    </row>
    <row r="51" spans="1:79" ht="17.25" customHeight="1" x14ac:dyDescent="0.3">
      <c r="A51" s="2">
        <v>44547</v>
      </c>
      <c r="B51" t="s">
        <v>122</v>
      </c>
      <c r="C51" t="s">
        <v>123</v>
      </c>
      <c r="D51" t="s">
        <v>27</v>
      </c>
      <c r="E51" t="s">
        <v>4</v>
      </c>
      <c r="F51">
        <v>1235</v>
      </c>
      <c r="G51">
        <v>0</v>
      </c>
      <c r="H51">
        <v>0</v>
      </c>
      <c r="I51">
        <v>-51</v>
      </c>
      <c r="J51">
        <f t="shared" si="0"/>
        <v>1184</v>
      </c>
      <c r="K51">
        <v>0</v>
      </c>
      <c r="L51">
        <f t="shared" si="1"/>
        <v>1184</v>
      </c>
      <c r="M51">
        <v>42</v>
      </c>
      <c r="N51">
        <v>1</v>
      </c>
      <c r="O51">
        <f t="shared" si="2"/>
        <v>28.19047619047619</v>
      </c>
      <c r="P51" t="s">
        <v>15</v>
      </c>
      <c r="Q51">
        <v>672</v>
      </c>
      <c r="R51">
        <v>0</v>
      </c>
      <c r="S51">
        <v>0</v>
      </c>
      <c r="T51">
        <v>0</v>
      </c>
      <c r="U51">
        <f t="shared" si="3"/>
        <v>672</v>
      </c>
      <c r="V51">
        <v>0</v>
      </c>
      <c r="W51">
        <f t="shared" si="4"/>
        <v>672</v>
      </c>
      <c r="X51">
        <v>6</v>
      </c>
      <c r="Y51">
        <v>2</v>
      </c>
      <c r="Z51">
        <f t="shared" si="5"/>
        <v>112</v>
      </c>
      <c r="AA51" t="s">
        <v>16</v>
      </c>
      <c r="AB51">
        <v>4780</v>
      </c>
      <c r="AC51">
        <v>0</v>
      </c>
      <c r="AD51">
        <v>0</v>
      </c>
      <c r="AE51">
        <v>-17</v>
      </c>
      <c r="AF51">
        <f t="shared" si="6"/>
        <v>4763</v>
      </c>
      <c r="AG51">
        <v>0</v>
      </c>
      <c r="AH51">
        <f t="shared" si="7"/>
        <v>4763</v>
      </c>
      <c r="AI51">
        <v>101</v>
      </c>
      <c r="AJ51">
        <f t="shared" si="8"/>
        <v>6</v>
      </c>
      <c r="AK51">
        <f t="shared" si="25"/>
        <v>47.158415841584159</v>
      </c>
      <c r="AL51" t="s">
        <v>19</v>
      </c>
      <c r="AM51">
        <v>1280</v>
      </c>
      <c r="AN51">
        <v>0</v>
      </c>
      <c r="AO51">
        <v>0</v>
      </c>
      <c r="AP51">
        <f t="shared" si="9"/>
        <v>1280</v>
      </c>
      <c r="AQ51">
        <v>0</v>
      </c>
      <c r="AR51">
        <f t="shared" si="10"/>
        <v>1280</v>
      </c>
      <c r="AS51">
        <v>37</v>
      </c>
      <c r="AT51">
        <f t="shared" si="11"/>
        <v>6</v>
      </c>
      <c r="AU51">
        <f t="shared" si="12"/>
        <v>34.594594594594597</v>
      </c>
      <c r="AV51" t="s">
        <v>20</v>
      </c>
      <c r="AW51">
        <v>1342</v>
      </c>
      <c r="AX51">
        <v>0</v>
      </c>
      <c r="AY51">
        <v>-68</v>
      </c>
      <c r="AZ51">
        <f t="shared" si="13"/>
        <v>1274</v>
      </c>
      <c r="BA51">
        <v>1000</v>
      </c>
      <c r="BB51">
        <f t="shared" si="26"/>
        <v>2274</v>
      </c>
      <c r="BC51">
        <v>66</v>
      </c>
      <c r="BD51">
        <f t="shared" si="15"/>
        <v>7</v>
      </c>
      <c r="BE51">
        <f t="shared" si="16"/>
        <v>34.454545454545453</v>
      </c>
      <c r="BF51" t="s">
        <v>21</v>
      </c>
      <c r="BG51">
        <v>1142</v>
      </c>
      <c r="BH51">
        <v>0</v>
      </c>
      <c r="BI51">
        <v>-17</v>
      </c>
      <c r="BJ51">
        <f t="shared" si="17"/>
        <v>1125</v>
      </c>
      <c r="BK51">
        <v>0</v>
      </c>
      <c r="BL51">
        <f t="shared" si="18"/>
        <v>1125</v>
      </c>
      <c r="BM51">
        <v>30</v>
      </c>
      <c r="BN51">
        <f t="shared" si="19"/>
        <v>5</v>
      </c>
      <c r="BO51">
        <f t="shared" si="20"/>
        <v>37.5</v>
      </c>
      <c r="BP51" t="s">
        <v>22</v>
      </c>
      <c r="BQ51">
        <v>3153</v>
      </c>
      <c r="BR51">
        <v>0</v>
      </c>
      <c r="BS51">
        <v>0</v>
      </c>
      <c r="BT51">
        <f t="shared" si="21"/>
        <v>3153</v>
      </c>
      <c r="BU51">
        <v>0</v>
      </c>
      <c r="BV51">
        <f t="shared" si="22"/>
        <v>3153</v>
      </c>
      <c r="BW51">
        <v>33</v>
      </c>
      <c r="BX51">
        <f t="shared" si="23"/>
        <v>5</v>
      </c>
      <c r="BY51">
        <f t="shared" si="24"/>
        <v>95.545454545454547</v>
      </c>
      <c r="BZ51" t="s">
        <v>23</v>
      </c>
      <c r="CA51">
        <v>12000</v>
      </c>
    </row>
    <row r="52" spans="1:79" ht="17.25" customHeight="1" x14ac:dyDescent="0.3">
      <c r="A52" s="2">
        <v>44547</v>
      </c>
      <c r="B52" t="s">
        <v>124</v>
      </c>
      <c r="C52" t="s">
        <v>125</v>
      </c>
      <c r="D52" t="s">
        <v>27</v>
      </c>
      <c r="E52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P52" t="s">
        <v>15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2">
        <v>44547</v>
      </c>
      <c r="B53" t="s">
        <v>126</v>
      </c>
      <c r="C53" t="s">
        <v>127</v>
      </c>
      <c r="D53" t="s">
        <v>27</v>
      </c>
      <c r="E53" t="s">
        <v>4</v>
      </c>
      <c r="F53">
        <v>1705</v>
      </c>
      <c r="G53">
        <v>1018</v>
      </c>
      <c r="H53">
        <v>0</v>
      </c>
      <c r="I53">
        <v>-31</v>
      </c>
      <c r="J53">
        <f t="shared" si="0"/>
        <v>2692</v>
      </c>
      <c r="K53">
        <v>0</v>
      </c>
      <c r="L53">
        <f t="shared" si="1"/>
        <v>2692</v>
      </c>
      <c r="M53">
        <v>111</v>
      </c>
      <c r="N53">
        <v>1</v>
      </c>
      <c r="O53">
        <f t="shared" si="2"/>
        <v>24.252252252252251</v>
      </c>
      <c r="P53" t="s">
        <v>15</v>
      </c>
      <c r="Q53">
        <v>485</v>
      </c>
      <c r="R53">
        <v>520</v>
      </c>
      <c r="S53">
        <v>0</v>
      </c>
      <c r="T53">
        <v>0</v>
      </c>
      <c r="U53">
        <f t="shared" si="3"/>
        <v>1005</v>
      </c>
      <c r="V53">
        <v>0</v>
      </c>
      <c r="W53">
        <f t="shared" si="4"/>
        <v>1005</v>
      </c>
      <c r="X53">
        <v>20</v>
      </c>
      <c r="Y53">
        <v>2</v>
      </c>
      <c r="Z53">
        <f t="shared" si="5"/>
        <v>50.25</v>
      </c>
      <c r="AA53" t="s">
        <v>16</v>
      </c>
      <c r="AB53">
        <v>1077</v>
      </c>
      <c r="AC53">
        <v>0</v>
      </c>
      <c r="AD53">
        <v>0</v>
      </c>
      <c r="AE53">
        <v>-10</v>
      </c>
      <c r="AF53">
        <f t="shared" si="6"/>
        <v>1067</v>
      </c>
      <c r="AG53">
        <v>0</v>
      </c>
      <c r="AH53">
        <f t="shared" si="7"/>
        <v>1067</v>
      </c>
      <c r="AI53">
        <v>30</v>
      </c>
      <c r="AJ53">
        <f t="shared" si="8"/>
        <v>6</v>
      </c>
      <c r="AK53">
        <f t="shared" si="25"/>
        <v>35.56666666666667</v>
      </c>
      <c r="AL53" t="s">
        <v>19</v>
      </c>
      <c r="AM53">
        <v>2377</v>
      </c>
      <c r="AN53">
        <v>390</v>
      </c>
      <c r="AO53">
        <v>0</v>
      </c>
      <c r="AP53">
        <f t="shared" si="9"/>
        <v>2767</v>
      </c>
      <c r="AQ53">
        <v>0</v>
      </c>
      <c r="AR53">
        <f t="shared" si="10"/>
        <v>2767</v>
      </c>
      <c r="AS53">
        <v>20</v>
      </c>
      <c r="AT53">
        <f t="shared" si="11"/>
        <v>6</v>
      </c>
      <c r="AU53">
        <f t="shared" si="12"/>
        <v>138.35</v>
      </c>
      <c r="AV53" t="s">
        <v>20</v>
      </c>
      <c r="AW53">
        <v>632</v>
      </c>
      <c r="AX53">
        <v>278</v>
      </c>
      <c r="AY53">
        <v>-4</v>
      </c>
      <c r="AZ53">
        <f t="shared" si="13"/>
        <v>906</v>
      </c>
      <c r="BA53">
        <v>0</v>
      </c>
      <c r="BB53">
        <f t="shared" si="26"/>
        <v>906</v>
      </c>
      <c r="BC53">
        <v>21</v>
      </c>
      <c r="BD53">
        <f t="shared" si="15"/>
        <v>7</v>
      </c>
      <c r="BE53">
        <f t="shared" si="16"/>
        <v>43.142857142857146</v>
      </c>
      <c r="BF53" t="s">
        <v>21</v>
      </c>
      <c r="BG53">
        <v>160</v>
      </c>
      <c r="BH53">
        <v>570</v>
      </c>
      <c r="BI53">
        <v>0</v>
      </c>
      <c r="BJ53">
        <f t="shared" si="17"/>
        <v>730</v>
      </c>
      <c r="BK53">
        <v>0</v>
      </c>
      <c r="BL53">
        <f t="shared" si="18"/>
        <v>730</v>
      </c>
      <c r="BM53">
        <v>11</v>
      </c>
      <c r="BN53">
        <f t="shared" si="19"/>
        <v>5</v>
      </c>
      <c r="BO53">
        <f t="shared" si="20"/>
        <v>66.36363636363636</v>
      </c>
      <c r="BP53" t="s">
        <v>22</v>
      </c>
      <c r="BQ53">
        <v>2111</v>
      </c>
      <c r="BR53">
        <v>600</v>
      </c>
      <c r="BS53">
        <v>0</v>
      </c>
      <c r="BT53">
        <f t="shared" si="21"/>
        <v>2711</v>
      </c>
      <c r="BU53">
        <v>0</v>
      </c>
      <c r="BV53">
        <f t="shared" si="22"/>
        <v>2711</v>
      </c>
      <c r="BW53">
        <v>37</v>
      </c>
      <c r="BX53">
        <f t="shared" si="23"/>
        <v>5</v>
      </c>
      <c r="BY53">
        <f t="shared" si="24"/>
        <v>73.270270270270274</v>
      </c>
      <c r="BZ53" t="s">
        <v>23</v>
      </c>
      <c r="CA53">
        <v>8396</v>
      </c>
    </row>
    <row r="54" spans="1:79" ht="17.25" customHeight="1" x14ac:dyDescent="0.3">
      <c r="A54" s="2">
        <v>44547</v>
      </c>
      <c r="B54" t="s">
        <v>128</v>
      </c>
      <c r="C54" t="s">
        <v>129</v>
      </c>
      <c r="D54" t="s">
        <v>27</v>
      </c>
      <c r="E54" t="s">
        <v>4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0</v>
      </c>
      <c r="L54">
        <f t="shared" si="1"/>
        <v>36</v>
      </c>
      <c r="M54">
        <v>2</v>
      </c>
      <c r="N54">
        <v>1</v>
      </c>
      <c r="O54">
        <f t="shared" si="2"/>
        <v>18</v>
      </c>
      <c r="P54" t="s">
        <v>15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335</v>
      </c>
      <c r="AC54">
        <v>0</v>
      </c>
      <c r="AD54">
        <v>0</v>
      </c>
      <c r="AE54">
        <v>-1</v>
      </c>
      <c r="AF54">
        <f t="shared" si="6"/>
        <v>334</v>
      </c>
      <c r="AG54">
        <v>0</v>
      </c>
      <c r="AH54">
        <f t="shared" si="7"/>
        <v>334</v>
      </c>
      <c r="AI54">
        <v>17</v>
      </c>
      <c r="AJ54">
        <f t="shared" si="8"/>
        <v>6</v>
      </c>
      <c r="AK54">
        <f t="shared" si="25"/>
        <v>19.647058823529413</v>
      </c>
      <c r="AL54" t="s">
        <v>19</v>
      </c>
      <c r="AM54">
        <v>40</v>
      </c>
      <c r="AN54">
        <v>0</v>
      </c>
      <c r="AO54">
        <v>-3</v>
      </c>
      <c r="AP54">
        <f t="shared" si="9"/>
        <v>37</v>
      </c>
      <c r="AQ54">
        <v>0</v>
      </c>
      <c r="AR54">
        <f t="shared" si="10"/>
        <v>37</v>
      </c>
      <c r="AS54">
        <v>10</v>
      </c>
      <c r="AT54">
        <f t="shared" si="11"/>
        <v>6</v>
      </c>
      <c r="AU54">
        <f t="shared" si="12"/>
        <v>3.7</v>
      </c>
      <c r="AV54" t="s">
        <v>20</v>
      </c>
      <c r="AW54">
        <v>65</v>
      </c>
      <c r="AX54">
        <v>0</v>
      </c>
      <c r="AY54">
        <v>0</v>
      </c>
      <c r="AZ54">
        <f t="shared" si="13"/>
        <v>65</v>
      </c>
      <c r="BA54">
        <v>0</v>
      </c>
      <c r="BB54">
        <f t="shared" si="26"/>
        <v>65</v>
      </c>
      <c r="BC54">
        <v>5</v>
      </c>
      <c r="BD54">
        <f t="shared" si="15"/>
        <v>7</v>
      </c>
      <c r="BE54">
        <f t="shared" si="16"/>
        <v>13</v>
      </c>
      <c r="BF54" t="s">
        <v>21</v>
      </c>
      <c r="BG54">
        <v>57</v>
      </c>
      <c r="BH54">
        <v>0</v>
      </c>
      <c r="BI54">
        <v>-13</v>
      </c>
      <c r="BJ54">
        <f t="shared" si="17"/>
        <v>44</v>
      </c>
      <c r="BK54">
        <v>90</v>
      </c>
      <c r="BL54">
        <f t="shared" si="18"/>
        <v>134</v>
      </c>
      <c r="BM54">
        <v>6</v>
      </c>
      <c r="BN54">
        <f t="shared" si="19"/>
        <v>5</v>
      </c>
      <c r="BO54">
        <f t="shared" si="20"/>
        <v>22.333333333333332</v>
      </c>
      <c r="BP54" t="s">
        <v>22</v>
      </c>
      <c r="BQ54">
        <v>94</v>
      </c>
      <c r="BR54">
        <v>22</v>
      </c>
      <c r="BS54">
        <v>0</v>
      </c>
      <c r="BT54">
        <f t="shared" si="21"/>
        <v>116</v>
      </c>
      <c r="BU54">
        <v>60</v>
      </c>
      <c r="BV54">
        <f t="shared" si="22"/>
        <v>176</v>
      </c>
      <c r="BW54">
        <v>7</v>
      </c>
      <c r="BX54">
        <f t="shared" si="23"/>
        <v>5</v>
      </c>
      <c r="BY54">
        <f t="shared" si="24"/>
        <v>25.142857142857142</v>
      </c>
      <c r="BZ54" t="s">
        <v>23</v>
      </c>
      <c r="CA54">
        <v>120</v>
      </c>
    </row>
    <row r="55" spans="1:79" ht="17.25" customHeight="1" x14ac:dyDescent="0.3">
      <c r="A55" s="2">
        <v>44547</v>
      </c>
      <c r="B55" t="s">
        <v>130</v>
      </c>
      <c r="C55" t="s">
        <v>131</v>
      </c>
      <c r="D55" t="s">
        <v>27</v>
      </c>
      <c r="E55" t="s">
        <v>4</v>
      </c>
      <c r="F55">
        <v>165</v>
      </c>
      <c r="G55">
        <v>0</v>
      </c>
      <c r="H55">
        <v>0</v>
      </c>
      <c r="I55">
        <v>0</v>
      </c>
      <c r="J55">
        <f t="shared" si="0"/>
        <v>165</v>
      </c>
      <c r="K55">
        <v>0</v>
      </c>
      <c r="L55">
        <f t="shared" si="1"/>
        <v>165</v>
      </c>
      <c r="M55">
        <v>27</v>
      </c>
      <c r="N55">
        <v>1</v>
      </c>
      <c r="O55">
        <f t="shared" si="2"/>
        <v>6.1111111111111107</v>
      </c>
      <c r="P55" t="s">
        <v>15</v>
      </c>
      <c r="Q55">
        <v>307</v>
      </c>
      <c r="R55">
        <v>0</v>
      </c>
      <c r="S55">
        <v>0</v>
      </c>
      <c r="T55">
        <v>0</v>
      </c>
      <c r="U55">
        <f t="shared" si="3"/>
        <v>307</v>
      </c>
      <c r="V55">
        <v>0</v>
      </c>
      <c r="W55">
        <f t="shared" si="4"/>
        <v>307</v>
      </c>
      <c r="X55">
        <v>17</v>
      </c>
      <c r="Y55">
        <v>2</v>
      </c>
      <c r="Z55">
        <f t="shared" si="5"/>
        <v>18.058823529411764</v>
      </c>
      <c r="AA55" t="s">
        <v>16</v>
      </c>
      <c r="AB55">
        <v>3166</v>
      </c>
      <c r="AC55">
        <v>0</v>
      </c>
      <c r="AD55">
        <v>0</v>
      </c>
      <c r="AE55">
        <v>0</v>
      </c>
      <c r="AF55">
        <f t="shared" si="6"/>
        <v>3166</v>
      </c>
      <c r="AG55">
        <v>0</v>
      </c>
      <c r="AH55">
        <f t="shared" si="7"/>
        <v>3166</v>
      </c>
      <c r="AI55">
        <v>83</v>
      </c>
      <c r="AJ55">
        <f t="shared" si="8"/>
        <v>6</v>
      </c>
      <c r="AK55">
        <f t="shared" si="25"/>
        <v>38.144578313253014</v>
      </c>
      <c r="AL55" t="s">
        <v>19</v>
      </c>
      <c r="AM55">
        <v>823</v>
      </c>
      <c r="AN55">
        <v>80</v>
      </c>
      <c r="AO55">
        <v>-53</v>
      </c>
      <c r="AP55">
        <f t="shared" si="9"/>
        <v>850</v>
      </c>
      <c r="AQ55">
        <v>0</v>
      </c>
      <c r="AR55">
        <f t="shared" si="10"/>
        <v>850</v>
      </c>
      <c r="AS55">
        <v>33</v>
      </c>
      <c r="AT55">
        <f t="shared" si="11"/>
        <v>6</v>
      </c>
      <c r="AU55">
        <f t="shared" si="12"/>
        <v>25.757575757575758</v>
      </c>
      <c r="AV55" t="s">
        <v>20</v>
      </c>
      <c r="AW55">
        <v>411</v>
      </c>
      <c r="AX55">
        <v>0</v>
      </c>
      <c r="AY55">
        <v>-10</v>
      </c>
      <c r="AZ55">
        <f t="shared" si="13"/>
        <v>401</v>
      </c>
      <c r="BA55">
        <v>0</v>
      </c>
      <c r="BB55">
        <f t="shared" si="26"/>
        <v>401</v>
      </c>
      <c r="BC55">
        <v>20</v>
      </c>
      <c r="BD55">
        <f t="shared" si="15"/>
        <v>7</v>
      </c>
      <c r="BE55">
        <f t="shared" si="16"/>
        <v>20.05</v>
      </c>
      <c r="BF55" t="s">
        <v>21</v>
      </c>
      <c r="BG55">
        <v>742</v>
      </c>
      <c r="BH55">
        <v>0</v>
      </c>
      <c r="BI55">
        <v>0</v>
      </c>
      <c r="BJ55">
        <f t="shared" si="17"/>
        <v>742</v>
      </c>
      <c r="BK55">
        <v>0</v>
      </c>
      <c r="BL55">
        <f t="shared" si="18"/>
        <v>742</v>
      </c>
      <c r="BM55">
        <v>17</v>
      </c>
      <c r="BN55">
        <f t="shared" si="19"/>
        <v>5</v>
      </c>
      <c r="BO55">
        <f t="shared" si="20"/>
        <v>43.647058823529413</v>
      </c>
      <c r="BP55" t="s">
        <v>22</v>
      </c>
      <c r="BQ55">
        <v>953</v>
      </c>
      <c r="BR55">
        <v>0</v>
      </c>
      <c r="BS55">
        <v>0</v>
      </c>
      <c r="BT55">
        <f t="shared" si="21"/>
        <v>953</v>
      </c>
      <c r="BU55">
        <v>1440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13473</v>
      </c>
    </row>
    <row r="56" spans="1:79" ht="17.25" customHeight="1" x14ac:dyDescent="0.3">
      <c r="A56" s="2">
        <v>44547</v>
      </c>
      <c r="B56" t="s">
        <v>132</v>
      </c>
      <c r="C56" t="s">
        <v>133</v>
      </c>
      <c r="D56" t="s">
        <v>27</v>
      </c>
      <c r="E56" t="s">
        <v>4</v>
      </c>
      <c r="F56">
        <v>948</v>
      </c>
      <c r="G56">
        <v>713</v>
      </c>
      <c r="H56">
        <v>0</v>
      </c>
      <c r="I56">
        <v>-18</v>
      </c>
      <c r="J56">
        <f t="shared" si="0"/>
        <v>1643</v>
      </c>
      <c r="K56">
        <v>0</v>
      </c>
      <c r="L56">
        <f t="shared" si="1"/>
        <v>1643</v>
      </c>
      <c r="M56">
        <v>144</v>
      </c>
      <c r="N56">
        <v>1</v>
      </c>
      <c r="O56">
        <f t="shared" si="2"/>
        <v>11.409722222222221</v>
      </c>
      <c r="P56" t="s">
        <v>15</v>
      </c>
      <c r="Q56">
        <v>69</v>
      </c>
      <c r="R56">
        <v>2480</v>
      </c>
      <c r="S56">
        <v>0</v>
      </c>
      <c r="T56">
        <v>0</v>
      </c>
      <c r="U56">
        <f t="shared" si="3"/>
        <v>2549</v>
      </c>
      <c r="V56">
        <v>0</v>
      </c>
      <c r="W56">
        <f t="shared" si="4"/>
        <v>2549</v>
      </c>
      <c r="X56">
        <v>86</v>
      </c>
      <c r="Y56">
        <v>2</v>
      </c>
      <c r="Z56">
        <f t="shared" si="5"/>
        <v>29.63953488372093</v>
      </c>
      <c r="AA56" t="s">
        <v>16</v>
      </c>
      <c r="AB56">
        <v>6902</v>
      </c>
      <c r="AC56">
        <v>1500</v>
      </c>
      <c r="AD56">
        <v>0</v>
      </c>
      <c r="AE56">
        <v>-500</v>
      </c>
      <c r="AF56">
        <f t="shared" si="6"/>
        <v>7902</v>
      </c>
      <c r="AG56">
        <v>6000</v>
      </c>
      <c r="AH56">
        <f t="shared" si="7"/>
        <v>13902</v>
      </c>
      <c r="AI56">
        <v>320</v>
      </c>
      <c r="AJ56">
        <f t="shared" si="8"/>
        <v>6</v>
      </c>
      <c r="AK56">
        <f t="shared" si="25"/>
        <v>43.443750000000001</v>
      </c>
      <c r="AL56" t="s">
        <v>19</v>
      </c>
      <c r="AM56">
        <v>8814</v>
      </c>
      <c r="AN56">
        <v>8883</v>
      </c>
      <c r="AO56">
        <v>-76</v>
      </c>
      <c r="AP56">
        <f t="shared" si="9"/>
        <v>17621</v>
      </c>
      <c r="AQ56">
        <v>0</v>
      </c>
      <c r="AR56">
        <f t="shared" si="10"/>
        <v>17621</v>
      </c>
      <c r="AS56">
        <v>276</v>
      </c>
      <c r="AT56">
        <f t="shared" si="11"/>
        <v>6</v>
      </c>
      <c r="AU56">
        <f t="shared" si="12"/>
        <v>63.844202898550726</v>
      </c>
      <c r="AV56" t="s">
        <v>20</v>
      </c>
      <c r="AW56">
        <v>292</v>
      </c>
      <c r="AX56">
        <v>1600</v>
      </c>
      <c r="AY56">
        <v>-19</v>
      </c>
      <c r="AZ56">
        <f t="shared" si="13"/>
        <v>1873</v>
      </c>
      <c r="BA56">
        <v>22509</v>
      </c>
      <c r="BB56">
        <f t="shared" si="26"/>
        <v>24382</v>
      </c>
      <c r="BC56">
        <v>235</v>
      </c>
      <c r="BD56">
        <f t="shared" si="15"/>
        <v>7</v>
      </c>
      <c r="BE56">
        <f t="shared" si="16"/>
        <v>103.7531914893617</v>
      </c>
      <c r="BF56" t="s">
        <v>21</v>
      </c>
      <c r="BG56">
        <v>416</v>
      </c>
      <c r="BH56">
        <v>11818</v>
      </c>
      <c r="BI56">
        <v>-125</v>
      </c>
      <c r="BJ56">
        <f t="shared" si="17"/>
        <v>12109</v>
      </c>
      <c r="BK56">
        <v>0</v>
      </c>
      <c r="BL56">
        <f t="shared" si="18"/>
        <v>12109</v>
      </c>
      <c r="BM56">
        <v>339</v>
      </c>
      <c r="BN56">
        <f t="shared" si="19"/>
        <v>5</v>
      </c>
      <c r="BO56">
        <f t="shared" si="20"/>
        <v>35.719764011799413</v>
      </c>
      <c r="BP56" t="s">
        <v>22</v>
      </c>
      <c r="BQ56">
        <v>836</v>
      </c>
      <c r="BR56">
        <v>4871</v>
      </c>
      <c r="BS56">
        <v>-50</v>
      </c>
      <c r="BT56">
        <f t="shared" si="21"/>
        <v>5657</v>
      </c>
      <c r="BU56">
        <v>0</v>
      </c>
      <c r="BV56">
        <f t="shared" si="22"/>
        <v>5657</v>
      </c>
      <c r="BW56">
        <v>181</v>
      </c>
      <c r="BX56">
        <f t="shared" si="23"/>
        <v>5</v>
      </c>
      <c r="BY56">
        <f t="shared" si="24"/>
        <v>31.254143646408838</v>
      </c>
      <c r="BZ56" t="s">
        <v>23</v>
      </c>
      <c r="CA56">
        <v>52503</v>
      </c>
    </row>
    <row r="57" spans="1:79" ht="17.25" customHeight="1" x14ac:dyDescent="0.3">
      <c r="A57" s="2">
        <v>44547</v>
      </c>
      <c r="B57" t="s">
        <v>134</v>
      </c>
      <c r="C57" t="s">
        <v>135</v>
      </c>
      <c r="D57" t="s">
        <v>27</v>
      </c>
      <c r="E57" t="s">
        <v>4</v>
      </c>
      <c r="F57">
        <v>1595</v>
      </c>
      <c r="G57">
        <v>200</v>
      </c>
      <c r="H57">
        <v>0</v>
      </c>
      <c r="I57">
        <v>-23</v>
      </c>
      <c r="J57">
        <f t="shared" si="0"/>
        <v>1772</v>
      </c>
      <c r="K57">
        <v>0</v>
      </c>
      <c r="L57">
        <f t="shared" si="1"/>
        <v>1772</v>
      </c>
      <c r="M57">
        <v>117</v>
      </c>
      <c r="N57">
        <v>1</v>
      </c>
      <c r="O57">
        <f t="shared" si="2"/>
        <v>15.145299145299145</v>
      </c>
      <c r="P57" t="s">
        <v>15</v>
      </c>
      <c r="Q57">
        <v>1338</v>
      </c>
      <c r="R57">
        <v>0</v>
      </c>
      <c r="S57">
        <v>0</v>
      </c>
      <c r="T57">
        <v>-25</v>
      </c>
      <c r="U57">
        <f t="shared" si="3"/>
        <v>1313</v>
      </c>
      <c r="V57">
        <v>0</v>
      </c>
      <c r="W57">
        <f t="shared" si="4"/>
        <v>1313</v>
      </c>
      <c r="X57">
        <v>43</v>
      </c>
      <c r="Y57">
        <v>2</v>
      </c>
      <c r="Z57">
        <f t="shared" si="5"/>
        <v>30.534883720930232</v>
      </c>
      <c r="AA57" t="s">
        <v>16</v>
      </c>
      <c r="AB57">
        <v>1573</v>
      </c>
      <c r="AC57">
        <v>0</v>
      </c>
      <c r="AD57">
        <v>0</v>
      </c>
      <c r="AE57">
        <v>0</v>
      </c>
      <c r="AF57">
        <f t="shared" si="6"/>
        <v>1573</v>
      </c>
      <c r="AG57">
        <v>0</v>
      </c>
      <c r="AH57">
        <f t="shared" si="7"/>
        <v>1573</v>
      </c>
      <c r="AI57">
        <v>50</v>
      </c>
      <c r="AJ57">
        <f t="shared" si="8"/>
        <v>6</v>
      </c>
      <c r="AK57">
        <f t="shared" si="25"/>
        <v>31.46</v>
      </c>
      <c r="AL57" t="s">
        <v>19</v>
      </c>
      <c r="AM57">
        <v>1491</v>
      </c>
      <c r="AN57">
        <v>0</v>
      </c>
      <c r="AO57">
        <v>-36</v>
      </c>
      <c r="AP57">
        <f t="shared" si="9"/>
        <v>1455</v>
      </c>
      <c r="AQ57">
        <v>0</v>
      </c>
      <c r="AR57">
        <f t="shared" si="10"/>
        <v>1455</v>
      </c>
      <c r="AS57">
        <v>20</v>
      </c>
      <c r="AT57">
        <f t="shared" si="11"/>
        <v>6</v>
      </c>
      <c r="AU57">
        <f t="shared" si="12"/>
        <v>72.75</v>
      </c>
      <c r="AV57" t="s">
        <v>20</v>
      </c>
      <c r="AW57">
        <v>585</v>
      </c>
      <c r="AX57">
        <v>50</v>
      </c>
      <c r="AY57">
        <v>-11</v>
      </c>
      <c r="AZ57">
        <f t="shared" si="13"/>
        <v>624</v>
      </c>
      <c r="BA57">
        <v>0</v>
      </c>
      <c r="BB57">
        <f t="shared" si="26"/>
        <v>624</v>
      </c>
      <c r="BC57">
        <v>20</v>
      </c>
      <c r="BD57">
        <f t="shared" si="15"/>
        <v>7</v>
      </c>
      <c r="BE57">
        <f t="shared" si="16"/>
        <v>31.2</v>
      </c>
      <c r="BF57" t="s">
        <v>21</v>
      </c>
      <c r="BG57">
        <v>633</v>
      </c>
      <c r="BH57">
        <v>100</v>
      </c>
      <c r="BI57">
        <v>-5</v>
      </c>
      <c r="BJ57">
        <f t="shared" si="17"/>
        <v>728</v>
      </c>
      <c r="BK57">
        <v>0</v>
      </c>
      <c r="BL57">
        <f t="shared" si="18"/>
        <v>728</v>
      </c>
      <c r="BM57">
        <v>17</v>
      </c>
      <c r="BN57">
        <f t="shared" si="19"/>
        <v>5</v>
      </c>
      <c r="BO57">
        <f t="shared" si="20"/>
        <v>42.823529411764703</v>
      </c>
      <c r="BP57" t="s">
        <v>22</v>
      </c>
      <c r="BQ57">
        <v>1078</v>
      </c>
      <c r="BR57">
        <v>970</v>
      </c>
      <c r="BS57">
        <v>-5</v>
      </c>
      <c r="BT57">
        <f t="shared" si="21"/>
        <v>2043</v>
      </c>
      <c r="BU57">
        <v>0</v>
      </c>
      <c r="BV57">
        <f t="shared" si="22"/>
        <v>2043</v>
      </c>
      <c r="BW57">
        <v>38</v>
      </c>
      <c r="BX57">
        <f t="shared" si="23"/>
        <v>5</v>
      </c>
      <c r="BY57">
        <f t="shared" si="24"/>
        <v>53.763157894736842</v>
      </c>
      <c r="BZ57" t="s">
        <v>23</v>
      </c>
      <c r="CA57">
        <v>5403</v>
      </c>
    </row>
    <row r="58" spans="1:79" ht="17.25" customHeight="1" x14ac:dyDescent="0.3">
      <c r="A58" s="2">
        <v>44547</v>
      </c>
      <c r="B58" t="s">
        <v>136</v>
      </c>
      <c r="C58" t="s">
        <v>137</v>
      </c>
      <c r="D58" t="s">
        <v>27</v>
      </c>
      <c r="E58" t="s">
        <v>4</v>
      </c>
      <c r="F58">
        <v>656</v>
      </c>
      <c r="G58">
        <v>0</v>
      </c>
      <c r="H58">
        <v>0</v>
      </c>
      <c r="I58">
        <v>-2</v>
      </c>
      <c r="J58">
        <f t="shared" si="0"/>
        <v>654</v>
      </c>
      <c r="K58">
        <v>0</v>
      </c>
      <c r="L58">
        <f t="shared" si="1"/>
        <v>654</v>
      </c>
      <c r="M58">
        <v>8</v>
      </c>
      <c r="N58">
        <v>1</v>
      </c>
      <c r="O58">
        <f t="shared" si="2"/>
        <v>81.75</v>
      </c>
      <c r="P58" t="s">
        <v>15</v>
      </c>
      <c r="Q58">
        <v>450</v>
      </c>
      <c r="R58">
        <v>0</v>
      </c>
      <c r="S58">
        <v>0</v>
      </c>
      <c r="T58">
        <v>-30</v>
      </c>
      <c r="U58">
        <f t="shared" si="3"/>
        <v>420</v>
      </c>
      <c r="V58">
        <v>0</v>
      </c>
      <c r="W58">
        <f t="shared" si="4"/>
        <v>420</v>
      </c>
      <c r="X58">
        <v>16</v>
      </c>
      <c r="Y58">
        <v>2</v>
      </c>
      <c r="Z58">
        <f t="shared" si="5"/>
        <v>26.25</v>
      </c>
      <c r="AA58" t="s">
        <v>16</v>
      </c>
      <c r="AB58">
        <v>3215</v>
      </c>
      <c r="AC58">
        <v>0</v>
      </c>
      <c r="AD58">
        <v>0</v>
      </c>
      <c r="AE58">
        <v>0</v>
      </c>
      <c r="AF58">
        <f t="shared" si="6"/>
        <v>3215</v>
      </c>
      <c r="AG58">
        <v>0</v>
      </c>
      <c r="AH58">
        <f t="shared" si="7"/>
        <v>3215</v>
      </c>
      <c r="AI58">
        <v>12</v>
      </c>
      <c r="AJ58">
        <f t="shared" si="8"/>
        <v>6</v>
      </c>
      <c r="AK58">
        <f t="shared" si="25"/>
        <v>267.91666666666669</v>
      </c>
      <c r="AL58" t="s">
        <v>19</v>
      </c>
      <c r="AM58">
        <v>1224</v>
      </c>
      <c r="AN58">
        <v>0</v>
      </c>
      <c r="AO58">
        <v>-6</v>
      </c>
      <c r="AP58">
        <f t="shared" si="9"/>
        <v>1218</v>
      </c>
      <c r="AQ58">
        <v>0</v>
      </c>
      <c r="AR58">
        <f t="shared" si="10"/>
        <v>1218</v>
      </c>
      <c r="AS58">
        <v>5</v>
      </c>
      <c r="AT58">
        <f t="shared" si="11"/>
        <v>6</v>
      </c>
      <c r="AU58">
        <f t="shared" si="12"/>
        <v>243.6</v>
      </c>
      <c r="AV58" t="s">
        <v>20</v>
      </c>
      <c r="AW58">
        <v>533</v>
      </c>
      <c r="AX58">
        <v>0</v>
      </c>
      <c r="AY58">
        <v>-5</v>
      </c>
      <c r="AZ58">
        <f t="shared" si="13"/>
        <v>528</v>
      </c>
      <c r="BA58">
        <v>0</v>
      </c>
      <c r="BB58">
        <f t="shared" si="26"/>
        <v>528</v>
      </c>
      <c r="BC58">
        <v>4</v>
      </c>
      <c r="BD58">
        <f t="shared" si="15"/>
        <v>7</v>
      </c>
      <c r="BE58">
        <f t="shared" si="16"/>
        <v>132</v>
      </c>
      <c r="BF58" t="s">
        <v>21</v>
      </c>
      <c r="BG58">
        <v>573</v>
      </c>
      <c r="BH58">
        <v>0</v>
      </c>
      <c r="BI58">
        <v>-6</v>
      </c>
      <c r="BJ58">
        <f t="shared" si="17"/>
        <v>567</v>
      </c>
      <c r="BK58">
        <v>0</v>
      </c>
      <c r="BL58">
        <f t="shared" si="18"/>
        <v>567</v>
      </c>
      <c r="BM58">
        <v>4</v>
      </c>
      <c r="BN58">
        <f t="shared" si="19"/>
        <v>5</v>
      </c>
      <c r="BO58">
        <f t="shared" si="20"/>
        <v>141.75</v>
      </c>
      <c r="BP58" t="s">
        <v>22</v>
      </c>
      <c r="BQ58">
        <v>625</v>
      </c>
      <c r="BR58">
        <v>0</v>
      </c>
      <c r="BS58">
        <v>-16</v>
      </c>
      <c r="BT58">
        <f t="shared" si="21"/>
        <v>609</v>
      </c>
      <c r="BU58">
        <v>0</v>
      </c>
      <c r="BV58">
        <f t="shared" si="22"/>
        <v>609</v>
      </c>
      <c r="BW58">
        <v>15</v>
      </c>
      <c r="BX58">
        <f t="shared" si="23"/>
        <v>5</v>
      </c>
      <c r="BY58">
        <f t="shared" si="24"/>
        <v>40.6</v>
      </c>
      <c r="BZ58" t="s">
        <v>23</v>
      </c>
      <c r="CA58">
        <v>25306</v>
      </c>
    </row>
    <row r="59" spans="1:79" ht="17.25" customHeight="1" x14ac:dyDescent="0.3">
      <c r="A59" s="2">
        <v>44547</v>
      </c>
      <c r="B59" t="s">
        <v>138</v>
      </c>
      <c r="C59" t="s">
        <v>139</v>
      </c>
      <c r="D59" t="s">
        <v>27</v>
      </c>
      <c r="E59" t="s">
        <v>4</v>
      </c>
      <c r="F59">
        <v>2850</v>
      </c>
      <c r="G59">
        <v>0</v>
      </c>
      <c r="H59">
        <v>0</v>
      </c>
      <c r="I59">
        <v>-113</v>
      </c>
      <c r="J59">
        <f t="shared" si="0"/>
        <v>2737</v>
      </c>
      <c r="K59">
        <v>0</v>
      </c>
      <c r="L59">
        <f t="shared" si="1"/>
        <v>2737</v>
      </c>
      <c r="M59">
        <v>249</v>
      </c>
      <c r="N59">
        <v>1</v>
      </c>
      <c r="O59">
        <f t="shared" si="2"/>
        <v>10.991967871485944</v>
      </c>
      <c r="P59" t="s">
        <v>15</v>
      </c>
      <c r="Q59">
        <v>728</v>
      </c>
      <c r="R59">
        <v>0</v>
      </c>
      <c r="S59">
        <v>0</v>
      </c>
      <c r="T59">
        <v>0</v>
      </c>
      <c r="U59">
        <f t="shared" si="3"/>
        <v>728</v>
      </c>
      <c r="V59">
        <v>0</v>
      </c>
      <c r="W59">
        <f t="shared" si="4"/>
        <v>728</v>
      </c>
      <c r="X59">
        <v>54</v>
      </c>
      <c r="Y59">
        <v>2</v>
      </c>
      <c r="Z59">
        <f t="shared" si="5"/>
        <v>13.481481481481481</v>
      </c>
      <c r="AA59" t="s">
        <v>16</v>
      </c>
      <c r="AB59">
        <v>5156</v>
      </c>
      <c r="AC59">
        <v>0</v>
      </c>
      <c r="AD59">
        <v>0</v>
      </c>
      <c r="AE59">
        <v>-2473</v>
      </c>
      <c r="AF59">
        <f t="shared" si="6"/>
        <v>2683</v>
      </c>
      <c r="AG59">
        <v>7750</v>
      </c>
      <c r="AH59">
        <f t="shared" si="7"/>
        <v>10433</v>
      </c>
      <c r="AI59">
        <v>623</v>
      </c>
      <c r="AJ59">
        <f t="shared" si="8"/>
        <v>6</v>
      </c>
      <c r="AK59">
        <f t="shared" si="25"/>
        <v>16.746388443017658</v>
      </c>
      <c r="AL59" t="s">
        <v>19</v>
      </c>
      <c r="AM59">
        <v>777</v>
      </c>
      <c r="AN59">
        <v>0</v>
      </c>
      <c r="AO59">
        <v>-67</v>
      </c>
      <c r="AP59">
        <f t="shared" si="9"/>
        <v>710</v>
      </c>
      <c r="AQ59">
        <v>0</v>
      </c>
      <c r="AR59">
        <f t="shared" si="10"/>
        <v>710</v>
      </c>
      <c r="AS59">
        <v>68</v>
      </c>
      <c r="AT59">
        <f t="shared" si="11"/>
        <v>6</v>
      </c>
      <c r="AU59">
        <f t="shared" si="12"/>
        <v>10.441176470588236</v>
      </c>
      <c r="AV59" t="s">
        <v>20</v>
      </c>
      <c r="AW59">
        <v>2208</v>
      </c>
      <c r="AX59">
        <v>0</v>
      </c>
      <c r="AY59">
        <v>-95</v>
      </c>
      <c r="AZ59">
        <f t="shared" si="13"/>
        <v>2113</v>
      </c>
      <c r="BA59">
        <v>0</v>
      </c>
      <c r="BB59">
        <f t="shared" si="26"/>
        <v>2113</v>
      </c>
      <c r="BC59">
        <v>82</v>
      </c>
      <c r="BD59">
        <f t="shared" si="15"/>
        <v>7</v>
      </c>
      <c r="BE59">
        <f t="shared" si="16"/>
        <v>25.76829268292683</v>
      </c>
      <c r="BF59" t="s">
        <v>21</v>
      </c>
      <c r="BG59">
        <v>1640</v>
      </c>
      <c r="BH59">
        <v>40</v>
      </c>
      <c r="BI59">
        <v>-25</v>
      </c>
      <c r="BJ59">
        <f t="shared" si="17"/>
        <v>1655</v>
      </c>
      <c r="BK59">
        <v>0</v>
      </c>
      <c r="BL59">
        <f t="shared" si="18"/>
        <v>1655</v>
      </c>
      <c r="BM59">
        <v>103</v>
      </c>
      <c r="BN59">
        <f t="shared" si="19"/>
        <v>5</v>
      </c>
      <c r="BO59">
        <f t="shared" si="20"/>
        <v>16.067961165048544</v>
      </c>
      <c r="BP59" t="s">
        <v>22</v>
      </c>
      <c r="BQ59">
        <v>2243</v>
      </c>
      <c r="BR59">
        <v>0</v>
      </c>
      <c r="BS59">
        <v>-20</v>
      </c>
      <c r="BT59">
        <f t="shared" si="21"/>
        <v>2223</v>
      </c>
      <c r="BU59">
        <v>0</v>
      </c>
      <c r="BV59">
        <f t="shared" si="22"/>
        <v>2223</v>
      </c>
      <c r="BW59">
        <v>66</v>
      </c>
      <c r="BX59">
        <f t="shared" si="23"/>
        <v>5</v>
      </c>
      <c r="BY59">
        <f t="shared" si="24"/>
        <v>33.68181818181818</v>
      </c>
      <c r="BZ59" t="s">
        <v>23</v>
      </c>
      <c r="CA59">
        <v>550</v>
      </c>
    </row>
    <row r="60" spans="1:79" ht="17.25" customHeight="1" x14ac:dyDescent="0.3">
      <c r="A60" s="2">
        <v>44547</v>
      </c>
      <c r="B60" t="s">
        <v>140</v>
      </c>
      <c r="C60" t="s">
        <v>141</v>
      </c>
      <c r="D60" t="s">
        <v>27</v>
      </c>
      <c r="E60" t="s">
        <v>4</v>
      </c>
      <c r="F60">
        <v>368</v>
      </c>
      <c r="G60">
        <v>0</v>
      </c>
      <c r="H60">
        <v>0</v>
      </c>
      <c r="I60">
        <v>0</v>
      </c>
      <c r="J60">
        <f t="shared" si="0"/>
        <v>368</v>
      </c>
      <c r="K60">
        <v>0</v>
      </c>
      <c r="L60">
        <f t="shared" si="1"/>
        <v>368</v>
      </c>
      <c r="M60">
        <v>2</v>
      </c>
      <c r="N60">
        <v>1</v>
      </c>
      <c r="O60">
        <f t="shared" si="2"/>
        <v>184</v>
      </c>
      <c r="P60" t="s">
        <v>15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A60" t="s">
        <v>16</v>
      </c>
      <c r="AB60">
        <v>848</v>
      </c>
      <c r="AC60">
        <v>0</v>
      </c>
      <c r="AD60">
        <v>0</v>
      </c>
      <c r="AE60">
        <v>0</v>
      </c>
      <c r="AF60">
        <f t="shared" si="6"/>
        <v>848</v>
      </c>
      <c r="AG60">
        <v>0</v>
      </c>
      <c r="AH60">
        <f t="shared" si="7"/>
        <v>848</v>
      </c>
      <c r="AI60">
        <v>15</v>
      </c>
      <c r="AJ60">
        <f t="shared" si="8"/>
        <v>6</v>
      </c>
      <c r="AK60">
        <f t="shared" si="25"/>
        <v>56.533333333333331</v>
      </c>
      <c r="AL60" t="s">
        <v>19</v>
      </c>
      <c r="AM60">
        <v>1171</v>
      </c>
      <c r="AN60">
        <v>340</v>
      </c>
      <c r="AO60">
        <v>-1</v>
      </c>
      <c r="AP60">
        <f t="shared" si="9"/>
        <v>1510</v>
      </c>
      <c r="AQ60">
        <v>0</v>
      </c>
      <c r="AR60">
        <f t="shared" si="10"/>
        <v>1510</v>
      </c>
      <c r="AS60">
        <v>23</v>
      </c>
      <c r="AT60">
        <f t="shared" si="11"/>
        <v>6</v>
      </c>
      <c r="AU60">
        <f t="shared" si="12"/>
        <v>65.652173913043484</v>
      </c>
      <c r="AV60" t="s">
        <v>20</v>
      </c>
      <c r="AW60">
        <v>69</v>
      </c>
      <c r="AX60">
        <v>0</v>
      </c>
      <c r="AY60">
        <v>-10</v>
      </c>
      <c r="AZ60">
        <f t="shared" si="13"/>
        <v>59</v>
      </c>
      <c r="BA60">
        <v>0</v>
      </c>
      <c r="BB60">
        <f t="shared" si="26"/>
        <v>59</v>
      </c>
      <c r="BC60">
        <v>3</v>
      </c>
      <c r="BD60">
        <f t="shared" si="15"/>
        <v>7</v>
      </c>
      <c r="BE60">
        <f t="shared" si="16"/>
        <v>19.666666666666668</v>
      </c>
      <c r="BF60" t="s">
        <v>21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P60" t="s">
        <v>22</v>
      </c>
      <c r="BQ60">
        <v>1069</v>
      </c>
      <c r="BR60">
        <v>0</v>
      </c>
      <c r="BS60">
        <v>0</v>
      </c>
      <c r="BT60">
        <f t="shared" si="21"/>
        <v>1069</v>
      </c>
      <c r="BU60">
        <v>0</v>
      </c>
      <c r="BV60">
        <f t="shared" si="22"/>
        <v>1069</v>
      </c>
      <c r="BW60">
        <v>17</v>
      </c>
      <c r="BX60">
        <f t="shared" si="23"/>
        <v>5</v>
      </c>
      <c r="BY60">
        <f t="shared" si="24"/>
        <v>62.882352941176471</v>
      </c>
      <c r="BZ60" t="s">
        <v>23</v>
      </c>
      <c r="CA60">
        <v>1440</v>
      </c>
    </row>
    <row r="61" spans="1:79" ht="17.25" customHeight="1" x14ac:dyDescent="0.3">
      <c r="A61" s="2">
        <v>44547</v>
      </c>
      <c r="B61" t="s">
        <v>142</v>
      </c>
      <c r="C61" t="s">
        <v>143</v>
      </c>
      <c r="D61" t="s">
        <v>27</v>
      </c>
      <c r="E61" t="s">
        <v>4</v>
      </c>
      <c r="F61">
        <v>512</v>
      </c>
      <c r="G61">
        <v>0</v>
      </c>
      <c r="H61">
        <v>0</v>
      </c>
      <c r="I61">
        <v>-17</v>
      </c>
      <c r="J61">
        <f t="shared" si="0"/>
        <v>495</v>
      </c>
      <c r="K61">
        <f>100+78</f>
        <v>178</v>
      </c>
      <c r="L61">
        <f t="shared" si="1"/>
        <v>673</v>
      </c>
      <c r="M61">
        <v>20</v>
      </c>
      <c r="N61">
        <v>1</v>
      </c>
      <c r="O61">
        <f t="shared" si="2"/>
        <v>33.65</v>
      </c>
      <c r="P61" t="s">
        <v>15</v>
      </c>
      <c r="Q61">
        <v>77</v>
      </c>
      <c r="R61">
        <v>32</v>
      </c>
      <c r="S61">
        <v>0</v>
      </c>
      <c r="T61">
        <v>-10</v>
      </c>
      <c r="U61">
        <f t="shared" si="3"/>
        <v>99</v>
      </c>
      <c r="V61">
        <v>1262</v>
      </c>
      <c r="W61">
        <f t="shared" si="4"/>
        <v>1361</v>
      </c>
      <c r="X61">
        <v>10</v>
      </c>
      <c r="Y61">
        <v>2</v>
      </c>
      <c r="Z61">
        <f t="shared" si="5"/>
        <v>136.1</v>
      </c>
      <c r="AA61" t="s">
        <v>16</v>
      </c>
      <c r="AB61">
        <v>1168</v>
      </c>
      <c r="AC61">
        <v>0</v>
      </c>
      <c r="AD61">
        <v>0</v>
      </c>
      <c r="AE61">
        <v>0</v>
      </c>
      <c r="AF61">
        <f t="shared" si="6"/>
        <v>1168</v>
      </c>
      <c r="AG61">
        <v>0</v>
      </c>
      <c r="AH61">
        <f t="shared" si="7"/>
        <v>1168</v>
      </c>
      <c r="AI61">
        <v>8</v>
      </c>
      <c r="AJ61">
        <f t="shared" si="8"/>
        <v>6</v>
      </c>
      <c r="AK61">
        <f t="shared" si="25"/>
        <v>146</v>
      </c>
      <c r="AL61" t="s">
        <v>19</v>
      </c>
      <c r="AM61">
        <v>948</v>
      </c>
      <c r="AN61">
        <v>0</v>
      </c>
      <c r="AO61">
        <v>-1</v>
      </c>
      <c r="AP61">
        <f t="shared" si="9"/>
        <v>947</v>
      </c>
      <c r="AQ61">
        <v>0</v>
      </c>
      <c r="AR61">
        <f t="shared" si="10"/>
        <v>947</v>
      </c>
      <c r="AS61">
        <v>6</v>
      </c>
      <c r="AT61">
        <f t="shared" si="11"/>
        <v>6</v>
      </c>
      <c r="AU61">
        <f t="shared" si="12"/>
        <v>157.83333333333334</v>
      </c>
      <c r="AV61" t="s">
        <v>20</v>
      </c>
      <c r="AW61">
        <v>408</v>
      </c>
      <c r="AX61">
        <v>0</v>
      </c>
      <c r="AY61">
        <v>0</v>
      </c>
      <c r="AZ61">
        <f t="shared" si="13"/>
        <v>408</v>
      </c>
      <c r="BA61">
        <v>0</v>
      </c>
      <c r="BB61">
        <f t="shared" si="26"/>
        <v>408</v>
      </c>
      <c r="BC61">
        <v>2</v>
      </c>
      <c r="BD61">
        <f t="shared" si="15"/>
        <v>7</v>
      </c>
      <c r="BE61">
        <f t="shared" si="16"/>
        <v>204</v>
      </c>
      <c r="BF61" t="s">
        <v>21</v>
      </c>
      <c r="BG61">
        <v>208</v>
      </c>
      <c r="BH61">
        <v>312</v>
      </c>
      <c r="BI61">
        <v>0</v>
      </c>
      <c r="BJ61">
        <f t="shared" si="17"/>
        <v>520</v>
      </c>
      <c r="BK61">
        <v>0</v>
      </c>
      <c r="BL61">
        <f t="shared" si="18"/>
        <v>520</v>
      </c>
      <c r="BM61">
        <v>7</v>
      </c>
      <c r="BN61">
        <f t="shared" si="19"/>
        <v>5</v>
      </c>
      <c r="BO61">
        <f t="shared" si="20"/>
        <v>74.285714285714292</v>
      </c>
      <c r="BP61" t="s">
        <v>22</v>
      </c>
      <c r="BQ61">
        <v>867</v>
      </c>
      <c r="BR61">
        <v>50</v>
      </c>
      <c r="BS61">
        <v>0</v>
      </c>
      <c r="BT61">
        <f t="shared" si="21"/>
        <v>917</v>
      </c>
      <c r="BU61">
        <v>650</v>
      </c>
      <c r="BV61">
        <f t="shared" si="22"/>
        <v>1567</v>
      </c>
      <c r="BW61">
        <v>4</v>
      </c>
      <c r="BX61">
        <f t="shared" si="23"/>
        <v>5</v>
      </c>
      <c r="BY61">
        <f t="shared" si="24"/>
        <v>391.75</v>
      </c>
      <c r="BZ61" t="s">
        <v>23</v>
      </c>
      <c r="CA61">
        <v>6264</v>
      </c>
    </row>
    <row r="62" spans="1:79" ht="17.25" customHeight="1" x14ac:dyDescent="0.3">
      <c r="A62" s="2">
        <v>44547</v>
      </c>
      <c r="B62" t="s">
        <v>144</v>
      </c>
      <c r="C62" t="s">
        <v>145</v>
      </c>
      <c r="D62" t="s">
        <v>27</v>
      </c>
      <c r="E62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P62" t="s">
        <v>15</v>
      </c>
      <c r="Q62">
        <v>34</v>
      </c>
      <c r="R62">
        <v>0</v>
      </c>
      <c r="S62">
        <v>0</v>
      </c>
      <c r="T62">
        <v>0</v>
      </c>
      <c r="U62">
        <f t="shared" si="3"/>
        <v>34</v>
      </c>
      <c r="V62">
        <v>0</v>
      </c>
      <c r="W62">
        <f t="shared" si="4"/>
        <v>34</v>
      </c>
      <c r="X62">
        <v>1</v>
      </c>
      <c r="Y62">
        <v>2</v>
      </c>
      <c r="Z62">
        <f t="shared" si="5"/>
        <v>34</v>
      </c>
      <c r="AA62" t="s">
        <v>16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2">
        <v>44547</v>
      </c>
      <c r="B63" t="s">
        <v>146</v>
      </c>
      <c r="C63" t="s">
        <v>147</v>
      </c>
      <c r="D63" t="s">
        <v>27</v>
      </c>
      <c r="E63" t="s">
        <v>4</v>
      </c>
      <c r="F63">
        <v>479</v>
      </c>
      <c r="G63">
        <v>0</v>
      </c>
      <c r="H63">
        <v>0</v>
      </c>
      <c r="I63">
        <v>0</v>
      </c>
      <c r="J63">
        <f t="shared" si="0"/>
        <v>479</v>
      </c>
      <c r="K63">
        <v>0</v>
      </c>
      <c r="L63">
        <f t="shared" si="1"/>
        <v>479</v>
      </c>
      <c r="M63">
        <v>11</v>
      </c>
      <c r="N63">
        <v>1</v>
      </c>
      <c r="O63">
        <f t="shared" si="2"/>
        <v>43.545454545454547</v>
      </c>
      <c r="P63" t="s">
        <v>15</v>
      </c>
      <c r="Q63">
        <v>234</v>
      </c>
      <c r="R63">
        <v>0</v>
      </c>
      <c r="S63">
        <v>0</v>
      </c>
      <c r="T63">
        <v>0</v>
      </c>
      <c r="U63">
        <f t="shared" si="3"/>
        <v>234</v>
      </c>
      <c r="V63">
        <v>0</v>
      </c>
      <c r="W63">
        <f t="shared" si="4"/>
        <v>234</v>
      </c>
      <c r="X63">
        <v>2</v>
      </c>
      <c r="Y63">
        <v>2</v>
      </c>
      <c r="Z63">
        <f t="shared" si="5"/>
        <v>117</v>
      </c>
      <c r="AA63" t="s">
        <v>16</v>
      </c>
      <c r="AB63">
        <v>1088</v>
      </c>
      <c r="AC63">
        <v>0</v>
      </c>
      <c r="AD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2">
        <v>44547</v>
      </c>
      <c r="B64" t="s">
        <v>148</v>
      </c>
      <c r="C64" t="s">
        <v>149</v>
      </c>
      <c r="D64" t="s">
        <v>27</v>
      </c>
      <c r="E64" t="s">
        <v>4</v>
      </c>
      <c r="F64">
        <v>509</v>
      </c>
      <c r="G64">
        <v>692</v>
      </c>
      <c r="H64">
        <v>0</v>
      </c>
      <c r="I64">
        <v>0</v>
      </c>
      <c r="J64">
        <f t="shared" si="0"/>
        <v>1201</v>
      </c>
      <c r="K64">
        <v>600</v>
      </c>
      <c r="L64">
        <f t="shared" si="1"/>
        <v>1801</v>
      </c>
      <c r="M64">
        <v>39</v>
      </c>
      <c r="N64">
        <v>1</v>
      </c>
      <c r="O64">
        <f t="shared" si="2"/>
        <v>46.179487179487182</v>
      </c>
      <c r="P64" t="s">
        <v>15</v>
      </c>
      <c r="Q64">
        <v>560</v>
      </c>
      <c r="R64">
        <v>130</v>
      </c>
      <c r="S64">
        <v>0</v>
      </c>
      <c r="T64">
        <v>0</v>
      </c>
      <c r="U64">
        <f t="shared" si="3"/>
        <v>690</v>
      </c>
      <c r="V64">
        <v>0</v>
      </c>
      <c r="W64">
        <f t="shared" si="4"/>
        <v>690</v>
      </c>
      <c r="X64">
        <v>16</v>
      </c>
      <c r="Y64">
        <v>2</v>
      </c>
      <c r="Z64">
        <f t="shared" si="5"/>
        <v>43.125</v>
      </c>
      <c r="AA64" t="s">
        <v>16</v>
      </c>
      <c r="AB64">
        <v>430</v>
      </c>
      <c r="AC64">
        <v>0</v>
      </c>
      <c r="AD64">
        <v>0</v>
      </c>
      <c r="AE64">
        <v>0</v>
      </c>
      <c r="AF64">
        <f t="shared" si="6"/>
        <v>430</v>
      </c>
      <c r="AG64">
        <v>0</v>
      </c>
      <c r="AH64">
        <f t="shared" si="7"/>
        <v>430</v>
      </c>
      <c r="AI64">
        <v>25</v>
      </c>
      <c r="AJ64">
        <f t="shared" si="8"/>
        <v>6</v>
      </c>
      <c r="AK64">
        <f t="shared" si="25"/>
        <v>17.2</v>
      </c>
      <c r="AL64" t="s">
        <v>19</v>
      </c>
      <c r="AM64">
        <v>360</v>
      </c>
      <c r="AN64">
        <v>1100</v>
      </c>
      <c r="AO64">
        <v>0</v>
      </c>
      <c r="AP64">
        <f t="shared" si="9"/>
        <v>1460</v>
      </c>
      <c r="AQ64">
        <v>0</v>
      </c>
      <c r="AR64">
        <f t="shared" si="10"/>
        <v>1460</v>
      </c>
      <c r="AS64">
        <v>114</v>
      </c>
      <c r="AT64">
        <f t="shared" si="11"/>
        <v>6</v>
      </c>
      <c r="AU64">
        <f t="shared" si="12"/>
        <v>12.807017543859649</v>
      </c>
      <c r="AV64" t="s">
        <v>20</v>
      </c>
      <c r="AW64">
        <v>131</v>
      </c>
      <c r="AX64">
        <v>480</v>
      </c>
      <c r="AY64">
        <v>0</v>
      </c>
      <c r="AZ64">
        <f t="shared" si="13"/>
        <v>611</v>
      </c>
      <c r="BA64">
        <v>0</v>
      </c>
      <c r="BB64">
        <f t="shared" si="26"/>
        <v>611</v>
      </c>
      <c r="BC64">
        <v>16</v>
      </c>
      <c r="BD64">
        <f t="shared" si="15"/>
        <v>7</v>
      </c>
      <c r="BE64">
        <f t="shared" si="16"/>
        <v>38.1875</v>
      </c>
      <c r="BF64" t="s">
        <v>21</v>
      </c>
      <c r="BG64">
        <v>458</v>
      </c>
      <c r="BH64">
        <v>100</v>
      </c>
      <c r="BI64">
        <v>0</v>
      </c>
      <c r="BJ64">
        <f t="shared" si="17"/>
        <v>558</v>
      </c>
      <c r="BK64">
        <v>0</v>
      </c>
      <c r="BL64">
        <f t="shared" si="18"/>
        <v>558</v>
      </c>
      <c r="BM64">
        <v>13</v>
      </c>
      <c r="BN64">
        <f t="shared" si="19"/>
        <v>5</v>
      </c>
      <c r="BO64">
        <f t="shared" si="20"/>
        <v>42.92307692307692</v>
      </c>
      <c r="BP64" t="s">
        <v>22</v>
      </c>
      <c r="BQ64">
        <v>712</v>
      </c>
      <c r="BR64">
        <v>1050</v>
      </c>
      <c r="BS64">
        <v>0</v>
      </c>
      <c r="BT64">
        <f t="shared" si="21"/>
        <v>1762</v>
      </c>
      <c r="BU64">
        <v>0</v>
      </c>
      <c r="BV64">
        <f t="shared" si="22"/>
        <v>1762</v>
      </c>
      <c r="BW64">
        <v>12</v>
      </c>
      <c r="BX64">
        <f t="shared" si="23"/>
        <v>5</v>
      </c>
      <c r="BY64">
        <f t="shared" si="24"/>
        <v>146.83333333333334</v>
      </c>
      <c r="BZ64" t="s">
        <v>23</v>
      </c>
      <c r="CA64">
        <v>118</v>
      </c>
    </row>
    <row r="65" spans="1:79" ht="17.25" customHeight="1" x14ac:dyDescent="0.3">
      <c r="A65" s="2">
        <v>44547</v>
      </c>
      <c r="B65" t="s">
        <v>150</v>
      </c>
      <c r="C65" t="s">
        <v>151</v>
      </c>
      <c r="D65" t="s">
        <v>27</v>
      </c>
      <c r="E65" t="s">
        <v>4</v>
      </c>
      <c r="F65">
        <v>177</v>
      </c>
      <c r="G65">
        <v>0</v>
      </c>
      <c r="H65">
        <v>0</v>
      </c>
      <c r="I65">
        <v>0</v>
      </c>
      <c r="J65">
        <f t="shared" si="0"/>
        <v>177</v>
      </c>
      <c r="K65">
        <v>0</v>
      </c>
      <c r="L65">
        <f t="shared" si="1"/>
        <v>177</v>
      </c>
      <c r="M65">
        <v>7</v>
      </c>
      <c r="N65">
        <v>1</v>
      </c>
      <c r="O65">
        <f t="shared" si="2"/>
        <v>25.285714285714285</v>
      </c>
      <c r="P65" t="s">
        <v>15</v>
      </c>
      <c r="Q65">
        <v>208</v>
      </c>
      <c r="R65">
        <v>0</v>
      </c>
      <c r="S65">
        <v>0</v>
      </c>
      <c r="T65">
        <v>0</v>
      </c>
      <c r="U65">
        <f t="shared" si="3"/>
        <v>208</v>
      </c>
      <c r="V65">
        <v>0</v>
      </c>
      <c r="W65">
        <f t="shared" si="4"/>
        <v>208</v>
      </c>
      <c r="X65">
        <v>3</v>
      </c>
      <c r="Y65">
        <v>2</v>
      </c>
      <c r="Z65">
        <f t="shared" si="5"/>
        <v>69.333333333333329</v>
      </c>
      <c r="AA65" t="s">
        <v>16</v>
      </c>
      <c r="AB65">
        <v>585</v>
      </c>
      <c r="AC65">
        <v>0</v>
      </c>
      <c r="AD65">
        <v>0</v>
      </c>
      <c r="AE65">
        <v>0</v>
      </c>
      <c r="AF65">
        <f t="shared" si="6"/>
        <v>585</v>
      </c>
      <c r="AG65">
        <v>0</v>
      </c>
      <c r="AH65">
        <f t="shared" si="7"/>
        <v>585</v>
      </c>
      <c r="AI65">
        <v>16</v>
      </c>
      <c r="AJ65">
        <f t="shared" si="8"/>
        <v>6</v>
      </c>
      <c r="AK65">
        <f t="shared" si="25"/>
        <v>36.5625</v>
      </c>
      <c r="AL65" t="s">
        <v>19</v>
      </c>
      <c r="AM65">
        <v>761</v>
      </c>
      <c r="AN65">
        <v>0</v>
      </c>
      <c r="AO65">
        <v>-20</v>
      </c>
      <c r="AP65">
        <f t="shared" si="9"/>
        <v>741</v>
      </c>
      <c r="AQ65">
        <v>0</v>
      </c>
      <c r="AR65">
        <f t="shared" si="10"/>
        <v>741</v>
      </c>
      <c r="AS65">
        <v>13</v>
      </c>
      <c r="AT65">
        <f t="shared" si="11"/>
        <v>6</v>
      </c>
      <c r="AU65">
        <f t="shared" si="12"/>
        <v>57</v>
      </c>
      <c r="AV65" t="s">
        <v>20</v>
      </c>
      <c r="AW65">
        <v>241</v>
      </c>
      <c r="AX65">
        <v>0</v>
      </c>
      <c r="AY65">
        <v>-15</v>
      </c>
      <c r="AZ65">
        <f t="shared" si="13"/>
        <v>226</v>
      </c>
      <c r="BA65">
        <v>0</v>
      </c>
      <c r="BB65">
        <f t="shared" si="26"/>
        <v>226</v>
      </c>
      <c r="BC65">
        <v>11</v>
      </c>
      <c r="BD65">
        <f t="shared" si="15"/>
        <v>7</v>
      </c>
      <c r="BE65">
        <f t="shared" si="16"/>
        <v>20.545454545454547</v>
      </c>
      <c r="BF65" t="s">
        <v>21</v>
      </c>
      <c r="BG65">
        <v>179</v>
      </c>
      <c r="BH65">
        <v>0</v>
      </c>
      <c r="BI65">
        <v>0</v>
      </c>
      <c r="BJ65">
        <f t="shared" si="17"/>
        <v>179</v>
      </c>
      <c r="BK65">
        <v>0</v>
      </c>
      <c r="BL65">
        <f t="shared" si="18"/>
        <v>179</v>
      </c>
      <c r="BM65">
        <v>7</v>
      </c>
      <c r="BN65">
        <f t="shared" si="19"/>
        <v>5</v>
      </c>
      <c r="BO65">
        <f t="shared" si="20"/>
        <v>25.571428571428573</v>
      </c>
      <c r="BP65" t="s">
        <v>22</v>
      </c>
      <c r="BQ65">
        <v>996</v>
      </c>
      <c r="BR65">
        <v>0</v>
      </c>
      <c r="BS65">
        <v>-45</v>
      </c>
      <c r="BT65">
        <f t="shared" si="21"/>
        <v>951</v>
      </c>
      <c r="BU65">
        <v>0</v>
      </c>
      <c r="BV65">
        <f t="shared" si="22"/>
        <v>951</v>
      </c>
      <c r="BW65">
        <v>5</v>
      </c>
      <c r="BX65">
        <f t="shared" si="23"/>
        <v>5</v>
      </c>
      <c r="BY65">
        <f t="shared" si="24"/>
        <v>190.2</v>
      </c>
      <c r="BZ65" t="s">
        <v>23</v>
      </c>
      <c r="CA65">
        <v>1400</v>
      </c>
    </row>
    <row r="66" spans="1:79" ht="17.25" customHeight="1" x14ac:dyDescent="0.3">
      <c r="A66" s="2">
        <v>44547</v>
      </c>
      <c r="B66" t="s">
        <v>152</v>
      </c>
      <c r="C66" t="s">
        <v>153</v>
      </c>
      <c r="D66" t="s">
        <v>27</v>
      </c>
      <c r="E66" t="s">
        <v>4</v>
      </c>
      <c r="F66">
        <v>187</v>
      </c>
      <c r="G66">
        <v>0</v>
      </c>
      <c r="H66">
        <v>0</v>
      </c>
      <c r="I66">
        <v>-51</v>
      </c>
      <c r="J66">
        <f t="shared" ref="J66:J86" si="27">SUM(F66:I66)</f>
        <v>136</v>
      </c>
      <c r="K66">
        <v>0</v>
      </c>
      <c r="L66">
        <f t="shared" ref="L66:L86" si="28">SUM(J66:K66)</f>
        <v>136</v>
      </c>
      <c r="M66">
        <v>46</v>
      </c>
      <c r="N66">
        <v>1</v>
      </c>
      <c r="O66">
        <f t="shared" ref="O66:O86" si="29">IFERROR(L66/M66,0)</f>
        <v>2.9565217391304346</v>
      </c>
      <c r="P66" t="s">
        <v>15</v>
      </c>
      <c r="Q66">
        <v>246</v>
      </c>
      <c r="R66">
        <v>0</v>
      </c>
      <c r="S66">
        <v>0</v>
      </c>
      <c r="T66">
        <v>0</v>
      </c>
      <c r="U66">
        <f t="shared" ref="U66:U86" si="30">SUM(Q66:T66)</f>
        <v>246</v>
      </c>
      <c r="V66">
        <v>0</v>
      </c>
      <c r="W66">
        <f t="shared" ref="W66:W86" si="31">SUM(U66:V66)</f>
        <v>246</v>
      </c>
      <c r="X66">
        <v>8</v>
      </c>
      <c r="Y66">
        <v>2</v>
      </c>
      <c r="Z66">
        <f t="shared" ref="Z66:Z86" si="32">IFERROR(W66/X66,0)</f>
        <v>30.75</v>
      </c>
      <c r="AA66" t="s">
        <v>16</v>
      </c>
      <c r="AB66">
        <v>4267</v>
      </c>
      <c r="AC66">
        <v>0</v>
      </c>
      <c r="AD66">
        <v>0</v>
      </c>
      <c r="AE66">
        <v>-6</v>
      </c>
      <c r="AF66">
        <f t="shared" ref="AF66:AF86" si="33">SUM(AB66:AE66)</f>
        <v>4261</v>
      </c>
      <c r="AG66">
        <v>0</v>
      </c>
      <c r="AH66">
        <f t="shared" ref="AH66:AH86" si="34">SUM(AF66:AG66)</f>
        <v>4261</v>
      </c>
      <c r="AI66">
        <v>223</v>
      </c>
      <c r="AJ66">
        <f t="shared" ref="AJ66:AJ86" si="35">4+2</f>
        <v>6</v>
      </c>
      <c r="AK66">
        <f t="shared" si="25"/>
        <v>19.107623318385649</v>
      </c>
      <c r="AL66" t="s">
        <v>19</v>
      </c>
      <c r="AM66">
        <v>1685</v>
      </c>
      <c r="AN66">
        <v>270</v>
      </c>
      <c r="AO66">
        <v>-48</v>
      </c>
      <c r="AP66">
        <f t="shared" ref="AP66:AP86" si="36">SUM(AM66:AO66)</f>
        <v>1907</v>
      </c>
      <c r="AQ66">
        <v>0</v>
      </c>
      <c r="AR66">
        <f t="shared" ref="AR66:AR86" si="37">SUM(AP66:AQ66)</f>
        <v>1907</v>
      </c>
      <c r="AS66">
        <v>85</v>
      </c>
      <c r="AT66">
        <f t="shared" ref="AT66:AT86" si="38">4+2</f>
        <v>6</v>
      </c>
      <c r="AU66">
        <f t="shared" ref="AU66:AU84" si="39">IFERROR(AR66/AS66,0)</f>
        <v>22.435294117647057</v>
      </c>
      <c r="AV66" t="s">
        <v>20</v>
      </c>
      <c r="AW66">
        <v>1636</v>
      </c>
      <c r="AX66">
        <v>0</v>
      </c>
      <c r="AY66">
        <v>-55</v>
      </c>
      <c r="AZ66">
        <f t="shared" ref="AZ66:AZ86" si="40">SUM(AW66:AY66)</f>
        <v>1581</v>
      </c>
      <c r="BA66">
        <v>0</v>
      </c>
      <c r="BB66">
        <f t="shared" ref="BB66:BB86" si="41">SUM(AZ66:BA66)</f>
        <v>1581</v>
      </c>
      <c r="BC66">
        <v>93</v>
      </c>
      <c r="BD66">
        <f t="shared" ref="BD66:BD86" si="42">5+2</f>
        <v>7</v>
      </c>
      <c r="BE66">
        <f t="shared" ref="BE66:BE86" si="43">IFERROR(BB66/BC66,0)</f>
        <v>17</v>
      </c>
      <c r="BF66" t="s">
        <v>21</v>
      </c>
      <c r="BG66">
        <v>729</v>
      </c>
      <c r="BH66">
        <v>0</v>
      </c>
      <c r="BI66">
        <v>-17</v>
      </c>
      <c r="BJ66">
        <f t="shared" ref="BJ66:BJ86" si="44">SUM(BG66:BI66)</f>
        <v>712</v>
      </c>
      <c r="BK66">
        <v>0</v>
      </c>
      <c r="BL66">
        <f t="shared" ref="BL66:BL86" si="45">SUM(BJ66:BK66)</f>
        <v>712</v>
      </c>
      <c r="BM66">
        <v>29</v>
      </c>
      <c r="BN66">
        <f t="shared" ref="BN66:BN86" si="46">3+2</f>
        <v>5</v>
      </c>
      <c r="BO66">
        <f t="shared" ref="BO66:BO86" si="47">IFERROR(BL66/BM66,0)</f>
        <v>24.551724137931036</v>
      </c>
      <c r="BP66" t="s">
        <v>22</v>
      </c>
      <c r="BQ66">
        <v>964</v>
      </c>
      <c r="BR66">
        <v>0</v>
      </c>
      <c r="BS66">
        <v>0</v>
      </c>
      <c r="BT66">
        <f t="shared" ref="BT66:BT86" si="48">SUM(BQ66:BS66)</f>
        <v>964</v>
      </c>
      <c r="BU66">
        <v>0</v>
      </c>
      <c r="BV66">
        <f t="shared" ref="BV66:BV86" si="49">SUM(BT66:BU66)</f>
        <v>964</v>
      </c>
      <c r="BW66">
        <v>19</v>
      </c>
      <c r="BX66">
        <f t="shared" ref="BX66:BX86" si="50">3+2</f>
        <v>5</v>
      </c>
      <c r="BY66">
        <f t="shared" ref="BY66:BY86" si="51">IFERROR(BV66/BW66,0)</f>
        <v>50.736842105263158</v>
      </c>
      <c r="BZ66" t="s">
        <v>23</v>
      </c>
      <c r="CA66">
        <v>0</v>
      </c>
    </row>
    <row r="67" spans="1:79" ht="17.25" customHeight="1" x14ac:dyDescent="0.3">
      <c r="A67" s="2">
        <v>44547</v>
      </c>
      <c r="B67" t="s">
        <v>154</v>
      </c>
      <c r="C67" t="s">
        <v>155</v>
      </c>
      <c r="D67" t="s">
        <v>27</v>
      </c>
      <c r="E67" t="s">
        <v>4</v>
      </c>
      <c r="F67">
        <v>335</v>
      </c>
      <c r="G67">
        <v>0</v>
      </c>
      <c r="H67">
        <v>0</v>
      </c>
      <c r="I67">
        <v>0</v>
      </c>
      <c r="J67">
        <f t="shared" si="27"/>
        <v>335</v>
      </c>
      <c r="K67">
        <v>0</v>
      </c>
      <c r="L67">
        <f t="shared" si="28"/>
        <v>335</v>
      </c>
      <c r="M67">
        <v>33</v>
      </c>
      <c r="N67">
        <v>1</v>
      </c>
      <c r="O67">
        <f t="shared" si="29"/>
        <v>10.151515151515152</v>
      </c>
      <c r="P67" t="s">
        <v>15</v>
      </c>
      <c r="Q67">
        <v>173</v>
      </c>
      <c r="R67">
        <v>0</v>
      </c>
      <c r="S67">
        <v>0</v>
      </c>
      <c r="T67">
        <v>0</v>
      </c>
      <c r="U67">
        <f t="shared" si="30"/>
        <v>173</v>
      </c>
      <c r="V67">
        <v>0</v>
      </c>
      <c r="W67">
        <f t="shared" si="31"/>
        <v>173</v>
      </c>
      <c r="X67">
        <v>5</v>
      </c>
      <c r="Y67">
        <v>2</v>
      </c>
      <c r="Z67">
        <f t="shared" si="32"/>
        <v>34.6</v>
      </c>
      <c r="AA67" t="s">
        <v>16</v>
      </c>
      <c r="AB67">
        <v>5264</v>
      </c>
      <c r="AC67">
        <v>0</v>
      </c>
      <c r="AD67">
        <v>0</v>
      </c>
      <c r="AE67">
        <v>-6</v>
      </c>
      <c r="AF67">
        <f t="shared" si="33"/>
        <v>5258</v>
      </c>
      <c r="AG67">
        <v>0</v>
      </c>
      <c r="AH67">
        <f t="shared" si="34"/>
        <v>5258</v>
      </c>
      <c r="AI67">
        <v>196</v>
      </c>
      <c r="AJ67">
        <f t="shared" si="35"/>
        <v>6</v>
      </c>
      <c r="AK67">
        <f t="shared" ref="AK67:AK86" si="52">IFERROR(AH67/AI67,0)</f>
        <v>26.826530612244898</v>
      </c>
      <c r="AL67" t="s">
        <v>19</v>
      </c>
      <c r="AM67">
        <v>2459</v>
      </c>
      <c r="AN67">
        <v>280</v>
      </c>
      <c r="AO67">
        <v>-29</v>
      </c>
      <c r="AP67">
        <f t="shared" si="36"/>
        <v>2710</v>
      </c>
      <c r="AQ67">
        <v>0</v>
      </c>
      <c r="AR67">
        <f t="shared" si="37"/>
        <v>2710</v>
      </c>
      <c r="AS67">
        <v>74</v>
      </c>
      <c r="AT67">
        <f t="shared" si="38"/>
        <v>6</v>
      </c>
      <c r="AU67">
        <f t="shared" si="39"/>
        <v>36.621621621621621</v>
      </c>
      <c r="AV67" t="s">
        <v>20</v>
      </c>
      <c r="AW67">
        <v>1870</v>
      </c>
      <c r="AX67">
        <v>0</v>
      </c>
      <c r="AY67">
        <v>-58</v>
      </c>
      <c r="AZ67">
        <f t="shared" si="40"/>
        <v>1812</v>
      </c>
      <c r="BA67">
        <v>0</v>
      </c>
      <c r="BB67">
        <f t="shared" si="41"/>
        <v>1812</v>
      </c>
      <c r="BC67">
        <v>79</v>
      </c>
      <c r="BD67">
        <f t="shared" si="42"/>
        <v>7</v>
      </c>
      <c r="BE67">
        <f t="shared" si="43"/>
        <v>22.936708860759495</v>
      </c>
      <c r="BF67" t="s">
        <v>21</v>
      </c>
      <c r="BG67">
        <v>482</v>
      </c>
      <c r="BH67">
        <v>0</v>
      </c>
      <c r="BI67">
        <v>-12</v>
      </c>
      <c r="BJ67">
        <f t="shared" si="44"/>
        <v>470</v>
      </c>
      <c r="BK67">
        <v>336</v>
      </c>
      <c r="BL67">
        <f t="shared" si="45"/>
        <v>806</v>
      </c>
      <c r="BM67">
        <v>25</v>
      </c>
      <c r="BN67">
        <f t="shared" si="46"/>
        <v>5</v>
      </c>
      <c r="BO67">
        <f t="shared" si="47"/>
        <v>32.24</v>
      </c>
      <c r="BP67" t="s">
        <v>22</v>
      </c>
      <c r="BQ67">
        <v>1254</v>
      </c>
      <c r="BR67">
        <v>0</v>
      </c>
      <c r="BS67">
        <v>0</v>
      </c>
      <c r="BT67">
        <f t="shared" si="48"/>
        <v>1254</v>
      </c>
      <c r="BU67">
        <v>0</v>
      </c>
      <c r="BV67">
        <f t="shared" si="49"/>
        <v>1254</v>
      </c>
      <c r="BW67">
        <v>14</v>
      </c>
      <c r="BX67">
        <f t="shared" si="50"/>
        <v>5</v>
      </c>
      <c r="BY67">
        <f t="shared" si="51"/>
        <v>89.571428571428569</v>
      </c>
      <c r="BZ67" t="s">
        <v>23</v>
      </c>
      <c r="CA67">
        <v>-1744</v>
      </c>
    </row>
    <row r="68" spans="1:79" ht="17.25" customHeight="1" x14ac:dyDescent="0.3">
      <c r="A68" s="2">
        <v>44547</v>
      </c>
      <c r="B68" t="s">
        <v>156</v>
      </c>
      <c r="C68" t="s">
        <v>157</v>
      </c>
      <c r="D68" t="s">
        <v>27</v>
      </c>
      <c r="E68" t="s">
        <v>4</v>
      </c>
      <c r="F68">
        <v>554</v>
      </c>
      <c r="G68">
        <v>0</v>
      </c>
      <c r="H68">
        <v>0</v>
      </c>
      <c r="I68">
        <v>-51</v>
      </c>
      <c r="J68">
        <f t="shared" si="27"/>
        <v>503</v>
      </c>
      <c r="K68">
        <v>0</v>
      </c>
      <c r="L68">
        <f t="shared" si="28"/>
        <v>503</v>
      </c>
      <c r="M68">
        <v>28</v>
      </c>
      <c r="N68">
        <v>1</v>
      </c>
      <c r="O68">
        <f t="shared" si="29"/>
        <v>17.964285714285715</v>
      </c>
      <c r="P68" t="s">
        <v>15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A68" t="s">
        <v>16</v>
      </c>
      <c r="AB68">
        <v>2449</v>
      </c>
      <c r="AC68">
        <v>0</v>
      </c>
      <c r="AD68">
        <v>0</v>
      </c>
      <c r="AE68">
        <v>-17</v>
      </c>
      <c r="AF68">
        <f t="shared" si="33"/>
        <v>2432</v>
      </c>
      <c r="AG68">
        <v>0</v>
      </c>
      <c r="AH68">
        <f t="shared" si="34"/>
        <v>2432</v>
      </c>
      <c r="AI68">
        <v>67</v>
      </c>
      <c r="AJ68">
        <f t="shared" si="35"/>
        <v>6</v>
      </c>
      <c r="AK68">
        <f t="shared" si="52"/>
        <v>36.298507462686565</v>
      </c>
      <c r="AL68" t="s">
        <v>19</v>
      </c>
      <c r="AM68">
        <v>957</v>
      </c>
      <c r="AN68">
        <v>0</v>
      </c>
      <c r="AO68">
        <v>0</v>
      </c>
      <c r="AP68">
        <f t="shared" si="36"/>
        <v>957</v>
      </c>
      <c r="AQ68">
        <v>0</v>
      </c>
      <c r="AR68">
        <f t="shared" si="37"/>
        <v>957</v>
      </c>
      <c r="AS68">
        <v>23</v>
      </c>
      <c r="AT68">
        <f t="shared" si="38"/>
        <v>6</v>
      </c>
      <c r="AU68">
        <f t="shared" si="39"/>
        <v>41.608695652173914</v>
      </c>
      <c r="AV68" t="s">
        <v>20</v>
      </c>
      <c r="AW68">
        <v>1712</v>
      </c>
      <c r="AX68">
        <v>0</v>
      </c>
      <c r="AY68">
        <v>0</v>
      </c>
      <c r="AZ68">
        <f t="shared" si="40"/>
        <v>1712</v>
      </c>
      <c r="BA68">
        <v>0</v>
      </c>
      <c r="BB68">
        <f t="shared" si="41"/>
        <v>1712</v>
      </c>
      <c r="BC68">
        <v>35</v>
      </c>
      <c r="BD68">
        <f t="shared" si="42"/>
        <v>7</v>
      </c>
      <c r="BE68">
        <f t="shared" si="43"/>
        <v>48.914285714285711</v>
      </c>
      <c r="BF68" t="s">
        <v>21</v>
      </c>
      <c r="BG68">
        <v>855</v>
      </c>
      <c r="BH68">
        <v>0</v>
      </c>
      <c r="BI68">
        <v>0</v>
      </c>
      <c r="BJ68">
        <f t="shared" si="44"/>
        <v>855</v>
      </c>
      <c r="BK68">
        <v>0</v>
      </c>
      <c r="BL68">
        <f t="shared" si="45"/>
        <v>855</v>
      </c>
      <c r="BM68">
        <v>9</v>
      </c>
      <c r="BN68">
        <f t="shared" si="46"/>
        <v>5</v>
      </c>
      <c r="BO68">
        <f t="shared" si="47"/>
        <v>95</v>
      </c>
      <c r="BP68" t="s">
        <v>22</v>
      </c>
      <c r="BQ68">
        <v>2788</v>
      </c>
      <c r="BR68">
        <v>0</v>
      </c>
      <c r="BS68">
        <v>0</v>
      </c>
      <c r="BT68">
        <f t="shared" si="48"/>
        <v>2788</v>
      </c>
      <c r="BU68">
        <v>0</v>
      </c>
      <c r="BV68">
        <f t="shared" si="49"/>
        <v>2788</v>
      </c>
      <c r="BW68">
        <v>22</v>
      </c>
      <c r="BX68">
        <f t="shared" si="50"/>
        <v>5</v>
      </c>
      <c r="BY68">
        <f t="shared" si="51"/>
        <v>126.72727272727273</v>
      </c>
      <c r="BZ68" t="s">
        <v>23</v>
      </c>
      <c r="CA68">
        <v>2480</v>
      </c>
    </row>
    <row r="69" spans="1:79" ht="17.25" customHeight="1" x14ac:dyDescent="0.3">
      <c r="A69" s="2">
        <v>44547</v>
      </c>
      <c r="B69" t="s">
        <v>158</v>
      </c>
      <c r="C69" t="s">
        <v>159</v>
      </c>
      <c r="D69" t="s">
        <v>27</v>
      </c>
      <c r="E69" t="s">
        <v>4</v>
      </c>
      <c r="F69">
        <v>2</v>
      </c>
      <c r="G69">
        <v>0</v>
      </c>
      <c r="H69">
        <v>0</v>
      </c>
      <c r="I69">
        <v>0</v>
      </c>
      <c r="J69">
        <f t="shared" si="27"/>
        <v>2</v>
      </c>
      <c r="K69">
        <v>0</v>
      </c>
      <c r="L69">
        <f t="shared" si="28"/>
        <v>2</v>
      </c>
      <c r="M69">
        <v>2</v>
      </c>
      <c r="N69">
        <v>1</v>
      </c>
      <c r="O69">
        <f t="shared" si="29"/>
        <v>1</v>
      </c>
      <c r="P69" t="s">
        <v>15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A69" t="s">
        <v>16</v>
      </c>
      <c r="AB69">
        <v>1828</v>
      </c>
      <c r="AC69">
        <v>0</v>
      </c>
      <c r="AD69">
        <v>0</v>
      </c>
      <c r="AE69">
        <v>0</v>
      </c>
      <c r="AF69">
        <f t="shared" si="33"/>
        <v>1828</v>
      </c>
      <c r="AG69">
        <v>0</v>
      </c>
      <c r="AH69">
        <f t="shared" si="34"/>
        <v>1828</v>
      </c>
      <c r="AI69">
        <v>4</v>
      </c>
      <c r="AJ69">
        <f t="shared" si="35"/>
        <v>6</v>
      </c>
      <c r="AK69">
        <f t="shared" si="52"/>
        <v>457</v>
      </c>
      <c r="AL69" t="s">
        <v>19</v>
      </c>
      <c r="AM69">
        <v>581</v>
      </c>
      <c r="AN69">
        <v>1267</v>
      </c>
      <c r="AO69">
        <v>0</v>
      </c>
      <c r="AP69">
        <f t="shared" si="36"/>
        <v>1848</v>
      </c>
      <c r="AQ69">
        <v>0</v>
      </c>
      <c r="AR69">
        <f t="shared" si="37"/>
        <v>1848</v>
      </c>
      <c r="AS69">
        <v>1</v>
      </c>
      <c r="AT69">
        <f t="shared" si="38"/>
        <v>6</v>
      </c>
      <c r="AU69">
        <f t="shared" si="39"/>
        <v>1848</v>
      </c>
      <c r="AV69" t="s">
        <v>20</v>
      </c>
      <c r="AW69">
        <v>110</v>
      </c>
      <c r="AX69">
        <v>100</v>
      </c>
      <c r="AY69">
        <v>-20</v>
      </c>
      <c r="AZ69">
        <f t="shared" si="40"/>
        <v>190</v>
      </c>
      <c r="BA69">
        <v>0</v>
      </c>
      <c r="BB69">
        <f t="shared" si="41"/>
        <v>190</v>
      </c>
      <c r="BC69">
        <v>3</v>
      </c>
      <c r="BD69">
        <f t="shared" si="42"/>
        <v>7</v>
      </c>
      <c r="BE69">
        <f t="shared" si="43"/>
        <v>63.333333333333336</v>
      </c>
      <c r="BF69" t="s">
        <v>21</v>
      </c>
      <c r="BG69">
        <v>24</v>
      </c>
      <c r="BH69">
        <v>40</v>
      </c>
      <c r="BI69">
        <v>0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P69" t="s">
        <v>22</v>
      </c>
      <c r="BQ69">
        <v>25</v>
      </c>
      <c r="BR69">
        <v>200</v>
      </c>
      <c r="BS69">
        <v>0</v>
      </c>
      <c r="BT69">
        <f t="shared" si="48"/>
        <v>225</v>
      </c>
      <c r="BU69">
        <v>0</v>
      </c>
      <c r="BV69">
        <f t="shared" si="49"/>
        <v>225</v>
      </c>
      <c r="BW69">
        <v>0</v>
      </c>
      <c r="BX69">
        <f t="shared" si="50"/>
        <v>5</v>
      </c>
      <c r="BY69">
        <f t="shared" si="51"/>
        <v>0</v>
      </c>
      <c r="BZ69" t="s">
        <v>23</v>
      </c>
      <c r="CA69">
        <v>1531</v>
      </c>
    </row>
    <row r="70" spans="1:79" ht="17.25" customHeight="1" x14ac:dyDescent="0.3">
      <c r="A70" s="2">
        <v>44547</v>
      </c>
      <c r="B70" t="s">
        <v>160</v>
      </c>
      <c r="C70" t="s">
        <v>161</v>
      </c>
      <c r="D70" t="s">
        <v>27</v>
      </c>
      <c r="E70" t="s">
        <v>4</v>
      </c>
      <c r="F70">
        <v>0</v>
      </c>
      <c r="G70">
        <v>0</v>
      </c>
      <c r="H70">
        <v>0</v>
      </c>
      <c r="I70">
        <v>0</v>
      </c>
      <c r="J70">
        <f t="shared" si="27"/>
        <v>0</v>
      </c>
      <c r="K70">
        <v>0</v>
      </c>
      <c r="L70">
        <f t="shared" si="28"/>
        <v>0</v>
      </c>
      <c r="M70">
        <v>10</v>
      </c>
      <c r="N70">
        <v>1</v>
      </c>
      <c r="O70">
        <f t="shared" si="29"/>
        <v>0</v>
      </c>
      <c r="P70" t="s">
        <v>15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A70" t="s">
        <v>16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L70" t="s">
        <v>19</v>
      </c>
      <c r="AM70">
        <v>8</v>
      </c>
      <c r="AN70">
        <v>0</v>
      </c>
      <c r="AO70">
        <v>0</v>
      </c>
      <c r="AP70">
        <f t="shared" si="36"/>
        <v>8</v>
      </c>
      <c r="AQ70">
        <v>0</v>
      </c>
      <c r="AR70">
        <f t="shared" si="37"/>
        <v>8</v>
      </c>
      <c r="AS70">
        <v>4</v>
      </c>
      <c r="AT70">
        <f t="shared" si="38"/>
        <v>6</v>
      </c>
      <c r="AU70">
        <f t="shared" si="39"/>
        <v>2</v>
      </c>
      <c r="AV70" t="s">
        <v>20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F70" t="s">
        <v>21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P70" t="s">
        <v>22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BZ70" t="s">
        <v>23</v>
      </c>
      <c r="CA70">
        <v>0</v>
      </c>
    </row>
    <row r="71" spans="1:79" ht="17.25" customHeight="1" x14ac:dyDescent="0.3">
      <c r="A71" s="2">
        <v>44547</v>
      </c>
      <c r="B71" t="s">
        <v>162</v>
      </c>
      <c r="C71" t="s">
        <v>163</v>
      </c>
      <c r="D71" t="s">
        <v>27</v>
      </c>
      <c r="E71" t="s">
        <v>4</v>
      </c>
      <c r="F71">
        <v>285</v>
      </c>
      <c r="G71">
        <v>0</v>
      </c>
      <c r="H71">
        <v>0</v>
      </c>
      <c r="I71">
        <v>0</v>
      </c>
      <c r="J71">
        <f t="shared" si="27"/>
        <v>285</v>
      </c>
      <c r="K71">
        <v>0</v>
      </c>
      <c r="L71">
        <f t="shared" si="28"/>
        <v>285</v>
      </c>
      <c r="M71">
        <v>3</v>
      </c>
      <c r="N71">
        <v>1</v>
      </c>
      <c r="O71">
        <f t="shared" si="29"/>
        <v>95</v>
      </c>
      <c r="P71" t="s">
        <v>15</v>
      </c>
      <c r="Q71">
        <v>50</v>
      </c>
      <c r="R71">
        <v>0</v>
      </c>
      <c r="S71">
        <v>0</v>
      </c>
      <c r="T71">
        <v>0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A71" t="s">
        <v>16</v>
      </c>
      <c r="AB71">
        <v>351</v>
      </c>
      <c r="AC71">
        <v>0</v>
      </c>
      <c r="AD71">
        <v>0</v>
      </c>
      <c r="AE71">
        <v>0</v>
      </c>
      <c r="AF71">
        <f t="shared" si="33"/>
        <v>351</v>
      </c>
      <c r="AG71">
        <v>0</v>
      </c>
      <c r="AH71">
        <f t="shared" si="34"/>
        <v>351</v>
      </c>
      <c r="AI71">
        <v>13</v>
      </c>
      <c r="AJ71">
        <f t="shared" si="35"/>
        <v>6</v>
      </c>
      <c r="AK71">
        <f t="shared" si="52"/>
        <v>27</v>
      </c>
      <c r="AL71" t="s">
        <v>19</v>
      </c>
      <c r="AM71">
        <v>120</v>
      </c>
      <c r="AN71">
        <v>0</v>
      </c>
      <c r="AO71">
        <v>-1</v>
      </c>
      <c r="AP71">
        <f t="shared" si="36"/>
        <v>119</v>
      </c>
      <c r="AQ71">
        <v>0</v>
      </c>
      <c r="AR71">
        <f t="shared" si="37"/>
        <v>119</v>
      </c>
      <c r="AS71">
        <v>2</v>
      </c>
      <c r="AT71">
        <f t="shared" si="38"/>
        <v>6</v>
      </c>
      <c r="AU71">
        <f t="shared" si="39"/>
        <v>59.5</v>
      </c>
      <c r="AV71" t="s">
        <v>20</v>
      </c>
      <c r="AW71">
        <v>94</v>
      </c>
      <c r="AX71">
        <v>0</v>
      </c>
      <c r="AY71">
        <v>-94</v>
      </c>
      <c r="AZ71">
        <f t="shared" si="40"/>
        <v>0</v>
      </c>
      <c r="BA71">
        <v>0</v>
      </c>
      <c r="BB71">
        <f t="shared" si="41"/>
        <v>0</v>
      </c>
      <c r="BC71">
        <v>2</v>
      </c>
      <c r="BD71">
        <f t="shared" si="42"/>
        <v>7</v>
      </c>
      <c r="BE71">
        <f t="shared" si="43"/>
        <v>0</v>
      </c>
      <c r="BF71" t="s">
        <v>21</v>
      </c>
      <c r="BG71">
        <v>180</v>
      </c>
      <c r="BH71">
        <v>0</v>
      </c>
      <c r="BI71">
        <v>0</v>
      </c>
      <c r="BJ71">
        <f t="shared" si="44"/>
        <v>180</v>
      </c>
      <c r="BK71">
        <v>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P71" t="s">
        <v>22</v>
      </c>
      <c r="BQ71">
        <v>825</v>
      </c>
      <c r="BR71">
        <v>0</v>
      </c>
      <c r="BS71">
        <v>0</v>
      </c>
      <c r="BT71">
        <f t="shared" si="48"/>
        <v>825</v>
      </c>
      <c r="BU71">
        <v>0</v>
      </c>
      <c r="BV71">
        <f t="shared" si="49"/>
        <v>825</v>
      </c>
      <c r="BW71">
        <v>3</v>
      </c>
      <c r="BX71">
        <f t="shared" si="50"/>
        <v>5</v>
      </c>
      <c r="BY71">
        <f t="shared" si="51"/>
        <v>275</v>
      </c>
      <c r="BZ71" t="s">
        <v>23</v>
      </c>
      <c r="CA71">
        <v>116</v>
      </c>
    </row>
    <row r="72" spans="1:79" ht="17.25" customHeight="1" x14ac:dyDescent="0.3">
      <c r="A72" s="2">
        <v>44547</v>
      </c>
      <c r="B72" t="s">
        <v>164</v>
      </c>
      <c r="C72" t="s">
        <v>165</v>
      </c>
      <c r="D72" t="s">
        <v>27</v>
      </c>
      <c r="E72" t="s">
        <v>4</v>
      </c>
      <c r="F72">
        <v>3</v>
      </c>
      <c r="G72">
        <v>0</v>
      </c>
      <c r="H72">
        <v>0</v>
      </c>
      <c r="I72">
        <v>-1</v>
      </c>
      <c r="J72">
        <f t="shared" si="27"/>
        <v>2</v>
      </c>
      <c r="K72">
        <v>0</v>
      </c>
      <c r="L72">
        <f t="shared" si="28"/>
        <v>2</v>
      </c>
      <c r="M72">
        <v>7</v>
      </c>
      <c r="N72">
        <v>1</v>
      </c>
      <c r="O72">
        <f t="shared" si="29"/>
        <v>0.2857142857142857</v>
      </c>
      <c r="P72" t="s">
        <v>15</v>
      </c>
      <c r="Q72">
        <v>30</v>
      </c>
      <c r="R72">
        <v>0</v>
      </c>
      <c r="S72">
        <v>0</v>
      </c>
      <c r="T72">
        <v>0</v>
      </c>
      <c r="U72">
        <f t="shared" si="30"/>
        <v>30</v>
      </c>
      <c r="V72">
        <v>0</v>
      </c>
      <c r="W72">
        <f t="shared" si="31"/>
        <v>30</v>
      </c>
      <c r="X72">
        <v>2</v>
      </c>
      <c r="Y72">
        <v>2</v>
      </c>
      <c r="Z72">
        <f t="shared" si="32"/>
        <v>15</v>
      </c>
      <c r="AA72" t="s">
        <v>16</v>
      </c>
      <c r="AB72">
        <v>215</v>
      </c>
      <c r="AC72">
        <v>0</v>
      </c>
      <c r="AD72">
        <v>0</v>
      </c>
      <c r="AE72">
        <v>0</v>
      </c>
      <c r="AF72">
        <f t="shared" si="33"/>
        <v>215</v>
      </c>
      <c r="AG72">
        <v>0</v>
      </c>
      <c r="AH72">
        <f t="shared" si="34"/>
        <v>215</v>
      </c>
      <c r="AI72">
        <v>3</v>
      </c>
      <c r="AJ72">
        <f t="shared" si="35"/>
        <v>6</v>
      </c>
      <c r="AK72">
        <f t="shared" si="52"/>
        <v>71.666666666666671</v>
      </c>
      <c r="AL72" t="s">
        <v>19</v>
      </c>
      <c r="AM72">
        <v>261</v>
      </c>
      <c r="AN72">
        <v>0</v>
      </c>
      <c r="AO72">
        <v>-1</v>
      </c>
      <c r="AP72">
        <f t="shared" si="36"/>
        <v>260</v>
      </c>
      <c r="AQ72">
        <v>0</v>
      </c>
      <c r="AR72">
        <f t="shared" si="37"/>
        <v>260</v>
      </c>
      <c r="AS72">
        <v>1</v>
      </c>
      <c r="AT72">
        <f t="shared" si="38"/>
        <v>6</v>
      </c>
      <c r="AU72">
        <f t="shared" si="39"/>
        <v>260</v>
      </c>
      <c r="AV72" t="s">
        <v>20</v>
      </c>
      <c r="AW72">
        <v>67</v>
      </c>
      <c r="AX72">
        <v>0</v>
      </c>
      <c r="AY72">
        <v>0</v>
      </c>
      <c r="AZ72">
        <f t="shared" si="40"/>
        <v>67</v>
      </c>
      <c r="BA72">
        <v>0</v>
      </c>
      <c r="BB72">
        <f t="shared" si="41"/>
        <v>67</v>
      </c>
      <c r="BC72">
        <v>1</v>
      </c>
      <c r="BD72">
        <f t="shared" si="42"/>
        <v>7</v>
      </c>
      <c r="BE72">
        <f t="shared" si="43"/>
        <v>67</v>
      </c>
      <c r="BF72" t="s">
        <v>21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P72" t="s">
        <v>22</v>
      </c>
      <c r="BQ72">
        <v>465</v>
      </c>
      <c r="BR72">
        <v>0</v>
      </c>
      <c r="BS72">
        <v>-5</v>
      </c>
      <c r="BT72">
        <f t="shared" si="48"/>
        <v>460</v>
      </c>
      <c r="BU72">
        <v>0</v>
      </c>
      <c r="BV72">
        <f t="shared" si="49"/>
        <v>460</v>
      </c>
      <c r="BW72">
        <v>4</v>
      </c>
      <c r="BX72">
        <f t="shared" si="50"/>
        <v>5</v>
      </c>
      <c r="BY72">
        <f t="shared" si="51"/>
        <v>115</v>
      </c>
      <c r="BZ72" t="s">
        <v>23</v>
      </c>
      <c r="CA72">
        <v>0</v>
      </c>
    </row>
    <row r="73" spans="1:79" ht="17.25" customHeight="1" x14ac:dyDescent="0.3">
      <c r="A73" s="2">
        <v>44547</v>
      </c>
      <c r="B73" t="s">
        <v>166</v>
      </c>
      <c r="C73" t="s">
        <v>167</v>
      </c>
      <c r="D73" t="s">
        <v>27</v>
      </c>
      <c r="E73" t="s">
        <v>4</v>
      </c>
      <c r="F73">
        <v>516</v>
      </c>
      <c r="G73">
        <v>720</v>
      </c>
      <c r="H73">
        <v>0</v>
      </c>
      <c r="I73">
        <v>-10</v>
      </c>
      <c r="J73">
        <f t="shared" si="27"/>
        <v>1226</v>
      </c>
      <c r="K73">
        <v>0</v>
      </c>
      <c r="L73">
        <f t="shared" si="28"/>
        <v>1226</v>
      </c>
      <c r="M73">
        <v>64</v>
      </c>
      <c r="N73">
        <v>1</v>
      </c>
      <c r="O73">
        <f t="shared" si="29"/>
        <v>19.15625</v>
      </c>
      <c r="P73" t="s">
        <v>15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A73" t="s">
        <v>16</v>
      </c>
      <c r="AB73">
        <v>441</v>
      </c>
      <c r="AC73">
        <v>0</v>
      </c>
      <c r="AD73">
        <v>0</v>
      </c>
      <c r="AE73">
        <v>0</v>
      </c>
      <c r="AF73">
        <f t="shared" si="33"/>
        <v>441</v>
      </c>
      <c r="AG73">
        <v>2400</v>
      </c>
      <c r="AH73">
        <f t="shared" si="34"/>
        <v>2841</v>
      </c>
      <c r="AI73">
        <v>28</v>
      </c>
      <c r="AJ73">
        <f t="shared" si="35"/>
        <v>6</v>
      </c>
      <c r="AK73">
        <f t="shared" si="52"/>
        <v>101.46428571428571</v>
      </c>
      <c r="AL73" t="s">
        <v>19</v>
      </c>
      <c r="AM73">
        <v>506</v>
      </c>
      <c r="AN73">
        <v>820</v>
      </c>
      <c r="AO73">
        <v>0</v>
      </c>
      <c r="AP73">
        <f t="shared" si="36"/>
        <v>1326</v>
      </c>
      <c r="AQ73">
        <v>0</v>
      </c>
      <c r="AR73">
        <f t="shared" si="37"/>
        <v>1326</v>
      </c>
      <c r="AS73">
        <v>30</v>
      </c>
      <c r="AT73">
        <f t="shared" si="38"/>
        <v>6</v>
      </c>
      <c r="AU73">
        <f t="shared" si="39"/>
        <v>44.2</v>
      </c>
      <c r="AV73" t="s">
        <v>20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F73" t="s">
        <v>21</v>
      </c>
      <c r="BG73">
        <v>215</v>
      </c>
      <c r="BH73">
        <v>0</v>
      </c>
      <c r="BI73">
        <v>0</v>
      </c>
      <c r="BJ73">
        <f t="shared" si="44"/>
        <v>215</v>
      </c>
      <c r="BK73">
        <v>0</v>
      </c>
      <c r="BL73">
        <f t="shared" si="45"/>
        <v>215</v>
      </c>
      <c r="BM73">
        <v>6</v>
      </c>
      <c r="BN73">
        <f t="shared" si="46"/>
        <v>5</v>
      </c>
      <c r="BO73">
        <f t="shared" si="47"/>
        <v>35.833333333333336</v>
      </c>
      <c r="BP73" t="s">
        <v>22</v>
      </c>
      <c r="BQ73">
        <v>525</v>
      </c>
      <c r="BR73">
        <v>683</v>
      </c>
      <c r="BS73">
        <v>0</v>
      </c>
      <c r="BT73">
        <f t="shared" si="48"/>
        <v>1208</v>
      </c>
      <c r="BU73">
        <v>0</v>
      </c>
      <c r="BV73">
        <f t="shared" si="49"/>
        <v>1208</v>
      </c>
      <c r="BW73">
        <v>10</v>
      </c>
      <c r="BX73">
        <f t="shared" si="50"/>
        <v>5</v>
      </c>
      <c r="BY73">
        <f t="shared" si="51"/>
        <v>120.8</v>
      </c>
      <c r="BZ73" t="s">
        <v>23</v>
      </c>
      <c r="CA73">
        <v>-2100</v>
      </c>
    </row>
    <row r="74" spans="1:79" ht="17.25" customHeight="1" x14ac:dyDescent="0.3">
      <c r="A74" s="2">
        <v>44547</v>
      </c>
      <c r="B74" t="s">
        <v>168</v>
      </c>
      <c r="C74" t="s">
        <v>169</v>
      </c>
      <c r="D74" t="s">
        <v>27</v>
      </c>
      <c r="E74" t="s">
        <v>4</v>
      </c>
      <c r="F74">
        <v>407</v>
      </c>
      <c r="G74">
        <v>0</v>
      </c>
      <c r="H74">
        <v>0</v>
      </c>
      <c r="I74">
        <v>0</v>
      </c>
      <c r="J74">
        <f t="shared" si="27"/>
        <v>407</v>
      </c>
      <c r="K74">
        <v>0</v>
      </c>
      <c r="L74">
        <f t="shared" si="28"/>
        <v>407</v>
      </c>
      <c r="M74">
        <v>3</v>
      </c>
      <c r="N74">
        <v>1</v>
      </c>
      <c r="O74">
        <f t="shared" si="29"/>
        <v>135.66666666666666</v>
      </c>
      <c r="P74" t="s">
        <v>15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A74" t="s">
        <v>16</v>
      </c>
      <c r="AB74">
        <v>563</v>
      </c>
      <c r="AC74">
        <v>0</v>
      </c>
      <c r="AD74">
        <v>0</v>
      </c>
      <c r="AE74">
        <v>0</v>
      </c>
      <c r="AF74">
        <f t="shared" si="33"/>
        <v>563</v>
      </c>
      <c r="AG74">
        <v>0</v>
      </c>
      <c r="AH74">
        <f t="shared" si="34"/>
        <v>563</v>
      </c>
      <c r="AI74">
        <v>4</v>
      </c>
      <c r="AJ74">
        <f t="shared" si="35"/>
        <v>6</v>
      </c>
      <c r="AK74">
        <f t="shared" si="52"/>
        <v>140.75</v>
      </c>
      <c r="AL74" t="s">
        <v>19</v>
      </c>
      <c r="AM74">
        <v>274</v>
      </c>
      <c r="AN74">
        <v>710</v>
      </c>
      <c r="AO74">
        <v>-5</v>
      </c>
      <c r="AP74">
        <f t="shared" si="36"/>
        <v>979</v>
      </c>
      <c r="AQ74">
        <v>0</v>
      </c>
      <c r="AR74">
        <f t="shared" si="37"/>
        <v>979</v>
      </c>
      <c r="AS74">
        <v>4</v>
      </c>
      <c r="AT74">
        <f t="shared" si="38"/>
        <v>6</v>
      </c>
      <c r="AU74">
        <f t="shared" si="39"/>
        <v>244.75</v>
      </c>
      <c r="AV74" t="s">
        <v>20</v>
      </c>
      <c r="AW74">
        <v>232</v>
      </c>
      <c r="AX74">
        <v>30</v>
      </c>
      <c r="AY74">
        <v>-17</v>
      </c>
      <c r="AZ74">
        <f t="shared" si="40"/>
        <v>245</v>
      </c>
      <c r="BA74">
        <v>0</v>
      </c>
      <c r="BB74">
        <f t="shared" si="41"/>
        <v>245</v>
      </c>
      <c r="BC74">
        <v>1</v>
      </c>
      <c r="BD74">
        <f t="shared" si="42"/>
        <v>7</v>
      </c>
      <c r="BE74">
        <f t="shared" si="43"/>
        <v>245</v>
      </c>
      <c r="BF74" t="s">
        <v>21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P74" t="s">
        <v>22</v>
      </c>
      <c r="BQ74">
        <v>128</v>
      </c>
      <c r="BR74">
        <v>250</v>
      </c>
      <c r="BS74">
        <v>0</v>
      </c>
      <c r="BT74">
        <f t="shared" si="48"/>
        <v>378</v>
      </c>
      <c r="BU74">
        <v>0</v>
      </c>
      <c r="BV74">
        <f t="shared" si="49"/>
        <v>378</v>
      </c>
      <c r="BW74">
        <v>2</v>
      </c>
      <c r="BX74">
        <f t="shared" si="50"/>
        <v>5</v>
      </c>
      <c r="BY74">
        <f t="shared" si="51"/>
        <v>189</v>
      </c>
      <c r="BZ74" t="s">
        <v>23</v>
      </c>
      <c r="CA74">
        <v>1500</v>
      </c>
    </row>
    <row r="75" spans="1:79" ht="17.25" customHeight="1" x14ac:dyDescent="0.3">
      <c r="A75" s="2">
        <v>44547</v>
      </c>
      <c r="B75" t="s">
        <v>170</v>
      </c>
      <c r="C75" t="s">
        <v>171</v>
      </c>
      <c r="D75" t="s">
        <v>27</v>
      </c>
      <c r="E75" t="s">
        <v>4</v>
      </c>
      <c r="F75">
        <v>116</v>
      </c>
      <c r="G75">
        <v>0</v>
      </c>
      <c r="H75">
        <v>0</v>
      </c>
      <c r="I75">
        <v>-6</v>
      </c>
      <c r="J75">
        <f t="shared" si="27"/>
        <v>110</v>
      </c>
      <c r="K75">
        <v>0</v>
      </c>
      <c r="L75">
        <f t="shared" si="28"/>
        <v>110</v>
      </c>
      <c r="M75">
        <v>2</v>
      </c>
      <c r="N75">
        <v>1</v>
      </c>
      <c r="O75">
        <f t="shared" si="29"/>
        <v>55</v>
      </c>
      <c r="P75" t="s">
        <v>15</v>
      </c>
      <c r="Q75">
        <v>127</v>
      </c>
      <c r="R75">
        <v>0</v>
      </c>
      <c r="S75">
        <v>0</v>
      </c>
      <c r="T75">
        <v>-10</v>
      </c>
      <c r="U75">
        <f t="shared" si="30"/>
        <v>117</v>
      </c>
      <c r="V75">
        <v>0</v>
      </c>
      <c r="W75">
        <f t="shared" si="31"/>
        <v>117</v>
      </c>
      <c r="X75">
        <v>0</v>
      </c>
      <c r="Y75">
        <v>2</v>
      </c>
      <c r="Z75">
        <f t="shared" si="32"/>
        <v>0</v>
      </c>
      <c r="AA75" t="s">
        <v>16</v>
      </c>
      <c r="AB75">
        <v>293</v>
      </c>
      <c r="AC75">
        <v>0</v>
      </c>
      <c r="AD75">
        <v>0</v>
      </c>
      <c r="AE75">
        <v>0</v>
      </c>
      <c r="AF75">
        <f t="shared" si="33"/>
        <v>293</v>
      </c>
      <c r="AG75">
        <v>0</v>
      </c>
      <c r="AH75">
        <f t="shared" si="34"/>
        <v>293</v>
      </c>
      <c r="AI75">
        <v>4</v>
      </c>
      <c r="AJ75">
        <f t="shared" si="35"/>
        <v>6</v>
      </c>
      <c r="AK75">
        <f t="shared" si="52"/>
        <v>73.25</v>
      </c>
      <c r="AL75" t="s">
        <v>19</v>
      </c>
      <c r="AM75">
        <v>934</v>
      </c>
      <c r="AN75">
        <v>0</v>
      </c>
      <c r="AO75">
        <v>0</v>
      </c>
      <c r="AP75">
        <f t="shared" si="36"/>
        <v>934</v>
      </c>
      <c r="AQ75">
        <v>0</v>
      </c>
      <c r="AR75">
        <f t="shared" si="37"/>
        <v>934</v>
      </c>
      <c r="AS75">
        <v>2</v>
      </c>
      <c r="AT75">
        <f t="shared" si="38"/>
        <v>6</v>
      </c>
      <c r="AU75">
        <f t="shared" si="39"/>
        <v>467</v>
      </c>
      <c r="AV75" t="s">
        <v>20</v>
      </c>
      <c r="AW75">
        <v>140</v>
      </c>
      <c r="AX75">
        <v>0</v>
      </c>
      <c r="AY75">
        <v>0</v>
      </c>
      <c r="AZ75">
        <f t="shared" si="40"/>
        <v>140</v>
      </c>
      <c r="BA75">
        <v>0</v>
      </c>
      <c r="BB75">
        <f t="shared" si="41"/>
        <v>140</v>
      </c>
      <c r="BC75">
        <v>3</v>
      </c>
      <c r="BD75">
        <f t="shared" si="42"/>
        <v>7</v>
      </c>
      <c r="BE75">
        <f t="shared" si="43"/>
        <v>46.666666666666664</v>
      </c>
      <c r="BF75" t="s">
        <v>21</v>
      </c>
      <c r="BG75">
        <v>414</v>
      </c>
      <c r="BH75">
        <v>0</v>
      </c>
      <c r="BI75">
        <v>0</v>
      </c>
      <c r="BJ75">
        <f t="shared" si="44"/>
        <v>414</v>
      </c>
      <c r="BK75">
        <v>0</v>
      </c>
      <c r="BL75">
        <f t="shared" si="45"/>
        <v>414</v>
      </c>
      <c r="BM75">
        <v>1</v>
      </c>
      <c r="BN75">
        <f t="shared" si="46"/>
        <v>5</v>
      </c>
      <c r="BO75">
        <f t="shared" si="47"/>
        <v>414</v>
      </c>
      <c r="BP75" t="s">
        <v>22</v>
      </c>
      <c r="BQ75">
        <v>769</v>
      </c>
      <c r="BR75">
        <v>0</v>
      </c>
      <c r="BS75">
        <v>0</v>
      </c>
      <c r="BT75">
        <f t="shared" si="48"/>
        <v>769</v>
      </c>
      <c r="BU75">
        <v>0</v>
      </c>
      <c r="BV75">
        <f t="shared" si="49"/>
        <v>769</v>
      </c>
      <c r="BW75">
        <v>2</v>
      </c>
      <c r="BX75">
        <f t="shared" si="50"/>
        <v>5</v>
      </c>
      <c r="BY75">
        <f t="shared" si="51"/>
        <v>384.5</v>
      </c>
      <c r="BZ75" t="s">
        <v>23</v>
      </c>
      <c r="CA75">
        <v>4200</v>
      </c>
    </row>
    <row r="76" spans="1:79" ht="17.25" customHeight="1" x14ac:dyDescent="0.3">
      <c r="A76" s="2">
        <v>44547</v>
      </c>
      <c r="B76" t="s">
        <v>172</v>
      </c>
      <c r="C76" t="s">
        <v>173</v>
      </c>
      <c r="D76" t="s">
        <v>27</v>
      </c>
      <c r="E76" t="s">
        <v>4</v>
      </c>
      <c r="F76">
        <v>222</v>
      </c>
      <c r="G76">
        <v>0</v>
      </c>
      <c r="H76">
        <v>0</v>
      </c>
      <c r="I76">
        <v>0</v>
      </c>
      <c r="J76">
        <f t="shared" si="27"/>
        <v>222</v>
      </c>
      <c r="K76">
        <v>0</v>
      </c>
      <c r="L76">
        <f t="shared" si="28"/>
        <v>222</v>
      </c>
      <c r="M76">
        <v>6</v>
      </c>
      <c r="N76">
        <v>1</v>
      </c>
      <c r="O76">
        <f t="shared" si="29"/>
        <v>37</v>
      </c>
      <c r="P76" t="s">
        <v>15</v>
      </c>
      <c r="Q76">
        <v>216</v>
      </c>
      <c r="R76">
        <v>0</v>
      </c>
      <c r="S76">
        <v>0</v>
      </c>
      <c r="T76">
        <v>0</v>
      </c>
      <c r="U76">
        <f t="shared" si="30"/>
        <v>216</v>
      </c>
      <c r="V76">
        <v>0</v>
      </c>
      <c r="W76">
        <f t="shared" si="31"/>
        <v>216</v>
      </c>
      <c r="X76">
        <v>2</v>
      </c>
      <c r="Y76">
        <v>2</v>
      </c>
      <c r="Z76">
        <f t="shared" si="32"/>
        <v>108</v>
      </c>
      <c r="AA76" t="s">
        <v>16</v>
      </c>
      <c r="AB76">
        <v>1530</v>
      </c>
      <c r="AC76">
        <v>0</v>
      </c>
      <c r="AD76">
        <v>0</v>
      </c>
      <c r="AE76">
        <v>0</v>
      </c>
      <c r="AF76">
        <f t="shared" si="33"/>
        <v>1530</v>
      </c>
      <c r="AG76">
        <v>0</v>
      </c>
      <c r="AH76">
        <f t="shared" si="34"/>
        <v>1530</v>
      </c>
      <c r="AI76">
        <v>2</v>
      </c>
      <c r="AJ76">
        <f t="shared" si="35"/>
        <v>6</v>
      </c>
      <c r="AK76">
        <f t="shared" si="52"/>
        <v>765</v>
      </c>
      <c r="AL76" t="s">
        <v>19</v>
      </c>
      <c r="AM76">
        <v>879</v>
      </c>
      <c r="AN76">
        <v>0</v>
      </c>
      <c r="AO76">
        <v>0</v>
      </c>
      <c r="AP76">
        <f t="shared" si="36"/>
        <v>879</v>
      </c>
      <c r="AQ76">
        <v>0</v>
      </c>
      <c r="AR76">
        <f t="shared" si="37"/>
        <v>879</v>
      </c>
      <c r="AS76">
        <v>10</v>
      </c>
      <c r="AT76">
        <f t="shared" si="38"/>
        <v>6</v>
      </c>
      <c r="AU76">
        <f t="shared" si="39"/>
        <v>87.9</v>
      </c>
      <c r="AV76" t="s">
        <v>20</v>
      </c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F76" t="s">
        <v>21</v>
      </c>
      <c r="BG76">
        <v>529</v>
      </c>
      <c r="BH76">
        <v>0</v>
      </c>
      <c r="BI76">
        <v>0</v>
      </c>
      <c r="BJ76">
        <f t="shared" si="44"/>
        <v>529</v>
      </c>
      <c r="BK76">
        <v>0</v>
      </c>
      <c r="BL76">
        <f t="shared" si="45"/>
        <v>529</v>
      </c>
      <c r="BM76">
        <v>2</v>
      </c>
      <c r="BN76">
        <f t="shared" si="46"/>
        <v>5</v>
      </c>
      <c r="BO76">
        <f t="shared" si="47"/>
        <v>264.5</v>
      </c>
      <c r="BP76" t="s">
        <v>22</v>
      </c>
      <c r="BQ76">
        <v>1863</v>
      </c>
      <c r="BR76">
        <v>0</v>
      </c>
      <c r="BS76">
        <v>0</v>
      </c>
      <c r="BT76">
        <f t="shared" si="48"/>
        <v>1863</v>
      </c>
      <c r="BU76">
        <v>0</v>
      </c>
      <c r="BV76">
        <f t="shared" si="49"/>
        <v>1863</v>
      </c>
      <c r="BW76">
        <v>10</v>
      </c>
      <c r="BX76">
        <f t="shared" si="50"/>
        <v>5</v>
      </c>
      <c r="BY76">
        <f t="shared" si="51"/>
        <v>186.3</v>
      </c>
      <c r="BZ76" t="s">
        <v>23</v>
      </c>
      <c r="CA76">
        <v>750</v>
      </c>
    </row>
    <row r="77" spans="1:79" ht="17.25" customHeight="1" x14ac:dyDescent="0.3">
      <c r="A77" s="2">
        <v>44547</v>
      </c>
      <c r="B77" t="s">
        <v>174</v>
      </c>
      <c r="C77" t="s">
        <v>175</v>
      </c>
      <c r="D77" t="s">
        <v>27</v>
      </c>
      <c r="E77" t="s">
        <v>4</v>
      </c>
      <c r="F77">
        <v>251</v>
      </c>
      <c r="G77">
        <v>0</v>
      </c>
      <c r="H77">
        <v>0</v>
      </c>
      <c r="I77">
        <v>0</v>
      </c>
      <c r="J77">
        <f t="shared" si="27"/>
        <v>251</v>
      </c>
      <c r="K77">
        <v>0</v>
      </c>
      <c r="L77">
        <f t="shared" si="28"/>
        <v>251</v>
      </c>
      <c r="M77">
        <v>2</v>
      </c>
      <c r="N77">
        <v>1</v>
      </c>
      <c r="O77">
        <f t="shared" si="29"/>
        <v>125.5</v>
      </c>
      <c r="P77" t="s">
        <v>15</v>
      </c>
      <c r="Q77">
        <v>83</v>
      </c>
      <c r="R77">
        <v>0</v>
      </c>
      <c r="S77">
        <v>0</v>
      </c>
      <c r="T77">
        <v>0</v>
      </c>
      <c r="U77">
        <f t="shared" si="30"/>
        <v>83</v>
      </c>
      <c r="V77">
        <v>0</v>
      </c>
      <c r="W77">
        <f t="shared" si="31"/>
        <v>83</v>
      </c>
      <c r="X77">
        <v>0</v>
      </c>
      <c r="Y77">
        <v>2</v>
      </c>
      <c r="Z77">
        <f t="shared" si="32"/>
        <v>0</v>
      </c>
      <c r="AA77" t="s">
        <v>16</v>
      </c>
      <c r="AB77">
        <v>1617</v>
      </c>
      <c r="AC77">
        <v>0</v>
      </c>
      <c r="AD77">
        <v>0</v>
      </c>
      <c r="AE77">
        <v>0</v>
      </c>
      <c r="AF77">
        <f t="shared" si="33"/>
        <v>1617</v>
      </c>
      <c r="AG77">
        <v>0</v>
      </c>
      <c r="AH77">
        <f t="shared" si="34"/>
        <v>1617</v>
      </c>
      <c r="AI77">
        <v>3</v>
      </c>
      <c r="AJ77">
        <f t="shared" si="35"/>
        <v>6</v>
      </c>
      <c r="AK77">
        <f t="shared" si="52"/>
        <v>539</v>
      </c>
      <c r="AL77" t="s">
        <v>19</v>
      </c>
      <c r="AM77">
        <v>755</v>
      </c>
      <c r="AN77">
        <v>910</v>
      </c>
      <c r="AO77">
        <v>0</v>
      </c>
      <c r="AP77">
        <f t="shared" si="36"/>
        <v>1665</v>
      </c>
      <c r="AQ77">
        <v>0</v>
      </c>
      <c r="AR77">
        <f t="shared" si="37"/>
        <v>1665</v>
      </c>
      <c r="AS77">
        <v>2</v>
      </c>
      <c r="AT77">
        <f t="shared" si="38"/>
        <v>6</v>
      </c>
      <c r="AU77">
        <f t="shared" si="39"/>
        <v>832.5</v>
      </c>
      <c r="AV77" t="s">
        <v>20</v>
      </c>
      <c r="AW77">
        <v>137</v>
      </c>
      <c r="AX77">
        <v>235</v>
      </c>
      <c r="AY77">
        <v>0</v>
      </c>
      <c r="AZ77">
        <f t="shared" si="40"/>
        <v>372</v>
      </c>
      <c r="BA77">
        <v>0</v>
      </c>
      <c r="BB77">
        <f t="shared" si="41"/>
        <v>372</v>
      </c>
      <c r="BC77">
        <v>1</v>
      </c>
      <c r="BD77">
        <f t="shared" si="42"/>
        <v>7</v>
      </c>
      <c r="BE77">
        <f t="shared" si="43"/>
        <v>372</v>
      </c>
      <c r="BF77" t="s">
        <v>21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P77" t="s">
        <v>22</v>
      </c>
      <c r="BQ77">
        <v>72</v>
      </c>
      <c r="BR77">
        <v>240</v>
      </c>
      <c r="BS77">
        <v>0</v>
      </c>
      <c r="BT77">
        <f t="shared" si="48"/>
        <v>312</v>
      </c>
      <c r="BU77">
        <v>0</v>
      </c>
      <c r="BV77">
        <f t="shared" si="49"/>
        <v>312</v>
      </c>
      <c r="BW77">
        <v>2</v>
      </c>
      <c r="BX77">
        <f t="shared" si="50"/>
        <v>5</v>
      </c>
      <c r="BY77">
        <f t="shared" si="51"/>
        <v>156</v>
      </c>
      <c r="BZ77" t="s">
        <v>23</v>
      </c>
      <c r="CA77">
        <v>367</v>
      </c>
    </row>
    <row r="78" spans="1:79" ht="17.25" customHeight="1" x14ac:dyDescent="0.3">
      <c r="A78" s="2">
        <v>44547</v>
      </c>
      <c r="B78" t="s">
        <v>176</v>
      </c>
      <c r="C78" t="s">
        <v>177</v>
      </c>
      <c r="D78" t="s">
        <v>27</v>
      </c>
      <c r="E78" t="s">
        <v>4</v>
      </c>
      <c r="F78">
        <v>712</v>
      </c>
      <c r="G78">
        <v>0</v>
      </c>
      <c r="H78">
        <v>0</v>
      </c>
      <c r="I78">
        <v>-62</v>
      </c>
      <c r="J78">
        <f t="shared" si="27"/>
        <v>650</v>
      </c>
      <c r="K78">
        <v>0</v>
      </c>
      <c r="L78">
        <f t="shared" si="28"/>
        <v>650</v>
      </c>
      <c r="M78">
        <v>38</v>
      </c>
      <c r="N78">
        <v>1</v>
      </c>
      <c r="O78">
        <f t="shared" si="29"/>
        <v>17.105263157894736</v>
      </c>
      <c r="P78" t="s">
        <v>15</v>
      </c>
      <c r="Q78">
        <v>851</v>
      </c>
      <c r="R78">
        <v>0</v>
      </c>
      <c r="S78">
        <v>0</v>
      </c>
      <c r="T78">
        <v>0</v>
      </c>
      <c r="U78">
        <f t="shared" si="30"/>
        <v>851</v>
      </c>
      <c r="V78">
        <v>0</v>
      </c>
      <c r="W78">
        <f t="shared" si="31"/>
        <v>851</v>
      </c>
      <c r="X78">
        <v>19</v>
      </c>
      <c r="Y78">
        <v>2</v>
      </c>
      <c r="Z78">
        <f t="shared" si="32"/>
        <v>44.789473684210527</v>
      </c>
      <c r="AA78" t="s">
        <v>16</v>
      </c>
      <c r="AB78">
        <v>3579</v>
      </c>
      <c r="AC78">
        <v>0</v>
      </c>
      <c r="AD78">
        <v>0</v>
      </c>
      <c r="AE78">
        <v>0</v>
      </c>
      <c r="AF78">
        <f t="shared" si="33"/>
        <v>3579</v>
      </c>
      <c r="AG78">
        <v>0</v>
      </c>
      <c r="AH78">
        <f t="shared" si="34"/>
        <v>3579</v>
      </c>
      <c r="AI78">
        <v>95</v>
      </c>
      <c r="AJ78">
        <f t="shared" si="35"/>
        <v>6</v>
      </c>
      <c r="AK78">
        <f t="shared" si="52"/>
        <v>37.673684210526318</v>
      </c>
      <c r="AL78" t="s">
        <v>19</v>
      </c>
      <c r="AM78">
        <v>1628</v>
      </c>
      <c r="AN78">
        <v>0</v>
      </c>
      <c r="AO78">
        <v>-11</v>
      </c>
      <c r="AP78">
        <f t="shared" si="36"/>
        <v>1617</v>
      </c>
      <c r="AQ78">
        <v>3040</v>
      </c>
      <c r="AR78">
        <f t="shared" si="37"/>
        <v>4657</v>
      </c>
      <c r="AS78">
        <v>81</v>
      </c>
      <c r="AT78">
        <f t="shared" si="38"/>
        <v>6</v>
      </c>
      <c r="AU78">
        <f t="shared" si="39"/>
        <v>57.493827160493829</v>
      </c>
      <c r="AV78" t="s">
        <v>20</v>
      </c>
      <c r="AW78">
        <v>1446</v>
      </c>
      <c r="AX78">
        <v>0</v>
      </c>
      <c r="AY78">
        <v>-176</v>
      </c>
      <c r="AZ78">
        <f t="shared" si="40"/>
        <v>1270</v>
      </c>
      <c r="BA78">
        <v>0</v>
      </c>
      <c r="BB78">
        <f t="shared" si="41"/>
        <v>1270</v>
      </c>
      <c r="BC78">
        <v>64</v>
      </c>
      <c r="BD78">
        <f t="shared" si="42"/>
        <v>7</v>
      </c>
      <c r="BE78">
        <f t="shared" si="43"/>
        <v>19.84375</v>
      </c>
      <c r="BF78" t="s">
        <v>21</v>
      </c>
      <c r="BG78">
        <v>952</v>
      </c>
      <c r="BH78">
        <v>0</v>
      </c>
      <c r="BI78">
        <v>-183</v>
      </c>
      <c r="BJ78">
        <f t="shared" si="44"/>
        <v>769</v>
      </c>
      <c r="BK78">
        <v>0</v>
      </c>
      <c r="BL78">
        <f t="shared" si="45"/>
        <v>769</v>
      </c>
      <c r="BM78">
        <v>25</v>
      </c>
      <c r="BN78">
        <f t="shared" si="46"/>
        <v>5</v>
      </c>
      <c r="BO78">
        <f t="shared" si="47"/>
        <v>30.76</v>
      </c>
      <c r="BP78" t="s">
        <v>22</v>
      </c>
      <c r="BQ78">
        <v>1657</v>
      </c>
      <c r="BR78">
        <v>0</v>
      </c>
      <c r="BS78">
        <v>-25</v>
      </c>
      <c r="BT78">
        <f t="shared" si="48"/>
        <v>1632</v>
      </c>
      <c r="BU78">
        <v>0</v>
      </c>
      <c r="BV78">
        <f t="shared" si="49"/>
        <v>1632</v>
      </c>
      <c r="BW78">
        <v>22</v>
      </c>
      <c r="BX78">
        <f t="shared" si="50"/>
        <v>5</v>
      </c>
      <c r="BY78">
        <f t="shared" si="51"/>
        <v>74.181818181818187</v>
      </c>
      <c r="BZ78" t="s">
        <v>23</v>
      </c>
      <c r="CA78">
        <v>3876</v>
      </c>
    </row>
    <row r="79" spans="1:79" ht="17.25" customHeight="1" x14ac:dyDescent="0.3">
      <c r="A79" s="2">
        <v>44547</v>
      </c>
      <c r="E79" t="s">
        <v>4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P79" t="s">
        <v>15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A79" t="s">
        <v>16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L79" t="s">
        <v>19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V79" t="s">
        <v>20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F79" t="s">
        <v>21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P79" t="s">
        <v>22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BZ79" t="s">
        <v>23</v>
      </c>
      <c r="CA79">
        <v>0</v>
      </c>
    </row>
    <row r="80" spans="1:79" ht="17.25" customHeight="1" x14ac:dyDescent="0.3">
      <c r="A80" s="2">
        <v>44547</v>
      </c>
      <c r="B80" t="s">
        <v>178</v>
      </c>
      <c r="C80" t="s">
        <v>179</v>
      </c>
      <c r="D80" t="s">
        <v>27</v>
      </c>
      <c r="E80" t="s">
        <v>4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P80" t="s">
        <v>15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A80" t="s">
        <v>16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L80" t="s">
        <v>19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V80" t="s">
        <v>20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F80" t="s">
        <v>21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P80" t="s">
        <v>22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BZ80" t="s">
        <v>23</v>
      </c>
      <c r="CA80">
        <v>0</v>
      </c>
    </row>
    <row r="81" spans="1:79" ht="17.25" customHeight="1" x14ac:dyDescent="0.3">
      <c r="A81" s="2">
        <v>44547</v>
      </c>
      <c r="B81" t="s">
        <v>180</v>
      </c>
      <c r="C81" t="s">
        <v>181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A81" t="s">
        <v>16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L81" t="s">
        <v>19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V81" t="s">
        <v>20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F81" t="s">
        <v>21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P81" t="s">
        <v>22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BZ81" t="s">
        <v>23</v>
      </c>
      <c r="CA81">
        <v>0</v>
      </c>
    </row>
    <row r="82" spans="1:79" ht="17.25" customHeight="1" x14ac:dyDescent="0.3">
      <c r="A82" s="2">
        <v>44547</v>
      </c>
      <c r="B82" t="s">
        <v>182</v>
      </c>
      <c r="C82" t="s">
        <v>183</v>
      </c>
      <c r="D82" t="s">
        <v>27</v>
      </c>
      <c r="E82" t="s">
        <v>4</v>
      </c>
      <c r="F82">
        <v>219</v>
      </c>
      <c r="G82">
        <v>0</v>
      </c>
      <c r="H82">
        <v>0</v>
      </c>
      <c r="I82">
        <v>0</v>
      </c>
      <c r="J82">
        <f t="shared" si="27"/>
        <v>219</v>
      </c>
      <c r="K82">
        <v>0</v>
      </c>
      <c r="L82">
        <f t="shared" si="28"/>
        <v>219</v>
      </c>
      <c r="M82">
        <v>11</v>
      </c>
      <c r="N82">
        <v>1</v>
      </c>
      <c r="O82">
        <f t="shared" si="29"/>
        <v>19.90909090909091</v>
      </c>
      <c r="P82" t="s">
        <v>15</v>
      </c>
      <c r="Q82">
        <v>68</v>
      </c>
      <c r="R82">
        <v>0</v>
      </c>
      <c r="S82">
        <v>0</v>
      </c>
      <c r="T82">
        <v>0</v>
      </c>
      <c r="U82">
        <f t="shared" si="30"/>
        <v>68</v>
      </c>
      <c r="V82">
        <v>0</v>
      </c>
      <c r="W82">
        <f t="shared" si="31"/>
        <v>68</v>
      </c>
      <c r="X82">
        <v>4</v>
      </c>
      <c r="Y82">
        <v>2</v>
      </c>
      <c r="Z82">
        <f t="shared" si="32"/>
        <v>17</v>
      </c>
      <c r="AA82" t="s">
        <v>16</v>
      </c>
      <c r="AB82">
        <v>705</v>
      </c>
      <c r="AC82">
        <v>0</v>
      </c>
      <c r="AD82">
        <v>0</v>
      </c>
      <c r="AE82">
        <v>0</v>
      </c>
      <c r="AF82">
        <f t="shared" si="33"/>
        <v>705</v>
      </c>
      <c r="AG82">
        <v>0</v>
      </c>
      <c r="AH82">
        <f t="shared" si="34"/>
        <v>705</v>
      </c>
      <c r="AI82">
        <v>61</v>
      </c>
      <c r="AJ82">
        <f t="shared" si="35"/>
        <v>6</v>
      </c>
      <c r="AK82">
        <f t="shared" si="52"/>
        <v>11.557377049180328</v>
      </c>
      <c r="AL82" t="s">
        <v>19</v>
      </c>
      <c r="AM82">
        <v>19</v>
      </c>
      <c r="AN82">
        <v>0</v>
      </c>
      <c r="AO82">
        <v>0</v>
      </c>
      <c r="AP82">
        <f t="shared" si="36"/>
        <v>19</v>
      </c>
      <c r="AQ82">
        <v>0</v>
      </c>
      <c r="AR82">
        <f t="shared" si="37"/>
        <v>19</v>
      </c>
      <c r="AS82">
        <v>17</v>
      </c>
      <c r="AT82">
        <f t="shared" si="38"/>
        <v>6</v>
      </c>
      <c r="AU82">
        <f t="shared" si="39"/>
        <v>1.1176470588235294</v>
      </c>
      <c r="AV82" t="s">
        <v>20</v>
      </c>
      <c r="AW82">
        <v>113</v>
      </c>
      <c r="AX82">
        <v>0</v>
      </c>
      <c r="AY82">
        <v>0</v>
      </c>
      <c r="AZ82">
        <f t="shared" si="40"/>
        <v>113</v>
      </c>
      <c r="BA82">
        <v>0</v>
      </c>
      <c r="BB82">
        <f t="shared" si="41"/>
        <v>113</v>
      </c>
      <c r="BC82">
        <v>10</v>
      </c>
      <c r="BD82">
        <f t="shared" si="42"/>
        <v>7</v>
      </c>
      <c r="BE82">
        <f t="shared" si="43"/>
        <v>11.3</v>
      </c>
      <c r="BF82" t="s">
        <v>21</v>
      </c>
      <c r="BG82">
        <v>145</v>
      </c>
      <c r="BH82">
        <v>0</v>
      </c>
      <c r="BI82">
        <v>-17</v>
      </c>
      <c r="BJ82">
        <f t="shared" si="44"/>
        <v>128</v>
      </c>
      <c r="BK82">
        <v>0</v>
      </c>
      <c r="BL82">
        <f t="shared" si="45"/>
        <v>128</v>
      </c>
      <c r="BM82">
        <v>15</v>
      </c>
      <c r="BN82">
        <v>71</v>
      </c>
      <c r="BO82">
        <f t="shared" si="47"/>
        <v>8.5333333333333332</v>
      </c>
      <c r="BP82" t="s">
        <v>22</v>
      </c>
      <c r="BQ82">
        <v>415</v>
      </c>
      <c r="BR82">
        <v>0</v>
      </c>
      <c r="BS82">
        <v>0</v>
      </c>
      <c r="BT82">
        <f t="shared" si="48"/>
        <v>415</v>
      </c>
      <c r="BU82">
        <v>0</v>
      </c>
      <c r="BV82">
        <f t="shared" si="49"/>
        <v>415</v>
      </c>
      <c r="BW82">
        <v>4</v>
      </c>
      <c r="BX82">
        <f t="shared" si="50"/>
        <v>5</v>
      </c>
      <c r="BY82">
        <f t="shared" si="51"/>
        <v>103.75</v>
      </c>
      <c r="BZ82" t="s">
        <v>23</v>
      </c>
      <c r="CA82">
        <v>0</v>
      </c>
    </row>
    <row r="83" spans="1:79" ht="17.25" customHeight="1" x14ac:dyDescent="0.3">
      <c r="A83" s="2">
        <v>44547</v>
      </c>
      <c r="E83" t="s">
        <v>4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P83" t="s">
        <v>15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A83" t="s">
        <v>16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L83" t="s">
        <v>19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V83" t="s">
        <v>20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F83" t="s">
        <v>21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P83" t="s">
        <v>22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BZ83" t="s">
        <v>23</v>
      </c>
      <c r="CA83">
        <v>0</v>
      </c>
    </row>
    <row r="84" spans="1:79" ht="17.25" customHeight="1" x14ac:dyDescent="0.3">
      <c r="A84" s="2">
        <v>44547</v>
      </c>
      <c r="B84" t="s">
        <v>184</v>
      </c>
      <c r="C84" t="s">
        <v>185</v>
      </c>
      <c r="D84" t="s">
        <v>27</v>
      </c>
      <c r="E84" t="s">
        <v>4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P84" t="s">
        <v>15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A84" t="s">
        <v>16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V84" t="s">
        <v>20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F84" t="s">
        <v>21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P84" t="s">
        <v>22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BZ84" t="s">
        <v>23</v>
      </c>
      <c r="CA84">
        <v>0</v>
      </c>
    </row>
    <row r="85" spans="1:79" ht="17.25" customHeight="1" x14ac:dyDescent="0.3">
      <c r="A85" s="2">
        <v>44547</v>
      </c>
      <c r="B85" t="s">
        <v>186</v>
      </c>
      <c r="C85" t="s">
        <v>187</v>
      </c>
      <c r="D85" t="s">
        <v>27</v>
      </c>
      <c r="E85" t="s">
        <v>4</v>
      </c>
      <c r="F85">
        <v>368</v>
      </c>
      <c r="G85">
        <v>0</v>
      </c>
      <c r="H85">
        <v>0</v>
      </c>
      <c r="I85">
        <v>0</v>
      </c>
      <c r="J85">
        <f t="shared" si="27"/>
        <v>368</v>
      </c>
      <c r="K85">
        <v>0</v>
      </c>
      <c r="L85">
        <f t="shared" si="28"/>
        <v>368</v>
      </c>
      <c r="M85">
        <v>13</v>
      </c>
      <c r="N85">
        <v>1</v>
      </c>
      <c r="O85">
        <f t="shared" si="29"/>
        <v>28.307692307692307</v>
      </c>
      <c r="P85" t="s">
        <v>15</v>
      </c>
      <c r="Q85">
        <v>169</v>
      </c>
      <c r="R85">
        <v>0</v>
      </c>
      <c r="S85">
        <v>0</v>
      </c>
      <c r="T85">
        <v>0</v>
      </c>
      <c r="U85">
        <f t="shared" si="30"/>
        <v>169</v>
      </c>
      <c r="V85">
        <v>0</v>
      </c>
      <c r="W85">
        <f t="shared" si="31"/>
        <v>169</v>
      </c>
      <c r="X85">
        <v>4</v>
      </c>
      <c r="Y85">
        <v>2</v>
      </c>
      <c r="Z85">
        <f t="shared" si="32"/>
        <v>42.25</v>
      </c>
      <c r="AA85" t="s">
        <v>16</v>
      </c>
      <c r="AB85">
        <v>393</v>
      </c>
      <c r="AC85">
        <v>0</v>
      </c>
      <c r="AD85">
        <v>0</v>
      </c>
      <c r="AE85">
        <v>0</v>
      </c>
      <c r="AF85">
        <f t="shared" si="33"/>
        <v>393</v>
      </c>
      <c r="AG85">
        <v>0</v>
      </c>
      <c r="AH85">
        <f t="shared" si="34"/>
        <v>393</v>
      </c>
      <c r="AI85">
        <v>17</v>
      </c>
      <c r="AJ85">
        <f t="shared" si="35"/>
        <v>6</v>
      </c>
      <c r="AK85">
        <f t="shared" si="52"/>
        <v>23.117647058823529</v>
      </c>
      <c r="AL85" t="s">
        <v>19</v>
      </c>
      <c r="AM85">
        <v>206</v>
      </c>
      <c r="AN85">
        <v>0</v>
      </c>
      <c r="AO85">
        <v>-13</v>
      </c>
      <c r="AP85">
        <f t="shared" si="36"/>
        <v>193</v>
      </c>
      <c r="AQ85">
        <v>0</v>
      </c>
      <c r="AR85">
        <f t="shared" si="37"/>
        <v>193</v>
      </c>
      <c r="AS85">
        <v>4</v>
      </c>
      <c r="AT85">
        <f t="shared" si="38"/>
        <v>6</v>
      </c>
      <c r="AU85">
        <f>IFERROR(AR85/AS85,0)</f>
        <v>48.25</v>
      </c>
      <c r="AV85" t="s">
        <v>20</v>
      </c>
      <c r="AW85">
        <v>241</v>
      </c>
      <c r="AX85">
        <v>0</v>
      </c>
      <c r="AY85">
        <v>-13</v>
      </c>
      <c r="AZ85">
        <f t="shared" si="40"/>
        <v>228</v>
      </c>
      <c r="BA85">
        <v>0</v>
      </c>
      <c r="BB85">
        <f t="shared" si="41"/>
        <v>228</v>
      </c>
      <c r="BC85">
        <v>3</v>
      </c>
      <c r="BD85">
        <f t="shared" si="42"/>
        <v>7</v>
      </c>
      <c r="BE85">
        <f t="shared" si="43"/>
        <v>76</v>
      </c>
      <c r="BF85" t="s">
        <v>21</v>
      </c>
      <c r="BG85">
        <v>270</v>
      </c>
      <c r="BH85">
        <v>0</v>
      </c>
      <c r="BI85">
        <v>0</v>
      </c>
      <c r="BJ85">
        <f t="shared" si="44"/>
        <v>270</v>
      </c>
      <c r="BK85">
        <v>0</v>
      </c>
      <c r="BL85">
        <f t="shared" si="45"/>
        <v>270</v>
      </c>
      <c r="BM85">
        <v>5</v>
      </c>
      <c r="BN85">
        <f t="shared" si="46"/>
        <v>5</v>
      </c>
      <c r="BO85">
        <f t="shared" si="47"/>
        <v>54</v>
      </c>
      <c r="BP85" t="s">
        <v>22</v>
      </c>
      <c r="BQ85">
        <v>131</v>
      </c>
      <c r="BR85">
        <v>0</v>
      </c>
      <c r="BS85">
        <v>0</v>
      </c>
      <c r="BT85">
        <f t="shared" si="48"/>
        <v>131</v>
      </c>
      <c r="BU85">
        <v>0</v>
      </c>
      <c r="BV85">
        <f t="shared" si="49"/>
        <v>131</v>
      </c>
      <c r="BW85">
        <v>2</v>
      </c>
      <c r="BX85">
        <f t="shared" si="50"/>
        <v>5</v>
      </c>
      <c r="BY85">
        <f t="shared" si="51"/>
        <v>65.5</v>
      </c>
      <c r="BZ85" t="s">
        <v>23</v>
      </c>
      <c r="CA85">
        <v>0</v>
      </c>
    </row>
    <row r="86" spans="1:79" ht="18.600000000000001" customHeight="1" x14ac:dyDescent="0.3">
      <c r="A86" s="2">
        <v>44547</v>
      </c>
      <c r="B86" t="s">
        <v>188</v>
      </c>
      <c r="C86" t="s">
        <v>189</v>
      </c>
      <c r="D86" t="s">
        <v>27</v>
      </c>
      <c r="E86" t="s">
        <v>4</v>
      </c>
      <c r="F86">
        <v>890</v>
      </c>
      <c r="G86">
        <v>0</v>
      </c>
      <c r="H86">
        <v>0</v>
      </c>
      <c r="I86">
        <v>0</v>
      </c>
      <c r="J86">
        <f t="shared" si="27"/>
        <v>890</v>
      </c>
      <c r="K86">
        <v>0</v>
      </c>
      <c r="L86">
        <f t="shared" si="28"/>
        <v>890</v>
      </c>
      <c r="M86">
        <v>13</v>
      </c>
      <c r="N86">
        <v>1</v>
      </c>
      <c r="O86">
        <f t="shared" si="29"/>
        <v>68.461538461538467</v>
      </c>
      <c r="P86" t="s">
        <v>15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A86" t="s">
        <v>16</v>
      </c>
      <c r="AB86">
        <v>217</v>
      </c>
      <c r="AC86">
        <v>0</v>
      </c>
      <c r="AD86">
        <v>0</v>
      </c>
      <c r="AE86">
        <v>0</v>
      </c>
      <c r="AF86">
        <f t="shared" si="33"/>
        <v>217</v>
      </c>
      <c r="AG86">
        <v>0</v>
      </c>
      <c r="AH86">
        <f t="shared" si="34"/>
        <v>217</v>
      </c>
      <c r="AI86">
        <v>13</v>
      </c>
      <c r="AJ86">
        <f t="shared" si="35"/>
        <v>6</v>
      </c>
      <c r="AK86">
        <f t="shared" si="52"/>
        <v>16.692307692307693</v>
      </c>
      <c r="AL86" t="s">
        <v>19</v>
      </c>
      <c r="AM86">
        <v>180</v>
      </c>
      <c r="AN86">
        <v>0</v>
      </c>
      <c r="AO86">
        <v>-139</v>
      </c>
      <c r="AP86">
        <f t="shared" si="36"/>
        <v>41</v>
      </c>
      <c r="AQ86">
        <v>0</v>
      </c>
      <c r="AR86">
        <f t="shared" si="37"/>
        <v>41</v>
      </c>
      <c r="AS86">
        <v>6</v>
      </c>
      <c r="AT86">
        <f t="shared" si="38"/>
        <v>6</v>
      </c>
      <c r="AU86">
        <f>IFERROR(AR86/AS86,0)</f>
        <v>6.833333333333333</v>
      </c>
      <c r="AV86" t="s">
        <v>20</v>
      </c>
      <c r="AW86">
        <v>146</v>
      </c>
      <c r="AX86">
        <v>0</v>
      </c>
      <c r="AY86">
        <v>0</v>
      </c>
      <c r="AZ86">
        <f t="shared" si="40"/>
        <v>146</v>
      </c>
      <c r="BA86">
        <v>0</v>
      </c>
      <c r="BB86">
        <f t="shared" si="41"/>
        <v>146</v>
      </c>
      <c r="BC86">
        <v>11</v>
      </c>
      <c r="BD86">
        <f t="shared" si="42"/>
        <v>7</v>
      </c>
      <c r="BE86">
        <f t="shared" si="43"/>
        <v>13.272727272727273</v>
      </c>
      <c r="BF86" t="s">
        <v>21</v>
      </c>
      <c r="BG86">
        <v>559</v>
      </c>
      <c r="BH86">
        <v>0</v>
      </c>
      <c r="BI86">
        <v>0</v>
      </c>
      <c r="BJ86">
        <f t="shared" si="44"/>
        <v>559</v>
      </c>
      <c r="BK86">
        <v>0</v>
      </c>
      <c r="BL86">
        <f t="shared" si="45"/>
        <v>559</v>
      </c>
      <c r="BM86">
        <v>1</v>
      </c>
      <c r="BN86">
        <f t="shared" si="46"/>
        <v>5</v>
      </c>
      <c r="BO86">
        <f t="shared" si="47"/>
        <v>559</v>
      </c>
      <c r="BP86" t="s">
        <v>22</v>
      </c>
      <c r="BQ86">
        <v>315</v>
      </c>
      <c r="BR86">
        <v>0</v>
      </c>
      <c r="BS86">
        <v>0</v>
      </c>
      <c r="BT86">
        <f t="shared" si="48"/>
        <v>315</v>
      </c>
      <c r="BU86">
        <v>0</v>
      </c>
      <c r="BV86">
        <f t="shared" si="49"/>
        <v>315</v>
      </c>
      <c r="BW86">
        <v>6</v>
      </c>
      <c r="BX86">
        <f t="shared" si="50"/>
        <v>5</v>
      </c>
      <c r="BY86">
        <f t="shared" si="51"/>
        <v>52.5</v>
      </c>
      <c r="BZ86" t="s">
        <v>23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64B4-4C58-4F10-8490-291B2C283A9C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6" style="5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78" width="11.33203125" customWidth="1"/>
    <col min="79" max="79" width="16.33203125" bestFit="1" customWidth="1"/>
    <col min="80" max="16384" width="9.6640625" style="3"/>
  </cols>
  <sheetData>
    <row r="1" spans="1:79" customFormat="1" ht="14.4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5">
        <v>44548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5">
        <v>44548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73</v>
      </c>
      <c r="BH3">
        <v>0</v>
      </c>
      <c r="BI3">
        <v>0</v>
      </c>
      <c r="BJ3">
        <f t="shared" si="17"/>
        <v>73</v>
      </c>
      <c r="BK3">
        <v>0</v>
      </c>
      <c r="BL3">
        <f t="shared" si="18"/>
        <v>73</v>
      </c>
      <c r="BM3">
        <v>6</v>
      </c>
      <c r="BN3">
        <f t="shared" si="19"/>
        <v>5</v>
      </c>
      <c r="BO3">
        <f t="shared" si="20"/>
        <v>12.166666666666666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5">
        <v>44548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5">
        <v>44548</v>
      </c>
      <c r="B5" t="s">
        <v>30</v>
      </c>
      <c r="C5" t="s">
        <v>31</v>
      </c>
      <c r="D5" t="s">
        <v>27</v>
      </c>
      <c r="F5">
        <v>135</v>
      </c>
      <c r="G5">
        <v>0</v>
      </c>
      <c r="H5">
        <v>0</v>
      </c>
      <c r="I5">
        <v>0</v>
      </c>
      <c r="J5">
        <f t="shared" si="0"/>
        <v>135</v>
      </c>
      <c r="K5">
        <v>0</v>
      </c>
      <c r="L5">
        <f t="shared" si="1"/>
        <v>135</v>
      </c>
      <c r="M5">
        <v>8</v>
      </c>
      <c r="N5">
        <v>1</v>
      </c>
      <c r="O5">
        <f t="shared" si="2"/>
        <v>16.875</v>
      </c>
      <c r="Q5">
        <v>372</v>
      </c>
      <c r="R5">
        <v>0</v>
      </c>
      <c r="S5">
        <v>0</v>
      </c>
      <c r="T5">
        <v>-10</v>
      </c>
      <c r="U5">
        <f t="shared" si="3"/>
        <v>362</v>
      </c>
      <c r="V5">
        <v>0</v>
      </c>
      <c r="W5">
        <f t="shared" si="4"/>
        <v>362</v>
      </c>
      <c r="X5">
        <v>7</v>
      </c>
      <c r="Y5">
        <v>2</v>
      </c>
      <c r="Z5">
        <f t="shared" si="5"/>
        <v>51.714285714285715</v>
      </c>
      <c r="AA5" t="s">
        <v>16</v>
      </c>
      <c r="AB5">
        <v>937</v>
      </c>
      <c r="AC5">
        <v>0</v>
      </c>
      <c r="AD5">
        <v>0</v>
      </c>
      <c r="AE5">
        <v>0</v>
      </c>
      <c r="AF5">
        <f t="shared" si="6"/>
        <v>937</v>
      </c>
      <c r="AG5">
        <v>0</v>
      </c>
      <c r="AH5">
        <f t="shared" si="7"/>
        <v>937</v>
      </c>
      <c r="AI5">
        <v>21</v>
      </c>
      <c r="AJ5">
        <f t="shared" si="8"/>
        <v>6</v>
      </c>
      <c r="AK5">
        <f t="shared" si="25"/>
        <v>44.61904761904762</v>
      </c>
      <c r="AL5" t="s">
        <v>19</v>
      </c>
      <c r="AM5">
        <v>1495</v>
      </c>
      <c r="AN5">
        <v>165</v>
      </c>
      <c r="AO5">
        <v>0</v>
      </c>
      <c r="AP5">
        <f t="shared" si="9"/>
        <v>1660</v>
      </c>
      <c r="AQ5">
        <v>0</v>
      </c>
      <c r="AR5">
        <f t="shared" si="10"/>
        <v>1660</v>
      </c>
      <c r="AS5">
        <v>17</v>
      </c>
      <c r="AT5">
        <f t="shared" si="11"/>
        <v>6</v>
      </c>
      <c r="AU5">
        <f t="shared" si="12"/>
        <v>97.647058823529406</v>
      </c>
      <c r="AV5" t="s">
        <v>20</v>
      </c>
      <c r="AW5">
        <v>92</v>
      </c>
      <c r="AX5">
        <v>0</v>
      </c>
      <c r="AY5">
        <v>0</v>
      </c>
      <c r="AZ5">
        <f t="shared" si="13"/>
        <v>92</v>
      </c>
      <c r="BA5">
        <v>0</v>
      </c>
      <c r="BB5">
        <f t="shared" si="14"/>
        <v>92</v>
      </c>
      <c r="BC5">
        <v>4</v>
      </c>
      <c r="BD5">
        <f t="shared" si="15"/>
        <v>7</v>
      </c>
      <c r="BE5">
        <f t="shared" si="16"/>
        <v>23</v>
      </c>
      <c r="BF5" t="s">
        <v>21</v>
      </c>
      <c r="BG5">
        <v>296</v>
      </c>
      <c r="BH5">
        <v>0</v>
      </c>
      <c r="BI5">
        <v>0</v>
      </c>
      <c r="BJ5">
        <f t="shared" si="17"/>
        <v>296</v>
      </c>
      <c r="BK5">
        <v>0</v>
      </c>
      <c r="BL5">
        <f t="shared" si="18"/>
        <v>296</v>
      </c>
      <c r="BM5">
        <v>3</v>
      </c>
      <c r="BN5">
        <f t="shared" si="19"/>
        <v>5</v>
      </c>
      <c r="BO5">
        <f t="shared" si="20"/>
        <v>98.666666666666671</v>
      </c>
      <c r="BP5" t="s">
        <v>22</v>
      </c>
      <c r="BQ5">
        <v>2043</v>
      </c>
      <c r="BR5">
        <v>0</v>
      </c>
      <c r="BS5">
        <v>0</v>
      </c>
      <c r="BT5">
        <f t="shared" si="21"/>
        <v>2043</v>
      </c>
      <c r="BU5">
        <v>0</v>
      </c>
      <c r="BV5">
        <f t="shared" si="22"/>
        <v>2043</v>
      </c>
      <c r="BW5">
        <v>18</v>
      </c>
      <c r="BX5">
        <f t="shared" si="23"/>
        <v>5</v>
      </c>
      <c r="BY5">
        <f t="shared" si="24"/>
        <v>113.5</v>
      </c>
      <c r="BZ5" t="s">
        <v>23</v>
      </c>
      <c r="CA5">
        <v>1293</v>
      </c>
    </row>
    <row r="6" spans="1:79" ht="17.25" customHeight="1" x14ac:dyDescent="0.3">
      <c r="A6" s="5">
        <v>44548</v>
      </c>
      <c r="B6" t="s">
        <v>32</v>
      </c>
      <c r="C6" t="s">
        <v>33</v>
      </c>
      <c r="D6" t="s">
        <v>27</v>
      </c>
      <c r="F6">
        <v>197</v>
      </c>
      <c r="G6">
        <v>0</v>
      </c>
      <c r="H6">
        <v>0</v>
      </c>
      <c r="I6">
        <v>0</v>
      </c>
      <c r="J6">
        <f t="shared" si="0"/>
        <v>197</v>
      </c>
      <c r="K6">
        <v>0</v>
      </c>
      <c r="L6">
        <f t="shared" si="1"/>
        <v>197</v>
      </c>
      <c r="M6">
        <v>6</v>
      </c>
      <c r="N6">
        <v>1</v>
      </c>
      <c r="O6">
        <f t="shared" si="2"/>
        <v>32.833333333333336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350</v>
      </c>
      <c r="AC6">
        <v>0</v>
      </c>
      <c r="AD6">
        <v>0</v>
      </c>
      <c r="AE6">
        <v>0</v>
      </c>
      <c r="AF6">
        <f t="shared" si="6"/>
        <v>350</v>
      </c>
      <c r="AG6">
        <v>0</v>
      </c>
      <c r="AH6">
        <f t="shared" si="7"/>
        <v>350</v>
      </c>
      <c r="AI6">
        <v>3</v>
      </c>
      <c r="AJ6">
        <f t="shared" si="8"/>
        <v>6</v>
      </c>
      <c r="AK6">
        <f t="shared" si="25"/>
        <v>116.66666666666667</v>
      </c>
      <c r="AL6" t="s">
        <v>19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V6" t="s">
        <v>20</v>
      </c>
      <c r="AW6">
        <v>236</v>
      </c>
      <c r="AX6">
        <v>0</v>
      </c>
      <c r="AY6">
        <v>0</v>
      </c>
      <c r="AZ6">
        <f t="shared" si="13"/>
        <v>236</v>
      </c>
      <c r="BA6">
        <v>0</v>
      </c>
      <c r="BB6">
        <f t="shared" si="14"/>
        <v>236</v>
      </c>
      <c r="BC6">
        <v>1</v>
      </c>
      <c r="BD6">
        <f t="shared" si="15"/>
        <v>7</v>
      </c>
      <c r="BE6">
        <f t="shared" si="16"/>
        <v>236</v>
      </c>
      <c r="BF6" t="s">
        <v>21</v>
      </c>
      <c r="BG6">
        <v>73</v>
      </c>
      <c r="BH6">
        <v>0</v>
      </c>
      <c r="BI6">
        <v>0</v>
      </c>
      <c r="BJ6">
        <f t="shared" si="17"/>
        <v>73</v>
      </c>
      <c r="BK6">
        <v>0</v>
      </c>
      <c r="BL6">
        <f t="shared" si="18"/>
        <v>73</v>
      </c>
      <c r="BM6">
        <v>2</v>
      </c>
      <c r="BN6">
        <f t="shared" si="19"/>
        <v>5</v>
      </c>
      <c r="BO6">
        <f t="shared" si="20"/>
        <v>36.5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5">
        <v>44548</v>
      </c>
      <c r="B7" t="s">
        <v>34</v>
      </c>
      <c r="C7" t="s">
        <v>35</v>
      </c>
      <c r="D7" t="s">
        <v>27</v>
      </c>
      <c r="F7">
        <v>125</v>
      </c>
      <c r="G7">
        <v>0</v>
      </c>
      <c r="H7">
        <v>0</v>
      </c>
      <c r="I7">
        <v>0</v>
      </c>
      <c r="J7">
        <f t="shared" si="0"/>
        <v>125</v>
      </c>
      <c r="K7">
        <v>0</v>
      </c>
      <c r="L7">
        <f t="shared" si="1"/>
        <v>125</v>
      </c>
      <c r="M7">
        <v>8</v>
      </c>
      <c r="N7">
        <v>1</v>
      </c>
      <c r="O7">
        <f t="shared" si="2"/>
        <v>15.625</v>
      </c>
      <c r="Q7">
        <v>34</v>
      </c>
      <c r="R7">
        <v>0</v>
      </c>
      <c r="S7">
        <v>0</v>
      </c>
      <c r="T7">
        <v>0</v>
      </c>
      <c r="U7">
        <f t="shared" si="3"/>
        <v>34</v>
      </c>
      <c r="V7">
        <v>0</v>
      </c>
      <c r="W7">
        <f t="shared" si="4"/>
        <v>34</v>
      </c>
      <c r="X7">
        <v>2</v>
      </c>
      <c r="Y7">
        <v>2</v>
      </c>
      <c r="Z7">
        <f t="shared" si="5"/>
        <v>17</v>
      </c>
      <c r="AA7" t="s">
        <v>16</v>
      </c>
      <c r="AB7">
        <v>453</v>
      </c>
      <c r="AC7">
        <v>0</v>
      </c>
      <c r="AD7">
        <v>0</v>
      </c>
      <c r="AE7">
        <v>0</v>
      </c>
      <c r="AF7">
        <f t="shared" si="6"/>
        <v>453</v>
      </c>
      <c r="AG7">
        <v>0</v>
      </c>
      <c r="AH7">
        <f t="shared" si="7"/>
        <v>453</v>
      </c>
      <c r="AI7">
        <v>2</v>
      </c>
      <c r="AJ7">
        <f t="shared" si="8"/>
        <v>6</v>
      </c>
      <c r="AK7">
        <f t="shared" si="25"/>
        <v>226.5</v>
      </c>
      <c r="AL7" t="s">
        <v>19</v>
      </c>
      <c r="AM7">
        <v>421</v>
      </c>
      <c r="AN7">
        <v>0</v>
      </c>
      <c r="AO7">
        <v>0</v>
      </c>
      <c r="AP7">
        <f t="shared" si="9"/>
        <v>421</v>
      </c>
      <c r="AQ7">
        <v>0</v>
      </c>
      <c r="AR7">
        <f t="shared" si="10"/>
        <v>421</v>
      </c>
      <c r="AS7">
        <v>4</v>
      </c>
      <c r="AT7">
        <f t="shared" si="11"/>
        <v>6</v>
      </c>
      <c r="AU7">
        <f t="shared" si="12"/>
        <v>105.25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251</v>
      </c>
      <c r="BH7">
        <v>96</v>
      </c>
      <c r="BI7">
        <v>0</v>
      </c>
      <c r="BJ7">
        <f t="shared" si="17"/>
        <v>347</v>
      </c>
      <c r="BK7">
        <v>0</v>
      </c>
      <c r="BL7">
        <f t="shared" si="18"/>
        <v>347</v>
      </c>
      <c r="BM7">
        <v>1</v>
      </c>
      <c r="BN7">
        <f t="shared" si="19"/>
        <v>5</v>
      </c>
      <c r="BO7">
        <f t="shared" si="20"/>
        <v>347</v>
      </c>
      <c r="BP7" t="s">
        <v>22</v>
      </c>
      <c r="BQ7">
        <v>317</v>
      </c>
      <c r="BR7">
        <v>0</v>
      </c>
      <c r="BS7">
        <v>0</v>
      </c>
      <c r="BT7">
        <f t="shared" si="21"/>
        <v>317</v>
      </c>
      <c r="BU7">
        <v>0</v>
      </c>
      <c r="BV7">
        <f t="shared" si="22"/>
        <v>317</v>
      </c>
      <c r="BW7">
        <v>3</v>
      </c>
      <c r="BX7">
        <f t="shared" si="23"/>
        <v>5</v>
      </c>
      <c r="BY7">
        <f t="shared" si="24"/>
        <v>105.66666666666667</v>
      </c>
      <c r="BZ7" t="s">
        <v>23</v>
      </c>
      <c r="CA7">
        <v>1215</v>
      </c>
    </row>
    <row r="8" spans="1:79" ht="17.25" customHeight="1" x14ac:dyDescent="0.3">
      <c r="A8" s="5">
        <v>44548</v>
      </c>
      <c r="B8" t="s">
        <v>36</v>
      </c>
      <c r="C8" t="s">
        <v>37</v>
      </c>
      <c r="D8" t="s">
        <v>27</v>
      </c>
      <c r="F8">
        <v>207</v>
      </c>
      <c r="G8">
        <v>160</v>
      </c>
      <c r="H8">
        <v>0</v>
      </c>
      <c r="I8">
        <v>0</v>
      </c>
      <c r="J8">
        <f t="shared" si="0"/>
        <v>367</v>
      </c>
      <c r="K8">
        <v>0</v>
      </c>
      <c r="L8">
        <f t="shared" si="1"/>
        <v>367</v>
      </c>
      <c r="M8">
        <v>10</v>
      </c>
      <c r="N8">
        <v>1</v>
      </c>
      <c r="O8">
        <f t="shared" si="2"/>
        <v>36.700000000000003</v>
      </c>
      <c r="Q8">
        <v>366</v>
      </c>
      <c r="R8">
        <v>0</v>
      </c>
      <c r="S8">
        <v>0</v>
      </c>
      <c r="T8">
        <v>0</v>
      </c>
      <c r="U8">
        <f t="shared" si="3"/>
        <v>366</v>
      </c>
      <c r="V8">
        <v>0</v>
      </c>
      <c r="W8">
        <f t="shared" si="4"/>
        <v>366</v>
      </c>
      <c r="X8">
        <v>2</v>
      </c>
      <c r="Y8">
        <v>2</v>
      </c>
      <c r="Z8">
        <f t="shared" si="5"/>
        <v>183</v>
      </c>
      <c r="AA8" t="s">
        <v>16</v>
      </c>
      <c r="AB8">
        <v>1766</v>
      </c>
      <c r="AC8">
        <v>0</v>
      </c>
      <c r="AD8">
        <v>0</v>
      </c>
      <c r="AE8">
        <v>-30</v>
      </c>
      <c r="AF8">
        <f t="shared" si="6"/>
        <v>1736</v>
      </c>
      <c r="AG8">
        <v>0</v>
      </c>
      <c r="AH8">
        <f t="shared" si="7"/>
        <v>1736</v>
      </c>
      <c r="AI8">
        <v>27</v>
      </c>
      <c r="AJ8">
        <f t="shared" si="8"/>
        <v>6</v>
      </c>
      <c r="AK8">
        <f t="shared" si="25"/>
        <v>64.296296296296291</v>
      </c>
      <c r="AL8" t="s">
        <v>19</v>
      </c>
      <c r="AM8">
        <v>539</v>
      </c>
      <c r="AN8">
        <v>480</v>
      </c>
      <c r="AO8">
        <v>0</v>
      </c>
      <c r="AP8">
        <f t="shared" si="9"/>
        <v>1019</v>
      </c>
      <c r="AQ8">
        <v>0</v>
      </c>
      <c r="AR8">
        <f t="shared" si="10"/>
        <v>1019</v>
      </c>
      <c r="AS8">
        <v>4</v>
      </c>
      <c r="AT8">
        <f t="shared" si="11"/>
        <v>6</v>
      </c>
      <c r="AU8">
        <f t="shared" si="12"/>
        <v>254.75</v>
      </c>
      <c r="AV8" t="s">
        <v>20</v>
      </c>
      <c r="AW8">
        <v>262</v>
      </c>
      <c r="AX8">
        <v>0</v>
      </c>
      <c r="AY8">
        <v>0</v>
      </c>
      <c r="AZ8">
        <f t="shared" si="13"/>
        <v>262</v>
      </c>
      <c r="BA8">
        <v>0</v>
      </c>
      <c r="BB8">
        <f t="shared" si="14"/>
        <v>262</v>
      </c>
      <c r="BC8">
        <v>4</v>
      </c>
      <c r="BD8">
        <f t="shared" si="15"/>
        <v>7</v>
      </c>
      <c r="BE8">
        <f t="shared" si="16"/>
        <v>65.5</v>
      </c>
      <c r="BF8" t="s">
        <v>21</v>
      </c>
      <c r="BG8">
        <v>125</v>
      </c>
      <c r="BH8">
        <v>320</v>
      </c>
      <c r="BI8">
        <v>0</v>
      </c>
      <c r="BJ8">
        <f t="shared" si="17"/>
        <v>445</v>
      </c>
      <c r="BK8">
        <v>0</v>
      </c>
      <c r="BL8">
        <f t="shared" si="18"/>
        <v>445</v>
      </c>
      <c r="BM8">
        <v>1</v>
      </c>
      <c r="BN8">
        <f t="shared" si="19"/>
        <v>5</v>
      </c>
      <c r="BO8">
        <f t="shared" si="20"/>
        <v>445</v>
      </c>
      <c r="BP8" t="s">
        <v>22</v>
      </c>
      <c r="BQ8">
        <v>1809</v>
      </c>
      <c r="BR8">
        <v>480</v>
      </c>
      <c r="BS8">
        <v>0</v>
      </c>
      <c r="BT8">
        <f t="shared" si="21"/>
        <v>2289</v>
      </c>
      <c r="BU8">
        <v>0</v>
      </c>
      <c r="BV8">
        <f t="shared" si="22"/>
        <v>2289</v>
      </c>
      <c r="BW8">
        <v>45</v>
      </c>
      <c r="BX8">
        <f t="shared" si="23"/>
        <v>5</v>
      </c>
      <c r="BY8">
        <f t="shared" si="24"/>
        <v>50.866666666666667</v>
      </c>
      <c r="BZ8" t="s">
        <v>23</v>
      </c>
      <c r="CA8">
        <v>7642</v>
      </c>
    </row>
    <row r="9" spans="1:79" ht="17.25" customHeight="1" x14ac:dyDescent="0.3">
      <c r="A9" s="5">
        <v>44548</v>
      </c>
      <c r="B9" t="s">
        <v>38</v>
      </c>
      <c r="C9" t="s">
        <v>39</v>
      </c>
      <c r="D9" t="s">
        <v>27</v>
      </c>
      <c r="F9">
        <v>321</v>
      </c>
      <c r="G9">
        <v>139</v>
      </c>
      <c r="H9">
        <v>0</v>
      </c>
      <c r="I9">
        <v>0</v>
      </c>
      <c r="J9">
        <f t="shared" si="0"/>
        <v>460</v>
      </c>
      <c r="K9">
        <v>0</v>
      </c>
      <c r="L9">
        <f t="shared" si="1"/>
        <v>460</v>
      </c>
      <c r="M9">
        <v>9</v>
      </c>
      <c r="N9">
        <v>1</v>
      </c>
      <c r="O9">
        <f t="shared" si="2"/>
        <v>51.111111111111114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388</v>
      </c>
      <c r="AC9">
        <v>0</v>
      </c>
      <c r="AD9">
        <v>0</v>
      </c>
      <c r="AE9">
        <v>0</v>
      </c>
      <c r="AF9">
        <f t="shared" si="6"/>
        <v>388</v>
      </c>
      <c r="AG9">
        <v>0</v>
      </c>
      <c r="AH9">
        <f t="shared" si="7"/>
        <v>388</v>
      </c>
      <c r="AI9">
        <v>1</v>
      </c>
      <c r="AJ9">
        <f t="shared" si="8"/>
        <v>6</v>
      </c>
      <c r="AK9">
        <f t="shared" si="25"/>
        <v>388</v>
      </c>
      <c r="AL9" t="s">
        <v>19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345</v>
      </c>
      <c r="BH9">
        <v>290</v>
      </c>
      <c r="BI9">
        <v>0</v>
      </c>
      <c r="BJ9">
        <f t="shared" si="17"/>
        <v>635</v>
      </c>
      <c r="BK9">
        <v>0</v>
      </c>
      <c r="BL9">
        <f t="shared" si="18"/>
        <v>635</v>
      </c>
      <c r="BM9">
        <v>1</v>
      </c>
      <c r="BN9">
        <f t="shared" si="19"/>
        <v>5</v>
      </c>
      <c r="BO9">
        <f t="shared" si="20"/>
        <v>635</v>
      </c>
      <c r="BP9" t="s">
        <v>22</v>
      </c>
      <c r="BQ9">
        <v>144</v>
      </c>
      <c r="BR9">
        <v>275</v>
      </c>
      <c r="BS9">
        <v>0</v>
      </c>
      <c r="BT9">
        <f t="shared" si="21"/>
        <v>419</v>
      </c>
      <c r="BU9">
        <v>0</v>
      </c>
      <c r="BV9">
        <f t="shared" si="22"/>
        <v>419</v>
      </c>
      <c r="BW9">
        <v>1</v>
      </c>
      <c r="BX9">
        <f t="shared" si="23"/>
        <v>5</v>
      </c>
      <c r="BY9">
        <f t="shared" si="24"/>
        <v>419</v>
      </c>
      <c r="BZ9" t="s">
        <v>23</v>
      </c>
      <c r="CA9">
        <v>9070</v>
      </c>
    </row>
    <row r="10" spans="1:79" ht="17.25" customHeight="1" x14ac:dyDescent="0.3">
      <c r="A10" s="5">
        <v>44548</v>
      </c>
      <c r="B10" t="s">
        <v>40</v>
      </c>
      <c r="C10" t="s">
        <v>41</v>
      </c>
      <c r="D10" t="s">
        <v>27</v>
      </c>
      <c r="F10">
        <v>508</v>
      </c>
      <c r="G10">
        <v>97</v>
      </c>
      <c r="H10">
        <v>0</v>
      </c>
      <c r="I10">
        <v>0</v>
      </c>
      <c r="J10">
        <f t="shared" si="0"/>
        <v>605</v>
      </c>
      <c r="K10">
        <v>0</v>
      </c>
      <c r="L10">
        <f t="shared" si="1"/>
        <v>605</v>
      </c>
      <c r="M10">
        <v>33</v>
      </c>
      <c r="N10">
        <v>1</v>
      </c>
      <c r="O10">
        <v>360</v>
      </c>
      <c r="Q10">
        <v>85</v>
      </c>
      <c r="R10">
        <v>238</v>
      </c>
      <c r="S10">
        <v>0</v>
      </c>
      <c r="T10">
        <v>0</v>
      </c>
      <c r="U10">
        <f t="shared" si="3"/>
        <v>323</v>
      </c>
      <c r="V10">
        <v>0</v>
      </c>
      <c r="W10">
        <f t="shared" si="4"/>
        <v>323</v>
      </c>
      <c r="X10">
        <v>5</v>
      </c>
      <c r="Y10">
        <v>2</v>
      </c>
      <c r="Z10">
        <f t="shared" si="5"/>
        <v>64.599999999999994</v>
      </c>
      <c r="AA10" t="s">
        <v>16</v>
      </c>
      <c r="AB10">
        <v>985</v>
      </c>
      <c r="AC10">
        <v>0</v>
      </c>
      <c r="AD10">
        <v>0</v>
      </c>
      <c r="AE10">
        <v>0</v>
      </c>
      <c r="AF10">
        <f t="shared" si="6"/>
        <v>985</v>
      </c>
      <c r="AG10">
        <v>0</v>
      </c>
      <c r="AH10">
        <f t="shared" si="7"/>
        <v>985</v>
      </c>
      <c r="AI10">
        <v>5</v>
      </c>
      <c r="AJ10">
        <f t="shared" si="8"/>
        <v>6</v>
      </c>
      <c r="AK10">
        <f t="shared" si="25"/>
        <v>197</v>
      </c>
      <c r="AL10" t="s">
        <v>19</v>
      </c>
      <c r="AM10">
        <v>702</v>
      </c>
      <c r="AN10">
        <v>1760</v>
      </c>
      <c r="AO10">
        <v>0</v>
      </c>
      <c r="AP10">
        <f t="shared" si="9"/>
        <v>2462</v>
      </c>
      <c r="AQ10">
        <v>0</v>
      </c>
      <c r="AR10">
        <f t="shared" si="10"/>
        <v>2462</v>
      </c>
      <c r="AS10">
        <v>11</v>
      </c>
      <c r="AT10">
        <f t="shared" si="11"/>
        <v>6</v>
      </c>
      <c r="AU10">
        <f t="shared" si="12"/>
        <v>223.81818181818181</v>
      </c>
      <c r="AV10" t="s">
        <v>20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F10" t="s">
        <v>21</v>
      </c>
      <c r="BG10">
        <v>42</v>
      </c>
      <c r="BH10">
        <v>3836</v>
      </c>
      <c r="BI10">
        <v>0</v>
      </c>
      <c r="BJ10">
        <f t="shared" si="17"/>
        <v>3878</v>
      </c>
      <c r="BK10">
        <v>0</v>
      </c>
      <c r="BL10">
        <f t="shared" si="18"/>
        <v>3878</v>
      </c>
      <c r="BM10">
        <v>8</v>
      </c>
      <c r="BN10">
        <f t="shared" si="19"/>
        <v>5</v>
      </c>
      <c r="BO10">
        <f t="shared" si="20"/>
        <v>484.75</v>
      </c>
      <c r="BP10" t="s">
        <v>22</v>
      </c>
      <c r="BQ10">
        <v>612</v>
      </c>
      <c r="BR10">
        <v>306</v>
      </c>
      <c r="BS10">
        <v>0</v>
      </c>
      <c r="BT10">
        <f t="shared" si="21"/>
        <v>918</v>
      </c>
      <c r="BU10">
        <v>384</v>
      </c>
      <c r="BV10">
        <f t="shared" si="22"/>
        <v>1302</v>
      </c>
      <c r="BW10">
        <v>2</v>
      </c>
      <c r="BX10">
        <f t="shared" si="23"/>
        <v>5</v>
      </c>
      <c r="BY10">
        <f t="shared" si="24"/>
        <v>651</v>
      </c>
      <c r="BZ10" t="s">
        <v>23</v>
      </c>
      <c r="CA10">
        <v>2603</v>
      </c>
    </row>
    <row r="11" spans="1:79" ht="17.25" customHeight="1" x14ac:dyDescent="0.3">
      <c r="A11" s="5">
        <v>44548</v>
      </c>
      <c r="B11" t="s">
        <v>42</v>
      </c>
      <c r="C11" t="s">
        <v>43</v>
      </c>
      <c r="D11" t="s">
        <v>27</v>
      </c>
      <c r="F11">
        <v>655</v>
      </c>
      <c r="G11">
        <v>542</v>
      </c>
      <c r="H11">
        <v>0</v>
      </c>
      <c r="I11">
        <v>0</v>
      </c>
      <c r="J11">
        <f t="shared" si="0"/>
        <v>1197</v>
      </c>
      <c r="K11">
        <v>0</v>
      </c>
      <c r="L11">
        <f t="shared" si="1"/>
        <v>1197</v>
      </c>
      <c r="M11">
        <v>51</v>
      </c>
      <c r="N11">
        <v>1</v>
      </c>
      <c r="O11">
        <f t="shared" si="2"/>
        <v>23.470588235294116</v>
      </c>
      <c r="Q11">
        <v>170</v>
      </c>
      <c r="R11">
        <v>422</v>
      </c>
      <c r="S11">
        <v>0</v>
      </c>
      <c r="T11">
        <v>0</v>
      </c>
      <c r="U11">
        <f t="shared" si="3"/>
        <v>592</v>
      </c>
      <c r="V11">
        <v>0</v>
      </c>
      <c r="W11">
        <f t="shared" si="4"/>
        <v>592</v>
      </c>
      <c r="X11">
        <v>8</v>
      </c>
      <c r="Y11">
        <v>2</v>
      </c>
      <c r="Z11">
        <f t="shared" si="5"/>
        <v>74</v>
      </c>
      <c r="AA11" t="s">
        <v>16</v>
      </c>
      <c r="AB11">
        <v>3916</v>
      </c>
      <c r="AC11">
        <v>3060</v>
      </c>
      <c r="AD11">
        <v>0</v>
      </c>
      <c r="AE11">
        <v>0</v>
      </c>
      <c r="AF11">
        <f t="shared" si="6"/>
        <v>6976</v>
      </c>
      <c r="AG11">
        <v>0</v>
      </c>
      <c r="AH11">
        <f t="shared" si="7"/>
        <v>6976</v>
      </c>
      <c r="AI11">
        <v>5</v>
      </c>
      <c r="AJ11">
        <f t="shared" si="8"/>
        <v>6</v>
      </c>
      <c r="AK11">
        <f t="shared" si="25"/>
        <v>1395.2</v>
      </c>
      <c r="AL11" t="s">
        <v>19</v>
      </c>
      <c r="AM11">
        <v>1321</v>
      </c>
      <c r="AN11">
        <v>1124</v>
      </c>
      <c r="AO11">
        <v>0</v>
      </c>
      <c r="AP11">
        <f t="shared" si="9"/>
        <v>2445</v>
      </c>
      <c r="AQ11">
        <v>0</v>
      </c>
      <c r="AR11">
        <f t="shared" si="10"/>
        <v>2445</v>
      </c>
      <c r="AS11">
        <v>7</v>
      </c>
      <c r="AT11">
        <f t="shared" si="11"/>
        <v>6</v>
      </c>
      <c r="AU11">
        <f t="shared" si="12"/>
        <v>349.28571428571428</v>
      </c>
      <c r="AV11" t="s">
        <v>20</v>
      </c>
      <c r="AW11">
        <v>148</v>
      </c>
      <c r="AX11">
        <v>200</v>
      </c>
      <c r="AY11">
        <v>0</v>
      </c>
      <c r="AZ11">
        <f t="shared" si="13"/>
        <v>348</v>
      </c>
      <c r="BA11">
        <v>0</v>
      </c>
      <c r="BB11">
        <f t="shared" si="14"/>
        <v>348</v>
      </c>
      <c r="BC11">
        <v>4</v>
      </c>
      <c r="BD11">
        <f t="shared" si="15"/>
        <v>7</v>
      </c>
      <c r="BE11">
        <f t="shared" si="16"/>
        <v>87</v>
      </c>
      <c r="BF11" t="s">
        <v>21</v>
      </c>
      <c r="BG11">
        <v>168</v>
      </c>
      <c r="BH11">
        <v>2144</v>
      </c>
      <c r="BI11">
        <v>0</v>
      </c>
      <c r="BJ11">
        <f t="shared" si="17"/>
        <v>2312</v>
      </c>
      <c r="BK11">
        <v>0</v>
      </c>
      <c r="BL11">
        <f t="shared" si="18"/>
        <v>2312</v>
      </c>
      <c r="BM11">
        <v>2</v>
      </c>
      <c r="BN11">
        <f t="shared" si="19"/>
        <v>5</v>
      </c>
      <c r="BO11">
        <f t="shared" si="20"/>
        <v>1156</v>
      </c>
      <c r="BP11" t="s">
        <v>22</v>
      </c>
      <c r="BQ11">
        <v>842</v>
      </c>
      <c r="BR11">
        <v>421</v>
      </c>
      <c r="BS11">
        <v>0</v>
      </c>
      <c r="BT11">
        <f t="shared" si="21"/>
        <v>1263</v>
      </c>
      <c r="BU11">
        <v>0</v>
      </c>
      <c r="BV11">
        <f t="shared" si="22"/>
        <v>1263</v>
      </c>
      <c r="BW11">
        <v>11</v>
      </c>
      <c r="BX11">
        <f t="shared" si="23"/>
        <v>5</v>
      </c>
      <c r="BY11">
        <f t="shared" si="24"/>
        <v>114.81818181818181</v>
      </c>
      <c r="BZ11" t="s">
        <v>23</v>
      </c>
      <c r="CA11">
        <v>9094</v>
      </c>
    </row>
    <row r="12" spans="1:79" ht="17.25" customHeight="1" x14ac:dyDescent="0.3">
      <c r="A12" s="5">
        <v>44548</v>
      </c>
      <c r="B12" t="s">
        <v>44</v>
      </c>
      <c r="C12" t="s">
        <v>45</v>
      </c>
      <c r="D12" t="s">
        <v>27</v>
      </c>
      <c r="F12">
        <v>251</v>
      </c>
      <c r="G12">
        <v>0</v>
      </c>
      <c r="H12">
        <v>0</v>
      </c>
      <c r="I12">
        <v>0</v>
      </c>
      <c r="J12">
        <f t="shared" si="0"/>
        <v>251</v>
      </c>
      <c r="K12">
        <v>0</v>
      </c>
      <c r="L12">
        <f t="shared" si="1"/>
        <v>251</v>
      </c>
      <c r="M12">
        <v>15</v>
      </c>
      <c r="N12">
        <v>1</v>
      </c>
      <c r="O12">
        <f t="shared" si="2"/>
        <v>16.733333333333334</v>
      </c>
      <c r="Q12">
        <v>286</v>
      </c>
      <c r="R12">
        <v>0</v>
      </c>
      <c r="S12">
        <v>0</v>
      </c>
      <c r="T12">
        <v>0</v>
      </c>
      <c r="U12">
        <f t="shared" si="3"/>
        <v>286</v>
      </c>
      <c r="V12">
        <v>0</v>
      </c>
      <c r="W12">
        <f t="shared" si="4"/>
        <v>286</v>
      </c>
      <c r="X12">
        <v>6</v>
      </c>
      <c r="Y12">
        <v>2</v>
      </c>
      <c r="Z12">
        <f t="shared" si="5"/>
        <v>47.666666666666664</v>
      </c>
      <c r="AA12" t="s">
        <v>16</v>
      </c>
      <c r="AB12">
        <v>2012</v>
      </c>
      <c r="AC12">
        <v>0</v>
      </c>
      <c r="AD12">
        <v>0</v>
      </c>
      <c r="AE12">
        <v>-10</v>
      </c>
      <c r="AF12">
        <f t="shared" si="6"/>
        <v>2002</v>
      </c>
      <c r="AG12">
        <v>0</v>
      </c>
      <c r="AH12">
        <f t="shared" si="7"/>
        <v>2002</v>
      </c>
      <c r="AI12">
        <v>5</v>
      </c>
      <c r="AJ12">
        <f t="shared" si="8"/>
        <v>6</v>
      </c>
      <c r="AK12">
        <f t="shared" si="25"/>
        <v>400.4</v>
      </c>
      <c r="AL12" t="s">
        <v>19</v>
      </c>
      <c r="AM12">
        <v>2645</v>
      </c>
      <c r="AN12">
        <v>202</v>
      </c>
      <c r="AO12">
        <v>-36</v>
      </c>
      <c r="AP12">
        <f t="shared" si="9"/>
        <v>2811</v>
      </c>
      <c r="AQ12">
        <v>0</v>
      </c>
      <c r="AR12">
        <f t="shared" si="10"/>
        <v>2811</v>
      </c>
      <c r="AS12">
        <v>5</v>
      </c>
      <c r="AT12">
        <f t="shared" si="11"/>
        <v>6</v>
      </c>
      <c r="AU12">
        <f t="shared" si="12"/>
        <v>562.20000000000005</v>
      </c>
      <c r="AV12" t="s">
        <v>20</v>
      </c>
      <c r="AW12">
        <v>453</v>
      </c>
      <c r="AX12">
        <v>0</v>
      </c>
      <c r="AY12">
        <v>0</v>
      </c>
      <c r="AZ12">
        <f t="shared" si="13"/>
        <v>453</v>
      </c>
      <c r="BA12">
        <v>0</v>
      </c>
      <c r="BB12">
        <f t="shared" si="14"/>
        <v>453</v>
      </c>
      <c r="BC12">
        <v>3</v>
      </c>
      <c r="BD12">
        <f t="shared" si="15"/>
        <v>7</v>
      </c>
      <c r="BE12">
        <f t="shared" si="16"/>
        <v>151</v>
      </c>
      <c r="BF12" t="s">
        <v>21</v>
      </c>
      <c r="BG12">
        <v>119</v>
      </c>
      <c r="BH12">
        <v>973</v>
      </c>
      <c r="BI12">
        <v>0</v>
      </c>
      <c r="BJ12">
        <f t="shared" si="17"/>
        <v>1092</v>
      </c>
      <c r="BK12">
        <v>0</v>
      </c>
      <c r="BL12">
        <f t="shared" si="18"/>
        <v>1092</v>
      </c>
      <c r="BM12">
        <v>4</v>
      </c>
      <c r="BN12">
        <f t="shared" si="19"/>
        <v>5</v>
      </c>
      <c r="BO12">
        <f t="shared" si="20"/>
        <v>273</v>
      </c>
      <c r="BP12" t="s">
        <v>22</v>
      </c>
      <c r="BQ12">
        <v>636</v>
      </c>
      <c r="BR12">
        <v>0</v>
      </c>
      <c r="BS12">
        <v>0</v>
      </c>
      <c r="BT12">
        <f t="shared" si="21"/>
        <v>636</v>
      </c>
      <c r="BU12">
        <v>0</v>
      </c>
      <c r="BV12">
        <f t="shared" si="22"/>
        <v>636</v>
      </c>
      <c r="BW12">
        <v>7</v>
      </c>
      <c r="BX12">
        <f t="shared" si="23"/>
        <v>5</v>
      </c>
      <c r="BY12">
        <f t="shared" si="24"/>
        <v>90.857142857142861</v>
      </c>
      <c r="BZ12" t="s">
        <v>23</v>
      </c>
      <c r="CA12">
        <v>7863</v>
      </c>
    </row>
    <row r="13" spans="1:79" ht="17.25" customHeight="1" x14ac:dyDescent="0.3">
      <c r="A13" s="5">
        <v>44548</v>
      </c>
      <c r="B13" t="s">
        <v>46</v>
      </c>
      <c r="C13" t="s">
        <v>47</v>
      </c>
      <c r="D13" t="s">
        <v>27</v>
      </c>
      <c r="F13">
        <v>115</v>
      </c>
      <c r="G13">
        <v>0</v>
      </c>
      <c r="H13">
        <v>0</v>
      </c>
      <c r="I13">
        <v>0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7280</v>
      </c>
      <c r="AC13">
        <v>0</v>
      </c>
      <c r="AD13">
        <v>0</v>
      </c>
      <c r="AE13">
        <v>0</v>
      </c>
      <c r="AF13">
        <f t="shared" si="6"/>
        <v>7280</v>
      </c>
      <c r="AG13">
        <v>0</v>
      </c>
      <c r="AH13">
        <f t="shared" si="7"/>
        <v>7280</v>
      </c>
      <c r="AI13">
        <v>51</v>
      </c>
      <c r="AJ13">
        <f t="shared" si="8"/>
        <v>6</v>
      </c>
      <c r="AK13">
        <f t="shared" si="25"/>
        <v>142.74509803921569</v>
      </c>
      <c r="AL13" t="s">
        <v>19</v>
      </c>
      <c r="AM13">
        <v>318</v>
      </c>
      <c r="AN13">
        <v>240</v>
      </c>
      <c r="AO13">
        <v>-51</v>
      </c>
      <c r="AP13">
        <f t="shared" si="9"/>
        <v>507</v>
      </c>
      <c r="AQ13">
        <v>0</v>
      </c>
      <c r="AR13">
        <f t="shared" si="10"/>
        <v>507</v>
      </c>
      <c r="AS13">
        <v>15</v>
      </c>
      <c r="AT13">
        <f t="shared" si="11"/>
        <v>6</v>
      </c>
      <c r="AU13">
        <f t="shared" si="12"/>
        <v>33.799999999999997</v>
      </c>
      <c r="AV13" t="s">
        <v>20</v>
      </c>
      <c r="AW13">
        <v>217</v>
      </c>
      <c r="AX13">
        <v>490</v>
      </c>
      <c r="AY13">
        <v>-300</v>
      </c>
      <c r="AZ13">
        <f t="shared" si="13"/>
        <v>407</v>
      </c>
      <c r="BA13">
        <v>0</v>
      </c>
      <c r="BB13">
        <f t="shared" si="14"/>
        <v>407</v>
      </c>
      <c r="BC13">
        <v>7</v>
      </c>
      <c r="BD13">
        <f t="shared" si="15"/>
        <v>7</v>
      </c>
      <c r="BE13">
        <f t="shared" si="16"/>
        <v>58.142857142857146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2976</v>
      </c>
      <c r="BR13">
        <v>405</v>
      </c>
      <c r="BS13">
        <v>0</v>
      </c>
      <c r="BT13">
        <f t="shared" si="21"/>
        <v>3381</v>
      </c>
      <c r="BU13">
        <v>0</v>
      </c>
      <c r="BV13">
        <f t="shared" si="22"/>
        <v>3381</v>
      </c>
      <c r="BW13">
        <v>13</v>
      </c>
      <c r="BX13">
        <f t="shared" si="23"/>
        <v>5</v>
      </c>
      <c r="BY13">
        <f t="shared" si="24"/>
        <v>260.07692307692309</v>
      </c>
      <c r="BZ13" t="s">
        <v>23</v>
      </c>
      <c r="CA13">
        <v>9305</v>
      </c>
    </row>
    <row r="14" spans="1:79" ht="18" customHeight="1" x14ac:dyDescent="0.3">
      <c r="A14" s="5">
        <v>44548</v>
      </c>
      <c r="B14" t="s">
        <v>48</v>
      </c>
      <c r="C14" t="s">
        <v>49</v>
      </c>
      <c r="D14" t="s">
        <v>27</v>
      </c>
      <c r="F14">
        <v>77</v>
      </c>
      <c r="G14">
        <v>0</v>
      </c>
      <c r="H14">
        <v>0</v>
      </c>
      <c r="I14">
        <v>0</v>
      </c>
      <c r="J14">
        <f t="shared" si="0"/>
        <v>77</v>
      </c>
      <c r="K14">
        <v>0</v>
      </c>
      <c r="L14">
        <f t="shared" si="1"/>
        <v>77</v>
      </c>
      <c r="M14">
        <v>5</v>
      </c>
      <c r="N14">
        <v>1</v>
      </c>
      <c r="O14">
        <f t="shared" si="2"/>
        <v>15.4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A14" t="s">
        <v>16</v>
      </c>
      <c r="AB14">
        <v>467</v>
      </c>
      <c r="AC14">
        <v>0</v>
      </c>
      <c r="AD14">
        <v>0</v>
      </c>
      <c r="AE14">
        <v>0</v>
      </c>
      <c r="AF14">
        <f t="shared" si="6"/>
        <v>467</v>
      </c>
      <c r="AG14">
        <v>0</v>
      </c>
      <c r="AH14">
        <f t="shared" si="7"/>
        <v>467</v>
      </c>
      <c r="AI14">
        <v>7</v>
      </c>
      <c r="AJ14">
        <f t="shared" si="8"/>
        <v>6</v>
      </c>
      <c r="AK14">
        <f>IFERROR(AH14/AI14,0)</f>
        <v>66.714285714285708</v>
      </c>
      <c r="AL14" t="s">
        <v>19</v>
      </c>
      <c r="AM14">
        <v>732</v>
      </c>
      <c r="AN14">
        <v>230</v>
      </c>
      <c r="AO14">
        <v>-2</v>
      </c>
      <c r="AP14">
        <f t="shared" si="9"/>
        <v>960</v>
      </c>
      <c r="AQ14">
        <v>0</v>
      </c>
      <c r="AR14">
        <f t="shared" si="10"/>
        <v>960</v>
      </c>
      <c r="AS14">
        <v>4</v>
      </c>
      <c r="AT14">
        <f t="shared" si="11"/>
        <v>6</v>
      </c>
      <c r="AU14">
        <f t="shared" si="12"/>
        <v>240</v>
      </c>
      <c r="AV14" t="s">
        <v>20</v>
      </c>
      <c r="AW14">
        <v>250</v>
      </c>
      <c r="AX14">
        <v>158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37</v>
      </c>
      <c r="BH14">
        <v>310</v>
      </c>
      <c r="BI14">
        <v>0</v>
      </c>
      <c r="BJ14">
        <f t="shared" si="17"/>
        <v>347</v>
      </c>
      <c r="BK14">
        <v>0</v>
      </c>
      <c r="BL14">
        <f t="shared" si="18"/>
        <v>347</v>
      </c>
      <c r="BM14">
        <v>1</v>
      </c>
      <c r="BN14">
        <f t="shared" si="19"/>
        <v>5</v>
      </c>
      <c r="BO14">
        <f t="shared" si="20"/>
        <v>347</v>
      </c>
      <c r="BP14" t="s">
        <v>22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BZ14" t="s">
        <v>23</v>
      </c>
      <c r="CA14">
        <v>4768</v>
      </c>
    </row>
    <row r="15" spans="1:79" ht="17.25" customHeight="1" x14ac:dyDescent="0.3">
      <c r="A15" s="5">
        <v>44548</v>
      </c>
      <c r="B15" t="s">
        <v>50</v>
      </c>
      <c r="C15" t="s">
        <v>51</v>
      </c>
      <c r="D15" t="s">
        <v>27</v>
      </c>
      <c r="F15">
        <v>204</v>
      </c>
      <c r="G15">
        <v>0</v>
      </c>
      <c r="H15">
        <v>0</v>
      </c>
      <c r="I15">
        <v>0</v>
      </c>
      <c r="J15">
        <f t="shared" si="0"/>
        <v>204</v>
      </c>
      <c r="K15">
        <v>0</v>
      </c>
      <c r="L15">
        <f t="shared" si="1"/>
        <v>204</v>
      </c>
      <c r="M15">
        <v>5</v>
      </c>
      <c r="N15">
        <v>1</v>
      </c>
      <c r="O15">
        <f t="shared" si="2"/>
        <v>40.799999999999997</v>
      </c>
      <c r="Q15">
        <v>208</v>
      </c>
      <c r="R15">
        <v>0</v>
      </c>
      <c r="S15">
        <v>0</v>
      </c>
      <c r="T15">
        <v>0</v>
      </c>
      <c r="U15">
        <f t="shared" si="3"/>
        <v>208</v>
      </c>
      <c r="V15">
        <v>0</v>
      </c>
      <c r="W15">
        <f t="shared" si="4"/>
        <v>208</v>
      </c>
      <c r="X15">
        <v>1</v>
      </c>
      <c r="Y15">
        <v>2</v>
      </c>
      <c r="Z15">
        <f t="shared" si="5"/>
        <v>208</v>
      </c>
      <c r="AA15" t="s">
        <v>16</v>
      </c>
      <c r="AB15">
        <v>996</v>
      </c>
      <c r="AC15">
        <v>0</v>
      </c>
      <c r="AD15">
        <v>0</v>
      </c>
      <c r="AE15">
        <v>0</v>
      </c>
      <c r="AF15">
        <f t="shared" si="6"/>
        <v>996</v>
      </c>
      <c r="AG15">
        <v>0</v>
      </c>
      <c r="AH15">
        <f t="shared" si="7"/>
        <v>996</v>
      </c>
      <c r="AI15">
        <v>8</v>
      </c>
      <c r="AJ15">
        <f t="shared" si="8"/>
        <v>6</v>
      </c>
      <c r="AK15">
        <f t="shared" si="25"/>
        <v>124.5</v>
      </c>
      <c r="AL15" t="s">
        <v>19</v>
      </c>
      <c r="AM15">
        <v>721</v>
      </c>
      <c r="AN15">
        <v>130</v>
      </c>
      <c r="AO15">
        <v>-5</v>
      </c>
      <c r="AP15">
        <f t="shared" si="9"/>
        <v>846</v>
      </c>
      <c r="AQ15">
        <v>0</v>
      </c>
      <c r="AR15">
        <f t="shared" si="10"/>
        <v>846</v>
      </c>
      <c r="AS15">
        <v>17</v>
      </c>
      <c r="AT15">
        <f t="shared" si="11"/>
        <v>6</v>
      </c>
      <c r="AU15">
        <f t="shared" si="12"/>
        <v>49.764705882352942</v>
      </c>
      <c r="AV15" t="s">
        <v>20</v>
      </c>
      <c r="AW15">
        <v>177</v>
      </c>
      <c r="AX15">
        <v>0</v>
      </c>
      <c r="AY15">
        <v>0</v>
      </c>
      <c r="AZ15">
        <f t="shared" si="13"/>
        <v>177</v>
      </c>
      <c r="BA15">
        <v>0</v>
      </c>
      <c r="BB15">
        <f t="shared" si="14"/>
        <v>177</v>
      </c>
      <c r="BC15">
        <v>15</v>
      </c>
      <c r="BD15">
        <f t="shared" si="15"/>
        <v>7</v>
      </c>
      <c r="BE15">
        <f t="shared" si="16"/>
        <v>11.8</v>
      </c>
      <c r="BF15" t="s">
        <v>21</v>
      </c>
      <c r="BG15">
        <v>248</v>
      </c>
      <c r="BH15">
        <v>40</v>
      </c>
      <c r="BI15">
        <v>0</v>
      </c>
      <c r="BJ15">
        <f t="shared" si="17"/>
        <v>288</v>
      </c>
      <c r="BK15">
        <v>0</v>
      </c>
      <c r="BL15">
        <f t="shared" si="18"/>
        <v>288</v>
      </c>
      <c r="BM15">
        <v>4</v>
      </c>
      <c r="BN15">
        <f t="shared" si="19"/>
        <v>5</v>
      </c>
      <c r="BO15">
        <f t="shared" si="20"/>
        <v>72</v>
      </c>
      <c r="BP15" t="s">
        <v>22</v>
      </c>
      <c r="BQ15">
        <v>752</v>
      </c>
      <c r="BR15">
        <v>0</v>
      </c>
      <c r="BS15">
        <v>0</v>
      </c>
      <c r="BT15">
        <f t="shared" si="21"/>
        <v>752</v>
      </c>
      <c r="BU15">
        <v>0</v>
      </c>
      <c r="BV15">
        <f t="shared" si="22"/>
        <v>752</v>
      </c>
      <c r="BW15">
        <v>6</v>
      </c>
      <c r="BX15">
        <f t="shared" si="23"/>
        <v>5</v>
      </c>
      <c r="BY15">
        <f t="shared" si="24"/>
        <v>125.33333333333333</v>
      </c>
      <c r="BZ15" t="s">
        <v>23</v>
      </c>
      <c r="CA15">
        <v>1375</v>
      </c>
    </row>
    <row r="16" spans="1:79" ht="17.25" customHeight="1" x14ac:dyDescent="0.3">
      <c r="A16" s="5">
        <v>44548</v>
      </c>
      <c r="B16" t="s">
        <v>52</v>
      </c>
      <c r="C16" t="s">
        <v>53</v>
      </c>
      <c r="D16" t="s">
        <v>27</v>
      </c>
      <c r="F16">
        <v>34</v>
      </c>
      <c r="G16">
        <v>0</v>
      </c>
      <c r="H16">
        <v>0</v>
      </c>
      <c r="I16">
        <v>0</v>
      </c>
      <c r="J16">
        <f t="shared" si="0"/>
        <v>34</v>
      </c>
      <c r="K16">
        <v>0</v>
      </c>
      <c r="L16">
        <f t="shared" si="1"/>
        <v>34</v>
      </c>
      <c r="M16">
        <v>3</v>
      </c>
      <c r="N16">
        <v>1</v>
      </c>
      <c r="O16">
        <f t="shared" si="2"/>
        <v>11.333333333333334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1889</v>
      </c>
      <c r="AC16">
        <v>0</v>
      </c>
      <c r="AD16">
        <v>0</v>
      </c>
      <c r="AE16">
        <v>0</v>
      </c>
      <c r="AF16">
        <f t="shared" si="6"/>
        <v>1889</v>
      </c>
      <c r="AG16">
        <v>0</v>
      </c>
      <c r="AH16">
        <f t="shared" si="7"/>
        <v>1889</v>
      </c>
      <c r="AI16">
        <v>26</v>
      </c>
      <c r="AJ16">
        <f t="shared" si="8"/>
        <v>6</v>
      </c>
      <c r="AK16">
        <f t="shared" si="25"/>
        <v>72.65384615384616</v>
      </c>
      <c r="AL16" t="s">
        <v>19</v>
      </c>
      <c r="AM16">
        <v>995</v>
      </c>
      <c r="AN16">
        <v>160</v>
      </c>
      <c r="AO16">
        <v>-2</v>
      </c>
      <c r="AP16">
        <f t="shared" si="9"/>
        <v>1153</v>
      </c>
      <c r="AQ16">
        <v>0</v>
      </c>
      <c r="AR16">
        <f t="shared" si="10"/>
        <v>1153</v>
      </c>
      <c r="AS16">
        <v>7</v>
      </c>
      <c r="AT16">
        <f t="shared" si="11"/>
        <v>6</v>
      </c>
      <c r="AU16">
        <f t="shared" si="12"/>
        <v>164.71428571428572</v>
      </c>
      <c r="AV16" t="s">
        <v>20</v>
      </c>
      <c r="AW16">
        <v>137</v>
      </c>
      <c r="AX16">
        <v>160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54</v>
      </c>
      <c r="BH16">
        <v>660</v>
      </c>
      <c r="BI16">
        <v>0</v>
      </c>
      <c r="BJ16">
        <f t="shared" si="17"/>
        <v>714</v>
      </c>
      <c r="BK16">
        <v>0</v>
      </c>
      <c r="BL16">
        <f t="shared" si="18"/>
        <v>714</v>
      </c>
      <c r="BM16">
        <v>3</v>
      </c>
      <c r="BN16">
        <f t="shared" si="19"/>
        <v>5</v>
      </c>
      <c r="BO16">
        <f t="shared" si="20"/>
        <v>238</v>
      </c>
      <c r="BP16" t="s">
        <v>22</v>
      </c>
      <c r="BQ16">
        <v>647</v>
      </c>
      <c r="BR16">
        <v>380</v>
      </c>
      <c r="BS16">
        <v>0</v>
      </c>
      <c r="BT16">
        <f t="shared" si="21"/>
        <v>1027</v>
      </c>
      <c r="BU16">
        <v>0</v>
      </c>
      <c r="BV16">
        <f t="shared" si="22"/>
        <v>1027</v>
      </c>
      <c r="BW16">
        <v>20</v>
      </c>
      <c r="BX16">
        <f t="shared" si="23"/>
        <v>5</v>
      </c>
      <c r="BY16">
        <f t="shared" si="24"/>
        <v>51.35</v>
      </c>
      <c r="BZ16" t="s">
        <v>23</v>
      </c>
      <c r="CA16">
        <v>6658</v>
      </c>
    </row>
    <row r="17" spans="1:79" ht="17.25" customHeight="1" x14ac:dyDescent="0.3">
      <c r="A17" s="5">
        <v>44548</v>
      </c>
      <c r="B17" t="s">
        <v>54</v>
      </c>
      <c r="C17" t="s">
        <v>55</v>
      </c>
      <c r="D17" t="s">
        <v>27</v>
      </c>
      <c r="F17">
        <v>285</v>
      </c>
      <c r="G17">
        <v>0</v>
      </c>
      <c r="H17">
        <v>0</v>
      </c>
      <c r="I17">
        <v>0</v>
      </c>
      <c r="J17">
        <f t="shared" si="0"/>
        <v>285</v>
      </c>
      <c r="K17">
        <v>0</v>
      </c>
      <c r="L17">
        <f t="shared" si="1"/>
        <v>285</v>
      </c>
      <c r="M17">
        <v>18</v>
      </c>
      <c r="N17">
        <v>1</v>
      </c>
      <c r="O17">
        <f t="shared" si="2"/>
        <v>15.833333333333334</v>
      </c>
      <c r="Q17">
        <v>217</v>
      </c>
      <c r="R17">
        <v>0</v>
      </c>
      <c r="S17">
        <v>0</v>
      </c>
      <c r="T17">
        <v>0</v>
      </c>
      <c r="U17">
        <f t="shared" si="3"/>
        <v>217</v>
      </c>
      <c r="V17">
        <v>0</v>
      </c>
      <c r="W17">
        <f t="shared" si="4"/>
        <v>217</v>
      </c>
      <c r="X17">
        <v>1</v>
      </c>
      <c r="Y17">
        <v>2</v>
      </c>
      <c r="Z17">
        <f t="shared" si="5"/>
        <v>217</v>
      </c>
      <c r="AA17" t="s">
        <v>16</v>
      </c>
      <c r="AB17">
        <v>551</v>
      </c>
      <c r="AC17">
        <v>0</v>
      </c>
      <c r="AD17">
        <v>0</v>
      </c>
      <c r="AE17">
        <v>0</v>
      </c>
      <c r="AF17">
        <f t="shared" si="6"/>
        <v>551</v>
      </c>
      <c r="AG17">
        <v>0</v>
      </c>
      <c r="AH17">
        <f t="shared" si="7"/>
        <v>551</v>
      </c>
      <c r="AI17">
        <v>10</v>
      </c>
      <c r="AJ17">
        <f t="shared" si="8"/>
        <v>6</v>
      </c>
      <c r="AK17">
        <f t="shared" si="25"/>
        <v>55.1</v>
      </c>
      <c r="AL17" t="s">
        <v>19</v>
      </c>
      <c r="AM17">
        <v>1717</v>
      </c>
      <c r="AN17">
        <v>231</v>
      </c>
      <c r="AO17">
        <v>-5</v>
      </c>
      <c r="AP17">
        <f t="shared" si="9"/>
        <v>1943</v>
      </c>
      <c r="AQ17">
        <v>0</v>
      </c>
      <c r="AR17">
        <f t="shared" si="10"/>
        <v>1943</v>
      </c>
      <c r="AS17">
        <v>12</v>
      </c>
      <c r="AT17">
        <f t="shared" si="11"/>
        <v>6</v>
      </c>
      <c r="AU17">
        <f t="shared" si="12"/>
        <v>161.91666666666666</v>
      </c>
      <c r="AV17" t="s">
        <v>20</v>
      </c>
      <c r="AW17">
        <v>352</v>
      </c>
      <c r="AX17">
        <v>0</v>
      </c>
      <c r="AY17">
        <v>0</v>
      </c>
      <c r="AZ17">
        <f t="shared" si="13"/>
        <v>352</v>
      </c>
      <c r="BA17">
        <v>0</v>
      </c>
      <c r="BB17">
        <f t="shared" si="14"/>
        <v>352</v>
      </c>
      <c r="BC17">
        <v>3</v>
      </c>
      <c r="BD17">
        <f t="shared" si="15"/>
        <v>7</v>
      </c>
      <c r="BE17">
        <f t="shared" si="16"/>
        <v>117.33333333333333</v>
      </c>
      <c r="BF17" t="s">
        <v>21</v>
      </c>
      <c r="BG17">
        <v>365</v>
      </c>
      <c r="BH17">
        <v>0</v>
      </c>
      <c r="BI17">
        <v>0</v>
      </c>
      <c r="BJ17">
        <f t="shared" si="17"/>
        <v>365</v>
      </c>
      <c r="BK17">
        <v>0</v>
      </c>
      <c r="BL17">
        <f t="shared" si="18"/>
        <v>365</v>
      </c>
      <c r="BM17">
        <v>4</v>
      </c>
      <c r="BN17">
        <f t="shared" si="19"/>
        <v>5</v>
      </c>
      <c r="BO17">
        <f t="shared" si="20"/>
        <v>91.25</v>
      </c>
      <c r="BP17" t="s">
        <v>22</v>
      </c>
      <c r="BQ17">
        <v>358</v>
      </c>
      <c r="BR17">
        <v>0</v>
      </c>
      <c r="BS17">
        <v>0</v>
      </c>
      <c r="BT17">
        <f t="shared" si="21"/>
        <v>358</v>
      </c>
      <c r="BU17">
        <v>0</v>
      </c>
      <c r="BV17">
        <f t="shared" si="22"/>
        <v>358</v>
      </c>
      <c r="BW17">
        <v>3</v>
      </c>
      <c r="BX17">
        <f t="shared" si="23"/>
        <v>5</v>
      </c>
      <c r="BY17">
        <f t="shared" si="24"/>
        <v>119.33333333333333</v>
      </c>
      <c r="BZ17" t="s">
        <v>23</v>
      </c>
      <c r="CA17">
        <v>18960</v>
      </c>
    </row>
    <row r="18" spans="1:79" ht="17.25" customHeight="1" x14ac:dyDescent="0.3">
      <c r="A18" s="5">
        <v>44548</v>
      </c>
      <c r="B18" t="s">
        <v>56</v>
      </c>
      <c r="C18" t="s">
        <v>57</v>
      </c>
      <c r="D18" t="s">
        <v>27</v>
      </c>
      <c r="F18">
        <v>234</v>
      </c>
      <c r="G18">
        <v>0</v>
      </c>
      <c r="H18">
        <v>0</v>
      </c>
      <c r="I18">
        <v>0</v>
      </c>
      <c r="J18">
        <f t="shared" si="0"/>
        <v>234</v>
      </c>
      <c r="K18">
        <v>0</v>
      </c>
      <c r="L18">
        <f t="shared" si="1"/>
        <v>234</v>
      </c>
      <c r="M18">
        <v>26</v>
      </c>
      <c r="N18">
        <v>1</v>
      </c>
      <c r="O18">
        <f t="shared" si="2"/>
        <v>9</v>
      </c>
      <c r="Q18">
        <v>58</v>
      </c>
      <c r="R18">
        <v>0</v>
      </c>
      <c r="S18">
        <v>0</v>
      </c>
      <c r="T18">
        <v>0</v>
      </c>
      <c r="U18">
        <f t="shared" si="3"/>
        <v>58</v>
      </c>
      <c r="V18">
        <v>102</v>
      </c>
      <c r="W18">
        <f t="shared" si="4"/>
        <v>160</v>
      </c>
      <c r="X18">
        <v>3</v>
      </c>
      <c r="Y18">
        <v>2</v>
      </c>
      <c r="Z18">
        <f t="shared" si="5"/>
        <v>53.333333333333336</v>
      </c>
      <c r="AA18" t="s">
        <v>16</v>
      </c>
      <c r="AB18">
        <v>2290</v>
      </c>
      <c r="AC18">
        <v>1530</v>
      </c>
      <c r="AD18">
        <v>0</v>
      </c>
      <c r="AE18">
        <v>0</v>
      </c>
      <c r="AF18">
        <f t="shared" si="6"/>
        <v>3820</v>
      </c>
      <c r="AG18">
        <v>0</v>
      </c>
      <c r="AH18">
        <f t="shared" si="7"/>
        <v>3820</v>
      </c>
      <c r="AI18">
        <v>16</v>
      </c>
      <c r="AJ18">
        <f t="shared" si="8"/>
        <v>6</v>
      </c>
      <c r="AK18">
        <f t="shared" si="25"/>
        <v>238.75</v>
      </c>
      <c r="AL18" t="s">
        <v>19</v>
      </c>
      <c r="AM18">
        <v>1356</v>
      </c>
      <c r="AN18">
        <v>59</v>
      </c>
      <c r="AO18">
        <v>-17</v>
      </c>
      <c r="AP18">
        <f t="shared" si="9"/>
        <v>1398</v>
      </c>
      <c r="AQ18">
        <v>0</v>
      </c>
      <c r="AR18">
        <f t="shared" si="10"/>
        <v>1398</v>
      </c>
      <c r="AS18">
        <v>14</v>
      </c>
      <c r="AT18">
        <f t="shared" si="11"/>
        <v>6</v>
      </c>
      <c r="AU18">
        <f t="shared" si="12"/>
        <v>99.857142857142861</v>
      </c>
      <c r="AV18" t="s">
        <v>20</v>
      </c>
      <c r="AW18">
        <v>112</v>
      </c>
      <c r="AX18">
        <v>160</v>
      </c>
      <c r="AY18">
        <v>0</v>
      </c>
      <c r="AZ18">
        <f t="shared" si="13"/>
        <v>272</v>
      </c>
      <c r="BA18">
        <v>0</v>
      </c>
      <c r="BB18">
        <f t="shared" si="14"/>
        <v>272</v>
      </c>
      <c r="BC18">
        <v>3</v>
      </c>
      <c r="BD18">
        <f t="shared" si="15"/>
        <v>7</v>
      </c>
      <c r="BE18">
        <f t="shared" si="16"/>
        <v>90.666666666666671</v>
      </c>
      <c r="BF18" t="s">
        <v>21</v>
      </c>
      <c r="BG18">
        <v>236</v>
      </c>
      <c r="BH18">
        <v>0</v>
      </c>
      <c r="BI18">
        <v>0</v>
      </c>
      <c r="BJ18">
        <f t="shared" si="17"/>
        <v>236</v>
      </c>
      <c r="BK18">
        <v>0</v>
      </c>
      <c r="BL18">
        <f t="shared" si="18"/>
        <v>236</v>
      </c>
      <c r="BM18">
        <v>5</v>
      </c>
      <c r="BN18">
        <f t="shared" si="19"/>
        <v>5</v>
      </c>
      <c r="BO18">
        <f t="shared" si="20"/>
        <v>47.2</v>
      </c>
      <c r="BP18" t="s">
        <v>22</v>
      </c>
      <c r="BQ18">
        <v>446</v>
      </c>
      <c r="BR18">
        <v>0</v>
      </c>
      <c r="BS18">
        <v>0</v>
      </c>
      <c r="BT18">
        <f t="shared" si="21"/>
        <v>446</v>
      </c>
      <c r="BU18">
        <v>0</v>
      </c>
      <c r="BV18">
        <f t="shared" si="22"/>
        <v>446</v>
      </c>
      <c r="BW18">
        <v>3</v>
      </c>
      <c r="BX18">
        <f t="shared" si="23"/>
        <v>5</v>
      </c>
      <c r="BY18">
        <f t="shared" si="24"/>
        <v>148.66666666666666</v>
      </c>
      <c r="BZ18" t="s">
        <v>23</v>
      </c>
      <c r="CA18">
        <v>10223</v>
      </c>
    </row>
    <row r="19" spans="1:79" ht="17.25" customHeight="1" x14ac:dyDescent="0.3">
      <c r="A19" s="5">
        <v>44548</v>
      </c>
      <c r="B19" t="s">
        <v>58</v>
      </c>
      <c r="C19" t="s">
        <v>59</v>
      </c>
      <c r="D19" t="s">
        <v>27</v>
      </c>
      <c r="F19">
        <v>50</v>
      </c>
      <c r="G19">
        <v>0</v>
      </c>
      <c r="H19">
        <v>0</v>
      </c>
      <c r="I19">
        <v>0</v>
      </c>
      <c r="J19">
        <f t="shared" si="0"/>
        <v>50</v>
      </c>
      <c r="K19">
        <v>0</v>
      </c>
      <c r="L19">
        <f t="shared" si="1"/>
        <v>50</v>
      </c>
      <c r="M19">
        <v>2</v>
      </c>
      <c r="N19">
        <v>1</v>
      </c>
      <c r="O19">
        <f t="shared" si="2"/>
        <v>25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421</v>
      </c>
      <c r="AC19">
        <v>0</v>
      </c>
      <c r="AD19">
        <v>0</v>
      </c>
      <c r="AE19">
        <v>0</v>
      </c>
      <c r="AF19">
        <f t="shared" si="6"/>
        <v>421</v>
      </c>
      <c r="AG19">
        <v>0</v>
      </c>
      <c r="AH19">
        <f t="shared" si="7"/>
        <v>421</v>
      </c>
      <c r="AI19">
        <v>4</v>
      </c>
      <c r="AJ19">
        <f t="shared" si="8"/>
        <v>6</v>
      </c>
      <c r="AK19">
        <f t="shared" si="25"/>
        <v>105.25</v>
      </c>
      <c r="AL19" t="s">
        <v>19</v>
      </c>
      <c r="AM19">
        <v>54</v>
      </c>
      <c r="AN19">
        <v>0</v>
      </c>
      <c r="AO19">
        <v>-1</v>
      </c>
      <c r="AP19">
        <f t="shared" si="9"/>
        <v>53</v>
      </c>
      <c r="AQ19">
        <v>0</v>
      </c>
      <c r="AR19">
        <f t="shared" si="10"/>
        <v>53</v>
      </c>
      <c r="AS19">
        <v>3</v>
      </c>
      <c r="AT19">
        <f t="shared" si="11"/>
        <v>6</v>
      </c>
      <c r="AU19">
        <f t="shared" si="12"/>
        <v>17.666666666666668</v>
      </c>
      <c r="AV19" t="s">
        <v>20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F19" t="s">
        <v>21</v>
      </c>
      <c r="BG19">
        <v>68</v>
      </c>
      <c r="BH19">
        <v>40</v>
      </c>
      <c r="BI19">
        <v>0</v>
      </c>
      <c r="BJ19">
        <f t="shared" si="17"/>
        <v>108</v>
      </c>
      <c r="BK19">
        <v>0</v>
      </c>
      <c r="BL19">
        <f t="shared" si="18"/>
        <v>108</v>
      </c>
      <c r="BM19">
        <v>1</v>
      </c>
      <c r="BN19">
        <f t="shared" si="19"/>
        <v>5</v>
      </c>
      <c r="BO19">
        <f t="shared" si="20"/>
        <v>108</v>
      </c>
      <c r="BP19" t="s">
        <v>22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5">
        <v>44548</v>
      </c>
      <c r="B20" t="s">
        <v>60</v>
      </c>
      <c r="C20" t="s">
        <v>61</v>
      </c>
      <c r="D20" t="s">
        <v>27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757</v>
      </c>
      <c r="AC20">
        <v>0</v>
      </c>
      <c r="AD20">
        <v>0</v>
      </c>
      <c r="AE20">
        <v>0</v>
      </c>
      <c r="AF20">
        <f t="shared" si="6"/>
        <v>757</v>
      </c>
      <c r="AG20">
        <v>0</v>
      </c>
      <c r="AH20">
        <f t="shared" si="7"/>
        <v>757</v>
      </c>
      <c r="AI20">
        <v>14</v>
      </c>
      <c r="AJ20">
        <f t="shared" si="8"/>
        <v>6</v>
      </c>
      <c r="AK20">
        <f t="shared" si="25"/>
        <v>54.071428571428569</v>
      </c>
      <c r="AL20" t="s">
        <v>19</v>
      </c>
      <c r="AM20">
        <v>266</v>
      </c>
      <c r="AN20">
        <v>0</v>
      </c>
      <c r="AO20">
        <v>0</v>
      </c>
      <c r="AP20">
        <f t="shared" si="9"/>
        <v>266</v>
      </c>
      <c r="AQ20">
        <v>0</v>
      </c>
      <c r="AR20">
        <f t="shared" si="10"/>
        <v>266</v>
      </c>
      <c r="AS20">
        <v>5</v>
      </c>
      <c r="AT20">
        <f t="shared" si="11"/>
        <v>6</v>
      </c>
      <c r="AU20">
        <f t="shared" si="12"/>
        <v>53.2</v>
      </c>
      <c r="AV20" t="s">
        <v>20</v>
      </c>
      <c r="AW20">
        <v>340</v>
      </c>
      <c r="AX20">
        <v>0</v>
      </c>
      <c r="AY20">
        <v>0</v>
      </c>
      <c r="AZ20">
        <f t="shared" si="13"/>
        <v>340</v>
      </c>
      <c r="BA20">
        <v>0</v>
      </c>
      <c r="BB20">
        <f t="shared" si="14"/>
        <v>340</v>
      </c>
      <c r="BC20">
        <v>10</v>
      </c>
      <c r="BD20">
        <f t="shared" si="15"/>
        <v>7</v>
      </c>
      <c r="BE20">
        <f t="shared" si="16"/>
        <v>34</v>
      </c>
      <c r="BF20" t="s">
        <v>21</v>
      </c>
      <c r="BG20">
        <v>178</v>
      </c>
      <c r="BH20">
        <v>0</v>
      </c>
      <c r="BI20">
        <v>0</v>
      </c>
      <c r="BJ20">
        <f t="shared" si="17"/>
        <v>178</v>
      </c>
      <c r="BK20">
        <v>0</v>
      </c>
      <c r="BL20">
        <f t="shared" si="18"/>
        <v>178</v>
      </c>
      <c r="BM20">
        <v>1</v>
      </c>
      <c r="BN20">
        <f t="shared" si="19"/>
        <v>5</v>
      </c>
      <c r="BO20">
        <f t="shared" si="20"/>
        <v>178</v>
      </c>
      <c r="BP20" t="s">
        <v>22</v>
      </c>
      <c r="BQ20">
        <v>331</v>
      </c>
      <c r="BR20">
        <v>0</v>
      </c>
      <c r="BS20">
        <v>0</v>
      </c>
      <c r="BT20">
        <f t="shared" si="21"/>
        <v>331</v>
      </c>
      <c r="BU20">
        <v>0</v>
      </c>
      <c r="BV20">
        <f t="shared" si="22"/>
        <v>331</v>
      </c>
      <c r="BW20">
        <v>3</v>
      </c>
      <c r="BX20">
        <f t="shared" si="23"/>
        <v>5</v>
      </c>
      <c r="BY20">
        <f t="shared" si="24"/>
        <v>110.33333333333333</v>
      </c>
      <c r="BZ20" t="s">
        <v>23</v>
      </c>
      <c r="CA20">
        <v>2077</v>
      </c>
    </row>
    <row r="21" spans="1:79" ht="17.25" customHeight="1" x14ac:dyDescent="0.3">
      <c r="A21" s="5">
        <v>44548</v>
      </c>
      <c r="B21" t="s">
        <v>62</v>
      </c>
      <c r="C21" t="s">
        <v>63</v>
      </c>
      <c r="D21" t="s">
        <v>27</v>
      </c>
      <c r="F21">
        <v>1032</v>
      </c>
      <c r="G21">
        <v>0</v>
      </c>
      <c r="H21">
        <v>0</v>
      </c>
      <c r="I21">
        <v>-23</v>
      </c>
      <c r="J21">
        <f t="shared" si="0"/>
        <v>1009</v>
      </c>
      <c r="K21">
        <v>0</v>
      </c>
      <c r="L21">
        <f t="shared" si="1"/>
        <v>1009</v>
      </c>
      <c r="M21">
        <v>77</v>
      </c>
      <c r="N21">
        <v>1</v>
      </c>
      <c r="O21">
        <f t="shared" si="2"/>
        <v>13.103896103896103</v>
      </c>
      <c r="Q21">
        <v>499</v>
      </c>
      <c r="R21">
        <v>0</v>
      </c>
      <c r="S21">
        <v>0</v>
      </c>
      <c r="T21">
        <v>0</v>
      </c>
      <c r="U21">
        <f t="shared" si="3"/>
        <v>499</v>
      </c>
      <c r="V21">
        <v>0</v>
      </c>
      <c r="W21">
        <f t="shared" si="4"/>
        <v>499</v>
      </c>
      <c r="X21">
        <v>22</v>
      </c>
      <c r="Y21">
        <v>2</v>
      </c>
      <c r="Z21">
        <f t="shared" si="5"/>
        <v>22.681818181818183</v>
      </c>
      <c r="AA21" t="s">
        <v>16</v>
      </c>
      <c r="AB21">
        <v>12758</v>
      </c>
      <c r="AC21">
        <v>0</v>
      </c>
      <c r="AD21">
        <v>0</v>
      </c>
      <c r="AE21">
        <v>-12</v>
      </c>
      <c r="AF21">
        <f t="shared" si="6"/>
        <v>12746</v>
      </c>
      <c r="AG21">
        <v>6000</v>
      </c>
      <c r="AH21">
        <f t="shared" si="7"/>
        <v>18746</v>
      </c>
      <c r="AI21">
        <v>395</v>
      </c>
      <c r="AJ21">
        <f t="shared" si="8"/>
        <v>6</v>
      </c>
      <c r="AK21">
        <f t="shared" si="25"/>
        <v>47.458227848101266</v>
      </c>
      <c r="AL21" t="s">
        <v>19</v>
      </c>
      <c r="AM21">
        <v>2642</v>
      </c>
      <c r="AN21">
        <v>70</v>
      </c>
      <c r="AO21">
        <v>-100</v>
      </c>
      <c r="AP21">
        <f t="shared" si="9"/>
        <v>2612</v>
      </c>
      <c r="AQ21">
        <v>0</v>
      </c>
      <c r="AR21">
        <f t="shared" si="10"/>
        <v>2612</v>
      </c>
      <c r="AS21">
        <v>63</v>
      </c>
      <c r="AT21">
        <f t="shared" si="11"/>
        <v>6</v>
      </c>
      <c r="AU21">
        <f t="shared" si="12"/>
        <v>41.460317460317462</v>
      </c>
      <c r="AV21" t="s">
        <v>20</v>
      </c>
      <c r="AW21">
        <v>2496</v>
      </c>
      <c r="AX21">
        <v>0</v>
      </c>
      <c r="AY21">
        <v>-35</v>
      </c>
      <c r="AZ21">
        <f t="shared" si="13"/>
        <v>2461</v>
      </c>
      <c r="BA21">
        <v>0</v>
      </c>
      <c r="BB21">
        <f t="shared" si="14"/>
        <v>2461</v>
      </c>
      <c r="BC21">
        <v>91</v>
      </c>
      <c r="BD21">
        <f t="shared" si="15"/>
        <v>7</v>
      </c>
      <c r="BE21">
        <f t="shared" si="16"/>
        <v>27.043956043956044</v>
      </c>
      <c r="BF21" t="s">
        <v>21</v>
      </c>
      <c r="BG21">
        <v>1468</v>
      </c>
      <c r="BH21">
        <v>0</v>
      </c>
      <c r="BI21">
        <v>0</v>
      </c>
      <c r="BJ21">
        <f t="shared" si="17"/>
        <v>1468</v>
      </c>
      <c r="BK21">
        <v>0</v>
      </c>
      <c r="BL21">
        <f t="shared" si="18"/>
        <v>1468</v>
      </c>
      <c r="BM21">
        <v>39</v>
      </c>
      <c r="BN21">
        <f t="shared" si="19"/>
        <v>5</v>
      </c>
      <c r="BO21">
        <f t="shared" si="20"/>
        <v>37.641025641025642</v>
      </c>
      <c r="BP21" t="s">
        <v>22</v>
      </c>
      <c r="BQ21">
        <v>2186</v>
      </c>
      <c r="BR21">
        <v>0</v>
      </c>
      <c r="BS21">
        <v>-10</v>
      </c>
      <c r="BT21">
        <f t="shared" si="21"/>
        <v>2176</v>
      </c>
      <c r="BU21">
        <v>0</v>
      </c>
      <c r="BV21">
        <f t="shared" si="22"/>
        <v>2176</v>
      </c>
      <c r="BW21">
        <v>17</v>
      </c>
      <c r="BX21">
        <f t="shared" si="23"/>
        <v>5</v>
      </c>
      <c r="BY21">
        <f t="shared" si="24"/>
        <v>128</v>
      </c>
      <c r="BZ21" t="s">
        <v>23</v>
      </c>
      <c r="CA21">
        <v>8400</v>
      </c>
    </row>
    <row r="22" spans="1:79" ht="17.25" customHeight="1" x14ac:dyDescent="0.3">
      <c r="A22" s="5">
        <v>44548</v>
      </c>
      <c r="B22" t="s">
        <v>64</v>
      </c>
      <c r="C22" t="s">
        <v>65</v>
      </c>
      <c r="D22" t="s">
        <v>27</v>
      </c>
      <c r="F22">
        <v>25386</v>
      </c>
      <c r="G22">
        <v>0</v>
      </c>
      <c r="H22">
        <v>0</v>
      </c>
      <c r="I22">
        <v>-1210</v>
      </c>
      <c r="J22">
        <f t="shared" si="0"/>
        <v>24176</v>
      </c>
      <c r="K22">
        <v>0</v>
      </c>
      <c r="L22">
        <f t="shared" si="1"/>
        <v>24176</v>
      </c>
      <c r="M22">
        <v>4430</v>
      </c>
      <c r="N22">
        <v>1</v>
      </c>
      <c r="O22">
        <f t="shared" si="2"/>
        <v>5.4573363431151245</v>
      </c>
      <c r="Q22">
        <v>7801</v>
      </c>
      <c r="R22">
        <v>0</v>
      </c>
      <c r="S22">
        <v>0</v>
      </c>
      <c r="T22">
        <v>-30</v>
      </c>
      <c r="U22">
        <f t="shared" si="3"/>
        <v>7771</v>
      </c>
      <c r="V22">
        <v>9000</v>
      </c>
      <c r="W22">
        <f t="shared" si="4"/>
        <v>16771</v>
      </c>
      <c r="X22">
        <v>598</v>
      </c>
      <c r="Y22">
        <v>2</v>
      </c>
      <c r="Z22">
        <f t="shared" si="5"/>
        <v>28.045150501672239</v>
      </c>
      <c r="AA22" t="s">
        <v>16</v>
      </c>
      <c r="AB22">
        <v>154417</v>
      </c>
      <c r="AC22">
        <v>0</v>
      </c>
      <c r="AD22">
        <v>0</v>
      </c>
      <c r="AE22">
        <v>-580</v>
      </c>
      <c r="AF22">
        <f t="shared" si="6"/>
        <v>153837</v>
      </c>
      <c r="AG22">
        <v>60000</v>
      </c>
      <c r="AH22">
        <f t="shared" si="7"/>
        <v>213837</v>
      </c>
      <c r="AI22">
        <v>4976</v>
      </c>
      <c r="AJ22">
        <f t="shared" si="8"/>
        <v>6</v>
      </c>
      <c r="AK22">
        <f t="shared" si="25"/>
        <v>42.973673633440512</v>
      </c>
      <c r="AL22" t="s">
        <v>19</v>
      </c>
      <c r="AM22">
        <v>26576</v>
      </c>
      <c r="AN22">
        <v>2930</v>
      </c>
      <c r="AO22">
        <v>-804</v>
      </c>
      <c r="AP22">
        <f t="shared" si="9"/>
        <v>28702</v>
      </c>
      <c r="AQ22">
        <v>0</v>
      </c>
      <c r="AR22">
        <f t="shared" si="10"/>
        <v>28702</v>
      </c>
      <c r="AS22">
        <v>1243</v>
      </c>
      <c r="AT22">
        <f t="shared" si="11"/>
        <v>6</v>
      </c>
      <c r="AU22">
        <f t="shared" si="12"/>
        <v>23.09090909090909</v>
      </c>
      <c r="AV22" t="s">
        <v>20</v>
      </c>
      <c r="AW22">
        <v>33106</v>
      </c>
      <c r="AX22">
        <v>0</v>
      </c>
      <c r="AY22">
        <v>-168</v>
      </c>
      <c r="AZ22">
        <f t="shared" si="13"/>
        <v>32938</v>
      </c>
      <c r="BA22">
        <v>90253</v>
      </c>
      <c r="BB22">
        <f t="shared" si="14"/>
        <v>123191</v>
      </c>
      <c r="BC22">
        <v>3376</v>
      </c>
      <c r="BD22">
        <f t="shared" si="15"/>
        <v>7</v>
      </c>
      <c r="BE22">
        <f t="shared" si="16"/>
        <v>36.490225118483416</v>
      </c>
      <c r="BF22" t="s">
        <v>21</v>
      </c>
      <c r="BG22">
        <v>30478</v>
      </c>
      <c r="BH22">
        <v>0</v>
      </c>
      <c r="BI22">
        <v>-191</v>
      </c>
      <c r="BJ22">
        <f t="shared" si="17"/>
        <v>30287</v>
      </c>
      <c r="BK22">
        <v>0</v>
      </c>
      <c r="BL22">
        <f t="shared" si="18"/>
        <v>30287</v>
      </c>
      <c r="BM22">
        <v>1370</v>
      </c>
      <c r="BN22">
        <f t="shared" si="19"/>
        <v>5</v>
      </c>
      <c r="BO22">
        <f>IFERROR(BL22/BM22,0)</f>
        <v>22.107299270072993</v>
      </c>
      <c r="BP22" t="s">
        <v>22</v>
      </c>
      <c r="BQ22">
        <v>59760</v>
      </c>
      <c r="BR22">
        <v>0</v>
      </c>
      <c r="BS22">
        <v>-10</v>
      </c>
      <c r="BT22">
        <f t="shared" si="21"/>
        <v>59750</v>
      </c>
      <c r="BU22">
        <v>0</v>
      </c>
      <c r="BV22">
        <f t="shared" si="22"/>
        <v>59750</v>
      </c>
      <c r="BW22">
        <v>985</v>
      </c>
      <c r="BX22">
        <f t="shared" si="23"/>
        <v>5</v>
      </c>
      <c r="BY22">
        <f t="shared" si="24"/>
        <v>60.659898477157363</v>
      </c>
      <c r="BZ22" t="s">
        <v>23</v>
      </c>
      <c r="CA22">
        <v>242881</v>
      </c>
    </row>
    <row r="23" spans="1:79" ht="17.25" customHeight="1" x14ac:dyDescent="0.3">
      <c r="A23" s="5">
        <v>44548</v>
      </c>
      <c r="B23" t="s">
        <v>66</v>
      </c>
      <c r="C23" t="s">
        <v>67</v>
      </c>
      <c r="D23" t="s">
        <v>27</v>
      </c>
      <c r="F23">
        <v>690</v>
      </c>
      <c r="G23">
        <v>339</v>
      </c>
      <c r="H23">
        <v>0</v>
      </c>
      <c r="I23">
        <v>0</v>
      </c>
      <c r="J23">
        <f t="shared" si="0"/>
        <v>1029</v>
      </c>
      <c r="K23">
        <v>0</v>
      </c>
      <c r="L23">
        <f t="shared" si="1"/>
        <v>1029</v>
      </c>
      <c r="M23">
        <v>14</v>
      </c>
      <c r="N23">
        <v>1</v>
      </c>
      <c r="O23">
        <f t="shared" si="2"/>
        <v>73.5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1422</v>
      </c>
      <c r="AC23">
        <v>0</v>
      </c>
      <c r="AD23">
        <v>0</v>
      </c>
      <c r="AE23">
        <v>0</v>
      </c>
      <c r="AF23">
        <f t="shared" si="6"/>
        <v>1422</v>
      </c>
      <c r="AG23">
        <v>0</v>
      </c>
      <c r="AH23">
        <f t="shared" si="7"/>
        <v>1422</v>
      </c>
      <c r="AI23">
        <v>17</v>
      </c>
      <c r="AJ23">
        <f t="shared" si="8"/>
        <v>6</v>
      </c>
      <c r="AK23">
        <f t="shared" si="25"/>
        <v>83.647058823529406</v>
      </c>
      <c r="AL23" t="s">
        <v>19</v>
      </c>
      <c r="AM23">
        <v>523</v>
      </c>
      <c r="AN23">
        <v>950</v>
      </c>
      <c r="AO23">
        <v>0</v>
      </c>
      <c r="AP23">
        <f t="shared" si="9"/>
        <v>1473</v>
      </c>
      <c r="AQ23">
        <v>0</v>
      </c>
      <c r="AR23">
        <f t="shared" si="10"/>
        <v>1473</v>
      </c>
      <c r="AS23">
        <v>15</v>
      </c>
      <c r="AT23">
        <f t="shared" si="11"/>
        <v>6</v>
      </c>
      <c r="AU23">
        <f t="shared" si="12"/>
        <v>98.2</v>
      </c>
      <c r="AV23" t="s">
        <v>20</v>
      </c>
      <c r="AW23">
        <v>22</v>
      </c>
      <c r="AX23">
        <v>0</v>
      </c>
      <c r="AY23">
        <v>0</v>
      </c>
      <c r="AZ23">
        <f t="shared" si="13"/>
        <v>22</v>
      </c>
      <c r="BA23">
        <v>0</v>
      </c>
      <c r="BB23">
        <f t="shared" si="14"/>
        <v>22</v>
      </c>
      <c r="BC23">
        <v>5</v>
      </c>
      <c r="BD23">
        <f t="shared" si="15"/>
        <v>7</v>
      </c>
      <c r="BE23">
        <f t="shared" si="16"/>
        <v>4.4000000000000004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1019</v>
      </c>
      <c r="BR23">
        <v>335</v>
      </c>
      <c r="BS23">
        <v>0</v>
      </c>
      <c r="BT23">
        <f t="shared" si="21"/>
        <v>1354</v>
      </c>
      <c r="BU23">
        <v>0</v>
      </c>
      <c r="BV23">
        <f t="shared" si="22"/>
        <v>1354</v>
      </c>
      <c r="BW23">
        <v>8</v>
      </c>
      <c r="BX23">
        <f t="shared" si="23"/>
        <v>5</v>
      </c>
      <c r="BY23">
        <f t="shared" si="24"/>
        <v>169.25</v>
      </c>
      <c r="BZ23" t="s">
        <v>23</v>
      </c>
      <c r="CA23">
        <v>0</v>
      </c>
    </row>
    <row r="24" spans="1:79" ht="17.25" customHeight="1" x14ac:dyDescent="0.3">
      <c r="A24" s="5">
        <v>44548</v>
      </c>
      <c r="B24" t="s">
        <v>68</v>
      </c>
      <c r="C24" t="s">
        <v>69</v>
      </c>
      <c r="D24" t="s">
        <v>27</v>
      </c>
      <c r="F24">
        <v>397</v>
      </c>
      <c r="G24">
        <v>0</v>
      </c>
      <c r="H24">
        <v>0</v>
      </c>
      <c r="I24">
        <v>-8</v>
      </c>
      <c r="J24">
        <f t="shared" si="0"/>
        <v>389</v>
      </c>
      <c r="K24">
        <v>0</v>
      </c>
      <c r="L24">
        <f t="shared" si="1"/>
        <v>389</v>
      </c>
      <c r="M24">
        <v>17</v>
      </c>
      <c r="N24">
        <v>1</v>
      </c>
      <c r="O24">
        <f t="shared" si="2"/>
        <v>22.882352941176471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A24" t="s">
        <v>16</v>
      </c>
      <c r="AB24">
        <v>226</v>
      </c>
      <c r="AC24">
        <v>0</v>
      </c>
      <c r="AD24">
        <v>0</v>
      </c>
      <c r="AE24">
        <v>0</v>
      </c>
      <c r="AF24">
        <f t="shared" si="6"/>
        <v>226</v>
      </c>
      <c r="AG24">
        <v>0</v>
      </c>
      <c r="AH24">
        <f t="shared" si="7"/>
        <v>226</v>
      </c>
      <c r="AI24">
        <v>7</v>
      </c>
      <c r="AJ24">
        <f t="shared" si="8"/>
        <v>6</v>
      </c>
      <c r="AK24">
        <f t="shared" si="25"/>
        <v>32.285714285714285</v>
      </c>
      <c r="AL24" t="s">
        <v>19</v>
      </c>
      <c r="AM24">
        <v>1303</v>
      </c>
      <c r="AN24">
        <v>600</v>
      </c>
      <c r="AO24">
        <v>0</v>
      </c>
      <c r="AP24">
        <f t="shared" si="9"/>
        <v>1903</v>
      </c>
      <c r="AQ24">
        <v>0</v>
      </c>
      <c r="AR24">
        <f t="shared" si="10"/>
        <v>1903</v>
      </c>
      <c r="AS24">
        <v>16</v>
      </c>
      <c r="AT24">
        <f t="shared" si="11"/>
        <v>6</v>
      </c>
      <c r="AU24">
        <f t="shared" si="12"/>
        <v>118.9375</v>
      </c>
      <c r="AV24" t="s">
        <v>20</v>
      </c>
      <c r="AW24">
        <v>217</v>
      </c>
      <c r="AX24">
        <v>0</v>
      </c>
      <c r="AY24">
        <v>0</v>
      </c>
      <c r="AZ24">
        <f t="shared" si="13"/>
        <v>217</v>
      </c>
      <c r="BA24">
        <v>0</v>
      </c>
      <c r="BB24">
        <f t="shared" si="14"/>
        <v>217</v>
      </c>
      <c r="BC24">
        <v>13</v>
      </c>
      <c r="BD24">
        <f t="shared" si="15"/>
        <v>7</v>
      </c>
      <c r="BE24">
        <f t="shared" si="16"/>
        <v>16.692307692307693</v>
      </c>
      <c r="BF24" t="s">
        <v>21</v>
      </c>
      <c r="BG24">
        <v>380</v>
      </c>
      <c r="BH24">
        <v>300</v>
      </c>
      <c r="BI24">
        <v>0</v>
      </c>
      <c r="BJ24">
        <f t="shared" si="17"/>
        <v>680</v>
      </c>
      <c r="BK24">
        <v>0</v>
      </c>
      <c r="BL24">
        <f t="shared" si="18"/>
        <v>680</v>
      </c>
      <c r="BM24">
        <v>6</v>
      </c>
      <c r="BN24">
        <f t="shared" si="19"/>
        <v>5</v>
      </c>
      <c r="BO24">
        <f t="shared" si="20"/>
        <v>113.33333333333333</v>
      </c>
      <c r="BP24" t="s">
        <v>22</v>
      </c>
      <c r="BQ24">
        <v>847</v>
      </c>
      <c r="BR24">
        <v>0</v>
      </c>
      <c r="BS24">
        <v>0</v>
      </c>
      <c r="BT24">
        <f t="shared" si="21"/>
        <v>847</v>
      </c>
      <c r="BU24">
        <v>0</v>
      </c>
      <c r="BV24">
        <f t="shared" si="22"/>
        <v>847</v>
      </c>
      <c r="BW24">
        <v>8</v>
      </c>
      <c r="BX24">
        <f t="shared" si="23"/>
        <v>5</v>
      </c>
      <c r="BY24">
        <f t="shared" si="24"/>
        <v>105.875</v>
      </c>
      <c r="BZ24" t="s">
        <v>23</v>
      </c>
      <c r="CA24">
        <v>898</v>
      </c>
    </row>
    <row r="25" spans="1:79" ht="17.25" customHeight="1" x14ac:dyDescent="0.3">
      <c r="A25" s="5">
        <v>44548</v>
      </c>
      <c r="B25" t="s">
        <v>70</v>
      </c>
      <c r="C25" t="s">
        <v>71</v>
      </c>
      <c r="D25" t="s">
        <v>27</v>
      </c>
      <c r="F25">
        <v>790</v>
      </c>
      <c r="G25">
        <v>0</v>
      </c>
      <c r="H25">
        <v>0</v>
      </c>
      <c r="I25">
        <v>-73</v>
      </c>
      <c r="J25">
        <f t="shared" si="0"/>
        <v>717</v>
      </c>
      <c r="K25">
        <v>0</v>
      </c>
      <c r="L25">
        <f t="shared" si="1"/>
        <v>717</v>
      </c>
      <c r="M25">
        <v>94</v>
      </c>
      <c r="N25">
        <v>1</v>
      </c>
      <c r="O25">
        <f t="shared" si="2"/>
        <v>7.6276595744680851</v>
      </c>
      <c r="Q25">
        <v>553</v>
      </c>
      <c r="R25">
        <v>0</v>
      </c>
      <c r="S25">
        <v>0</v>
      </c>
      <c r="T25">
        <v>-5</v>
      </c>
      <c r="U25">
        <f t="shared" si="3"/>
        <v>548</v>
      </c>
      <c r="V25">
        <v>0</v>
      </c>
      <c r="W25">
        <f t="shared" si="4"/>
        <v>548</v>
      </c>
      <c r="X25">
        <v>23</v>
      </c>
      <c r="Y25">
        <v>2</v>
      </c>
      <c r="Z25">
        <f t="shared" si="5"/>
        <v>23.826086956521738</v>
      </c>
      <c r="AA25" t="s">
        <v>16</v>
      </c>
      <c r="AB25">
        <v>2157</v>
      </c>
      <c r="AC25">
        <v>0</v>
      </c>
      <c r="AD25">
        <v>0</v>
      </c>
      <c r="AE25">
        <v>-12</v>
      </c>
      <c r="AF25">
        <f t="shared" si="6"/>
        <v>2145</v>
      </c>
      <c r="AG25">
        <v>0</v>
      </c>
      <c r="AH25">
        <f t="shared" si="7"/>
        <v>2145</v>
      </c>
      <c r="AI25">
        <v>59</v>
      </c>
      <c r="AJ25">
        <f t="shared" si="8"/>
        <v>6</v>
      </c>
      <c r="AK25">
        <f t="shared" si="25"/>
        <v>36.355932203389834</v>
      </c>
      <c r="AL25" t="s">
        <v>19</v>
      </c>
      <c r="AM25">
        <v>1644</v>
      </c>
      <c r="AN25">
        <v>0</v>
      </c>
      <c r="AO25">
        <v>-48</v>
      </c>
      <c r="AP25">
        <f t="shared" si="9"/>
        <v>1596</v>
      </c>
      <c r="AQ25">
        <v>0</v>
      </c>
      <c r="AR25">
        <f t="shared" si="10"/>
        <v>1596</v>
      </c>
      <c r="AS25">
        <v>82</v>
      </c>
      <c r="AT25">
        <f t="shared" si="11"/>
        <v>6</v>
      </c>
      <c r="AU25">
        <f t="shared" si="12"/>
        <v>19.463414634146343</v>
      </c>
      <c r="AV25" t="s">
        <v>20</v>
      </c>
      <c r="AW25">
        <v>1655</v>
      </c>
      <c r="AX25">
        <v>0</v>
      </c>
      <c r="AY25">
        <v>-15</v>
      </c>
      <c r="AZ25">
        <f t="shared" si="13"/>
        <v>1640</v>
      </c>
      <c r="BA25">
        <v>0</v>
      </c>
      <c r="BB25">
        <f t="shared" si="14"/>
        <v>1640</v>
      </c>
      <c r="BC25">
        <v>72</v>
      </c>
      <c r="BD25">
        <f t="shared" si="15"/>
        <v>7</v>
      </c>
      <c r="BE25">
        <f t="shared" si="16"/>
        <v>22.777777777777779</v>
      </c>
      <c r="BF25" t="s">
        <v>21</v>
      </c>
      <c r="BG25">
        <v>1075</v>
      </c>
      <c r="BH25">
        <v>0</v>
      </c>
      <c r="BI25">
        <v>-71</v>
      </c>
      <c r="BJ25">
        <f t="shared" si="17"/>
        <v>1004</v>
      </c>
      <c r="BK25">
        <v>0</v>
      </c>
      <c r="BL25">
        <f t="shared" si="18"/>
        <v>1004</v>
      </c>
      <c r="BM25">
        <v>45</v>
      </c>
      <c r="BN25">
        <f t="shared" si="19"/>
        <v>5</v>
      </c>
      <c r="BO25">
        <f t="shared" si="20"/>
        <v>22.31111111111111</v>
      </c>
      <c r="BP25" t="s">
        <v>22</v>
      </c>
      <c r="BQ25">
        <v>3991</v>
      </c>
      <c r="BR25">
        <v>0</v>
      </c>
      <c r="BS25">
        <v>-12</v>
      </c>
      <c r="BT25">
        <f t="shared" si="21"/>
        <v>3979</v>
      </c>
      <c r="BU25">
        <v>0</v>
      </c>
      <c r="BV25">
        <f t="shared" si="22"/>
        <v>3979</v>
      </c>
      <c r="BW25">
        <v>41</v>
      </c>
      <c r="BX25">
        <f t="shared" si="23"/>
        <v>5</v>
      </c>
      <c r="BY25">
        <f t="shared" si="24"/>
        <v>97.048780487804876</v>
      </c>
      <c r="BZ25" t="s">
        <v>23</v>
      </c>
      <c r="CA25">
        <v>34800</v>
      </c>
    </row>
    <row r="26" spans="1:79" ht="17.25" customHeight="1" x14ac:dyDescent="0.3">
      <c r="A26" s="5">
        <v>44548</v>
      </c>
      <c r="B26" t="s">
        <v>72</v>
      </c>
      <c r="C26" t="s">
        <v>73</v>
      </c>
      <c r="D26" t="s">
        <v>27</v>
      </c>
      <c r="F26">
        <v>691</v>
      </c>
      <c r="G26">
        <v>0</v>
      </c>
      <c r="H26">
        <v>0</v>
      </c>
      <c r="I26">
        <v>-10</v>
      </c>
      <c r="J26">
        <f t="shared" si="0"/>
        <v>681</v>
      </c>
      <c r="K26">
        <v>0</v>
      </c>
      <c r="L26">
        <f t="shared" si="1"/>
        <v>681</v>
      </c>
      <c r="M26">
        <v>33</v>
      </c>
      <c r="N26">
        <v>1</v>
      </c>
      <c r="O26">
        <f t="shared" si="2"/>
        <v>20.636363636363637</v>
      </c>
      <c r="Q26">
        <v>200</v>
      </c>
      <c r="R26">
        <v>0</v>
      </c>
      <c r="S26">
        <v>0</v>
      </c>
      <c r="T26">
        <v>0</v>
      </c>
      <c r="U26">
        <f t="shared" si="3"/>
        <v>200</v>
      </c>
      <c r="V26">
        <v>0</v>
      </c>
      <c r="W26">
        <f t="shared" si="4"/>
        <v>200</v>
      </c>
      <c r="X26">
        <v>8</v>
      </c>
      <c r="Y26">
        <v>2</v>
      </c>
      <c r="Z26">
        <f t="shared" si="5"/>
        <v>25</v>
      </c>
      <c r="AA26" t="s">
        <v>16</v>
      </c>
      <c r="AB26">
        <v>1109</v>
      </c>
      <c r="AC26">
        <v>0</v>
      </c>
      <c r="AD26">
        <v>0</v>
      </c>
      <c r="AE26">
        <v>-2</v>
      </c>
      <c r="AF26">
        <f t="shared" si="6"/>
        <v>1107</v>
      </c>
      <c r="AG26">
        <v>0</v>
      </c>
      <c r="AH26">
        <f t="shared" si="7"/>
        <v>1107</v>
      </c>
      <c r="AI26">
        <v>26</v>
      </c>
      <c r="AJ26">
        <f t="shared" si="8"/>
        <v>6</v>
      </c>
      <c r="AK26">
        <f t="shared" si="25"/>
        <v>42.57692307692308</v>
      </c>
      <c r="AL26" t="s">
        <v>19</v>
      </c>
      <c r="AM26">
        <v>1557</v>
      </c>
      <c r="AN26">
        <v>1700</v>
      </c>
      <c r="AO26">
        <v>-72</v>
      </c>
      <c r="AP26">
        <f t="shared" si="9"/>
        <v>3185</v>
      </c>
      <c r="AQ26">
        <v>0</v>
      </c>
      <c r="AR26">
        <f t="shared" si="10"/>
        <v>3185</v>
      </c>
      <c r="AS26">
        <v>30</v>
      </c>
      <c r="AT26">
        <f t="shared" si="11"/>
        <v>6</v>
      </c>
      <c r="AU26">
        <f t="shared" si="12"/>
        <v>106.16666666666667</v>
      </c>
      <c r="AV26" t="s">
        <v>20</v>
      </c>
      <c r="AW26">
        <v>979</v>
      </c>
      <c r="AX26">
        <v>0</v>
      </c>
      <c r="AY26">
        <v>0</v>
      </c>
      <c r="AZ26">
        <f t="shared" si="13"/>
        <v>979</v>
      </c>
      <c r="BA26">
        <v>0</v>
      </c>
      <c r="BB26">
        <f t="shared" si="14"/>
        <v>979</v>
      </c>
      <c r="BC26">
        <v>15</v>
      </c>
      <c r="BD26">
        <f t="shared" si="15"/>
        <v>7</v>
      </c>
      <c r="BE26">
        <f t="shared" si="16"/>
        <v>65.266666666666666</v>
      </c>
      <c r="BF26" t="s">
        <v>21</v>
      </c>
      <c r="BG26">
        <v>1382</v>
      </c>
      <c r="BH26">
        <v>0</v>
      </c>
      <c r="BI26">
        <v>0</v>
      </c>
      <c r="BJ26">
        <f t="shared" si="17"/>
        <v>1382</v>
      </c>
      <c r="BK26">
        <v>0</v>
      </c>
      <c r="BL26">
        <f t="shared" si="18"/>
        <v>1382</v>
      </c>
      <c r="BM26">
        <v>14</v>
      </c>
      <c r="BN26">
        <f t="shared" si="19"/>
        <v>5</v>
      </c>
      <c r="BO26">
        <f t="shared" si="20"/>
        <v>98.714285714285708</v>
      </c>
      <c r="BP26" t="s">
        <v>22</v>
      </c>
      <c r="BQ26">
        <v>470</v>
      </c>
      <c r="BR26">
        <v>475</v>
      </c>
      <c r="BS26">
        <v>0</v>
      </c>
      <c r="BT26">
        <f t="shared" si="21"/>
        <v>945</v>
      </c>
      <c r="BU26">
        <v>0</v>
      </c>
      <c r="BV26">
        <f t="shared" si="22"/>
        <v>945</v>
      </c>
      <c r="BW26">
        <v>24</v>
      </c>
      <c r="BX26">
        <f t="shared" si="23"/>
        <v>5</v>
      </c>
      <c r="BY26">
        <f t="shared" si="24"/>
        <v>39.375</v>
      </c>
      <c r="BZ26" t="s">
        <v>23</v>
      </c>
      <c r="CA26">
        <v>8700</v>
      </c>
    </row>
    <row r="27" spans="1:79" ht="17.25" customHeight="1" x14ac:dyDescent="0.3">
      <c r="A27" s="5">
        <v>44548</v>
      </c>
      <c r="B27" t="s">
        <v>74</v>
      </c>
      <c r="C27" t="s">
        <v>75</v>
      </c>
      <c r="D27" t="s">
        <v>27</v>
      </c>
      <c r="F27">
        <v>4330</v>
      </c>
      <c r="G27">
        <v>2678</v>
      </c>
      <c r="H27">
        <v>0</v>
      </c>
      <c r="I27">
        <v>-35</v>
      </c>
      <c r="J27">
        <f t="shared" si="0"/>
        <v>6973</v>
      </c>
      <c r="K27">
        <v>0</v>
      </c>
      <c r="L27">
        <f t="shared" si="1"/>
        <v>6973</v>
      </c>
      <c r="M27">
        <v>825</v>
      </c>
      <c r="N27">
        <v>1</v>
      </c>
      <c r="O27">
        <f t="shared" si="2"/>
        <v>8.4521212121212113</v>
      </c>
      <c r="Q27">
        <v>729</v>
      </c>
      <c r="R27">
        <v>1426</v>
      </c>
      <c r="S27">
        <v>0</v>
      </c>
      <c r="T27">
        <v>0</v>
      </c>
      <c r="U27">
        <f t="shared" si="3"/>
        <v>2155</v>
      </c>
      <c r="V27">
        <v>3000</v>
      </c>
      <c r="W27">
        <f t="shared" si="4"/>
        <v>5155</v>
      </c>
      <c r="X27">
        <v>165</v>
      </c>
      <c r="Y27">
        <v>2</v>
      </c>
      <c r="Z27">
        <f>IFERROR(W27/X27,0)</f>
        <v>31.242424242424242</v>
      </c>
      <c r="AA27" t="s">
        <v>16</v>
      </c>
      <c r="AB27">
        <v>7298</v>
      </c>
      <c r="AC27">
        <v>0</v>
      </c>
      <c r="AD27">
        <v>0</v>
      </c>
      <c r="AE27">
        <v>-2</v>
      </c>
      <c r="AF27">
        <f t="shared" si="6"/>
        <v>7296</v>
      </c>
      <c r="AG27">
        <v>0</v>
      </c>
      <c r="AH27">
        <f t="shared" si="7"/>
        <v>7296</v>
      </c>
      <c r="AI27">
        <v>224</v>
      </c>
      <c r="AJ27">
        <f t="shared" si="8"/>
        <v>6</v>
      </c>
      <c r="AK27">
        <f t="shared" si="25"/>
        <v>32.571428571428569</v>
      </c>
      <c r="AL27" t="s">
        <v>19</v>
      </c>
      <c r="AM27">
        <v>1870</v>
      </c>
      <c r="AN27">
        <v>1210</v>
      </c>
      <c r="AO27">
        <v>-36</v>
      </c>
      <c r="AP27">
        <f t="shared" si="9"/>
        <v>3044</v>
      </c>
      <c r="AQ27">
        <v>0</v>
      </c>
      <c r="AR27">
        <f t="shared" si="10"/>
        <v>3044</v>
      </c>
      <c r="AS27">
        <v>91</v>
      </c>
      <c r="AT27">
        <f t="shared" si="11"/>
        <v>6</v>
      </c>
      <c r="AU27">
        <f t="shared" si="12"/>
        <v>33.450549450549453</v>
      </c>
      <c r="AV27" t="s">
        <v>20</v>
      </c>
      <c r="AW27">
        <v>858</v>
      </c>
      <c r="AX27">
        <v>410</v>
      </c>
      <c r="AY27">
        <v>-165</v>
      </c>
      <c r="AZ27">
        <f t="shared" si="13"/>
        <v>1103</v>
      </c>
      <c r="BA27">
        <v>0</v>
      </c>
      <c r="BB27">
        <f t="shared" si="14"/>
        <v>1103</v>
      </c>
      <c r="BC27">
        <v>80</v>
      </c>
      <c r="BD27">
        <f t="shared" si="15"/>
        <v>7</v>
      </c>
      <c r="BE27">
        <f t="shared" si="16"/>
        <v>13.7875</v>
      </c>
      <c r="BF27" t="s">
        <v>21</v>
      </c>
      <c r="BG27">
        <v>278</v>
      </c>
      <c r="BH27">
        <v>3850</v>
      </c>
      <c r="BI27">
        <v>-4</v>
      </c>
      <c r="BJ27">
        <f t="shared" si="17"/>
        <v>4124</v>
      </c>
      <c r="BK27">
        <v>0</v>
      </c>
      <c r="BL27">
        <f t="shared" si="18"/>
        <v>4124</v>
      </c>
      <c r="BM27">
        <v>90</v>
      </c>
      <c r="BN27">
        <f t="shared" si="19"/>
        <v>5</v>
      </c>
      <c r="BO27">
        <f t="shared" si="20"/>
        <v>45.822222222222223</v>
      </c>
      <c r="BP27" t="s">
        <v>22</v>
      </c>
      <c r="BQ27">
        <v>3285</v>
      </c>
      <c r="BR27">
        <v>2183</v>
      </c>
      <c r="BS27">
        <v>0</v>
      </c>
      <c r="BT27">
        <f t="shared" si="21"/>
        <v>5468</v>
      </c>
      <c r="BU27">
        <v>0</v>
      </c>
      <c r="BV27">
        <f t="shared" si="22"/>
        <v>5468</v>
      </c>
      <c r="BW27">
        <v>101</v>
      </c>
      <c r="BX27">
        <f t="shared" si="23"/>
        <v>5</v>
      </c>
      <c r="BY27">
        <f t="shared" si="24"/>
        <v>54.138613861386141</v>
      </c>
      <c r="BZ27" t="s">
        <v>23</v>
      </c>
      <c r="CA27">
        <v>10200</v>
      </c>
    </row>
    <row r="28" spans="1:79" ht="17.25" customHeight="1" x14ac:dyDescent="0.3">
      <c r="A28" s="5">
        <v>44548</v>
      </c>
      <c r="B28" t="s">
        <v>76</v>
      </c>
      <c r="C28" t="s">
        <v>77</v>
      </c>
      <c r="D28" t="s">
        <v>27</v>
      </c>
      <c r="F28">
        <v>590</v>
      </c>
      <c r="G28">
        <v>0</v>
      </c>
      <c r="H28">
        <v>0</v>
      </c>
      <c r="I28">
        <v>-3</v>
      </c>
      <c r="J28">
        <f t="shared" si="0"/>
        <v>587</v>
      </c>
      <c r="K28">
        <v>0</v>
      </c>
      <c r="L28">
        <f t="shared" si="1"/>
        <v>587</v>
      </c>
      <c r="M28">
        <v>60</v>
      </c>
      <c r="N28">
        <v>1</v>
      </c>
      <c r="O28">
        <f t="shared" si="2"/>
        <v>9.7833333333333332</v>
      </c>
      <c r="Q28">
        <v>753</v>
      </c>
      <c r="R28">
        <v>0</v>
      </c>
      <c r="S28">
        <v>0</v>
      </c>
      <c r="T28">
        <v>0</v>
      </c>
      <c r="U28">
        <f t="shared" si="3"/>
        <v>753</v>
      </c>
      <c r="V28">
        <v>0</v>
      </c>
      <c r="W28">
        <f t="shared" si="4"/>
        <v>753</v>
      </c>
      <c r="X28">
        <v>11</v>
      </c>
      <c r="Y28">
        <v>2</v>
      </c>
      <c r="Z28">
        <f t="shared" si="5"/>
        <v>68.454545454545453</v>
      </c>
      <c r="AA28" t="s">
        <v>16</v>
      </c>
      <c r="AB28">
        <v>1901</v>
      </c>
      <c r="AC28">
        <v>0</v>
      </c>
      <c r="AD28">
        <v>0</v>
      </c>
      <c r="AE28">
        <v>-10</v>
      </c>
      <c r="AF28">
        <f t="shared" si="6"/>
        <v>1891</v>
      </c>
      <c r="AG28">
        <v>0</v>
      </c>
      <c r="AH28">
        <f t="shared" si="7"/>
        <v>1891</v>
      </c>
      <c r="AI28">
        <v>40</v>
      </c>
      <c r="AJ28">
        <f t="shared" si="8"/>
        <v>6</v>
      </c>
      <c r="AK28">
        <f t="shared" si="25"/>
        <v>47.274999999999999</v>
      </c>
      <c r="AL28" t="s">
        <v>19</v>
      </c>
      <c r="AM28">
        <v>690</v>
      </c>
      <c r="AN28">
        <v>0</v>
      </c>
      <c r="AO28">
        <v>-22</v>
      </c>
      <c r="AP28">
        <f t="shared" si="9"/>
        <v>668</v>
      </c>
      <c r="AQ28">
        <v>0</v>
      </c>
      <c r="AR28">
        <f t="shared" si="10"/>
        <v>668</v>
      </c>
      <c r="AS28">
        <v>11</v>
      </c>
      <c r="AT28">
        <f t="shared" si="11"/>
        <v>6</v>
      </c>
      <c r="AU28">
        <f t="shared" si="12"/>
        <v>60.727272727272727</v>
      </c>
      <c r="AV28" t="s">
        <v>20</v>
      </c>
      <c r="AW28">
        <v>646</v>
      </c>
      <c r="AX28">
        <v>0</v>
      </c>
      <c r="AY28">
        <v>-10</v>
      </c>
      <c r="AZ28">
        <f t="shared" si="13"/>
        <v>636</v>
      </c>
      <c r="BA28">
        <v>0</v>
      </c>
      <c r="BB28">
        <f t="shared" si="14"/>
        <v>636</v>
      </c>
      <c r="BC28">
        <v>32</v>
      </c>
      <c r="BD28">
        <f t="shared" si="15"/>
        <v>7</v>
      </c>
      <c r="BE28">
        <f t="shared" si="16"/>
        <v>19.875</v>
      </c>
      <c r="BF28" t="s">
        <v>21</v>
      </c>
      <c r="BG28">
        <v>440</v>
      </c>
      <c r="BH28">
        <v>0</v>
      </c>
      <c r="BI28">
        <v>0</v>
      </c>
      <c r="BJ28">
        <f t="shared" si="17"/>
        <v>440</v>
      </c>
      <c r="BK28">
        <v>0</v>
      </c>
      <c r="BL28">
        <f t="shared" si="18"/>
        <v>440</v>
      </c>
      <c r="BM28">
        <v>13</v>
      </c>
      <c r="BN28">
        <f t="shared" si="19"/>
        <v>5</v>
      </c>
      <c r="BO28">
        <f t="shared" si="20"/>
        <v>33.846153846153847</v>
      </c>
      <c r="BP28" t="s">
        <v>22</v>
      </c>
      <c r="BQ28">
        <v>1512</v>
      </c>
      <c r="BR28">
        <v>0</v>
      </c>
      <c r="BS28">
        <v>0</v>
      </c>
      <c r="BT28">
        <f t="shared" si="21"/>
        <v>1512</v>
      </c>
      <c r="BU28">
        <v>0</v>
      </c>
      <c r="BV28">
        <f t="shared" si="22"/>
        <v>1512</v>
      </c>
      <c r="BW28">
        <v>17</v>
      </c>
      <c r="BX28">
        <f t="shared" si="23"/>
        <v>5</v>
      </c>
      <c r="BY28">
        <f t="shared" si="24"/>
        <v>88.941176470588232</v>
      </c>
      <c r="BZ28" t="s">
        <v>23</v>
      </c>
      <c r="CA28">
        <v>11400</v>
      </c>
    </row>
    <row r="29" spans="1:79" ht="17.25" customHeight="1" x14ac:dyDescent="0.3">
      <c r="A29" s="5">
        <v>44548</v>
      </c>
      <c r="B29" t="s">
        <v>78</v>
      </c>
      <c r="C29" t="s">
        <v>79</v>
      </c>
      <c r="D29" t="s">
        <v>27</v>
      </c>
      <c r="F29">
        <v>927</v>
      </c>
      <c r="G29">
        <v>0</v>
      </c>
      <c r="H29">
        <v>0</v>
      </c>
      <c r="I29">
        <v>0</v>
      </c>
      <c r="J29">
        <f t="shared" si="0"/>
        <v>927</v>
      </c>
      <c r="K29">
        <v>0</v>
      </c>
      <c r="L29">
        <f t="shared" si="1"/>
        <v>927</v>
      </c>
      <c r="M29">
        <v>27</v>
      </c>
      <c r="N29">
        <v>1</v>
      </c>
      <c r="O29">
        <f t="shared" si="2"/>
        <v>34.333333333333336</v>
      </c>
      <c r="Q29">
        <v>547</v>
      </c>
      <c r="R29">
        <v>0</v>
      </c>
      <c r="S29">
        <v>0</v>
      </c>
      <c r="T29">
        <v>0</v>
      </c>
      <c r="U29">
        <f t="shared" si="3"/>
        <v>547</v>
      </c>
      <c r="V29">
        <v>0</v>
      </c>
      <c r="W29">
        <f t="shared" si="4"/>
        <v>547</v>
      </c>
      <c r="X29">
        <v>5</v>
      </c>
      <c r="Y29">
        <v>2</v>
      </c>
      <c r="Z29">
        <f t="shared" si="5"/>
        <v>109.4</v>
      </c>
      <c r="AA29" t="s">
        <v>16</v>
      </c>
      <c r="AB29">
        <v>2762</v>
      </c>
      <c r="AC29">
        <v>0</v>
      </c>
      <c r="AD29">
        <v>0</v>
      </c>
      <c r="AE29">
        <v>0</v>
      </c>
      <c r="AF29">
        <f t="shared" si="6"/>
        <v>2762</v>
      </c>
      <c r="AG29">
        <v>0</v>
      </c>
      <c r="AH29">
        <f t="shared" si="7"/>
        <v>2762</v>
      </c>
      <c r="AI29">
        <v>52</v>
      </c>
      <c r="AJ29">
        <f t="shared" si="8"/>
        <v>6</v>
      </c>
      <c r="AK29">
        <f t="shared" si="25"/>
        <v>53.115384615384613</v>
      </c>
      <c r="AL29" t="s">
        <v>19</v>
      </c>
      <c r="AM29">
        <v>944</v>
      </c>
      <c r="AN29">
        <v>0</v>
      </c>
      <c r="AO29">
        <v>-20</v>
      </c>
      <c r="AP29">
        <f t="shared" si="9"/>
        <v>924</v>
      </c>
      <c r="AQ29">
        <v>0</v>
      </c>
      <c r="AR29">
        <f t="shared" si="10"/>
        <v>924</v>
      </c>
      <c r="AS29">
        <v>11</v>
      </c>
      <c r="AT29">
        <f t="shared" si="11"/>
        <v>6</v>
      </c>
      <c r="AU29">
        <f t="shared" si="12"/>
        <v>84</v>
      </c>
      <c r="AV29" t="s">
        <v>20</v>
      </c>
      <c r="AW29">
        <v>1118</v>
      </c>
      <c r="AX29">
        <v>0</v>
      </c>
      <c r="AY29">
        <v>0</v>
      </c>
      <c r="AZ29">
        <f t="shared" si="13"/>
        <v>1118</v>
      </c>
      <c r="BA29">
        <v>0</v>
      </c>
      <c r="BB29">
        <f t="shared" si="14"/>
        <v>1118</v>
      </c>
      <c r="BC29">
        <v>38</v>
      </c>
      <c r="BD29">
        <f t="shared" si="15"/>
        <v>7</v>
      </c>
      <c r="BE29">
        <f t="shared" si="16"/>
        <v>29.421052631578949</v>
      </c>
      <c r="BF29" t="s">
        <v>21</v>
      </c>
      <c r="BG29">
        <v>554</v>
      </c>
      <c r="BH29">
        <v>0</v>
      </c>
      <c r="BI29">
        <v>-10</v>
      </c>
      <c r="BJ29">
        <f t="shared" si="17"/>
        <v>544</v>
      </c>
      <c r="BK29">
        <v>0</v>
      </c>
      <c r="BL29">
        <f t="shared" si="18"/>
        <v>544</v>
      </c>
      <c r="BM29">
        <v>16</v>
      </c>
      <c r="BN29">
        <f t="shared" si="19"/>
        <v>5</v>
      </c>
      <c r="BO29">
        <f t="shared" si="20"/>
        <v>34</v>
      </c>
      <c r="BP29" t="s">
        <v>22</v>
      </c>
      <c r="BQ29">
        <v>1459</v>
      </c>
      <c r="BR29">
        <v>0</v>
      </c>
      <c r="BS29">
        <v>0</v>
      </c>
      <c r="BT29">
        <f t="shared" si="21"/>
        <v>1459</v>
      </c>
      <c r="BU29">
        <v>0</v>
      </c>
      <c r="BV29">
        <f t="shared" si="22"/>
        <v>1459</v>
      </c>
      <c r="BW29">
        <v>5</v>
      </c>
      <c r="BX29">
        <f t="shared" si="23"/>
        <v>5</v>
      </c>
      <c r="BY29">
        <f t="shared" si="24"/>
        <v>291.8</v>
      </c>
      <c r="BZ29" t="s">
        <v>23</v>
      </c>
      <c r="CA29">
        <v>2700</v>
      </c>
    </row>
    <row r="30" spans="1:79" ht="17.25" customHeight="1" x14ac:dyDescent="0.3">
      <c r="A30" s="5">
        <v>44548</v>
      </c>
      <c r="B30" t="s">
        <v>80</v>
      </c>
      <c r="C30" t="s">
        <v>81</v>
      </c>
      <c r="D30" t="s">
        <v>27</v>
      </c>
      <c r="F30">
        <v>1214</v>
      </c>
      <c r="G30">
        <v>0</v>
      </c>
      <c r="H30">
        <v>0</v>
      </c>
      <c r="I30">
        <v>0</v>
      </c>
      <c r="J30">
        <f t="shared" si="0"/>
        <v>1214</v>
      </c>
      <c r="K30">
        <v>0</v>
      </c>
      <c r="L30">
        <f t="shared" si="1"/>
        <v>1214</v>
      </c>
      <c r="M30">
        <v>30</v>
      </c>
      <c r="N30">
        <v>1</v>
      </c>
      <c r="O30">
        <f t="shared" si="2"/>
        <v>40.466666666666669</v>
      </c>
      <c r="Q30">
        <v>282</v>
      </c>
      <c r="R30">
        <v>0</v>
      </c>
      <c r="S30">
        <v>0</v>
      </c>
      <c r="T30">
        <v>-1</v>
      </c>
      <c r="U30">
        <f t="shared" si="3"/>
        <v>281</v>
      </c>
      <c r="V30">
        <v>0</v>
      </c>
      <c r="W30">
        <f t="shared" si="4"/>
        <v>281</v>
      </c>
      <c r="X30">
        <v>7</v>
      </c>
      <c r="Y30">
        <v>2</v>
      </c>
      <c r="Z30">
        <f t="shared" si="5"/>
        <v>40.142857142857146</v>
      </c>
      <c r="AA30" t="s">
        <v>16</v>
      </c>
      <c r="AB30">
        <v>3247</v>
      </c>
      <c r="AC30">
        <v>0</v>
      </c>
      <c r="AD30">
        <v>0</v>
      </c>
      <c r="AE30">
        <v>0</v>
      </c>
      <c r="AF30">
        <f t="shared" si="6"/>
        <v>3247</v>
      </c>
      <c r="AG30">
        <v>0</v>
      </c>
      <c r="AH30">
        <f t="shared" si="7"/>
        <v>3247</v>
      </c>
      <c r="AI30">
        <v>99</v>
      </c>
      <c r="AJ30">
        <f t="shared" si="8"/>
        <v>6</v>
      </c>
      <c r="AK30">
        <f t="shared" si="25"/>
        <v>32.797979797979799</v>
      </c>
      <c r="AL30" t="s">
        <v>19</v>
      </c>
      <c r="AM30">
        <v>1721</v>
      </c>
      <c r="AN30">
        <v>70</v>
      </c>
      <c r="AO30">
        <v>-10</v>
      </c>
      <c r="AP30">
        <f t="shared" si="9"/>
        <v>1781</v>
      </c>
      <c r="AQ30">
        <v>0</v>
      </c>
      <c r="AR30">
        <f t="shared" si="10"/>
        <v>1781</v>
      </c>
      <c r="AS30">
        <v>40</v>
      </c>
      <c r="AT30">
        <f t="shared" si="11"/>
        <v>6</v>
      </c>
      <c r="AU30">
        <f t="shared" si="12"/>
        <v>44.524999999999999</v>
      </c>
      <c r="AV30" t="s">
        <v>20</v>
      </c>
      <c r="AW30">
        <v>2322</v>
      </c>
      <c r="AX30">
        <v>0</v>
      </c>
      <c r="AY30">
        <v>-30</v>
      </c>
      <c r="AZ30">
        <f t="shared" si="13"/>
        <v>2292</v>
      </c>
      <c r="BA30">
        <v>0</v>
      </c>
      <c r="BB30">
        <f t="shared" si="14"/>
        <v>2292</v>
      </c>
      <c r="BC30">
        <v>77</v>
      </c>
      <c r="BD30">
        <f t="shared" si="15"/>
        <v>7</v>
      </c>
      <c r="BE30">
        <f t="shared" si="16"/>
        <v>29.766233766233768</v>
      </c>
      <c r="BF30" t="s">
        <v>21</v>
      </c>
      <c r="BG30">
        <v>801</v>
      </c>
      <c r="BH30">
        <v>40</v>
      </c>
      <c r="BI30">
        <v>0</v>
      </c>
      <c r="BJ30">
        <f t="shared" si="17"/>
        <v>841</v>
      </c>
      <c r="BK30">
        <v>0</v>
      </c>
      <c r="BL30">
        <f t="shared" si="18"/>
        <v>841</v>
      </c>
      <c r="BM30">
        <v>29</v>
      </c>
      <c r="BN30">
        <f t="shared" si="19"/>
        <v>5</v>
      </c>
      <c r="BO30">
        <f t="shared" si="20"/>
        <v>29</v>
      </c>
      <c r="BP30" t="s">
        <v>22</v>
      </c>
      <c r="BQ30">
        <v>1692</v>
      </c>
      <c r="BR30">
        <v>0</v>
      </c>
      <c r="BS30">
        <v>0</v>
      </c>
      <c r="BT30">
        <f t="shared" si="21"/>
        <v>1692</v>
      </c>
      <c r="BU30">
        <v>0</v>
      </c>
      <c r="BV30">
        <f t="shared" si="22"/>
        <v>1692</v>
      </c>
      <c r="BW30">
        <v>14</v>
      </c>
      <c r="BX30">
        <f t="shared" si="23"/>
        <v>5</v>
      </c>
      <c r="BY30">
        <f t="shared" si="24"/>
        <v>120.85714285714286</v>
      </c>
      <c r="BZ30" t="s">
        <v>23</v>
      </c>
      <c r="CA30">
        <v>1800</v>
      </c>
    </row>
    <row r="31" spans="1:79" ht="17.25" customHeight="1" x14ac:dyDescent="0.3">
      <c r="A31" s="5">
        <v>44548</v>
      </c>
      <c r="B31" t="s">
        <v>82</v>
      </c>
      <c r="C31" t="s">
        <v>83</v>
      </c>
      <c r="D31" t="s">
        <v>27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296</v>
      </c>
      <c r="AC31">
        <v>0</v>
      </c>
      <c r="AD31">
        <v>0</v>
      </c>
      <c r="AE31">
        <v>0</v>
      </c>
      <c r="AF31">
        <f t="shared" si="6"/>
        <v>296</v>
      </c>
      <c r="AG31">
        <v>0</v>
      </c>
      <c r="AH31">
        <f t="shared" si="7"/>
        <v>296</v>
      </c>
      <c r="AI31">
        <v>52</v>
      </c>
      <c r="AJ31">
        <f t="shared" si="8"/>
        <v>6</v>
      </c>
      <c r="AK31">
        <f t="shared" si="25"/>
        <v>5.6923076923076925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45</v>
      </c>
      <c r="AX31">
        <v>0</v>
      </c>
      <c r="AY31">
        <v>0</v>
      </c>
      <c r="AZ31">
        <f t="shared" si="13"/>
        <v>45</v>
      </c>
      <c r="BA31">
        <v>0</v>
      </c>
      <c r="BB31">
        <f t="shared" si="14"/>
        <v>45</v>
      </c>
      <c r="BC31">
        <v>32</v>
      </c>
      <c r="BD31">
        <f t="shared" si="15"/>
        <v>7</v>
      </c>
      <c r="BE31">
        <f t="shared" si="16"/>
        <v>1.40625</v>
      </c>
      <c r="BF31" t="s">
        <v>21</v>
      </c>
      <c r="BG31">
        <v>24</v>
      </c>
      <c r="BH31">
        <v>0</v>
      </c>
      <c r="BI31">
        <v>0</v>
      </c>
      <c r="BJ31">
        <f t="shared" si="17"/>
        <v>24</v>
      </c>
      <c r="BK31">
        <v>0</v>
      </c>
      <c r="BL31">
        <f t="shared" si="18"/>
        <v>24</v>
      </c>
      <c r="BM31">
        <v>15</v>
      </c>
      <c r="BN31">
        <f t="shared" si="19"/>
        <v>5</v>
      </c>
      <c r="BO31">
        <f t="shared" si="20"/>
        <v>1.6</v>
      </c>
      <c r="BP31" t="s">
        <v>22</v>
      </c>
      <c r="BQ31">
        <v>150</v>
      </c>
      <c r="BR31">
        <v>0</v>
      </c>
      <c r="BS31">
        <v>0</v>
      </c>
      <c r="BT31">
        <f t="shared" si="21"/>
        <v>150</v>
      </c>
      <c r="BU31">
        <v>0</v>
      </c>
      <c r="BV31">
        <f t="shared" si="22"/>
        <v>150</v>
      </c>
      <c r="BW31">
        <v>11</v>
      </c>
      <c r="BX31">
        <f t="shared" si="23"/>
        <v>5</v>
      </c>
      <c r="BY31">
        <f t="shared" si="24"/>
        <v>13.636363636363637</v>
      </c>
      <c r="BZ31" t="s">
        <v>23</v>
      </c>
      <c r="CA31">
        <v>0</v>
      </c>
    </row>
    <row r="32" spans="1:79" ht="17.25" customHeight="1" x14ac:dyDescent="0.3">
      <c r="A32" s="5">
        <v>44548</v>
      </c>
      <c r="B32" t="s">
        <v>84</v>
      </c>
      <c r="C32" t="s">
        <v>85</v>
      </c>
      <c r="D32" t="s">
        <v>27</v>
      </c>
      <c r="F32">
        <v>876</v>
      </c>
      <c r="G32">
        <v>0</v>
      </c>
      <c r="H32">
        <v>0</v>
      </c>
      <c r="I32">
        <v>-63</v>
      </c>
      <c r="J32">
        <f t="shared" si="0"/>
        <v>813</v>
      </c>
      <c r="K32">
        <v>0</v>
      </c>
      <c r="L32">
        <f t="shared" si="1"/>
        <v>813</v>
      </c>
      <c r="M32">
        <v>168</v>
      </c>
      <c r="N32">
        <v>1</v>
      </c>
      <c r="O32">
        <f t="shared" si="2"/>
        <v>4.8392857142857144</v>
      </c>
      <c r="Q32">
        <v>1264</v>
      </c>
      <c r="R32">
        <v>0</v>
      </c>
      <c r="S32">
        <v>0</v>
      </c>
      <c r="T32">
        <v>0</v>
      </c>
      <c r="U32">
        <f t="shared" si="3"/>
        <v>1264</v>
      </c>
      <c r="V32">
        <v>0</v>
      </c>
      <c r="W32">
        <f t="shared" si="4"/>
        <v>1264</v>
      </c>
      <c r="X32">
        <v>33</v>
      </c>
      <c r="Y32">
        <v>2</v>
      </c>
      <c r="Z32">
        <f t="shared" si="5"/>
        <v>38.303030303030305</v>
      </c>
      <c r="AA32" t="s">
        <v>16</v>
      </c>
      <c r="AB32">
        <v>8778</v>
      </c>
      <c r="AC32">
        <v>0</v>
      </c>
      <c r="AD32">
        <v>0</v>
      </c>
      <c r="AE32">
        <v>-32</v>
      </c>
      <c r="AF32">
        <f t="shared" si="6"/>
        <v>8746</v>
      </c>
      <c r="AG32">
        <v>0</v>
      </c>
      <c r="AH32">
        <f t="shared" si="7"/>
        <v>8746</v>
      </c>
      <c r="AI32">
        <v>308</v>
      </c>
      <c r="AJ32">
        <f t="shared" si="8"/>
        <v>6</v>
      </c>
      <c r="AK32">
        <f t="shared" si="25"/>
        <v>28.396103896103895</v>
      </c>
      <c r="AL32" t="s">
        <v>19</v>
      </c>
      <c r="AM32">
        <v>2197</v>
      </c>
      <c r="AN32">
        <v>345</v>
      </c>
      <c r="AO32">
        <v>-148</v>
      </c>
      <c r="AP32">
        <f t="shared" si="9"/>
        <v>2394</v>
      </c>
      <c r="AQ32">
        <v>0</v>
      </c>
      <c r="AR32">
        <f t="shared" si="10"/>
        <v>2394</v>
      </c>
      <c r="AS32">
        <v>60</v>
      </c>
      <c r="AT32">
        <f t="shared" si="11"/>
        <v>6</v>
      </c>
      <c r="AU32">
        <f t="shared" si="12"/>
        <v>39.9</v>
      </c>
      <c r="AV32" t="s">
        <v>20</v>
      </c>
      <c r="AW32">
        <v>2561</v>
      </c>
      <c r="AX32">
        <v>0</v>
      </c>
      <c r="AY32">
        <v>0</v>
      </c>
      <c r="AZ32">
        <f t="shared" si="13"/>
        <v>2561</v>
      </c>
      <c r="BA32">
        <v>0</v>
      </c>
      <c r="BB32">
        <f t="shared" si="14"/>
        <v>2561</v>
      </c>
      <c r="BC32">
        <v>86</v>
      </c>
      <c r="BD32">
        <f t="shared" si="15"/>
        <v>7</v>
      </c>
      <c r="BE32">
        <f t="shared" si="16"/>
        <v>29.779069767441861</v>
      </c>
      <c r="BF32" t="s">
        <v>21</v>
      </c>
      <c r="BG32">
        <v>999</v>
      </c>
      <c r="BH32">
        <v>0</v>
      </c>
      <c r="BI32">
        <v>-21</v>
      </c>
      <c r="BJ32">
        <f t="shared" si="17"/>
        <v>978</v>
      </c>
      <c r="BK32">
        <v>0</v>
      </c>
      <c r="BL32">
        <f t="shared" si="18"/>
        <v>978</v>
      </c>
      <c r="BM32">
        <v>62</v>
      </c>
      <c r="BN32">
        <f t="shared" si="19"/>
        <v>5</v>
      </c>
      <c r="BO32">
        <f t="shared" si="20"/>
        <v>15.774193548387096</v>
      </c>
      <c r="BP32" t="s">
        <v>22</v>
      </c>
      <c r="BQ32">
        <v>1540</v>
      </c>
      <c r="BR32">
        <v>0</v>
      </c>
      <c r="BS32">
        <v>0</v>
      </c>
      <c r="BT32">
        <f t="shared" si="21"/>
        <v>1540</v>
      </c>
      <c r="BU32">
        <v>0</v>
      </c>
      <c r="BV32">
        <f t="shared" si="22"/>
        <v>1540</v>
      </c>
      <c r="BW32">
        <v>45</v>
      </c>
      <c r="BX32">
        <f t="shared" si="23"/>
        <v>5</v>
      </c>
      <c r="BY32">
        <f t="shared" si="24"/>
        <v>34.222222222222221</v>
      </c>
      <c r="BZ32" t="s">
        <v>23</v>
      </c>
      <c r="CA32">
        <v>21600</v>
      </c>
    </row>
    <row r="33" spans="1:79" ht="17.25" customHeight="1" x14ac:dyDescent="0.3">
      <c r="A33" s="5">
        <v>44548</v>
      </c>
      <c r="B33" t="s">
        <v>86</v>
      </c>
      <c r="C33" t="s">
        <v>87</v>
      </c>
      <c r="D33" t="s">
        <v>27</v>
      </c>
      <c r="F33">
        <v>281</v>
      </c>
      <c r="G33">
        <v>1497</v>
      </c>
      <c r="H33">
        <v>0</v>
      </c>
      <c r="I33">
        <v>-500</v>
      </c>
      <c r="J33">
        <f t="shared" si="0"/>
        <v>1278</v>
      </c>
      <c r="K33">
        <v>0</v>
      </c>
      <c r="L33">
        <f t="shared" si="1"/>
        <v>1278</v>
      </c>
      <c r="M33">
        <v>183</v>
      </c>
      <c r="N33">
        <v>1</v>
      </c>
      <c r="O33">
        <f t="shared" si="2"/>
        <v>6.9836065573770494</v>
      </c>
      <c r="Q33">
        <v>784</v>
      </c>
      <c r="R33">
        <v>22</v>
      </c>
      <c r="S33">
        <v>0</v>
      </c>
      <c r="T33">
        <v>0</v>
      </c>
      <c r="U33">
        <f t="shared" si="3"/>
        <v>806</v>
      </c>
      <c r="V33">
        <v>2400</v>
      </c>
      <c r="W33">
        <f t="shared" si="4"/>
        <v>3206</v>
      </c>
      <c r="X33">
        <v>32</v>
      </c>
      <c r="Y33">
        <v>2</v>
      </c>
      <c r="Z33">
        <f t="shared" si="5"/>
        <v>100.1875</v>
      </c>
      <c r="AA33" t="s">
        <v>16</v>
      </c>
      <c r="AB33">
        <v>8423</v>
      </c>
      <c r="AC33">
        <v>0</v>
      </c>
      <c r="AD33">
        <v>0</v>
      </c>
      <c r="AE33">
        <v>0</v>
      </c>
      <c r="AF33">
        <f t="shared" si="6"/>
        <v>8423</v>
      </c>
      <c r="AG33">
        <v>6240</v>
      </c>
      <c r="AH33">
        <f t="shared" si="7"/>
        <v>14663</v>
      </c>
      <c r="AI33">
        <v>230</v>
      </c>
      <c r="AJ33">
        <f t="shared" si="8"/>
        <v>6</v>
      </c>
      <c r="AK33">
        <f t="shared" si="25"/>
        <v>63.752173913043478</v>
      </c>
      <c r="AL33" t="s">
        <v>19</v>
      </c>
      <c r="AM33">
        <v>1456</v>
      </c>
      <c r="AN33">
        <v>447</v>
      </c>
      <c r="AO33">
        <v>0</v>
      </c>
      <c r="AP33">
        <f t="shared" si="9"/>
        <v>1903</v>
      </c>
      <c r="AQ33">
        <v>0</v>
      </c>
      <c r="AR33">
        <f t="shared" si="10"/>
        <v>1903</v>
      </c>
      <c r="AS33">
        <v>39</v>
      </c>
      <c r="AT33">
        <f t="shared" si="11"/>
        <v>6</v>
      </c>
      <c r="AU33">
        <f t="shared" si="12"/>
        <v>48.794871794871796</v>
      </c>
      <c r="AV33" t="s">
        <v>20</v>
      </c>
      <c r="AW33">
        <v>468</v>
      </c>
      <c r="AX33">
        <v>4509</v>
      </c>
      <c r="AY33">
        <v>-340</v>
      </c>
      <c r="AZ33">
        <f t="shared" si="13"/>
        <v>4637</v>
      </c>
      <c r="BA33">
        <v>0</v>
      </c>
      <c r="BB33">
        <f t="shared" si="14"/>
        <v>4637</v>
      </c>
      <c r="BC33">
        <v>50</v>
      </c>
      <c r="BD33">
        <f t="shared" si="15"/>
        <v>7</v>
      </c>
      <c r="BE33">
        <f t="shared" si="16"/>
        <v>92.74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3118</v>
      </c>
      <c r="BS33">
        <v>0</v>
      </c>
      <c r="BT33">
        <f t="shared" si="21"/>
        <v>4359</v>
      </c>
      <c r="BU33">
        <v>0</v>
      </c>
      <c r="BV33">
        <f t="shared" si="22"/>
        <v>4359</v>
      </c>
      <c r="BW33">
        <v>72</v>
      </c>
      <c r="BX33">
        <f t="shared" si="23"/>
        <v>5</v>
      </c>
      <c r="BY33">
        <f t="shared" si="24"/>
        <v>60.541666666666664</v>
      </c>
      <c r="BZ33" t="s">
        <v>23</v>
      </c>
      <c r="CA33">
        <v>42040</v>
      </c>
    </row>
    <row r="34" spans="1:79" ht="17.25" customHeight="1" x14ac:dyDescent="0.3">
      <c r="A34" s="5">
        <v>44548</v>
      </c>
      <c r="B34" t="s">
        <v>88</v>
      </c>
      <c r="C34" t="s">
        <v>89</v>
      </c>
      <c r="D34" t="s">
        <v>27</v>
      </c>
      <c r="F34">
        <v>1471</v>
      </c>
      <c r="G34">
        <v>2025</v>
      </c>
      <c r="H34">
        <v>0</v>
      </c>
      <c r="I34">
        <v>0</v>
      </c>
      <c r="J34">
        <f t="shared" si="0"/>
        <v>3496</v>
      </c>
      <c r="K34">
        <v>0</v>
      </c>
      <c r="L34">
        <f t="shared" si="1"/>
        <v>3496</v>
      </c>
      <c r="M34">
        <v>160</v>
      </c>
      <c r="N34">
        <v>1</v>
      </c>
      <c r="O34">
        <f t="shared" si="2"/>
        <v>21.85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A34" t="s">
        <v>16</v>
      </c>
      <c r="AB34">
        <v>3716</v>
      </c>
      <c r="AC34">
        <v>0</v>
      </c>
      <c r="AD34">
        <v>0</v>
      </c>
      <c r="AE34">
        <v>0</v>
      </c>
      <c r="AF34">
        <f t="shared" si="6"/>
        <v>3716</v>
      </c>
      <c r="AG34">
        <v>0</v>
      </c>
      <c r="AH34">
        <f t="shared" si="7"/>
        <v>3716</v>
      </c>
      <c r="AI34">
        <v>19</v>
      </c>
      <c r="AJ34">
        <f t="shared" si="8"/>
        <v>6</v>
      </c>
      <c r="AK34">
        <f t="shared" si="25"/>
        <v>195.57894736842104</v>
      </c>
      <c r="AL34" t="s">
        <v>19</v>
      </c>
      <c r="AM34">
        <v>1311</v>
      </c>
      <c r="AN34">
        <v>171</v>
      </c>
      <c r="AO34">
        <v>0</v>
      </c>
      <c r="AP34">
        <f t="shared" si="9"/>
        <v>1482</v>
      </c>
      <c r="AQ34">
        <v>0</v>
      </c>
      <c r="AR34">
        <f t="shared" si="10"/>
        <v>1482</v>
      </c>
      <c r="AS34">
        <v>23</v>
      </c>
      <c r="AT34">
        <f t="shared" si="11"/>
        <v>6</v>
      </c>
      <c r="AU34">
        <f t="shared" si="12"/>
        <v>64.434782608695656</v>
      </c>
      <c r="AV34" t="s">
        <v>20</v>
      </c>
      <c r="AW34">
        <v>76</v>
      </c>
      <c r="AX34">
        <v>450</v>
      </c>
      <c r="AY34">
        <v>0</v>
      </c>
      <c r="AZ34">
        <f t="shared" si="13"/>
        <v>526</v>
      </c>
      <c r="BA34">
        <v>0</v>
      </c>
      <c r="BB34">
        <f t="shared" si="14"/>
        <v>526</v>
      </c>
      <c r="BC34">
        <v>13</v>
      </c>
      <c r="BD34">
        <f t="shared" si="15"/>
        <v>7</v>
      </c>
      <c r="BE34">
        <f t="shared" si="16"/>
        <v>40.46153846153846</v>
      </c>
      <c r="BF34" t="s">
        <v>21</v>
      </c>
      <c r="BG34">
        <v>623</v>
      </c>
      <c r="BH34">
        <v>300</v>
      </c>
      <c r="BI34">
        <v>0</v>
      </c>
      <c r="BJ34">
        <f t="shared" si="17"/>
        <v>923</v>
      </c>
      <c r="BK34">
        <v>0</v>
      </c>
      <c r="BL34">
        <f t="shared" si="18"/>
        <v>923</v>
      </c>
      <c r="BM34">
        <v>45</v>
      </c>
      <c r="BN34">
        <f t="shared" si="19"/>
        <v>5</v>
      </c>
      <c r="BO34">
        <f t="shared" si="20"/>
        <v>20.511111111111113</v>
      </c>
      <c r="BP34" t="s">
        <v>22</v>
      </c>
      <c r="BQ34">
        <v>705</v>
      </c>
      <c r="BR34">
        <v>3771</v>
      </c>
      <c r="BS34">
        <v>0</v>
      </c>
      <c r="BT34">
        <f t="shared" si="21"/>
        <v>4476</v>
      </c>
      <c r="BU34">
        <v>0</v>
      </c>
      <c r="BV34">
        <f t="shared" si="22"/>
        <v>4476</v>
      </c>
      <c r="BW34">
        <v>60</v>
      </c>
      <c r="BX34">
        <f t="shared" si="23"/>
        <v>5</v>
      </c>
      <c r="BY34">
        <f t="shared" si="24"/>
        <v>74.599999999999994</v>
      </c>
      <c r="BZ34" t="s">
        <v>23</v>
      </c>
      <c r="CA34">
        <v>8226</v>
      </c>
    </row>
    <row r="35" spans="1:79" ht="17.25" customHeight="1" x14ac:dyDescent="0.3">
      <c r="A35" s="5">
        <v>44548</v>
      </c>
      <c r="B35" t="s">
        <v>90</v>
      </c>
      <c r="C35" t="s">
        <v>91</v>
      </c>
      <c r="D35" t="s">
        <v>27</v>
      </c>
      <c r="F35">
        <v>415</v>
      </c>
      <c r="G35">
        <v>0</v>
      </c>
      <c r="H35">
        <v>0</v>
      </c>
      <c r="I35">
        <v>0</v>
      </c>
      <c r="J35">
        <f t="shared" si="0"/>
        <v>415</v>
      </c>
      <c r="K35">
        <v>0</v>
      </c>
      <c r="L35">
        <f t="shared" si="1"/>
        <v>415</v>
      </c>
      <c r="M35">
        <v>43</v>
      </c>
      <c r="N35">
        <v>1</v>
      </c>
      <c r="O35">
        <f t="shared" si="2"/>
        <v>9.6511627906976738</v>
      </c>
      <c r="Q35">
        <v>416</v>
      </c>
      <c r="R35">
        <v>0</v>
      </c>
      <c r="S35">
        <v>0</v>
      </c>
      <c r="T35">
        <v>-14</v>
      </c>
      <c r="U35">
        <f t="shared" si="3"/>
        <v>402</v>
      </c>
      <c r="V35">
        <v>0</v>
      </c>
      <c r="W35">
        <f t="shared" si="4"/>
        <v>402</v>
      </c>
      <c r="X35">
        <v>16</v>
      </c>
      <c r="Y35">
        <v>2</v>
      </c>
      <c r="Z35">
        <f t="shared" si="5"/>
        <v>25.125</v>
      </c>
      <c r="AA35" t="s">
        <v>16</v>
      </c>
      <c r="AB35">
        <v>7067</v>
      </c>
      <c r="AC35">
        <v>0</v>
      </c>
      <c r="AD35">
        <v>0</v>
      </c>
      <c r="AE35">
        <v>-18</v>
      </c>
      <c r="AF35">
        <f t="shared" si="6"/>
        <v>7049</v>
      </c>
      <c r="AG35">
        <v>0</v>
      </c>
      <c r="AH35">
        <f t="shared" si="7"/>
        <v>7049</v>
      </c>
      <c r="AI35">
        <v>177</v>
      </c>
      <c r="AJ35">
        <f t="shared" si="8"/>
        <v>6</v>
      </c>
      <c r="AK35">
        <f t="shared" si="25"/>
        <v>39.824858757062145</v>
      </c>
      <c r="AL35" t="s">
        <v>19</v>
      </c>
      <c r="AM35">
        <v>1963</v>
      </c>
      <c r="AN35">
        <v>430</v>
      </c>
      <c r="AO35">
        <v>-9</v>
      </c>
      <c r="AP35">
        <f t="shared" si="9"/>
        <v>2384</v>
      </c>
      <c r="AQ35">
        <v>0</v>
      </c>
      <c r="AR35">
        <f t="shared" si="10"/>
        <v>2384</v>
      </c>
      <c r="AS35">
        <v>91</v>
      </c>
      <c r="AT35">
        <f t="shared" si="11"/>
        <v>6</v>
      </c>
      <c r="AU35">
        <f t="shared" si="12"/>
        <v>26.197802197802197</v>
      </c>
      <c r="AV35" t="s">
        <v>20</v>
      </c>
      <c r="AW35">
        <v>2452</v>
      </c>
      <c r="AX35">
        <v>0</v>
      </c>
      <c r="AY35">
        <v>-6</v>
      </c>
      <c r="AZ35">
        <f t="shared" si="13"/>
        <v>2446</v>
      </c>
      <c r="BA35">
        <v>0</v>
      </c>
      <c r="BB35">
        <f t="shared" si="14"/>
        <v>2446</v>
      </c>
      <c r="BC35">
        <v>102</v>
      </c>
      <c r="BD35">
        <f t="shared" si="15"/>
        <v>7</v>
      </c>
      <c r="BE35">
        <f t="shared" si="16"/>
        <v>23.980392156862745</v>
      </c>
      <c r="BF35" t="s">
        <v>21</v>
      </c>
      <c r="BG35">
        <v>874</v>
      </c>
      <c r="BH35">
        <v>2</v>
      </c>
      <c r="BI35">
        <v>-7</v>
      </c>
      <c r="BJ35">
        <f t="shared" si="17"/>
        <v>869</v>
      </c>
      <c r="BK35">
        <v>0</v>
      </c>
      <c r="BL35">
        <f t="shared" si="18"/>
        <v>869</v>
      </c>
      <c r="BM35">
        <v>52</v>
      </c>
      <c r="BN35">
        <f t="shared" si="19"/>
        <v>5</v>
      </c>
      <c r="BO35">
        <f t="shared" si="20"/>
        <v>16.71153846153846</v>
      </c>
      <c r="BP35" t="s">
        <v>22</v>
      </c>
      <c r="BQ35">
        <v>3176</v>
      </c>
      <c r="BR35">
        <v>0</v>
      </c>
      <c r="BS35">
        <v>0</v>
      </c>
      <c r="BT35">
        <f t="shared" si="21"/>
        <v>3176</v>
      </c>
      <c r="BU35">
        <v>0</v>
      </c>
      <c r="BV35">
        <f t="shared" si="22"/>
        <v>3176</v>
      </c>
      <c r="BW35">
        <v>41</v>
      </c>
      <c r="BX35">
        <f t="shared" si="23"/>
        <v>5</v>
      </c>
      <c r="BY35">
        <f t="shared" si="24"/>
        <v>77.463414634146346</v>
      </c>
      <c r="BZ35" t="s">
        <v>23</v>
      </c>
      <c r="CA35">
        <v>6070</v>
      </c>
    </row>
    <row r="36" spans="1:79" ht="17.25" customHeight="1" x14ac:dyDescent="0.3">
      <c r="A36" s="5">
        <v>44548</v>
      </c>
      <c r="B36" t="s">
        <v>92</v>
      </c>
      <c r="C36" t="s">
        <v>93</v>
      </c>
      <c r="D36" t="s">
        <v>27</v>
      </c>
      <c r="F36">
        <v>327</v>
      </c>
      <c r="G36">
        <v>0</v>
      </c>
      <c r="H36">
        <v>0</v>
      </c>
      <c r="I36">
        <v>0</v>
      </c>
      <c r="J36">
        <f t="shared" si="0"/>
        <v>327</v>
      </c>
      <c r="K36">
        <v>0</v>
      </c>
      <c r="L36">
        <f t="shared" si="1"/>
        <v>327</v>
      </c>
      <c r="M36">
        <v>32</v>
      </c>
      <c r="N36">
        <v>1</v>
      </c>
      <c r="O36">
        <f t="shared" si="2"/>
        <v>10.21875</v>
      </c>
      <c r="Q36">
        <v>338</v>
      </c>
      <c r="R36">
        <v>0</v>
      </c>
      <c r="S36">
        <v>0</v>
      </c>
      <c r="T36">
        <v>-7</v>
      </c>
      <c r="U36">
        <f t="shared" si="3"/>
        <v>331</v>
      </c>
      <c r="V36">
        <v>0</v>
      </c>
      <c r="W36">
        <f t="shared" si="4"/>
        <v>331</v>
      </c>
      <c r="X36">
        <v>10</v>
      </c>
      <c r="Y36">
        <v>2</v>
      </c>
      <c r="Z36">
        <f t="shared" si="5"/>
        <v>33.1</v>
      </c>
      <c r="AA36" t="s">
        <v>16</v>
      </c>
      <c r="AB36">
        <v>6532</v>
      </c>
      <c r="AC36">
        <v>0</v>
      </c>
      <c r="AD36">
        <v>0</v>
      </c>
      <c r="AE36">
        <v>-18</v>
      </c>
      <c r="AF36">
        <f t="shared" si="6"/>
        <v>6514</v>
      </c>
      <c r="AG36">
        <v>0</v>
      </c>
      <c r="AH36">
        <f t="shared" si="7"/>
        <v>6514</v>
      </c>
      <c r="AI36">
        <v>153</v>
      </c>
      <c r="AJ36">
        <f t="shared" si="8"/>
        <v>6</v>
      </c>
      <c r="AK36">
        <f t="shared" si="25"/>
        <v>42.575163398692808</v>
      </c>
      <c r="AL36" t="s">
        <v>19</v>
      </c>
      <c r="AM36">
        <v>2484</v>
      </c>
      <c r="AN36">
        <v>221</v>
      </c>
      <c r="AO36">
        <v>-15</v>
      </c>
      <c r="AP36">
        <f t="shared" si="9"/>
        <v>2690</v>
      </c>
      <c r="AQ36">
        <v>0</v>
      </c>
      <c r="AR36">
        <f t="shared" si="10"/>
        <v>2690</v>
      </c>
      <c r="AS36">
        <v>59</v>
      </c>
      <c r="AT36">
        <f t="shared" si="11"/>
        <v>6</v>
      </c>
      <c r="AU36">
        <f t="shared" si="12"/>
        <v>45.593220338983052</v>
      </c>
      <c r="AV36" t="s">
        <v>20</v>
      </c>
      <c r="AW36">
        <v>2335</v>
      </c>
      <c r="AX36">
        <v>0</v>
      </c>
      <c r="AY36">
        <v>-6</v>
      </c>
      <c r="AZ36">
        <f t="shared" si="13"/>
        <v>2329</v>
      </c>
      <c r="BA36">
        <v>0</v>
      </c>
      <c r="BB36">
        <f t="shared" si="14"/>
        <v>2329</v>
      </c>
      <c r="BC36">
        <v>89</v>
      </c>
      <c r="BD36">
        <f t="shared" si="15"/>
        <v>7</v>
      </c>
      <c r="BE36">
        <f t="shared" si="16"/>
        <v>26.168539325842698</v>
      </c>
      <c r="BF36" t="s">
        <v>21</v>
      </c>
      <c r="BG36">
        <v>2006</v>
      </c>
      <c r="BH36">
        <v>2</v>
      </c>
      <c r="BI36">
        <v>-14</v>
      </c>
      <c r="BJ36">
        <f t="shared" si="17"/>
        <v>1994</v>
      </c>
      <c r="BK36">
        <v>0</v>
      </c>
      <c r="BL36">
        <f t="shared" si="18"/>
        <v>1994</v>
      </c>
      <c r="BM36">
        <v>44</v>
      </c>
      <c r="BN36">
        <f t="shared" si="19"/>
        <v>5</v>
      </c>
      <c r="BO36">
        <f t="shared" si="20"/>
        <v>45.31818181818182</v>
      </c>
      <c r="BP36" t="s">
        <v>22</v>
      </c>
      <c r="BQ36">
        <v>2276</v>
      </c>
      <c r="BR36">
        <v>0</v>
      </c>
      <c r="BS36">
        <v>0</v>
      </c>
      <c r="BT36">
        <f t="shared" si="21"/>
        <v>2276</v>
      </c>
      <c r="BU36">
        <v>0</v>
      </c>
      <c r="BV36">
        <f t="shared" si="22"/>
        <v>2276</v>
      </c>
      <c r="BW36">
        <v>25</v>
      </c>
      <c r="BX36">
        <f t="shared" si="23"/>
        <v>5</v>
      </c>
      <c r="BY36">
        <f t="shared" si="24"/>
        <v>91.04</v>
      </c>
      <c r="BZ36" t="s">
        <v>23</v>
      </c>
      <c r="CA36">
        <v>15739</v>
      </c>
    </row>
    <row r="37" spans="1:79" ht="17.25" customHeight="1" x14ac:dyDescent="0.3">
      <c r="A37" s="5">
        <v>44548</v>
      </c>
      <c r="B37" t="s">
        <v>94</v>
      </c>
      <c r="C37" t="s">
        <v>95</v>
      </c>
      <c r="D37" t="s">
        <v>27</v>
      </c>
      <c r="F37">
        <v>1214</v>
      </c>
      <c r="G37">
        <v>0</v>
      </c>
      <c r="H37">
        <v>0</v>
      </c>
      <c r="I37">
        <v>0</v>
      </c>
      <c r="J37">
        <f t="shared" si="0"/>
        <v>1214</v>
      </c>
      <c r="K37">
        <v>0</v>
      </c>
      <c r="L37">
        <f t="shared" si="1"/>
        <v>1214</v>
      </c>
      <c r="M37">
        <v>65</v>
      </c>
      <c r="N37">
        <v>1</v>
      </c>
      <c r="O37">
        <f t="shared" si="2"/>
        <v>18.676923076923078</v>
      </c>
      <c r="Q37">
        <v>1501</v>
      </c>
      <c r="R37">
        <v>0</v>
      </c>
      <c r="S37">
        <v>0</v>
      </c>
      <c r="T37">
        <v>0</v>
      </c>
      <c r="U37">
        <f t="shared" si="3"/>
        <v>1501</v>
      </c>
      <c r="V37">
        <v>0</v>
      </c>
      <c r="W37">
        <f t="shared" si="4"/>
        <v>1501</v>
      </c>
      <c r="X37">
        <v>21</v>
      </c>
      <c r="Y37">
        <v>2</v>
      </c>
      <c r="Z37">
        <f t="shared" si="5"/>
        <v>71.476190476190482</v>
      </c>
      <c r="AA37" t="s">
        <v>16</v>
      </c>
      <c r="AB37">
        <v>2816</v>
      </c>
      <c r="AC37">
        <v>0</v>
      </c>
      <c r="AD37">
        <v>0</v>
      </c>
      <c r="AE37">
        <v>0</v>
      </c>
      <c r="AF37">
        <f t="shared" si="6"/>
        <v>2816</v>
      </c>
      <c r="AG37">
        <v>0</v>
      </c>
      <c r="AH37">
        <f t="shared" si="7"/>
        <v>2816</v>
      </c>
      <c r="AI37">
        <v>61</v>
      </c>
      <c r="AJ37">
        <f t="shared" si="8"/>
        <v>6</v>
      </c>
      <c r="AK37">
        <f t="shared" si="25"/>
        <v>46.16393442622951</v>
      </c>
      <c r="AL37" t="s">
        <v>19</v>
      </c>
      <c r="AM37">
        <v>3608</v>
      </c>
      <c r="AN37">
        <v>300</v>
      </c>
      <c r="AO37">
        <v>-36</v>
      </c>
      <c r="AP37">
        <f t="shared" si="9"/>
        <v>3872</v>
      </c>
      <c r="AQ37">
        <v>0</v>
      </c>
      <c r="AR37">
        <f t="shared" si="10"/>
        <v>3872</v>
      </c>
      <c r="AS37">
        <v>24</v>
      </c>
      <c r="AT37">
        <f t="shared" si="11"/>
        <v>6</v>
      </c>
      <c r="AU37">
        <f t="shared" si="12"/>
        <v>161.33333333333334</v>
      </c>
      <c r="AV37" t="s">
        <v>20</v>
      </c>
      <c r="AW37">
        <v>2512</v>
      </c>
      <c r="AX37">
        <v>0</v>
      </c>
      <c r="AY37">
        <v>0</v>
      </c>
      <c r="AZ37">
        <f t="shared" si="13"/>
        <v>2512</v>
      </c>
      <c r="BA37">
        <v>0</v>
      </c>
      <c r="BB37">
        <f t="shared" si="14"/>
        <v>2512</v>
      </c>
      <c r="BC37">
        <v>43</v>
      </c>
      <c r="BD37">
        <f t="shared" si="15"/>
        <v>7</v>
      </c>
      <c r="BE37">
        <f t="shared" si="16"/>
        <v>58.418604651162788</v>
      </c>
      <c r="BF37" t="s">
        <v>21</v>
      </c>
      <c r="BG37">
        <v>1084</v>
      </c>
      <c r="BH37">
        <v>0</v>
      </c>
      <c r="BI37">
        <v>0</v>
      </c>
      <c r="BJ37">
        <f t="shared" si="17"/>
        <v>1084</v>
      </c>
      <c r="BK37">
        <v>0</v>
      </c>
      <c r="BL37">
        <f t="shared" si="18"/>
        <v>1084</v>
      </c>
      <c r="BM37">
        <v>37</v>
      </c>
      <c r="BN37">
        <f t="shared" si="19"/>
        <v>5</v>
      </c>
      <c r="BO37">
        <f t="shared" si="20"/>
        <v>29.297297297297298</v>
      </c>
      <c r="BP37" t="s">
        <v>22</v>
      </c>
      <c r="BQ37">
        <v>3737</v>
      </c>
      <c r="BR37">
        <v>0</v>
      </c>
      <c r="BS37">
        <v>0</v>
      </c>
      <c r="BT37">
        <f t="shared" si="21"/>
        <v>3737</v>
      </c>
      <c r="BU37">
        <v>0</v>
      </c>
      <c r="BV37">
        <f t="shared" si="22"/>
        <v>3737</v>
      </c>
      <c r="BW37">
        <v>30</v>
      </c>
      <c r="BX37">
        <f t="shared" si="23"/>
        <v>5</v>
      </c>
      <c r="BY37">
        <f t="shared" si="24"/>
        <v>124.56666666666666</v>
      </c>
      <c r="BZ37" t="s">
        <v>23</v>
      </c>
      <c r="CA37">
        <v>23134</v>
      </c>
    </row>
    <row r="38" spans="1:79" ht="17.25" customHeight="1" x14ac:dyDescent="0.3">
      <c r="A38" s="5">
        <v>44548</v>
      </c>
      <c r="B38" t="s">
        <v>96</v>
      </c>
      <c r="C38" t="s">
        <v>97</v>
      </c>
      <c r="D38" t="s">
        <v>27</v>
      </c>
      <c r="F38">
        <v>3270</v>
      </c>
      <c r="G38">
        <v>0</v>
      </c>
      <c r="H38">
        <v>0</v>
      </c>
      <c r="I38">
        <v>-686</v>
      </c>
      <c r="J38">
        <f t="shared" si="0"/>
        <v>2584</v>
      </c>
      <c r="K38">
        <v>7020</v>
      </c>
      <c r="L38">
        <f t="shared" si="1"/>
        <v>9604</v>
      </c>
      <c r="M38">
        <v>1882</v>
      </c>
      <c r="N38">
        <v>1</v>
      </c>
      <c r="O38">
        <f t="shared" si="2"/>
        <v>5.1030818278427201</v>
      </c>
      <c r="Q38">
        <v>1016</v>
      </c>
      <c r="R38">
        <v>0</v>
      </c>
      <c r="S38">
        <v>0</v>
      </c>
      <c r="T38">
        <v>-50</v>
      </c>
      <c r="U38">
        <f t="shared" si="3"/>
        <v>966</v>
      </c>
      <c r="V38">
        <v>6200</v>
      </c>
      <c r="W38">
        <f t="shared" si="4"/>
        <v>7166</v>
      </c>
      <c r="X38">
        <v>470</v>
      </c>
      <c r="Y38">
        <v>2</v>
      </c>
      <c r="Z38">
        <f t="shared" si="5"/>
        <v>15.246808510638298</v>
      </c>
      <c r="AA38" t="s">
        <v>16</v>
      </c>
      <c r="AB38">
        <v>33357</v>
      </c>
      <c r="AC38">
        <v>0</v>
      </c>
      <c r="AD38">
        <v>0</v>
      </c>
      <c r="AE38">
        <v>-367</v>
      </c>
      <c r="AF38">
        <f t="shared" si="6"/>
        <v>32990</v>
      </c>
      <c r="AG38">
        <v>6000</v>
      </c>
      <c r="AH38">
        <f t="shared" si="7"/>
        <v>38990</v>
      </c>
      <c r="AI38">
        <v>2542</v>
      </c>
      <c r="AJ38">
        <f t="shared" si="8"/>
        <v>6</v>
      </c>
      <c r="AK38">
        <f t="shared" si="25"/>
        <v>15.33831628638867</v>
      </c>
      <c r="AL38" t="s">
        <v>19</v>
      </c>
      <c r="AM38">
        <v>10981</v>
      </c>
      <c r="AN38">
        <v>6045</v>
      </c>
      <c r="AO38">
        <v>-1212</v>
      </c>
      <c r="AP38">
        <f t="shared" si="9"/>
        <v>15814</v>
      </c>
      <c r="AQ38">
        <f>7500+10000+10000</f>
        <v>27500</v>
      </c>
      <c r="AR38">
        <f t="shared" si="10"/>
        <v>43314</v>
      </c>
      <c r="AS38">
        <v>1093</v>
      </c>
      <c r="AT38">
        <f t="shared" si="11"/>
        <v>6</v>
      </c>
      <c r="AU38">
        <f t="shared" si="12"/>
        <v>39.628545288197621</v>
      </c>
      <c r="AV38" t="s">
        <v>20</v>
      </c>
      <c r="AW38">
        <v>7820</v>
      </c>
      <c r="AX38">
        <v>0</v>
      </c>
      <c r="AY38">
        <v>-300</v>
      </c>
      <c r="AZ38">
        <f t="shared" si="13"/>
        <v>7520</v>
      </c>
      <c r="BA38">
        <v>5000</v>
      </c>
      <c r="BB38">
        <f t="shared" si="14"/>
        <v>12520</v>
      </c>
      <c r="BC38">
        <v>704</v>
      </c>
      <c r="BD38">
        <f t="shared" si="15"/>
        <v>7</v>
      </c>
      <c r="BE38">
        <f t="shared" si="16"/>
        <v>17.78409090909091</v>
      </c>
      <c r="BF38" t="s">
        <v>21</v>
      </c>
      <c r="BG38">
        <v>453</v>
      </c>
      <c r="BH38">
        <v>0</v>
      </c>
      <c r="BI38">
        <v>-452</v>
      </c>
      <c r="BJ38">
        <f t="shared" si="17"/>
        <v>1</v>
      </c>
      <c r="BK38">
        <v>0</v>
      </c>
      <c r="BL38">
        <f t="shared" si="18"/>
        <v>1</v>
      </c>
      <c r="BM38">
        <v>424</v>
      </c>
      <c r="BN38">
        <f t="shared" si="19"/>
        <v>5</v>
      </c>
      <c r="BO38">
        <f t="shared" si="20"/>
        <v>2.3584905660377358E-3</v>
      </c>
      <c r="BP38" t="s">
        <v>22</v>
      </c>
      <c r="BQ38">
        <v>555</v>
      </c>
      <c r="BR38">
        <v>0</v>
      </c>
      <c r="BS38">
        <v>-107</v>
      </c>
      <c r="BT38">
        <f t="shared" si="21"/>
        <v>448</v>
      </c>
      <c r="BU38">
        <v>6000</v>
      </c>
      <c r="BV38">
        <f t="shared" si="22"/>
        <v>6448</v>
      </c>
      <c r="BW38">
        <v>512</v>
      </c>
      <c r="BX38">
        <f t="shared" si="23"/>
        <v>5</v>
      </c>
      <c r="BY38">
        <f t="shared" si="24"/>
        <v>12.59375</v>
      </c>
      <c r="BZ38" t="s">
        <v>23</v>
      </c>
      <c r="CA38">
        <v>1100</v>
      </c>
    </row>
    <row r="39" spans="1:79" ht="17.25" customHeight="1" x14ac:dyDescent="0.3">
      <c r="A39" s="5">
        <v>44548</v>
      </c>
      <c r="B39" t="s">
        <v>98</v>
      </c>
      <c r="C39" t="s">
        <v>99</v>
      </c>
      <c r="D39" t="s">
        <v>27</v>
      </c>
      <c r="F39">
        <v>1243</v>
      </c>
      <c r="G39">
        <v>0</v>
      </c>
      <c r="H39">
        <v>0</v>
      </c>
      <c r="I39">
        <v>-80</v>
      </c>
      <c r="J39">
        <f t="shared" si="0"/>
        <v>1163</v>
      </c>
      <c r="K39">
        <v>0</v>
      </c>
      <c r="L39">
        <f t="shared" si="1"/>
        <v>1163</v>
      </c>
      <c r="M39">
        <v>100</v>
      </c>
      <c r="N39">
        <v>1</v>
      </c>
      <c r="O39">
        <f t="shared" si="2"/>
        <v>11.63</v>
      </c>
      <c r="Q39">
        <v>434</v>
      </c>
      <c r="R39">
        <v>0</v>
      </c>
      <c r="S39">
        <v>0</v>
      </c>
      <c r="T39">
        <v>0</v>
      </c>
      <c r="U39">
        <f t="shared" si="3"/>
        <v>434</v>
      </c>
      <c r="V39">
        <v>0</v>
      </c>
      <c r="W39">
        <f t="shared" si="4"/>
        <v>434</v>
      </c>
      <c r="X39">
        <v>26</v>
      </c>
      <c r="Y39">
        <v>2</v>
      </c>
      <c r="Z39">
        <f t="shared" si="5"/>
        <v>16.692307692307693</v>
      </c>
      <c r="AA39" t="s">
        <v>16</v>
      </c>
      <c r="AB39">
        <v>12756</v>
      </c>
      <c r="AC39">
        <v>0</v>
      </c>
      <c r="AD39">
        <v>0</v>
      </c>
      <c r="AE39">
        <v>-901</v>
      </c>
      <c r="AF39">
        <f t="shared" si="6"/>
        <v>11855</v>
      </c>
      <c r="AG39">
        <v>0</v>
      </c>
      <c r="AH39">
        <f t="shared" si="7"/>
        <v>11855</v>
      </c>
      <c r="AI39">
        <v>1637</v>
      </c>
      <c r="AJ39">
        <f t="shared" si="8"/>
        <v>6</v>
      </c>
      <c r="AK39">
        <f t="shared" si="25"/>
        <v>7.2419059254734268</v>
      </c>
      <c r="AL39" t="s">
        <v>19</v>
      </c>
      <c r="AM39">
        <v>366</v>
      </c>
      <c r="AN39">
        <v>5000</v>
      </c>
      <c r="AO39">
        <v>-362</v>
      </c>
      <c r="AP39">
        <f t="shared" si="9"/>
        <v>5004</v>
      </c>
      <c r="AQ39">
        <v>0</v>
      </c>
      <c r="AR39">
        <f t="shared" si="10"/>
        <v>5004</v>
      </c>
      <c r="AS39">
        <v>821</v>
      </c>
      <c r="AT39">
        <f t="shared" si="11"/>
        <v>6</v>
      </c>
      <c r="AU39">
        <f t="shared" si="12"/>
        <v>6.0950060901339826</v>
      </c>
      <c r="AV39" t="s">
        <v>20</v>
      </c>
      <c r="AW39">
        <v>9547</v>
      </c>
      <c r="AX39">
        <v>0</v>
      </c>
      <c r="AY39">
        <v>-680</v>
      </c>
      <c r="AZ39">
        <f t="shared" si="13"/>
        <v>8867</v>
      </c>
      <c r="BA39">
        <v>0</v>
      </c>
      <c r="BB39">
        <f t="shared" si="14"/>
        <v>8867</v>
      </c>
      <c r="BC39">
        <v>633</v>
      </c>
      <c r="BD39">
        <f t="shared" si="15"/>
        <v>7</v>
      </c>
      <c r="BE39">
        <f t="shared" si="16"/>
        <v>14.007898894154819</v>
      </c>
      <c r="BF39" t="s">
        <v>21</v>
      </c>
      <c r="BG39">
        <v>917</v>
      </c>
      <c r="BH39">
        <v>0</v>
      </c>
      <c r="BI39">
        <v>-151</v>
      </c>
      <c r="BJ39">
        <f t="shared" si="17"/>
        <v>766</v>
      </c>
      <c r="BK39">
        <v>0</v>
      </c>
      <c r="BL39">
        <f t="shared" si="18"/>
        <v>766</v>
      </c>
      <c r="BM39">
        <v>119</v>
      </c>
      <c r="BN39">
        <f t="shared" si="19"/>
        <v>5</v>
      </c>
      <c r="BO39">
        <f t="shared" si="20"/>
        <v>6.4369747899159666</v>
      </c>
      <c r="BP39" t="s">
        <v>22</v>
      </c>
      <c r="BQ39">
        <v>1051</v>
      </c>
      <c r="BR39">
        <v>0</v>
      </c>
      <c r="BS39">
        <v>-18</v>
      </c>
      <c r="BT39">
        <f t="shared" si="21"/>
        <v>1033</v>
      </c>
      <c r="BU39">
        <v>0</v>
      </c>
      <c r="BV39">
        <f t="shared" si="22"/>
        <v>1033</v>
      </c>
      <c r="BW39">
        <v>89</v>
      </c>
      <c r="BX39">
        <f t="shared" si="23"/>
        <v>5</v>
      </c>
      <c r="BY39">
        <f t="shared" si="24"/>
        <v>11.606741573033707</v>
      </c>
      <c r="BZ39" t="s">
        <v>23</v>
      </c>
      <c r="CA39">
        <v>-34943</v>
      </c>
    </row>
    <row r="40" spans="1:79" ht="17.25" customHeight="1" x14ac:dyDescent="0.3">
      <c r="A40" s="5">
        <v>44548</v>
      </c>
      <c r="B40" t="s">
        <v>100</v>
      </c>
      <c r="C40" t="s">
        <v>101</v>
      </c>
      <c r="D40" t="s">
        <v>27</v>
      </c>
      <c r="F40">
        <v>2199</v>
      </c>
      <c r="G40">
        <v>0</v>
      </c>
      <c r="H40">
        <v>0</v>
      </c>
      <c r="I40">
        <v>-961</v>
      </c>
      <c r="J40">
        <f t="shared" si="0"/>
        <v>1238</v>
      </c>
      <c r="K40">
        <v>7700</v>
      </c>
      <c r="L40">
        <f t="shared" si="1"/>
        <v>8938</v>
      </c>
      <c r="M40">
        <v>2054</v>
      </c>
      <c r="N40">
        <v>1</v>
      </c>
      <c r="O40">
        <f t="shared" si="2"/>
        <v>4.3515092502434278</v>
      </c>
      <c r="Q40">
        <v>1869</v>
      </c>
      <c r="R40">
        <v>0</v>
      </c>
      <c r="S40">
        <v>0</v>
      </c>
      <c r="T40">
        <v>-50</v>
      </c>
      <c r="U40">
        <f t="shared" si="3"/>
        <v>1819</v>
      </c>
      <c r="V40">
        <v>1500</v>
      </c>
      <c r="W40">
        <f t="shared" si="4"/>
        <v>3319</v>
      </c>
      <c r="X40">
        <v>460</v>
      </c>
      <c r="Y40">
        <v>2</v>
      </c>
      <c r="Z40">
        <f t="shared" si="5"/>
        <v>7.215217391304348</v>
      </c>
      <c r="AA40" t="s">
        <v>16</v>
      </c>
      <c r="AB40">
        <v>29621</v>
      </c>
      <c r="AC40">
        <v>0</v>
      </c>
      <c r="AD40">
        <v>190</v>
      </c>
      <c r="AE40">
        <v>0</v>
      </c>
      <c r="AF40">
        <f t="shared" si="6"/>
        <v>29811</v>
      </c>
      <c r="AG40">
        <f>41990+29000</f>
        <v>70990</v>
      </c>
      <c r="AH40">
        <f t="shared" si="7"/>
        <v>100801</v>
      </c>
      <c r="AI40">
        <v>8249</v>
      </c>
      <c r="AJ40">
        <f t="shared" si="8"/>
        <v>6</v>
      </c>
      <c r="AK40">
        <f t="shared" si="25"/>
        <v>12.219784216268639</v>
      </c>
      <c r="AL40" t="s">
        <v>19</v>
      </c>
      <c r="AM40">
        <v>6609</v>
      </c>
      <c r="AN40">
        <v>5000</v>
      </c>
      <c r="AO40">
        <v>-6497</v>
      </c>
      <c r="AP40">
        <f t="shared" si="9"/>
        <v>5112</v>
      </c>
      <c r="AQ40">
        <f>37000+12000</f>
        <v>49000</v>
      </c>
      <c r="AR40">
        <f t="shared" si="10"/>
        <v>54112</v>
      </c>
      <c r="AS40">
        <v>3543</v>
      </c>
      <c r="AT40">
        <f t="shared" si="11"/>
        <v>6</v>
      </c>
      <c r="AU40">
        <f t="shared" si="12"/>
        <v>15.27293254304262</v>
      </c>
      <c r="AV40" t="s">
        <v>20</v>
      </c>
      <c r="AW40">
        <v>7270</v>
      </c>
      <c r="AX40">
        <v>0</v>
      </c>
      <c r="AY40">
        <v>-702</v>
      </c>
      <c r="AZ40">
        <f t="shared" si="13"/>
        <v>6568</v>
      </c>
      <c r="BA40">
        <f>14000+6000</f>
        <v>20000</v>
      </c>
      <c r="BB40">
        <f t="shared" si="14"/>
        <v>26568</v>
      </c>
      <c r="BC40">
        <v>2607</v>
      </c>
      <c r="BD40">
        <f t="shared" si="15"/>
        <v>7</v>
      </c>
      <c r="BE40">
        <f t="shared" si="16"/>
        <v>10.191024165707709</v>
      </c>
      <c r="BF40" t="s">
        <v>21</v>
      </c>
      <c r="BG40">
        <v>1739</v>
      </c>
      <c r="BH40">
        <v>0</v>
      </c>
      <c r="BI40">
        <v>-1166</v>
      </c>
      <c r="BJ40">
        <f t="shared" si="17"/>
        <v>573</v>
      </c>
      <c r="BK40">
        <f>6000+3000</f>
        <v>9000</v>
      </c>
      <c r="BL40">
        <f t="shared" si="18"/>
        <v>9573</v>
      </c>
      <c r="BM40">
        <v>1129</v>
      </c>
      <c r="BN40">
        <f t="shared" si="19"/>
        <v>5</v>
      </c>
      <c r="BO40">
        <f t="shared" si="20"/>
        <v>8.4791851195748453</v>
      </c>
      <c r="BP40" t="s">
        <v>22</v>
      </c>
      <c r="BQ40">
        <v>99</v>
      </c>
      <c r="BR40">
        <v>92</v>
      </c>
      <c r="BS40">
        <v>-112</v>
      </c>
      <c r="BT40">
        <f t="shared" si="21"/>
        <v>79</v>
      </c>
      <c r="BU40">
        <f>1600+1600</f>
        <v>3200</v>
      </c>
      <c r="BV40">
        <f t="shared" si="22"/>
        <v>3279</v>
      </c>
      <c r="BW40">
        <v>848</v>
      </c>
      <c r="BX40">
        <f t="shared" si="23"/>
        <v>5</v>
      </c>
      <c r="BY40">
        <f t="shared" si="24"/>
        <v>3.8667452830188678</v>
      </c>
      <c r="BZ40" t="s">
        <v>23</v>
      </c>
      <c r="CA40">
        <v>555</v>
      </c>
    </row>
    <row r="41" spans="1:79" ht="17.25" customHeight="1" x14ac:dyDescent="0.3">
      <c r="A41" s="5">
        <v>44548</v>
      </c>
      <c r="B41" t="s">
        <v>102</v>
      </c>
      <c r="C41" t="s">
        <v>103</v>
      </c>
      <c r="D41" t="s">
        <v>27</v>
      </c>
      <c r="F41">
        <v>963</v>
      </c>
      <c r="G41">
        <v>0</v>
      </c>
      <c r="H41">
        <v>0</v>
      </c>
      <c r="I41">
        <v>-36</v>
      </c>
      <c r="J41">
        <f t="shared" si="0"/>
        <v>927</v>
      </c>
      <c r="K41">
        <v>0</v>
      </c>
      <c r="L41">
        <f t="shared" si="1"/>
        <v>927</v>
      </c>
      <c r="M41">
        <v>209</v>
      </c>
      <c r="N41">
        <v>1</v>
      </c>
      <c r="O41">
        <f t="shared" si="2"/>
        <v>4.4354066985645932</v>
      </c>
      <c r="Q41">
        <v>578</v>
      </c>
      <c r="R41">
        <v>0</v>
      </c>
      <c r="S41">
        <v>0</v>
      </c>
      <c r="T41">
        <v>-153</v>
      </c>
      <c r="U41">
        <f t="shared" si="3"/>
        <v>425</v>
      </c>
      <c r="V41">
        <v>0</v>
      </c>
      <c r="W41">
        <f t="shared" si="4"/>
        <v>425</v>
      </c>
      <c r="X41">
        <v>44</v>
      </c>
      <c r="Y41">
        <v>2</v>
      </c>
      <c r="Z41">
        <f t="shared" si="5"/>
        <v>9.6590909090909083</v>
      </c>
      <c r="AA41" t="s">
        <v>16</v>
      </c>
      <c r="AB41">
        <v>5916</v>
      </c>
      <c r="AC41">
        <v>0</v>
      </c>
      <c r="AD41">
        <v>0</v>
      </c>
      <c r="AE41">
        <v>-16</v>
      </c>
      <c r="AF41">
        <f t="shared" si="6"/>
        <v>5900</v>
      </c>
      <c r="AG41">
        <v>0</v>
      </c>
      <c r="AH41">
        <f t="shared" si="7"/>
        <v>5900</v>
      </c>
      <c r="AI41">
        <v>220</v>
      </c>
      <c r="AJ41">
        <f t="shared" si="8"/>
        <v>6</v>
      </c>
      <c r="AK41">
        <f t="shared" si="25"/>
        <v>26.818181818181817</v>
      </c>
      <c r="AL41" t="s">
        <v>19</v>
      </c>
      <c r="AM41">
        <v>1116</v>
      </c>
      <c r="AN41">
        <v>70</v>
      </c>
      <c r="AO41">
        <v>-87</v>
      </c>
      <c r="AP41">
        <f t="shared" si="9"/>
        <v>1099</v>
      </c>
      <c r="AQ41">
        <v>0</v>
      </c>
      <c r="AR41">
        <f t="shared" si="10"/>
        <v>1099</v>
      </c>
      <c r="AS41">
        <v>69</v>
      </c>
      <c r="AT41">
        <f t="shared" si="11"/>
        <v>6</v>
      </c>
      <c r="AU41">
        <f t="shared" si="12"/>
        <v>15.927536231884059</v>
      </c>
      <c r="AV41" t="s">
        <v>20</v>
      </c>
      <c r="AW41">
        <v>2238</v>
      </c>
      <c r="AX41">
        <v>0</v>
      </c>
      <c r="AY41">
        <v>-131</v>
      </c>
      <c r="AZ41">
        <f t="shared" si="13"/>
        <v>2107</v>
      </c>
      <c r="BA41">
        <v>0</v>
      </c>
      <c r="BB41">
        <f t="shared" si="14"/>
        <v>2107</v>
      </c>
      <c r="BC41">
        <v>105</v>
      </c>
      <c r="BD41">
        <f t="shared" si="15"/>
        <v>7</v>
      </c>
      <c r="BE41">
        <f t="shared" si="16"/>
        <v>20.066666666666666</v>
      </c>
      <c r="BF41" t="s">
        <v>21</v>
      </c>
      <c r="BG41">
        <v>395</v>
      </c>
      <c r="BH41">
        <v>70</v>
      </c>
      <c r="BI41">
        <v>-46</v>
      </c>
      <c r="BJ41">
        <f t="shared" si="17"/>
        <v>419</v>
      </c>
      <c r="BK41">
        <v>0</v>
      </c>
      <c r="BL41">
        <f t="shared" si="18"/>
        <v>419</v>
      </c>
      <c r="BM41">
        <v>25</v>
      </c>
      <c r="BN41">
        <f t="shared" si="19"/>
        <v>5</v>
      </c>
      <c r="BO41">
        <f t="shared" si="20"/>
        <v>16.760000000000002</v>
      </c>
      <c r="BP41" t="s">
        <v>22</v>
      </c>
      <c r="BQ41">
        <v>1055</v>
      </c>
      <c r="BR41">
        <v>0</v>
      </c>
      <c r="BS41">
        <v>0</v>
      </c>
      <c r="BT41">
        <f t="shared" si="21"/>
        <v>1055</v>
      </c>
      <c r="BU41">
        <v>0</v>
      </c>
      <c r="BV41">
        <f t="shared" si="22"/>
        <v>1055</v>
      </c>
      <c r="BW41">
        <v>36</v>
      </c>
      <c r="BX41">
        <f t="shared" si="23"/>
        <v>5</v>
      </c>
      <c r="BY41">
        <f t="shared" si="24"/>
        <v>29.305555555555557</v>
      </c>
      <c r="BZ41" t="s">
        <v>23</v>
      </c>
      <c r="CA41">
        <v>2100</v>
      </c>
    </row>
    <row r="42" spans="1:79" ht="17.25" customHeight="1" x14ac:dyDescent="0.3">
      <c r="A42" s="5">
        <v>44548</v>
      </c>
      <c r="B42" t="s">
        <v>104</v>
      </c>
      <c r="C42" t="s">
        <v>105</v>
      </c>
      <c r="D42" t="s">
        <v>27</v>
      </c>
      <c r="F42">
        <v>15</v>
      </c>
      <c r="G42">
        <v>0</v>
      </c>
      <c r="H42">
        <v>0</v>
      </c>
      <c r="I42">
        <v>-15</v>
      </c>
      <c r="J42">
        <f t="shared" si="0"/>
        <v>0</v>
      </c>
      <c r="K42">
        <v>0</v>
      </c>
      <c r="L42">
        <f t="shared" si="1"/>
        <v>0</v>
      </c>
      <c r="M42">
        <v>81</v>
      </c>
      <c r="N42">
        <v>1</v>
      </c>
      <c r="O42">
        <f t="shared" si="2"/>
        <v>0</v>
      </c>
      <c r="Q42">
        <v>158</v>
      </c>
      <c r="R42">
        <v>0</v>
      </c>
      <c r="S42">
        <v>0</v>
      </c>
      <c r="T42">
        <v>0</v>
      </c>
      <c r="U42">
        <f t="shared" si="3"/>
        <v>158</v>
      </c>
      <c r="V42">
        <v>0</v>
      </c>
      <c r="W42">
        <f t="shared" si="4"/>
        <v>158</v>
      </c>
      <c r="X42">
        <v>21</v>
      </c>
      <c r="Y42">
        <v>2</v>
      </c>
      <c r="Z42">
        <f t="shared" si="5"/>
        <v>7.5238095238095237</v>
      </c>
      <c r="AA42" t="s">
        <v>16</v>
      </c>
      <c r="AB42">
        <v>607</v>
      </c>
      <c r="AC42">
        <v>0</v>
      </c>
      <c r="AD42">
        <v>0</v>
      </c>
      <c r="AE42">
        <v>0</v>
      </c>
      <c r="AF42">
        <f t="shared" si="6"/>
        <v>607</v>
      </c>
      <c r="AG42">
        <v>0</v>
      </c>
      <c r="AH42">
        <f t="shared" si="7"/>
        <v>607</v>
      </c>
      <c r="AI42">
        <v>34</v>
      </c>
      <c r="AJ42">
        <f t="shared" si="8"/>
        <v>6</v>
      </c>
      <c r="AK42">
        <f t="shared" si="25"/>
        <v>17.852941176470587</v>
      </c>
      <c r="AL42" t="s">
        <v>19</v>
      </c>
      <c r="AM42">
        <v>543</v>
      </c>
      <c r="AN42">
        <v>0</v>
      </c>
      <c r="AO42">
        <v>0</v>
      </c>
      <c r="AP42">
        <f t="shared" si="9"/>
        <v>543</v>
      </c>
      <c r="AQ42">
        <v>0</v>
      </c>
      <c r="AR42">
        <f t="shared" si="10"/>
        <v>543</v>
      </c>
      <c r="AS42">
        <v>27</v>
      </c>
      <c r="AT42">
        <f t="shared" si="11"/>
        <v>6</v>
      </c>
      <c r="AU42">
        <f t="shared" si="12"/>
        <v>20.111111111111111</v>
      </c>
      <c r="AV42" t="s">
        <v>20</v>
      </c>
      <c r="AW42">
        <v>280</v>
      </c>
      <c r="AX42">
        <v>0</v>
      </c>
      <c r="AY42">
        <v>0</v>
      </c>
      <c r="AZ42">
        <f t="shared" si="13"/>
        <v>280</v>
      </c>
      <c r="BA42">
        <v>0</v>
      </c>
      <c r="BB42">
        <f t="shared" si="14"/>
        <v>280</v>
      </c>
      <c r="BC42">
        <v>12</v>
      </c>
      <c r="BD42">
        <f t="shared" si="15"/>
        <v>7</v>
      </c>
      <c r="BE42">
        <f t="shared" si="16"/>
        <v>23.333333333333332</v>
      </c>
      <c r="BF42" t="s">
        <v>21</v>
      </c>
      <c r="BG42">
        <v>254</v>
      </c>
      <c r="BH42">
        <v>0</v>
      </c>
      <c r="BI42">
        <v>0</v>
      </c>
      <c r="BJ42">
        <f t="shared" si="17"/>
        <v>254</v>
      </c>
      <c r="BK42">
        <v>0</v>
      </c>
      <c r="BL42">
        <f t="shared" si="18"/>
        <v>254</v>
      </c>
      <c r="BM42">
        <v>9</v>
      </c>
      <c r="BN42">
        <f t="shared" si="19"/>
        <v>5</v>
      </c>
      <c r="BO42">
        <f t="shared" si="20"/>
        <v>28.222222222222221</v>
      </c>
      <c r="BP42" t="s">
        <v>22</v>
      </c>
      <c r="BQ42">
        <v>174</v>
      </c>
      <c r="BR42">
        <v>0</v>
      </c>
      <c r="BS42">
        <v>0</v>
      </c>
      <c r="BT42">
        <f t="shared" si="21"/>
        <v>174</v>
      </c>
      <c r="BU42">
        <v>0</v>
      </c>
      <c r="BV42">
        <f t="shared" si="22"/>
        <v>174</v>
      </c>
      <c r="BW42">
        <v>23</v>
      </c>
      <c r="BX42">
        <f t="shared" si="23"/>
        <v>5</v>
      </c>
      <c r="BY42">
        <f t="shared" si="24"/>
        <v>7.5652173913043477</v>
      </c>
      <c r="BZ42" t="s">
        <v>23</v>
      </c>
      <c r="CA42">
        <v>0</v>
      </c>
    </row>
    <row r="43" spans="1:79" ht="17.25" customHeight="1" x14ac:dyDescent="0.3">
      <c r="A43" s="5">
        <v>44548</v>
      </c>
      <c r="B43" t="s">
        <v>106</v>
      </c>
      <c r="C43" t="s">
        <v>107</v>
      </c>
      <c r="D43" t="s">
        <v>27</v>
      </c>
      <c r="F43">
        <v>599</v>
      </c>
      <c r="G43">
        <v>0</v>
      </c>
      <c r="H43">
        <v>0</v>
      </c>
      <c r="I43">
        <v>-150</v>
      </c>
      <c r="J43">
        <f t="shared" si="0"/>
        <v>449</v>
      </c>
      <c r="K43">
        <v>0</v>
      </c>
      <c r="L43">
        <f t="shared" si="1"/>
        <v>449</v>
      </c>
      <c r="M43">
        <v>71</v>
      </c>
      <c r="N43">
        <v>1</v>
      </c>
      <c r="O43">
        <f t="shared" si="2"/>
        <v>6.323943661971831</v>
      </c>
      <c r="Q43">
        <v>632</v>
      </c>
      <c r="R43">
        <v>0</v>
      </c>
      <c r="S43">
        <v>0</v>
      </c>
      <c r="T43">
        <v>-30</v>
      </c>
      <c r="U43">
        <f t="shared" si="3"/>
        <v>602</v>
      </c>
      <c r="V43">
        <v>0</v>
      </c>
      <c r="W43">
        <f t="shared" si="4"/>
        <v>602</v>
      </c>
      <c r="X43">
        <v>19</v>
      </c>
      <c r="Y43">
        <v>2</v>
      </c>
      <c r="Z43">
        <f t="shared" si="5"/>
        <v>31.684210526315791</v>
      </c>
      <c r="AA43" t="s">
        <v>16</v>
      </c>
      <c r="AB43">
        <v>117</v>
      </c>
      <c r="AC43">
        <v>0</v>
      </c>
      <c r="AD43">
        <v>0</v>
      </c>
      <c r="AE43">
        <v>-5</v>
      </c>
      <c r="AF43">
        <f t="shared" si="6"/>
        <v>112</v>
      </c>
      <c r="AG43">
        <v>0</v>
      </c>
      <c r="AH43">
        <f t="shared" si="7"/>
        <v>112</v>
      </c>
      <c r="AI43">
        <v>12</v>
      </c>
      <c r="AJ43">
        <f t="shared" si="8"/>
        <v>6</v>
      </c>
      <c r="AK43">
        <f t="shared" si="25"/>
        <v>9.3333333333333339</v>
      </c>
      <c r="AL43" t="s">
        <v>19</v>
      </c>
      <c r="AM43">
        <v>920</v>
      </c>
      <c r="AN43">
        <v>0</v>
      </c>
      <c r="AO43">
        <v>0</v>
      </c>
      <c r="AP43">
        <f t="shared" si="9"/>
        <v>920</v>
      </c>
      <c r="AQ43">
        <v>0</v>
      </c>
      <c r="AR43">
        <f t="shared" si="10"/>
        <v>920</v>
      </c>
      <c r="AS43">
        <v>10</v>
      </c>
      <c r="AT43">
        <f t="shared" si="11"/>
        <v>6</v>
      </c>
      <c r="AU43">
        <f t="shared" si="12"/>
        <v>92</v>
      </c>
      <c r="AV43" t="s">
        <v>20</v>
      </c>
      <c r="AW43">
        <v>271</v>
      </c>
      <c r="AX43">
        <v>0</v>
      </c>
      <c r="AY43">
        <v>0</v>
      </c>
      <c r="AZ43">
        <f t="shared" si="13"/>
        <v>271</v>
      </c>
      <c r="BA43">
        <v>0</v>
      </c>
      <c r="BB43">
        <f t="shared" si="14"/>
        <v>271</v>
      </c>
      <c r="BC43">
        <v>2</v>
      </c>
      <c r="BD43">
        <f t="shared" si="15"/>
        <v>7</v>
      </c>
      <c r="BE43">
        <f t="shared" si="16"/>
        <v>135.5</v>
      </c>
      <c r="BF43" t="s">
        <v>21</v>
      </c>
      <c r="BG43">
        <v>552</v>
      </c>
      <c r="BH43">
        <v>0</v>
      </c>
      <c r="BI43">
        <v>0</v>
      </c>
      <c r="BJ43">
        <f t="shared" si="17"/>
        <v>552</v>
      </c>
      <c r="BK43">
        <v>0</v>
      </c>
      <c r="BL43">
        <f t="shared" si="18"/>
        <v>552</v>
      </c>
      <c r="BM43">
        <v>8</v>
      </c>
      <c r="BN43">
        <f t="shared" si="19"/>
        <v>5</v>
      </c>
      <c r="BO43">
        <f t="shared" si="20"/>
        <v>69</v>
      </c>
      <c r="BP43" t="s">
        <v>22</v>
      </c>
      <c r="BQ43">
        <v>1122</v>
      </c>
      <c r="BR43">
        <v>0</v>
      </c>
      <c r="BS43">
        <v>0</v>
      </c>
      <c r="BT43">
        <f t="shared" si="21"/>
        <v>1122</v>
      </c>
      <c r="BU43">
        <v>0</v>
      </c>
      <c r="BV43">
        <f t="shared" si="22"/>
        <v>1122</v>
      </c>
      <c r="BW43">
        <v>21</v>
      </c>
      <c r="BX43">
        <f t="shared" si="23"/>
        <v>5</v>
      </c>
      <c r="BY43">
        <f t="shared" si="24"/>
        <v>53.428571428571431</v>
      </c>
      <c r="BZ43" t="s">
        <v>23</v>
      </c>
      <c r="CA43">
        <v>600</v>
      </c>
    </row>
    <row r="44" spans="1:79" ht="17.25" customHeight="1" x14ac:dyDescent="0.3">
      <c r="A44" s="5">
        <v>44548</v>
      </c>
      <c r="B44" t="s">
        <v>108</v>
      </c>
      <c r="C44" t="s">
        <v>109</v>
      </c>
      <c r="D44" t="s">
        <v>27</v>
      </c>
      <c r="F44">
        <v>472</v>
      </c>
      <c r="G44">
        <v>0</v>
      </c>
      <c r="H44">
        <v>0</v>
      </c>
      <c r="I44">
        <v>0</v>
      </c>
      <c r="J44">
        <f t="shared" si="0"/>
        <v>472</v>
      </c>
      <c r="K44">
        <v>0</v>
      </c>
      <c r="L44">
        <f t="shared" si="1"/>
        <v>472</v>
      </c>
      <c r="M44">
        <v>12</v>
      </c>
      <c r="N44">
        <v>1</v>
      </c>
      <c r="O44">
        <f t="shared" si="2"/>
        <v>39.333333333333336</v>
      </c>
      <c r="Q44">
        <v>50</v>
      </c>
      <c r="R44">
        <v>0</v>
      </c>
      <c r="S44">
        <v>0</v>
      </c>
      <c r="T44">
        <v>0</v>
      </c>
      <c r="U44">
        <f t="shared" si="3"/>
        <v>50</v>
      </c>
      <c r="V44">
        <v>0</v>
      </c>
      <c r="W44">
        <f t="shared" si="4"/>
        <v>50</v>
      </c>
      <c r="X44">
        <v>1</v>
      </c>
      <c r="Y44">
        <v>2</v>
      </c>
      <c r="Z44">
        <f t="shared" si="5"/>
        <v>50</v>
      </c>
      <c r="AA44" t="s">
        <v>16</v>
      </c>
      <c r="AB44">
        <v>2688</v>
      </c>
      <c r="AC44">
        <v>0</v>
      </c>
      <c r="AD44">
        <v>0</v>
      </c>
      <c r="AE44">
        <v>0</v>
      </c>
      <c r="AF44">
        <f t="shared" si="6"/>
        <v>2688</v>
      </c>
      <c r="AG44">
        <v>0</v>
      </c>
      <c r="AH44">
        <f t="shared" si="7"/>
        <v>2688</v>
      </c>
      <c r="AI44">
        <v>17</v>
      </c>
      <c r="AJ44">
        <f t="shared" si="8"/>
        <v>6</v>
      </c>
      <c r="AK44">
        <f>IFERROR(AH44/AI44,0)</f>
        <v>158.11764705882354</v>
      </c>
      <c r="AL44" t="s">
        <v>19</v>
      </c>
      <c r="AM44">
        <v>367</v>
      </c>
      <c r="AN44">
        <v>0</v>
      </c>
      <c r="AO44">
        <v>-5</v>
      </c>
      <c r="AP44">
        <f t="shared" si="9"/>
        <v>362</v>
      </c>
      <c r="AQ44">
        <v>0</v>
      </c>
      <c r="AR44">
        <f t="shared" si="10"/>
        <v>362</v>
      </c>
      <c r="AS44">
        <v>6</v>
      </c>
      <c r="AT44">
        <f t="shared" si="11"/>
        <v>6</v>
      </c>
      <c r="AU44">
        <f t="shared" si="12"/>
        <v>60.333333333333336</v>
      </c>
      <c r="AV44" t="s">
        <v>20</v>
      </c>
      <c r="AW44">
        <v>631</v>
      </c>
      <c r="AX44">
        <v>0</v>
      </c>
      <c r="AY44">
        <v>0</v>
      </c>
      <c r="AZ44">
        <f t="shared" si="13"/>
        <v>631</v>
      </c>
      <c r="BA44">
        <v>0</v>
      </c>
      <c r="BB44">
        <f t="shared" si="14"/>
        <v>631</v>
      </c>
      <c r="BC44">
        <v>7</v>
      </c>
      <c r="BD44">
        <f t="shared" si="15"/>
        <v>7</v>
      </c>
      <c r="BE44">
        <f t="shared" si="16"/>
        <v>90.142857142857139</v>
      </c>
      <c r="BF44" t="s">
        <v>21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P44" t="s">
        <v>22</v>
      </c>
      <c r="BQ44">
        <v>785</v>
      </c>
      <c r="BR44">
        <v>0</v>
      </c>
      <c r="BS44">
        <v>0</v>
      </c>
      <c r="BT44">
        <f t="shared" si="21"/>
        <v>785</v>
      </c>
      <c r="BU44">
        <v>0</v>
      </c>
      <c r="BV44">
        <f t="shared" si="22"/>
        <v>785</v>
      </c>
      <c r="BW44">
        <v>6</v>
      </c>
      <c r="BX44">
        <f t="shared" si="23"/>
        <v>5</v>
      </c>
      <c r="BY44">
        <f t="shared" si="24"/>
        <v>130.83333333333334</v>
      </c>
      <c r="BZ44" t="s">
        <v>23</v>
      </c>
      <c r="CA44">
        <v>0</v>
      </c>
    </row>
    <row r="45" spans="1:79" ht="17.25" customHeight="1" x14ac:dyDescent="0.3">
      <c r="A45" s="5">
        <v>44548</v>
      </c>
      <c r="B45" t="s">
        <v>110</v>
      </c>
      <c r="C45" t="s">
        <v>111</v>
      </c>
      <c r="D45" t="s">
        <v>27</v>
      </c>
      <c r="F45">
        <v>730</v>
      </c>
      <c r="G45">
        <v>1607</v>
      </c>
      <c r="H45">
        <v>0</v>
      </c>
      <c r="I45">
        <v>-49</v>
      </c>
      <c r="J45">
        <f t="shared" si="0"/>
        <v>2288</v>
      </c>
      <c r="K45">
        <v>0</v>
      </c>
      <c r="L45">
        <f t="shared" si="1"/>
        <v>2288</v>
      </c>
      <c r="M45">
        <v>330</v>
      </c>
      <c r="N45">
        <v>1</v>
      </c>
      <c r="O45">
        <f t="shared" si="2"/>
        <v>6.9333333333333336</v>
      </c>
      <c r="Q45">
        <v>1432</v>
      </c>
      <c r="R45">
        <v>775</v>
      </c>
      <c r="S45">
        <v>0</v>
      </c>
      <c r="T45">
        <v>-10</v>
      </c>
      <c r="U45">
        <f t="shared" si="3"/>
        <v>2197</v>
      </c>
      <c r="V45">
        <v>0</v>
      </c>
      <c r="W45">
        <f t="shared" si="4"/>
        <v>2197</v>
      </c>
      <c r="X45">
        <v>61</v>
      </c>
      <c r="Y45">
        <v>2</v>
      </c>
      <c r="Z45">
        <f t="shared" si="5"/>
        <v>36.016393442622949</v>
      </c>
      <c r="AA45" t="s">
        <v>16</v>
      </c>
      <c r="AB45">
        <v>1446</v>
      </c>
      <c r="AC45">
        <v>0</v>
      </c>
      <c r="AD45">
        <v>0</v>
      </c>
      <c r="AE45">
        <v>0</v>
      </c>
      <c r="AF45">
        <f t="shared" si="6"/>
        <v>1446</v>
      </c>
      <c r="AG45">
        <v>6000</v>
      </c>
      <c r="AH45">
        <f t="shared" si="7"/>
        <v>7446</v>
      </c>
      <c r="AI45">
        <v>533</v>
      </c>
      <c r="AJ45">
        <f t="shared" si="8"/>
        <v>6</v>
      </c>
      <c r="AK45">
        <f t="shared" si="25"/>
        <v>13.96998123827392</v>
      </c>
      <c r="AL45" t="s">
        <v>19</v>
      </c>
      <c r="AM45">
        <v>2405</v>
      </c>
      <c r="AN45">
        <v>2104</v>
      </c>
      <c r="AO45">
        <v>-140</v>
      </c>
      <c r="AP45">
        <f t="shared" si="9"/>
        <v>4369</v>
      </c>
      <c r="AQ45">
        <v>0</v>
      </c>
      <c r="AR45">
        <f t="shared" si="10"/>
        <v>4369</v>
      </c>
      <c r="AS45">
        <v>161</v>
      </c>
      <c r="AT45">
        <f t="shared" si="11"/>
        <v>6</v>
      </c>
      <c r="AU45">
        <f t="shared" si="12"/>
        <v>27.136645962732921</v>
      </c>
      <c r="AV45" t="s">
        <v>20</v>
      </c>
      <c r="AW45">
        <v>5120</v>
      </c>
      <c r="AX45">
        <v>1940</v>
      </c>
      <c r="AY45">
        <v>-443</v>
      </c>
      <c r="AZ45">
        <f t="shared" si="13"/>
        <v>6617</v>
      </c>
      <c r="BA45">
        <v>0</v>
      </c>
      <c r="BB45">
        <f t="shared" si="14"/>
        <v>6617</v>
      </c>
      <c r="BC45">
        <v>203</v>
      </c>
      <c r="BD45">
        <f t="shared" si="15"/>
        <v>7</v>
      </c>
      <c r="BE45">
        <f t="shared" si="16"/>
        <v>32.596059113300491</v>
      </c>
      <c r="BF45" t="s">
        <v>21</v>
      </c>
      <c r="BG45">
        <v>2228</v>
      </c>
      <c r="BH45">
        <v>2480</v>
      </c>
      <c r="BI45">
        <v>-64</v>
      </c>
      <c r="BJ45">
        <f t="shared" si="17"/>
        <v>4644</v>
      </c>
      <c r="BK45">
        <v>0</v>
      </c>
      <c r="BL45">
        <f t="shared" si="18"/>
        <v>4644</v>
      </c>
      <c r="BM45">
        <v>227</v>
      </c>
      <c r="BN45">
        <f t="shared" si="19"/>
        <v>5</v>
      </c>
      <c r="BO45">
        <f t="shared" si="20"/>
        <v>20.458149779735681</v>
      </c>
      <c r="BP45" t="s">
        <v>22</v>
      </c>
      <c r="BQ45">
        <v>5983</v>
      </c>
      <c r="BR45">
        <v>963</v>
      </c>
      <c r="BS45">
        <v>-16</v>
      </c>
      <c r="BT45">
        <f t="shared" si="21"/>
        <v>6930</v>
      </c>
      <c r="BU45">
        <v>0</v>
      </c>
      <c r="BV45">
        <f t="shared" si="22"/>
        <v>6930</v>
      </c>
      <c r="BW45">
        <v>142</v>
      </c>
      <c r="BX45">
        <f t="shared" si="23"/>
        <v>5</v>
      </c>
      <c r="BY45">
        <f t="shared" si="24"/>
        <v>48.802816901408448</v>
      </c>
      <c r="BZ45" t="s">
        <v>23</v>
      </c>
      <c r="CA45">
        <v>37190</v>
      </c>
    </row>
    <row r="46" spans="1:79" ht="17.25" customHeight="1" x14ac:dyDescent="0.3">
      <c r="A46" s="5">
        <v>44548</v>
      </c>
      <c r="B46" t="s">
        <v>112</v>
      </c>
      <c r="C46" t="s">
        <v>113</v>
      </c>
      <c r="D46" t="s">
        <v>27</v>
      </c>
      <c r="F46">
        <v>1717</v>
      </c>
      <c r="G46">
        <v>1041</v>
      </c>
      <c r="H46">
        <v>0</v>
      </c>
      <c r="I46">
        <v>-5</v>
      </c>
      <c r="J46">
        <f t="shared" si="0"/>
        <v>2753</v>
      </c>
      <c r="K46">
        <v>0</v>
      </c>
      <c r="L46">
        <f t="shared" si="1"/>
        <v>2753</v>
      </c>
      <c r="M46">
        <v>184</v>
      </c>
      <c r="N46">
        <v>1</v>
      </c>
      <c r="O46">
        <f t="shared" si="2"/>
        <v>14.961956521739131</v>
      </c>
      <c r="Q46">
        <v>840</v>
      </c>
      <c r="R46">
        <v>710</v>
      </c>
      <c r="S46">
        <v>0</v>
      </c>
      <c r="T46">
        <v>0</v>
      </c>
      <c r="U46">
        <f t="shared" si="3"/>
        <v>1550</v>
      </c>
      <c r="V46">
        <v>0</v>
      </c>
      <c r="W46">
        <f t="shared" si="4"/>
        <v>1550</v>
      </c>
      <c r="X46">
        <v>85</v>
      </c>
      <c r="Y46">
        <v>2</v>
      </c>
      <c r="Z46">
        <f t="shared" si="5"/>
        <v>18.235294117647058</v>
      </c>
      <c r="AA46" t="s">
        <v>16</v>
      </c>
      <c r="AB46">
        <v>6737</v>
      </c>
      <c r="AC46">
        <v>0</v>
      </c>
      <c r="AD46">
        <v>0</v>
      </c>
      <c r="AE46">
        <v>-411</v>
      </c>
      <c r="AF46">
        <f t="shared" si="6"/>
        <v>6326</v>
      </c>
      <c r="AG46">
        <v>4000</v>
      </c>
      <c r="AH46">
        <f t="shared" si="7"/>
        <v>10326</v>
      </c>
      <c r="AI46">
        <v>417</v>
      </c>
      <c r="AJ46">
        <f t="shared" si="8"/>
        <v>6</v>
      </c>
      <c r="AK46">
        <f t="shared" si="25"/>
        <v>24.762589928057555</v>
      </c>
      <c r="AL46" t="s">
        <v>19</v>
      </c>
      <c r="AM46">
        <v>2158</v>
      </c>
      <c r="AN46">
        <v>2300</v>
      </c>
      <c r="AO46">
        <v>-102</v>
      </c>
      <c r="AP46">
        <f t="shared" si="9"/>
        <v>4356</v>
      </c>
      <c r="AQ46">
        <v>0</v>
      </c>
      <c r="AR46">
        <f t="shared" si="10"/>
        <v>4356</v>
      </c>
      <c r="AS46">
        <v>166</v>
      </c>
      <c r="AT46">
        <f t="shared" si="11"/>
        <v>6</v>
      </c>
      <c r="AU46">
        <f t="shared" si="12"/>
        <v>26.240963855421686</v>
      </c>
      <c r="AV46" t="s">
        <v>20</v>
      </c>
      <c r="AW46">
        <v>5979</v>
      </c>
      <c r="AX46">
        <v>2260</v>
      </c>
      <c r="AY46">
        <v>-753</v>
      </c>
      <c r="AZ46">
        <f t="shared" si="13"/>
        <v>7486</v>
      </c>
      <c r="BA46">
        <v>0</v>
      </c>
      <c r="BB46">
        <f t="shared" si="14"/>
        <v>7486</v>
      </c>
      <c r="BC46">
        <v>161</v>
      </c>
      <c r="BD46">
        <f t="shared" si="15"/>
        <v>7</v>
      </c>
      <c r="BE46">
        <f t="shared" si="16"/>
        <v>46.496894409937887</v>
      </c>
      <c r="BF46" t="s">
        <v>21</v>
      </c>
      <c r="BG46">
        <v>1148</v>
      </c>
      <c r="BH46">
        <v>2705</v>
      </c>
      <c r="BI46">
        <v>0</v>
      </c>
      <c r="BJ46">
        <f t="shared" si="17"/>
        <v>3853</v>
      </c>
      <c r="BK46">
        <v>0</v>
      </c>
      <c r="BL46">
        <f t="shared" si="18"/>
        <v>3853</v>
      </c>
      <c r="BM46">
        <v>93</v>
      </c>
      <c r="BN46">
        <f t="shared" si="19"/>
        <v>5</v>
      </c>
      <c r="BO46">
        <f t="shared" si="20"/>
        <v>41.43010752688172</v>
      </c>
      <c r="BP46" t="s">
        <v>22</v>
      </c>
      <c r="BQ46">
        <v>1745</v>
      </c>
      <c r="BR46">
        <v>1320</v>
      </c>
      <c r="BS46">
        <v>-10</v>
      </c>
      <c r="BT46">
        <f t="shared" si="21"/>
        <v>3055</v>
      </c>
      <c r="BU46">
        <v>0</v>
      </c>
      <c r="BV46">
        <f t="shared" si="22"/>
        <v>3055</v>
      </c>
      <c r="BW46">
        <v>78</v>
      </c>
      <c r="BX46">
        <f t="shared" si="23"/>
        <v>5</v>
      </c>
      <c r="BY46">
        <f t="shared" si="24"/>
        <v>39.166666666666664</v>
      </c>
      <c r="BZ46" t="s">
        <v>23</v>
      </c>
      <c r="CA46">
        <v>31383</v>
      </c>
    </row>
    <row r="47" spans="1:79" ht="17.25" customHeight="1" x14ac:dyDescent="0.3">
      <c r="A47" s="5">
        <v>44548</v>
      </c>
      <c r="B47" t="s">
        <v>114</v>
      </c>
      <c r="C47" t="s">
        <v>115</v>
      </c>
      <c r="D47" t="s">
        <v>27</v>
      </c>
      <c r="F47">
        <v>29</v>
      </c>
      <c r="G47">
        <v>189</v>
      </c>
      <c r="H47">
        <v>0</v>
      </c>
      <c r="I47">
        <v>0</v>
      </c>
      <c r="J47">
        <f t="shared" si="0"/>
        <v>218</v>
      </c>
      <c r="K47">
        <v>0</v>
      </c>
      <c r="L47">
        <f t="shared" si="1"/>
        <v>218</v>
      </c>
      <c r="M47">
        <v>57</v>
      </c>
      <c r="N47">
        <v>1</v>
      </c>
      <c r="O47">
        <f t="shared" si="2"/>
        <v>3.8245614035087718</v>
      </c>
      <c r="Q47">
        <v>330</v>
      </c>
      <c r="R47">
        <v>600</v>
      </c>
      <c r="S47">
        <v>0</v>
      </c>
      <c r="T47">
        <v>0</v>
      </c>
      <c r="U47">
        <f t="shared" si="3"/>
        <v>930</v>
      </c>
      <c r="V47">
        <v>0</v>
      </c>
      <c r="W47">
        <f t="shared" si="4"/>
        <v>930</v>
      </c>
      <c r="X47">
        <v>68</v>
      </c>
      <c r="Y47">
        <v>2</v>
      </c>
      <c r="Z47">
        <f t="shared" si="5"/>
        <v>13.676470588235293</v>
      </c>
      <c r="AA47" t="s">
        <v>16</v>
      </c>
      <c r="AB47">
        <v>1192</v>
      </c>
      <c r="AC47">
        <v>0</v>
      </c>
      <c r="AD47">
        <v>0</v>
      </c>
      <c r="AE47">
        <v>-3</v>
      </c>
      <c r="AF47">
        <f t="shared" si="6"/>
        <v>1189</v>
      </c>
      <c r="AG47">
        <v>0</v>
      </c>
      <c r="AH47">
        <f t="shared" si="7"/>
        <v>1189</v>
      </c>
      <c r="AI47">
        <v>26</v>
      </c>
      <c r="AJ47">
        <f t="shared" si="8"/>
        <v>6</v>
      </c>
      <c r="AK47">
        <f t="shared" si="25"/>
        <v>45.730769230769234</v>
      </c>
      <c r="AL47" t="s">
        <v>19</v>
      </c>
      <c r="AM47">
        <v>882</v>
      </c>
      <c r="AN47">
        <v>390</v>
      </c>
      <c r="AO47">
        <v>-6</v>
      </c>
      <c r="AP47">
        <f t="shared" si="9"/>
        <v>1266</v>
      </c>
      <c r="AQ47">
        <v>0</v>
      </c>
      <c r="AR47">
        <f t="shared" si="10"/>
        <v>1266</v>
      </c>
      <c r="AS47">
        <v>20</v>
      </c>
      <c r="AT47">
        <f t="shared" si="11"/>
        <v>6</v>
      </c>
      <c r="AU47">
        <f t="shared" si="12"/>
        <v>63.3</v>
      </c>
      <c r="AV47" t="s">
        <v>20</v>
      </c>
      <c r="AW47">
        <v>6</v>
      </c>
      <c r="AX47">
        <v>300</v>
      </c>
      <c r="AY47">
        <v>0</v>
      </c>
      <c r="AZ47">
        <f t="shared" si="13"/>
        <v>306</v>
      </c>
      <c r="BA47">
        <v>0</v>
      </c>
      <c r="BB47">
        <f t="shared" si="14"/>
        <v>306</v>
      </c>
      <c r="BC47">
        <v>14</v>
      </c>
      <c r="BD47">
        <f t="shared" si="15"/>
        <v>7</v>
      </c>
      <c r="BE47">
        <f t="shared" si="16"/>
        <v>21.857142857142858</v>
      </c>
      <c r="BF47" t="s">
        <v>21</v>
      </c>
      <c r="BG47">
        <v>445</v>
      </c>
      <c r="BH47">
        <v>1800</v>
      </c>
      <c r="BI47">
        <v>-10</v>
      </c>
      <c r="BJ47">
        <f t="shared" si="17"/>
        <v>2235</v>
      </c>
      <c r="BK47">
        <v>0</v>
      </c>
      <c r="BL47">
        <f t="shared" si="18"/>
        <v>2235</v>
      </c>
      <c r="BM47">
        <v>12</v>
      </c>
      <c r="BN47">
        <f t="shared" si="19"/>
        <v>5</v>
      </c>
      <c r="BO47">
        <f t="shared" si="20"/>
        <v>186.25</v>
      </c>
      <c r="BP47" t="s">
        <v>22</v>
      </c>
      <c r="BQ47">
        <v>711</v>
      </c>
      <c r="BR47">
        <v>253</v>
      </c>
      <c r="BS47">
        <v>0</v>
      </c>
      <c r="BT47">
        <f t="shared" si="21"/>
        <v>964</v>
      </c>
      <c r="BU47">
        <v>196</v>
      </c>
      <c r="BV47">
        <f t="shared" si="22"/>
        <v>1160</v>
      </c>
      <c r="BW47">
        <v>11</v>
      </c>
      <c r="BX47">
        <f t="shared" si="23"/>
        <v>5</v>
      </c>
      <c r="BY47">
        <f t="shared" si="24"/>
        <v>105.45454545454545</v>
      </c>
      <c r="BZ47" t="s">
        <v>23</v>
      </c>
      <c r="CA47">
        <v>-30001</v>
      </c>
    </row>
    <row r="48" spans="1:79" ht="17.25" customHeight="1" x14ac:dyDescent="0.3">
      <c r="A48" s="5">
        <v>44548</v>
      </c>
      <c r="B48" t="s">
        <v>116</v>
      </c>
      <c r="C48" t="s">
        <v>117</v>
      </c>
      <c r="D48" t="s">
        <v>27</v>
      </c>
      <c r="F48">
        <v>2329</v>
      </c>
      <c r="G48">
        <v>34</v>
      </c>
      <c r="H48">
        <v>0</v>
      </c>
      <c r="I48">
        <v>-40</v>
      </c>
      <c r="J48">
        <f t="shared" si="0"/>
        <v>2323</v>
      </c>
      <c r="K48">
        <v>0</v>
      </c>
      <c r="L48">
        <f t="shared" si="1"/>
        <v>2323</v>
      </c>
      <c r="M48">
        <v>222</v>
      </c>
      <c r="N48">
        <v>1</v>
      </c>
      <c r="O48">
        <f t="shared" si="2"/>
        <v>10.463963963963964</v>
      </c>
      <c r="Q48">
        <v>482</v>
      </c>
      <c r="R48">
        <v>0</v>
      </c>
      <c r="S48">
        <v>0</v>
      </c>
      <c r="T48">
        <v>0</v>
      </c>
      <c r="U48">
        <f t="shared" si="3"/>
        <v>482</v>
      </c>
      <c r="V48">
        <v>500</v>
      </c>
      <c r="W48">
        <f t="shared" si="4"/>
        <v>982</v>
      </c>
      <c r="X48">
        <v>53</v>
      </c>
      <c r="Y48">
        <v>2</v>
      </c>
      <c r="Z48">
        <f t="shared" si="5"/>
        <v>18.528301886792452</v>
      </c>
      <c r="AA48" t="s">
        <v>16</v>
      </c>
      <c r="AB48">
        <v>12423</v>
      </c>
      <c r="AC48">
        <v>0</v>
      </c>
      <c r="AD48">
        <v>0</v>
      </c>
      <c r="AE48">
        <v>-129</v>
      </c>
      <c r="AF48">
        <f t="shared" si="6"/>
        <v>12294</v>
      </c>
      <c r="AG48">
        <f>23547+4761</f>
        <v>28308</v>
      </c>
      <c r="AH48">
        <f t="shared" si="7"/>
        <v>40602</v>
      </c>
      <c r="AI48">
        <v>1523</v>
      </c>
      <c r="AJ48">
        <f t="shared" si="8"/>
        <v>6</v>
      </c>
      <c r="AK48">
        <f t="shared" si="25"/>
        <v>26.659225213394617</v>
      </c>
      <c r="AL48" t="s">
        <v>19</v>
      </c>
      <c r="AM48">
        <v>3459</v>
      </c>
      <c r="AN48">
        <v>131</v>
      </c>
      <c r="AO48">
        <v>-852</v>
      </c>
      <c r="AP48">
        <f t="shared" si="9"/>
        <v>2738</v>
      </c>
      <c r="AQ48">
        <f>500+500</f>
        <v>1000</v>
      </c>
      <c r="AR48">
        <f t="shared" si="10"/>
        <v>3738</v>
      </c>
      <c r="AS48">
        <v>266</v>
      </c>
      <c r="AT48">
        <f t="shared" si="11"/>
        <v>6</v>
      </c>
      <c r="AU48">
        <f t="shared" si="12"/>
        <v>14.052631578947368</v>
      </c>
      <c r="AV48" t="s">
        <v>20</v>
      </c>
      <c r="AW48">
        <v>7934</v>
      </c>
      <c r="AX48">
        <v>0</v>
      </c>
      <c r="AY48">
        <v>-210</v>
      </c>
      <c r="AZ48">
        <f t="shared" si="13"/>
        <v>7724</v>
      </c>
      <c r="BA48">
        <v>2007</v>
      </c>
      <c r="BB48">
        <f t="shared" si="14"/>
        <v>9731</v>
      </c>
      <c r="BC48">
        <v>205</v>
      </c>
      <c r="BD48">
        <f t="shared" si="15"/>
        <v>7</v>
      </c>
      <c r="BE48">
        <f t="shared" si="16"/>
        <v>47.46829268292683</v>
      </c>
      <c r="BF48" t="s">
        <v>21</v>
      </c>
      <c r="BG48">
        <v>1924</v>
      </c>
      <c r="BH48">
        <v>40</v>
      </c>
      <c r="BI48">
        <v>-99</v>
      </c>
      <c r="BJ48">
        <f t="shared" si="17"/>
        <v>1865</v>
      </c>
      <c r="BK48">
        <v>1000</v>
      </c>
      <c r="BL48">
        <f t="shared" si="18"/>
        <v>2865</v>
      </c>
      <c r="BM48">
        <v>92</v>
      </c>
      <c r="BN48">
        <f t="shared" si="19"/>
        <v>5</v>
      </c>
      <c r="BO48">
        <f t="shared" si="20"/>
        <v>31.141304347826086</v>
      </c>
      <c r="BP48" t="s">
        <v>22</v>
      </c>
      <c r="BQ48">
        <v>4630</v>
      </c>
      <c r="BR48">
        <v>100</v>
      </c>
      <c r="BS48">
        <v>-103</v>
      </c>
      <c r="BT48">
        <f t="shared" si="21"/>
        <v>4627</v>
      </c>
      <c r="BU48">
        <v>0</v>
      </c>
      <c r="BV48">
        <f t="shared" si="22"/>
        <v>4627</v>
      </c>
      <c r="BW48">
        <v>143</v>
      </c>
      <c r="BX48">
        <f t="shared" si="23"/>
        <v>5</v>
      </c>
      <c r="BY48">
        <f t="shared" si="24"/>
        <v>32.356643356643353</v>
      </c>
      <c r="BZ48" t="s">
        <v>23</v>
      </c>
      <c r="CA48">
        <v>-65357</v>
      </c>
    </row>
    <row r="49" spans="1:79" ht="17.25" customHeight="1" x14ac:dyDescent="0.3">
      <c r="A49" s="5">
        <v>44548</v>
      </c>
      <c r="B49" t="s">
        <v>118</v>
      </c>
      <c r="C49" t="s">
        <v>119</v>
      </c>
      <c r="D49" t="s">
        <v>27</v>
      </c>
      <c r="F49">
        <v>205</v>
      </c>
      <c r="G49">
        <v>0</v>
      </c>
      <c r="H49">
        <v>0</v>
      </c>
      <c r="I49">
        <v>0</v>
      </c>
      <c r="J49">
        <f t="shared" si="0"/>
        <v>205</v>
      </c>
      <c r="K49">
        <v>0</v>
      </c>
      <c r="L49">
        <f t="shared" si="1"/>
        <v>205</v>
      </c>
      <c r="M49">
        <v>15</v>
      </c>
      <c r="N49">
        <v>1</v>
      </c>
      <c r="O49">
        <f t="shared" si="2"/>
        <v>13.666666666666666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1005</v>
      </c>
      <c r="AC49">
        <v>0</v>
      </c>
      <c r="AD49">
        <v>0</v>
      </c>
      <c r="AE49">
        <v>0</v>
      </c>
      <c r="AF49">
        <f t="shared" si="6"/>
        <v>1005</v>
      </c>
      <c r="AG49">
        <v>0</v>
      </c>
      <c r="AH49">
        <f t="shared" si="7"/>
        <v>1005</v>
      </c>
      <c r="AI49">
        <v>23</v>
      </c>
      <c r="AJ49">
        <f t="shared" si="8"/>
        <v>6</v>
      </c>
      <c r="AK49">
        <f t="shared" si="25"/>
        <v>43.695652173913047</v>
      </c>
      <c r="AL49" t="s">
        <v>19</v>
      </c>
      <c r="AM49">
        <v>51</v>
      </c>
      <c r="AN49">
        <v>0</v>
      </c>
      <c r="AO49">
        <v>-47</v>
      </c>
      <c r="AP49">
        <f t="shared" si="9"/>
        <v>4</v>
      </c>
      <c r="AQ49">
        <v>0</v>
      </c>
      <c r="AR49">
        <f t="shared" si="10"/>
        <v>4</v>
      </c>
      <c r="AS49">
        <v>22</v>
      </c>
      <c r="AT49">
        <f t="shared" si="11"/>
        <v>6</v>
      </c>
      <c r="AU49">
        <f t="shared" si="12"/>
        <v>0.18181818181818182</v>
      </c>
      <c r="AV49" t="s">
        <v>20</v>
      </c>
      <c r="AW49">
        <v>19</v>
      </c>
      <c r="AX49">
        <v>0</v>
      </c>
      <c r="AY49">
        <v>0</v>
      </c>
      <c r="AZ49">
        <f t="shared" si="13"/>
        <v>19</v>
      </c>
      <c r="BA49">
        <v>0</v>
      </c>
      <c r="BB49">
        <f t="shared" si="14"/>
        <v>19</v>
      </c>
      <c r="BC49">
        <v>35</v>
      </c>
      <c r="BD49">
        <f t="shared" si="15"/>
        <v>7</v>
      </c>
      <c r="BE49">
        <f t="shared" si="16"/>
        <v>0.54285714285714282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BZ49" t="s">
        <v>23</v>
      </c>
      <c r="CA49">
        <v>0</v>
      </c>
    </row>
    <row r="50" spans="1:79" ht="17.25" customHeight="1" x14ac:dyDescent="0.3">
      <c r="A50" s="5">
        <v>44548</v>
      </c>
      <c r="B50" t="s">
        <v>120</v>
      </c>
      <c r="C50" t="s">
        <v>121</v>
      </c>
      <c r="D50" t="s">
        <v>27</v>
      </c>
      <c r="F50">
        <v>329</v>
      </c>
      <c r="G50">
        <v>0</v>
      </c>
      <c r="H50">
        <v>0</v>
      </c>
      <c r="I50">
        <v>-10</v>
      </c>
      <c r="J50">
        <f t="shared" si="0"/>
        <v>319</v>
      </c>
      <c r="K50">
        <v>0</v>
      </c>
      <c r="L50">
        <f t="shared" si="1"/>
        <v>319</v>
      </c>
      <c r="M50">
        <v>64</v>
      </c>
      <c r="N50">
        <v>1</v>
      </c>
      <c r="O50">
        <f t="shared" si="2"/>
        <v>4.984375</v>
      </c>
      <c r="Q50">
        <v>297</v>
      </c>
      <c r="R50">
        <v>0</v>
      </c>
      <c r="S50">
        <v>0</v>
      </c>
      <c r="T50">
        <v>0</v>
      </c>
      <c r="U50">
        <f t="shared" si="3"/>
        <v>297</v>
      </c>
      <c r="V50">
        <v>0</v>
      </c>
      <c r="W50">
        <f t="shared" si="4"/>
        <v>297</v>
      </c>
      <c r="X50">
        <v>9</v>
      </c>
      <c r="Y50">
        <v>2</v>
      </c>
      <c r="Z50">
        <f t="shared" si="5"/>
        <v>33</v>
      </c>
      <c r="AA50" t="s">
        <v>16</v>
      </c>
      <c r="AB50">
        <v>2584</v>
      </c>
      <c r="AC50">
        <v>0</v>
      </c>
      <c r="AD50">
        <v>0</v>
      </c>
      <c r="AE50">
        <v>0</v>
      </c>
      <c r="AF50">
        <f t="shared" si="6"/>
        <v>2584</v>
      </c>
      <c r="AG50">
        <v>0</v>
      </c>
      <c r="AH50">
        <f t="shared" si="7"/>
        <v>2584</v>
      </c>
      <c r="AI50">
        <v>66</v>
      </c>
      <c r="AJ50">
        <f t="shared" si="8"/>
        <v>6</v>
      </c>
      <c r="AK50">
        <f t="shared" si="25"/>
        <v>39.151515151515149</v>
      </c>
      <c r="AL50" t="s">
        <v>19</v>
      </c>
      <c r="AM50">
        <v>1768</v>
      </c>
      <c r="AN50">
        <v>430</v>
      </c>
      <c r="AO50">
        <v>-39</v>
      </c>
      <c r="AP50">
        <f t="shared" si="9"/>
        <v>2159</v>
      </c>
      <c r="AQ50">
        <v>0</v>
      </c>
      <c r="AR50">
        <f t="shared" si="10"/>
        <v>2159</v>
      </c>
      <c r="AS50">
        <v>53</v>
      </c>
      <c r="AT50">
        <f t="shared" si="11"/>
        <v>6</v>
      </c>
      <c r="AU50">
        <f t="shared" si="12"/>
        <v>40.735849056603776</v>
      </c>
      <c r="AV50" t="s">
        <v>20</v>
      </c>
      <c r="AW50">
        <v>1440</v>
      </c>
      <c r="AX50">
        <v>0</v>
      </c>
      <c r="AY50">
        <v>0</v>
      </c>
      <c r="AZ50">
        <f t="shared" si="13"/>
        <v>1440</v>
      </c>
      <c r="BA50">
        <v>0</v>
      </c>
      <c r="BB50">
        <f t="shared" si="14"/>
        <v>1440</v>
      </c>
      <c r="BC50">
        <v>44</v>
      </c>
      <c r="BD50">
        <f t="shared" si="15"/>
        <v>7</v>
      </c>
      <c r="BE50">
        <f t="shared" si="16"/>
        <v>32.727272727272727</v>
      </c>
      <c r="BF50" t="s">
        <v>21</v>
      </c>
      <c r="BG50">
        <v>1001</v>
      </c>
      <c r="BH50">
        <v>0</v>
      </c>
      <c r="BI50">
        <v>-10</v>
      </c>
      <c r="BJ50">
        <f t="shared" si="17"/>
        <v>991</v>
      </c>
      <c r="BK50">
        <v>0</v>
      </c>
      <c r="BL50">
        <f t="shared" si="18"/>
        <v>991</v>
      </c>
      <c r="BM50">
        <v>29</v>
      </c>
      <c r="BN50">
        <f t="shared" si="19"/>
        <v>5</v>
      </c>
      <c r="BO50">
        <f t="shared" si="20"/>
        <v>34.172413793103445</v>
      </c>
      <c r="BP50" t="s">
        <v>22</v>
      </c>
      <c r="BQ50">
        <v>1753</v>
      </c>
      <c r="BR50">
        <v>0</v>
      </c>
      <c r="BS50">
        <v>0</v>
      </c>
      <c r="BT50">
        <f t="shared" si="21"/>
        <v>1753</v>
      </c>
      <c r="BU50">
        <v>0</v>
      </c>
      <c r="BV50">
        <f t="shared" si="22"/>
        <v>1753</v>
      </c>
      <c r="BW50">
        <v>23</v>
      </c>
      <c r="BX50">
        <f t="shared" si="23"/>
        <v>5</v>
      </c>
      <c r="BY50">
        <f t="shared" si="24"/>
        <v>76.217391304347828</v>
      </c>
      <c r="BZ50" t="s">
        <v>23</v>
      </c>
      <c r="CA50">
        <v>7600</v>
      </c>
    </row>
    <row r="51" spans="1:79" ht="17.25" customHeight="1" x14ac:dyDescent="0.3">
      <c r="A51" s="5">
        <v>44548</v>
      </c>
      <c r="B51" t="s">
        <v>122</v>
      </c>
      <c r="C51" t="s">
        <v>123</v>
      </c>
      <c r="D51" t="s">
        <v>27</v>
      </c>
      <c r="F51">
        <v>1184</v>
      </c>
      <c r="G51">
        <v>0</v>
      </c>
      <c r="H51">
        <v>0</v>
      </c>
      <c r="I51">
        <v>-34</v>
      </c>
      <c r="J51">
        <f t="shared" si="0"/>
        <v>1150</v>
      </c>
      <c r="K51">
        <v>0</v>
      </c>
      <c r="L51">
        <f t="shared" si="1"/>
        <v>1150</v>
      </c>
      <c r="M51">
        <v>42</v>
      </c>
      <c r="N51">
        <v>1</v>
      </c>
      <c r="O51">
        <f t="shared" si="2"/>
        <v>27.38095238095238</v>
      </c>
      <c r="Q51">
        <v>587</v>
      </c>
      <c r="R51">
        <v>0</v>
      </c>
      <c r="S51">
        <v>0</v>
      </c>
      <c r="T51">
        <v>0</v>
      </c>
      <c r="U51">
        <f t="shared" si="3"/>
        <v>587</v>
      </c>
      <c r="V51">
        <v>0</v>
      </c>
      <c r="W51">
        <f t="shared" si="4"/>
        <v>587</v>
      </c>
      <c r="X51">
        <v>6</v>
      </c>
      <c r="Y51">
        <v>2</v>
      </c>
      <c r="Z51">
        <f t="shared" si="5"/>
        <v>97.833333333333329</v>
      </c>
      <c r="AA51" t="s">
        <v>16</v>
      </c>
      <c r="AB51">
        <v>4780</v>
      </c>
      <c r="AC51">
        <v>0</v>
      </c>
      <c r="AD51">
        <v>0</v>
      </c>
      <c r="AE51">
        <v>-51</v>
      </c>
      <c r="AF51">
        <f t="shared" si="6"/>
        <v>4729</v>
      </c>
      <c r="AG51">
        <v>0</v>
      </c>
      <c r="AH51">
        <f t="shared" si="7"/>
        <v>4729</v>
      </c>
      <c r="AI51">
        <v>101</v>
      </c>
      <c r="AJ51">
        <f t="shared" si="8"/>
        <v>6</v>
      </c>
      <c r="AK51">
        <f t="shared" si="25"/>
        <v>46.821782178217823</v>
      </c>
      <c r="AL51" t="s">
        <v>19</v>
      </c>
      <c r="AM51">
        <v>1280</v>
      </c>
      <c r="AN51">
        <v>0</v>
      </c>
      <c r="AO51">
        <v>-12</v>
      </c>
      <c r="AP51">
        <f t="shared" si="9"/>
        <v>1268</v>
      </c>
      <c r="AQ51">
        <v>0</v>
      </c>
      <c r="AR51">
        <f t="shared" si="10"/>
        <v>1268</v>
      </c>
      <c r="AS51">
        <v>37</v>
      </c>
      <c r="AT51">
        <f t="shared" si="11"/>
        <v>6</v>
      </c>
      <c r="AU51">
        <f t="shared" si="12"/>
        <v>34.270270270270274</v>
      </c>
      <c r="AV51" t="s">
        <v>20</v>
      </c>
      <c r="AW51">
        <v>1990</v>
      </c>
      <c r="AX51">
        <v>0</v>
      </c>
      <c r="AY51">
        <v>-68</v>
      </c>
      <c r="AZ51">
        <f t="shared" si="13"/>
        <v>1922</v>
      </c>
      <c r="BA51">
        <v>0</v>
      </c>
      <c r="BB51">
        <f t="shared" si="14"/>
        <v>1922</v>
      </c>
      <c r="BC51">
        <v>66</v>
      </c>
      <c r="BD51">
        <f t="shared" si="15"/>
        <v>7</v>
      </c>
      <c r="BE51">
        <f t="shared" si="16"/>
        <v>29.121212121212121</v>
      </c>
      <c r="BF51" t="s">
        <v>21</v>
      </c>
      <c r="BG51">
        <v>1125</v>
      </c>
      <c r="BH51">
        <v>0</v>
      </c>
      <c r="BI51">
        <v>0</v>
      </c>
      <c r="BJ51">
        <f t="shared" si="17"/>
        <v>1125</v>
      </c>
      <c r="BK51">
        <v>0</v>
      </c>
      <c r="BL51">
        <f t="shared" si="18"/>
        <v>1125</v>
      </c>
      <c r="BM51">
        <v>30</v>
      </c>
      <c r="BN51">
        <f t="shared" si="19"/>
        <v>5</v>
      </c>
      <c r="BO51">
        <f t="shared" si="20"/>
        <v>37.5</v>
      </c>
      <c r="BP51" t="s">
        <v>22</v>
      </c>
      <c r="BQ51">
        <v>3153</v>
      </c>
      <c r="BR51">
        <v>0</v>
      </c>
      <c r="BS51">
        <v>0</v>
      </c>
      <c r="BT51">
        <f t="shared" si="21"/>
        <v>3153</v>
      </c>
      <c r="BU51">
        <v>0</v>
      </c>
      <c r="BV51">
        <f t="shared" si="22"/>
        <v>3153</v>
      </c>
      <c r="BW51">
        <v>33</v>
      </c>
      <c r="BX51">
        <f t="shared" si="23"/>
        <v>5</v>
      </c>
      <c r="BY51">
        <f t="shared" si="24"/>
        <v>95.545454545454547</v>
      </c>
      <c r="BZ51" t="s">
        <v>23</v>
      </c>
      <c r="CA51">
        <v>12000</v>
      </c>
    </row>
    <row r="52" spans="1:79" ht="17.25" customHeight="1" x14ac:dyDescent="0.3">
      <c r="A52" s="5">
        <v>44548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5">
        <v>44548</v>
      </c>
      <c r="B53" t="s">
        <v>126</v>
      </c>
      <c r="C53" t="s">
        <v>127</v>
      </c>
      <c r="D53" t="s">
        <v>27</v>
      </c>
      <c r="F53">
        <v>1674</v>
      </c>
      <c r="G53">
        <v>1018</v>
      </c>
      <c r="H53">
        <v>0</v>
      </c>
      <c r="I53">
        <v>-200</v>
      </c>
      <c r="J53">
        <f t="shared" si="0"/>
        <v>2492</v>
      </c>
      <c r="K53">
        <v>0</v>
      </c>
      <c r="L53">
        <f t="shared" si="1"/>
        <v>2492</v>
      </c>
      <c r="M53">
        <v>111</v>
      </c>
      <c r="N53">
        <v>1</v>
      </c>
      <c r="O53">
        <f t="shared" si="2"/>
        <v>22.45045045045045</v>
      </c>
      <c r="Q53">
        <v>485</v>
      </c>
      <c r="R53">
        <v>520</v>
      </c>
      <c r="S53">
        <v>0</v>
      </c>
      <c r="T53">
        <v>0</v>
      </c>
      <c r="U53">
        <f t="shared" si="3"/>
        <v>1005</v>
      </c>
      <c r="V53">
        <v>800</v>
      </c>
      <c r="W53">
        <f t="shared" si="4"/>
        <v>1805</v>
      </c>
      <c r="X53">
        <v>20</v>
      </c>
      <c r="Y53">
        <v>2</v>
      </c>
      <c r="Z53">
        <f t="shared" si="5"/>
        <v>90.25</v>
      </c>
      <c r="AA53" t="s">
        <v>16</v>
      </c>
      <c r="AB53">
        <v>767</v>
      </c>
      <c r="AC53">
        <v>0</v>
      </c>
      <c r="AD53">
        <v>0</v>
      </c>
      <c r="AE53">
        <v>0</v>
      </c>
      <c r="AF53">
        <f t="shared" si="6"/>
        <v>767</v>
      </c>
      <c r="AG53">
        <v>0</v>
      </c>
      <c r="AH53">
        <f t="shared" si="7"/>
        <v>767</v>
      </c>
      <c r="AI53">
        <v>30</v>
      </c>
      <c r="AJ53">
        <f t="shared" si="8"/>
        <v>6</v>
      </c>
      <c r="AK53">
        <f t="shared" si="25"/>
        <v>25.566666666666666</v>
      </c>
      <c r="AL53" t="s">
        <v>19</v>
      </c>
      <c r="AM53">
        <v>2377</v>
      </c>
      <c r="AN53">
        <v>390</v>
      </c>
      <c r="AO53">
        <v>-10</v>
      </c>
      <c r="AP53">
        <f t="shared" si="9"/>
        <v>2757</v>
      </c>
      <c r="AQ53">
        <v>0</v>
      </c>
      <c r="AR53">
        <f t="shared" si="10"/>
        <v>2757</v>
      </c>
      <c r="AS53">
        <v>20</v>
      </c>
      <c r="AT53">
        <f t="shared" si="11"/>
        <v>6</v>
      </c>
      <c r="AU53">
        <f t="shared" si="12"/>
        <v>137.85</v>
      </c>
      <c r="AV53" t="s">
        <v>20</v>
      </c>
      <c r="AW53">
        <v>628</v>
      </c>
      <c r="AX53">
        <v>278</v>
      </c>
      <c r="AY53">
        <v>0</v>
      </c>
      <c r="AZ53">
        <f t="shared" si="13"/>
        <v>906</v>
      </c>
      <c r="BA53">
        <v>0</v>
      </c>
      <c r="BB53">
        <f t="shared" si="14"/>
        <v>906</v>
      </c>
      <c r="BC53">
        <v>21</v>
      </c>
      <c r="BD53">
        <f t="shared" si="15"/>
        <v>7</v>
      </c>
      <c r="BE53">
        <f t="shared" si="16"/>
        <v>43.142857142857146</v>
      </c>
      <c r="BF53" t="s">
        <v>21</v>
      </c>
      <c r="BG53">
        <v>160</v>
      </c>
      <c r="BH53">
        <v>570</v>
      </c>
      <c r="BI53">
        <v>0</v>
      </c>
      <c r="BJ53">
        <f t="shared" si="17"/>
        <v>730</v>
      </c>
      <c r="BK53">
        <v>0</v>
      </c>
      <c r="BL53">
        <f t="shared" si="18"/>
        <v>730</v>
      </c>
      <c r="BM53">
        <v>11</v>
      </c>
      <c r="BN53">
        <f t="shared" si="19"/>
        <v>5</v>
      </c>
      <c r="BO53">
        <f t="shared" si="20"/>
        <v>66.36363636363636</v>
      </c>
      <c r="BP53" t="s">
        <v>22</v>
      </c>
      <c r="BQ53">
        <v>2111</v>
      </c>
      <c r="BR53">
        <v>600</v>
      </c>
      <c r="BS53">
        <v>0</v>
      </c>
      <c r="BT53">
        <f t="shared" si="21"/>
        <v>2711</v>
      </c>
      <c r="BU53">
        <v>0</v>
      </c>
      <c r="BV53">
        <f t="shared" si="22"/>
        <v>2711</v>
      </c>
      <c r="BW53">
        <v>37</v>
      </c>
      <c r="BX53">
        <f t="shared" si="23"/>
        <v>5</v>
      </c>
      <c r="BY53">
        <f t="shared" si="24"/>
        <v>73.270270270270274</v>
      </c>
      <c r="BZ53" t="s">
        <v>23</v>
      </c>
      <c r="CA53">
        <v>7596</v>
      </c>
    </row>
    <row r="54" spans="1:79" ht="17.25" customHeight="1" x14ac:dyDescent="0.3">
      <c r="A54" s="5">
        <v>44548</v>
      </c>
      <c r="B54" t="s">
        <v>128</v>
      </c>
      <c r="C54" t="s">
        <v>129</v>
      </c>
      <c r="D54" t="s">
        <v>27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0</v>
      </c>
      <c r="L54">
        <f t="shared" si="1"/>
        <v>36</v>
      </c>
      <c r="M54">
        <v>2</v>
      </c>
      <c r="N54">
        <v>1</v>
      </c>
      <c r="O54">
        <f t="shared" si="2"/>
        <v>18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332</v>
      </c>
      <c r="AC54">
        <v>0</v>
      </c>
      <c r="AD54">
        <v>0</v>
      </c>
      <c r="AE54">
        <v>0</v>
      </c>
      <c r="AF54">
        <f t="shared" si="6"/>
        <v>332</v>
      </c>
      <c r="AG54">
        <v>0</v>
      </c>
      <c r="AH54">
        <f t="shared" si="7"/>
        <v>332</v>
      </c>
      <c r="AI54">
        <v>17</v>
      </c>
      <c r="AJ54">
        <f t="shared" si="8"/>
        <v>6</v>
      </c>
      <c r="AK54">
        <f t="shared" si="25"/>
        <v>19.529411764705884</v>
      </c>
      <c r="AL54" t="s">
        <v>19</v>
      </c>
      <c r="AM54">
        <v>37</v>
      </c>
      <c r="AN54">
        <v>0</v>
      </c>
      <c r="AO54">
        <v>0</v>
      </c>
      <c r="AP54">
        <f t="shared" si="9"/>
        <v>37</v>
      </c>
      <c r="AQ54">
        <v>0</v>
      </c>
      <c r="AR54">
        <f t="shared" si="10"/>
        <v>37</v>
      </c>
      <c r="AS54">
        <v>10</v>
      </c>
      <c r="AT54">
        <f t="shared" si="11"/>
        <v>6</v>
      </c>
      <c r="AU54">
        <f t="shared" si="12"/>
        <v>3.7</v>
      </c>
      <c r="AV54" t="s">
        <v>20</v>
      </c>
      <c r="AW54">
        <v>35</v>
      </c>
      <c r="AX54">
        <v>0</v>
      </c>
      <c r="AY54">
        <v>0</v>
      </c>
      <c r="AZ54">
        <f t="shared" si="13"/>
        <v>35</v>
      </c>
      <c r="BA54">
        <v>0</v>
      </c>
      <c r="BB54">
        <f t="shared" si="14"/>
        <v>35</v>
      </c>
      <c r="BC54">
        <v>5</v>
      </c>
      <c r="BD54">
        <f t="shared" si="15"/>
        <v>7</v>
      </c>
      <c r="BE54">
        <f t="shared" si="16"/>
        <v>7</v>
      </c>
      <c r="BF54" t="s">
        <v>21</v>
      </c>
      <c r="BG54">
        <v>44</v>
      </c>
      <c r="BH54">
        <v>90</v>
      </c>
      <c r="BI54">
        <v>0</v>
      </c>
      <c r="BJ54">
        <f t="shared" si="17"/>
        <v>134</v>
      </c>
      <c r="BK54">
        <v>0</v>
      </c>
      <c r="BL54">
        <f t="shared" si="18"/>
        <v>134</v>
      </c>
      <c r="BM54">
        <v>6</v>
      </c>
      <c r="BN54">
        <f t="shared" si="19"/>
        <v>5</v>
      </c>
      <c r="BO54">
        <f t="shared" si="20"/>
        <v>22.333333333333332</v>
      </c>
      <c r="BP54" t="s">
        <v>22</v>
      </c>
      <c r="BQ54">
        <v>94</v>
      </c>
      <c r="BR54">
        <v>22</v>
      </c>
      <c r="BS54">
        <v>-17</v>
      </c>
      <c r="BT54">
        <f t="shared" si="21"/>
        <v>99</v>
      </c>
      <c r="BU54">
        <v>60</v>
      </c>
      <c r="BV54">
        <f t="shared" si="22"/>
        <v>159</v>
      </c>
      <c r="BW54">
        <v>7</v>
      </c>
      <c r="BX54">
        <f t="shared" si="23"/>
        <v>5</v>
      </c>
      <c r="BY54">
        <f t="shared" si="24"/>
        <v>22.714285714285715</v>
      </c>
      <c r="BZ54" t="s">
        <v>23</v>
      </c>
      <c r="CA54">
        <v>120</v>
      </c>
    </row>
    <row r="55" spans="1:79" ht="17.25" customHeight="1" x14ac:dyDescent="0.3">
      <c r="A55" s="5">
        <v>44548</v>
      </c>
      <c r="B55" t="s">
        <v>130</v>
      </c>
      <c r="C55" t="s">
        <v>131</v>
      </c>
      <c r="D55" t="s">
        <v>27</v>
      </c>
      <c r="F55">
        <v>145</v>
      </c>
      <c r="G55">
        <v>0</v>
      </c>
      <c r="H55">
        <v>0</v>
      </c>
      <c r="I55">
        <v>0</v>
      </c>
      <c r="J55">
        <f t="shared" si="0"/>
        <v>145</v>
      </c>
      <c r="K55">
        <v>0</v>
      </c>
      <c r="L55">
        <f t="shared" si="1"/>
        <v>145</v>
      </c>
      <c r="M55">
        <v>27</v>
      </c>
      <c r="N55">
        <v>1</v>
      </c>
      <c r="O55">
        <f t="shared" si="2"/>
        <v>5.3703703703703702</v>
      </c>
      <c r="Q55">
        <v>307</v>
      </c>
      <c r="R55">
        <v>0</v>
      </c>
      <c r="S55">
        <v>0</v>
      </c>
      <c r="T55">
        <v>0</v>
      </c>
      <c r="U55">
        <f t="shared" si="3"/>
        <v>307</v>
      </c>
      <c r="V55">
        <v>360</v>
      </c>
      <c r="W55">
        <f t="shared" si="4"/>
        <v>667</v>
      </c>
      <c r="X55">
        <v>17</v>
      </c>
      <c r="Y55">
        <v>2</v>
      </c>
      <c r="Z55">
        <f t="shared" si="5"/>
        <v>39.235294117647058</v>
      </c>
      <c r="AA55" t="s">
        <v>16</v>
      </c>
      <c r="AB55">
        <v>3166</v>
      </c>
      <c r="AC55">
        <v>0</v>
      </c>
      <c r="AD55">
        <v>0</v>
      </c>
      <c r="AE55">
        <v>0</v>
      </c>
      <c r="AF55">
        <f t="shared" si="6"/>
        <v>3166</v>
      </c>
      <c r="AG55">
        <v>0</v>
      </c>
      <c r="AH55">
        <f t="shared" si="7"/>
        <v>3166</v>
      </c>
      <c r="AI55">
        <v>83</v>
      </c>
      <c r="AJ55">
        <f t="shared" si="8"/>
        <v>6</v>
      </c>
      <c r="AK55">
        <f t="shared" si="25"/>
        <v>38.144578313253014</v>
      </c>
      <c r="AL55" t="s">
        <v>19</v>
      </c>
      <c r="AM55">
        <v>802</v>
      </c>
      <c r="AN55">
        <v>80</v>
      </c>
      <c r="AO55">
        <v>-32</v>
      </c>
      <c r="AP55">
        <f t="shared" si="9"/>
        <v>850</v>
      </c>
      <c r="AQ55">
        <v>0</v>
      </c>
      <c r="AR55">
        <f t="shared" si="10"/>
        <v>850</v>
      </c>
      <c r="AS55">
        <v>33</v>
      </c>
      <c r="AT55">
        <f t="shared" si="11"/>
        <v>6</v>
      </c>
      <c r="AU55">
        <f t="shared" si="12"/>
        <v>25.757575757575758</v>
      </c>
      <c r="AV55" t="s">
        <v>20</v>
      </c>
      <c r="AW55">
        <v>401</v>
      </c>
      <c r="AX55">
        <v>0</v>
      </c>
      <c r="AY55">
        <v>0</v>
      </c>
      <c r="AZ55">
        <f t="shared" si="13"/>
        <v>401</v>
      </c>
      <c r="BA55">
        <v>0</v>
      </c>
      <c r="BB55">
        <f t="shared" si="14"/>
        <v>401</v>
      </c>
      <c r="BC55">
        <v>20</v>
      </c>
      <c r="BD55">
        <f t="shared" si="15"/>
        <v>7</v>
      </c>
      <c r="BE55">
        <f t="shared" si="16"/>
        <v>20.05</v>
      </c>
      <c r="BF55" t="s">
        <v>21</v>
      </c>
      <c r="BG55">
        <v>742</v>
      </c>
      <c r="BH55">
        <v>0</v>
      </c>
      <c r="BI55">
        <v>0</v>
      </c>
      <c r="BJ55">
        <f t="shared" si="17"/>
        <v>742</v>
      </c>
      <c r="BK55">
        <v>0</v>
      </c>
      <c r="BL55">
        <f t="shared" si="18"/>
        <v>742</v>
      </c>
      <c r="BM55">
        <v>17</v>
      </c>
      <c r="BN55">
        <f t="shared" si="19"/>
        <v>5</v>
      </c>
      <c r="BO55">
        <f t="shared" si="20"/>
        <v>43.647058823529413</v>
      </c>
      <c r="BP55" t="s">
        <v>22</v>
      </c>
      <c r="BQ55">
        <v>2393</v>
      </c>
      <c r="BR55">
        <v>0</v>
      </c>
      <c r="BS55">
        <v>0</v>
      </c>
      <c r="BT55">
        <f t="shared" si="21"/>
        <v>2393</v>
      </c>
      <c r="BU55">
        <v>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13113</v>
      </c>
    </row>
    <row r="56" spans="1:79" ht="17.25" customHeight="1" x14ac:dyDescent="0.3">
      <c r="A56" s="5">
        <v>44548</v>
      </c>
      <c r="B56" t="s">
        <v>132</v>
      </c>
      <c r="C56" t="s">
        <v>133</v>
      </c>
      <c r="D56" t="s">
        <v>27</v>
      </c>
      <c r="F56">
        <v>933</v>
      </c>
      <c r="G56">
        <v>713</v>
      </c>
      <c r="H56">
        <v>0</v>
      </c>
      <c r="I56">
        <v>-10</v>
      </c>
      <c r="J56">
        <f t="shared" si="0"/>
        <v>1636</v>
      </c>
      <c r="K56">
        <v>0</v>
      </c>
      <c r="L56">
        <f t="shared" si="1"/>
        <v>1636</v>
      </c>
      <c r="M56">
        <v>144</v>
      </c>
      <c r="N56">
        <v>1</v>
      </c>
      <c r="O56">
        <f t="shared" si="2"/>
        <v>11.361111111111111</v>
      </c>
      <c r="Q56">
        <v>69</v>
      </c>
      <c r="R56">
        <v>2480</v>
      </c>
      <c r="S56">
        <v>0</v>
      </c>
      <c r="T56">
        <v>0</v>
      </c>
      <c r="U56">
        <f t="shared" si="3"/>
        <v>2549</v>
      </c>
      <c r="V56">
        <v>0</v>
      </c>
      <c r="W56">
        <f t="shared" si="4"/>
        <v>2549</v>
      </c>
      <c r="X56">
        <v>86</v>
      </c>
      <c r="Y56">
        <v>2</v>
      </c>
      <c r="Z56">
        <f t="shared" si="5"/>
        <v>29.63953488372093</v>
      </c>
      <c r="AA56" t="s">
        <v>16</v>
      </c>
      <c r="AB56">
        <v>5301</v>
      </c>
      <c r="AC56">
        <v>1500</v>
      </c>
      <c r="AD56">
        <v>0</v>
      </c>
      <c r="AE56">
        <v>-500</v>
      </c>
      <c r="AF56">
        <f t="shared" si="6"/>
        <v>6301</v>
      </c>
      <c r="AG56">
        <v>6000</v>
      </c>
      <c r="AH56">
        <f t="shared" si="7"/>
        <v>12301</v>
      </c>
      <c r="AI56">
        <v>320</v>
      </c>
      <c r="AJ56">
        <f t="shared" si="8"/>
        <v>6</v>
      </c>
      <c r="AK56">
        <f t="shared" si="25"/>
        <v>38.440624999999997</v>
      </c>
      <c r="AL56" t="s">
        <v>19</v>
      </c>
      <c r="AM56">
        <v>8814</v>
      </c>
      <c r="AN56">
        <v>8883</v>
      </c>
      <c r="AO56">
        <v>-78</v>
      </c>
      <c r="AP56">
        <f t="shared" si="9"/>
        <v>17619</v>
      </c>
      <c r="AQ56">
        <v>0</v>
      </c>
      <c r="AR56">
        <f t="shared" si="10"/>
        <v>17619</v>
      </c>
      <c r="AS56">
        <v>276</v>
      </c>
      <c r="AT56">
        <f t="shared" si="11"/>
        <v>6</v>
      </c>
      <c r="AU56">
        <f t="shared" si="12"/>
        <v>63.836956521739133</v>
      </c>
      <c r="AV56" t="s">
        <v>20</v>
      </c>
      <c r="AW56">
        <v>6276</v>
      </c>
      <c r="AX56">
        <v>1600</v>
      </c>
      <c r="AY56">
        <v>-23</v>
      </c>
      <c r="AZ56">
        <f t="shared" si="13"/>
        <v>7853</v>
      </c>
      <c r="BA56">
        <v>16509</v>
      </c>
      <c r="BB56">
        <f t="shared" si="14"/>
        <v>24362</v>
      </c>
      <c r="BC56">
        <v>235</v>
      </c>
      <c r="BD56">
        <f t="shared" si="15"/>
        <v>7</v>
      </c>
      <c r="BE56">
        <f t="shared" si="16"/>
        <v>103.66808510638297</v>
      </c>
      <c r="BF56" t="s">
        <v>21</v>
      </c>
      <c r="BG56">
        <v>291</v>
      </c>
      <c r="BH56">
        <v>11818</v>
      </c>
      <c r="BI56">
        <v>0</v>
      </c>
      <c r="BJ56">
        <f t="shared" si="17"/>
        <v>12109</v>
      </c>
      <c r="BK56">
        <v>0</v>
      </c>
      <c r="BL56">
        <f t="shared" si="18"/>
        <v>12109</v>
      </c>
      <c r="BM56">
        <v>339</v>
      </c>
      <c r="BN56">
        <f t="shared" si="19"/>
        <v>5</v>
      </c>
      <c r="BO56">
        <f t="shared" si="20"/>
        <v>35.719764011799413</v>
      </c>
      <c r="BP56" t="s">
        <v>22</v>
      </c>
      <c r="BQ56">
        <v>809</v>
      </c>
      <c r="BR56">
        <v>4821</v>
      </c>
      <c r="BS56">
        <v>-16</v>
      </c>
      <c r="BT56">
        <f t="shared" si="21"/>
        <v>5614</v>
      </c>
      <c r="BU56">
        <v>1000</v>
      </c>
      <c r="BV56">
        <f t="shared" si="22"/>
        <v>6614</v>
      </c>
      <c r="BW56">
        <v>181</v>
      </c>
      <c r="BX56">
        <f t="shared" si="23"/>
        <v>5</v>
      </c>
      <c r="BY56">
        <f t="shared" si="24"/>
        <v>36.541436464088399</v>
      </c>
      <c r="BZ56" t="s">
        <v>23</v>
      </c>
      <c r="CA56">
        <v>51503</v>
      </c>
    </row>
    <row r="57" spans="1:79" ht="17.25" customHeight="1" x14ac:dyDescent="0.3">
      <c r="A57" s="5">
        <v>44548</v>
      </c>
      <c r="B57" t="s">
        <v>134</v>
      </c>
      <c r="C57" t="s">
        <v>135</v>
      </c>
      <c r="D57" t="s">
        <v>27</v>
      </c>
      <c r="F57">
        <v>1411</v>
      </c>
      <c r="G57">
        <v>200</v>
      </c>
      <c r="H57">
        <v>0</v>
      </c>
      <c r="I57">
        <v>-2</v>
      </c>
      <c r="J57">
        <f t="shared" si="0"/>
        <v>1609</v>
      </c>
      <c r="K57">
        <v>0</v>
      </c>
      <c r="L57">
        <f t="shared" si="1"/>
        <v>1609</v>
      </c>
      <c r="M57">
        <v>117</v>
      </c>
      <c r="N57">
        <v>1</v>
      </c>
      <c r="O57">
        <f t="shared" si="2"/>
        <v>13.752136752136753</v>
      </c>
      <c r="Q57">
        <v>1328</v>
      </c>
      <c r="R57">
        <v>0</v>
      </c>
      <c r="S57">
        <v>0</v>
      </c>
      <c r="T57">
        <v>-35</v>
      </c>
      <c r="U57">
        <f t="shared" si="3"/>
        <v>1293</v>
      </c>
      <c r="V57">
        <v>0</v>
      </c>
      <c r="W57">
        <f t="shared" si="4"/>
        <v>1293</v>
      </c>
      <c r="X57">
        <v>43</v>
      </c>
      <c r="Y57">
        <v>2</v>
      </c>
      <c r="Z57">
        <f t="shared" si="5"/>
        <v>30.069767441860463</v>
      </c>
      <c r="AA57" t="s">
        <v>16</v>
      </c>
      <c r="AB57">
        <v>1573</v>
      </c>
      <c r="AC57">
        <v>0</v>
      </c>
      <c r="AD57">
        <v>0</v>
      </c>
      <c r="AE57">
        <v>-5</v>
      </c>
      <c r="AF57">
        <f t="shared" si="6"/>
        <v>1568</v>
      </c>
      <c r="AG57">
        <v>0</v>
      </c>
      <c r="AH57">
        <f t="shared" si="7"/>
        <v>1568</v>
      </c>
      <c r="AI57">
        <v>50</v>
      </c>
      <c r="AJ57">
        <f t="shared" si="8"/>
        <v>6</v>
      </c>
      <c r="AK57">
        <f t="shared" si="25"/>
        <v>31.36</v>
      </c>
      <c r="AL57" t="s">
        <v>19</v>
      </c>
      <c r="AM57">
        <v>1491</v>
      </c>
      <c r="AN57">
        <v>0</v>
      </c>
      <c r="AO57">
        <v>-36</v>
      </c>
      <c r="AP57">
        <f t="shared" si="9"/>
        <v>1455</v>
      </c>
      <c r="AQ57">
        <v>0</v>
      </c>
      <c r="AR57">
        <f t="shared" si="10"/>
        <v>1455</v>
      </c>
      <c r="AS57">
        <v>20</v>
      </c>
      <c r="AT57">
        <f t="shared" si="11"/>
        <v>6</v>
      </c>
      <c r="AU57">
        <f t="shared" si="12"/>
        <v>72.75</v>
      </c>
      <c r="AV57" t="s">
        <v>20</v>
      </c>
      <c r="AW57">
        <v>575</v>
      </c>
      <c r="AX57">
        <v>50</v>
      </c>
      <c r="AY57">
        <v>-6</v>
      </c>
      <c r="AZ57">
        <f t="shared" si="13"/>
        <v>619</v>
      </c>
      <c r="BA57">
        <v>0</v>
      </c>
      <c r="BB57">
        <f t="shared" si="14"/>
        <v>619</v>
      </c>
      <c r="BC57">
        <v>20</v>
      </c>
      <c r="BD57">
        <f t="shared" si="15"/>
        <v>7</v>
      </c>
      <c r="BE57">
        <f t="shared" si="16"/>
        <v>30.95</v>
      </c>
      <c r="BF57" t="s">
        <v>21</v>
      </c>
      <c r="BG57">
        <v>603</v>
      </c>
      <c r="BH57">
        <v>100</v>
      </c>
      <c r="BI57">
        <v>0</v>
      </c>
      <c r="BJ57">
        <f t="shared" si="17"/>
        <v>703</v>
      </c>
      <c r="BK57">
        <v>0</v>
      </c>
      <c r="BL57">
        <f t="shared" si="18"/>
        <v>703</v>
      </c>
      <c r="BM57">
        <v>17</v>
      </c>
      <c r="BN57">
        <f t="shared" si="19"/>
        <v>5</v>
      </c>
      <c r="BO57">
        <f t="shared" si="20"/>
        <v>41.352941176470587</v>
      </c>
      <c r="BP57" t="s">
        <v>22</v>
      </c>
      <c r="BQ57">
        <v>1073</v>
      </c>
      <c r="BR57">
        <v>970</v>
      </c>
      <c r="BS57">
        <v>0</v>
      </c>
      <c r="BT57">
        <f t="shared" si="21"/>
        <v>2043</v>
      </c>
      <c r="BU57">
        <v>0</v>
      </c>
      <c r="BV57">
        <f t="shared" si="22"/>
        <v>2043</v>
      </c>
      <c r="BW57">
        <v>38</v>
      </c>
      <c r="BX57">
        <f t="shared" si="23"/>
        <v>5</v>
      </c>
      <c r="BY57">
        <f t="shared" si="24"/>
        <v>53.763157894736842</v>
      </c>
      <c r="BZ57" t="s">
        <v>23</v>
      </c>
      <c r="CA57">
        <v>5403</v>
      </c>
    </row>
    <row r="58" spans="1:79" ht="17.25" customHeight="1" x14ac:dyDescent="0.3">
      <c r="A58" s="5">
        <v>44548</v>
      </c>
      <c r="B58" t="s">
        <v>136</v>
      </c>
      <c r="C58" t="s">
        <v>137</v>
      </c>
      <c r="D58" t="s">
        <v>27</v>
      </c>
      <c r="F58">
        <v>634</v>
      </c>
      <c r="G58">
        <v>0</v>
      </c>
      <c r="H58">
        <v>0</v>
      </c>
      <c r="I58">
        <v>0</v>
      </c>
      <c r="J58">
        <f t="shared" si="0"/>
        <v>634</v>
      </c>
      <c r="K58">
        <v>0</v>
      </c>
      <c r="L58">
        <f t="shared" si="1"/>
        <v>634</v>
      </c>
      <c r="M58">
        <v>8</v>
      </c>
      <c r="N58">
        <v>1</v>
      </c>
      <c r="O58">
        <f t="shared" si="2"/>
        <v>79.25</v>
      </c>
      <c r="Q58">
        <v>450</v>
      </c>
      <c r="R58">
        <v>0</v>
      </c>
      <c r="S58">
        <v>0</v>
      </c>
      <c r="T58">
        <v>-30</v>
      </c>
      <c r="U58">
        <f t="shared" si="3"/>
        <v>420</v>
      </c>
      <c r="V58">
        <v>0</v>
      </c>
      <c r="W58">
        <f t="shared" si="4"/>
        <v>420</v>
      </c>
      <c r="X58">
        <v>16</v>
      </c>
      <c r="Y58">
        <v>2</v>
      </c>
      <c r="Z58">
        <f t="shared" si="5"/>
        <v>26.25</v>
      </c>
      <c r="AA58" t="s">
        <v>16</v>
      </c>
      <c r="AB58">
        <v>3215</v>
      </c>
      <c r="AC58">
        <v>0</v>
      </c>
      <c r="AD58">
        <v>0</v>
      </c>
      <c r="AE58">
        <v>-13</v>
      </c>
      <c r="AF58">
        <f t="shared" si="6"/>
        <v>3202</v>
      </c>
      <c r="AG58">
        <v>0</v>
      </c>
      <c r="AH58">
        <f t="shared" si="7"/>
        <v>3202</v>
      </c>
      <c r="AI58">
        <v>12</v>
      </c>
      <c r="AJ58">
        <f t="shared" si="8"/>
        <v>6</v>
      </c>
      <c r="AK58">
        <f t="shared" si="25"/>
        <v>266.83333333333331</v>
      </c>
      <c r="AL58" t="s">
        <v>19</v>
      </c>
      <c r="AM58">
        <v>1224</v>
      </c>
      <c r="AN58">
        <v>0</v>
      </c>
      <c r="AO58">
        <v>-6</v>
      </c>
      <c r="AP58">
        <f t="shared" si="9"/>
        <v>1218</v>
      </c>
      <c r="AQ58">
        <v>0</v>
      </c>
      <c r="AR58">
        <f t="shared" si="10"/>
        <v>1218</v>
      </c>
      <c r="AS58">
        <v>5</v>
      </c>
      <c r="AT58">
        <f t="shared" si="11"/>
        <v>6</v>
      </c>
      <c r="AU58">
        <f t="shared" si="12"/>
        <v>243.6</v>
      </c>
      <c r="AV58" t="s">
        <v>20</v>
      </c>
      <c r="AW58">
        <v>522</v>
      </c>
      <c r="AX58">
        <v>0</v>
      </c>
      <c r="AY58">
        <v>-24</v>
      </c>
      <c r="AZ58">
        <f t="shared" si="13"/>
        <v>498</v>
      </c>
      <c r="BA58">
        <v>0</v>
      </c>
      <c r="BB58">
        <f t="shared" si="14"/>
        <v>498</v>
      </c>
      <c r="BC58">
        <v>4</v>
      </c>
      <c r="BD58">
        <f t="shared" si="15"/>
        <v>7</v>
      </c>
      <c r="BE58">
        <f t="shared" si="16"/>
        <v>124.5</v>
      </c>
      <c r="BF58" t="s">
        <v>21</v>
      </c>
      <c r="BG58">
        <v>567</v>
      </c>
      <c r="BH58">
        <v>0</v>
      </c>
      <c r="BI58">
        <v>-3</v>
      </c>
      <c r="BJ58">
        <f t="shared" si="17"/>
        <v>564</v>
      </c>
      <c r="BK58">
        <v>0</v>
      </c>
      <c r="BL58">
        <f t="shared" si="18"/>
        <v>564</v>
      </c>
      <c r="BM58">
        <v>4</v>
      </c>
      <c r="BN58">
        <f t="shared" si="19"/>
        <v>5</v>
      </c>
      <c r="BO58">
        <f t="shared" si="20"/>
        <v>141</v>
      </c>
      <c r="BP58" t="s">
        <v>22</v>
      </c>
      <c r="BQ58">
        <v>587</v>
      </c>
      <c r="BR58">
        <v>0</v>
      </c>
      <c r="BS58">
        <v>0</v>
      </c>
      <c r="BT58">
        <f t="shared" si="21"/>
        <v>587</v>
      </c>
      <c r="BU58">
        <v>0</v>
      </c>
      <c r="BV58">
        <f t="shared" si="22"/>
        <v>587</v>
      </c>
      <c r="BW58">
        <v>15</v>
      </c>
      <c r="BX58">
        <f t="shared" si="23"/>
        <v>5</v>
      </c>
      <c r="BY58">
        <f t="shared" si="24"/>
        <v>39.133333333333333</v>
      </c>
      <c r="BZ58" t="s">
        <v>23</v>
      </c>
      <c r="CA58">
        <v>25306</v>
      </c>
    </row>
    <row r="59" spans="1:79" ht="17.25" customHeight="1" x14ac:dyDescent="0.3">
      <c r="A59" s="5">
        <v>44548</v>
      </c>
      <c r="B59" t="s">
        <v>138</v>
      </c>
      <c r="C59" t="s">
        <v>139</v>
      </c>
      <c r="D59" t="s">
        <v>27</v>
      </c>
      <c r="F59">
        <v>2813</v>
      </c>
      <c r="G59">
        <v>0</v>
      </c>
      <c r="H59">
        <v>0</v>
      </c>
      <c r="I59">
        <v>-91</v>
      </c>
      <c r="J59">
        <f t="shared" si="0"/>
        <v>2722</v>
      </c>
      <c r="K59">
        <v>0</v>
      </c>
      <c r="L59">
        <f t="shared" si="1"/>
        <v>2722</v>
      </c>
      <c r="M59">
        <v>249</v>
      </c>
      <c r="N59">
        <v>1</v>
      </c>
      <c r="O59">
        <f t="shared" si="2"/>
        <v>10.931726907630521</v>
      </c>
      <c r="Q59">
        <v>723</v>
      </c>
      <c r="R59">
        <v>0</v>
      </c>
      <c r="S59">
        <v>0</v>
      </c>
      <c r="T59">
        <v>-5</v>
      </c>
      <c r="U59">
        <f t="shared" si="3"/>
        <v>718</v>
      </c>
      <c r="V59">
        <v>0</v>
      </c>
      <c r="W59">
        <f t="shared" si="4"/>
        <v>718</v>
      </c>
      <c r="X59">
        <v>54</v>
      </c>
      <c r="Y59">
        <v>2</v>
      </c>
      <c r="Z59">
        <f t="shared" si="5"/>
        <v>13.296296296296296</v>
      </c>
      <c r="AA59" t="s">
        <v>16</v>
      </c>
      <c r="AB59">
        <v>7563</v>
      </c>
      <c r="AC59">
        <v>0</v>
      </c>
      <c r="AD59">
        <v>0</v>
      </c>
      <c r="AE59">
        <v>-2472</v>
      </c>
      <c r="AF59">
        <f t="shared" si="6"/>
        <v>5091</v>
      </c>
      <c r="AG59">
        <v>5250</v>
      </c>
      <c r="AH59">
        <f t="shared" si="7"/>
        <v>10341</v>
      </c>
      <c r="AI59">
        <v>623</v>
      </c>
      <c r="AJ59">
        <f t="shared" si="8"/>
        <v>6</v>
      </c>
      <c r="AK59">
        <f t="shared" si="25"/>
        <v>16.598715890850723</v>
      </c>
      <c r="AL59" t="s">
        <v>19</v>
      </c>
      <c r="AM59">
        <v>732</v>
      </c>
      <c r="AN59">
        <v>0</v>
      </c>
      <c r="AO59">
        <v>-75</v>
      </c>
      <c r="AP59">
        <f t="shared" si="9"/>
        <v>657</v>
      </c>
      <c r="AQ59">
        <v>0</v>
      </c>
      <c r="AR59">
        <f t="shared" si="10"/>
        <v>657</v>
      </c>
      <c r="AS59">
        <v>68</v>
      </c>
      <c r="AT59">
        <f t="shared" si="11"/>
        <v>6</v>
      </c>
      <c r="AU59">
        <f t="shared" si="12"/>
        <v>9.6617647058823533</v>
      </c>
      <c r="AV59" t="s">
        <v>20</v>
      </c>
      <c r="AW59">
        <v>2158</v>
      </c>
      <c r="AX59">
        <v>0</v>
      </c>
      <c r="AY59">
        <v>-65</v>
      </c>
      <c r="AZ59">
        <f t="shared" si="13"/>
        <v>2093</v>
      </c>
      <c r="BA59">
        <v>0</v>
      </c>
      <c r="BB59">
        <f t="shared" si="14"/>
        <v>2093</v>
      </c>
      <c r="BC59">
        <v>82</v>
      </c>
      <c r="BD59">
        <f t="shared" si="15"/>
        <v>7</v>
      </c>
      <c r="BE59">
        <f t="shared" si="16"/>
        <v>25.524390243902438</v>
      </c>
      <c r="BF59" t="s">
        <v>21</v>
      </c>
      <c r="BG59">
        <v>1625</v>
      </c>
      <c r="BH59">
        <v>40</v>
      </c>
      <c r="BI59">
        <v>-70</v>
      </c>
      <c r="BJ59">
        <f t="shared" si="17"/>
        <v>1595</v>
      </c>
      <c r="BK59">
        <v>0</v>
      </c>
      <c r="BL59">
        <f t="shared" si="18"/>
        <v>1595</v>
      </c>
      <c r="BM59">
        <v>103</v>
      </c>
      <c r="BN59">
        <f t="shared" si="19"/>
        <v>5</v>
      </c>
      <c r="BO59">
        <f t="shared" si="20"/>
        <v>15.485436893203884</v>
      </c>
      <c r="BP59" t="s">
        <v>22</v>
      </c>
      <c r="BQ59">
        <v>2212</v>
      </c>
      <c r="BR59">
        <v>0</v>
      </c>
      <c r="BS59">
        <v>-7</v>
      </c>
      <c r="BT59">
        <f t="shared" si="21"/>
        <v>2205</v>
      </c>
      <c r="BU59">
        <v>0</v>
      </c>
      <c r="BV59">
        <f t="shared" si="22"/>
        <v>2205</v>
      </c>
      <c r="BW59">
        <v>66</v>
      </c>
      <c r="BX59">
        <f t="shared" si="23"/>
        <v>5</v>
      </c>
      <c r="BY59">
        <f t="shared" si="24"/>
        <v>33.409090909090907</v>
      </c>
      <c r="BZ59" t="s">
        <v>23</v>
      </c>
      <c r="CA59">
        <v>550</v>
      </c>
    </row>
    <row r="60" spans="1:79" ht="17.25" customHeight="1" x14ac:dyDescent="0.3">
      <c r="A60" s="5">
        <v>44548</v>
      </c>
      <c r="B60" t="s">
        <v>140</v>
      </c>
      <c r="C60" t="s">
        <v>141</v>
      </c>
      <c r="D60" t="s">
        <v>27</v>
      </c>
      <c r="F60">
        <v>368</v>
      </c>
      <c r="G60">
        <v>0</v>
      </c>
      <c r="H60">
        <v>0</v>
      </c>
      <c r="I60">
        <v>0</v>
      </c>
      <c r="J60">
        <f t="shared" si="0"/>
        <v>368</v>
      </c>
      <c r="K60">
        <v>0</v>
      </c>
      <c r="L60">
        <f t="shared" si="1"/>
        <v>368</v>
      </c>
      <c r="M60">
        <v>2</v>
      </c>
      <c r="N60">
        <v>1</v>
      </c>
      <c r="O60">
        <f t="shared" si="2"/>
        <v>184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A60" t="s">
        <v>16</v>
      </c>
      <c r="AB60">
        <v>838</v>
      </c>
      <c r="AC60">
        <v>0</v>
      </c>
      <c r="AD60">
        <v>0</v>
      </c>
      <c r="AE60">
        <v>0</v>
      </c>
      <c r="AF60">
        <f t="shared" si="6"/>
        <v>838</v>
      </c>
      <c r="AG60">
        <v>0</v>
      </c>
      <c r="AH60">
        <f t="shared" si="7"/>
        <v>838</v>
      </c>
      <c r="AI60">
        <v>15</v>
      </c>
      <c r="AJ60">
        <f t="shared" si="8"/>
        <v>6</v>
      </c>
      <c r="AK60">
        <f t="shared" si="25"/>
        <v>55.866666666666667</v>
      </c>
      <c r="AL60" t="s">
        <v>19</v>
      </c>
      <c r="AM60">
        <v>1171</v>
      </c>
      <c r="AN60">
        <v>340</v>
      </c>
      <c r="AO60">
        <v>-1</v>
      </c>
      <c r="AP60">
        <f t="shared" si="9"/>
        <v>1510</v>
      </c>
      <c r="AQ60">
        <v>0</v>
      </c>
      <c r="AR60">
        <f t="shared" si="10"/>
        <v>1510</v>
      </c>
      <c r="AS60">
        <v>23</v>
      </c>
      <c r="AT60">
        <f t="shared" si="11"/>
        <v>6</v>
      </c>
      <c r="AU60">
        <f t="shared" si="12"/>
        <v>65.652173913043484</v>
      </c>
      <c r="AV60" t="s">
        <v>20</v>
      </c>
      <c r="AW60">
        <v>59</v>
      </c>
      <c r="AX60">
        <v>0</v>
      </c>
      <c r="AY60">
        <v>0</v>
      </c>
      <c r="AZ60">
        <f t="shared" si="13"/>
        <v>59</v>
      </c>
      <c r="BA60">
        <v>0</v>
      </c>
      <c r="BB60">
        <f t="shared" si="14"/>
        <v>59</v>
      </c>
      <c r="BC60">
        <v>3</v>
      </c>
      <c r="BD60">
        <f t="shared" si="15"/>
        <v>7</v>
      </c>
      <c r="BE60">
        <f t="shared" si="16"/>
        <v>19.666666666666668</v>
      </c>
      <c r="BF60" t="s">
        <v>21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P60" t="s">
        <v>22</v>
      </c>
      <c r="BQ60">
        <v>969</v>
      </c>
      <c r="BR60">
        <v>0</v>
      </c>
      <c r="BS60">
        <v>0</v>
      </c>
      <c r="BT60">
        <f t="shared" si="21"/>
        <v>969</v>
      </c>
      <c r="BU60">
        <v>0</v>
      </c>
      <c r="BV60">
        <f t="shared" si="22"/>
        <v>969</v>
      </c>
      <c r="BW60">
        <v>17</v>
      </c>
      <c r="BX60">
        <f t="shared" si="23"/>
        <v>5</v>
      </c>
      <c r="BY60">
        <f t="shared" si="24"/>
        <v>57</v>
      </c>
      <c r="BZ60" t="s">
        <v>23</v>
      </c>
      <c r="CA60">
        <v>1440</v>
      </c>
    </row>
    <row r="61" spans="1:79" ht="17.25" customHeight="1" x14ac:dyDescent="0.3">
      <c r="A61" s="5">
        <v>44548</v>
      </c>
      <c r="B61" t="s">
        <v>142</v>
      </c>
      <c r="C61" t="s">
        <v>143</v>
      </c>
      <c r="D61" t="s">
        <v>27</v>
      </c>
      <c r="F61">
        <v>492</v>
      </c>
      <c r="G61">
        <v>0</v>
      </c>
      <c r="H61">
        <v>0</v>
      </c>
      <c r="I61">
        <v>-17</v>
      </c>
      <c r="J61">
        <f t="shared" si="0"/>
        <v>475</v>
      </c>
      <c r="K61">
        <f>100+78</f>
        <v>178</v>
      </c>
      <c r="L61">
        <f t="shared" si="1"/>
        <v>653</v>
      </c>
      <c r="M61">
        <v>20</v>
      </c>
      <c r="N61">
        <v>1</v>
      </c>
      <c r="O61">
        <f t="shared" si="2"/>
        <v>32.65</v>
      </c>
      <c r="Q61">
        <v>77</v>
      </c>
      <c r="R61">
        <v>32</v>
      </c>
      <c r="S61">
        <v>0</v>
      </c>
      <c r="T61">
        <v>-10</v>
      </c>
      <c r="U61">
        <f t="shared" si="3"/>
        <v>99</v>
      </c>
      <c r="V61">
        <v>1262</v>
      </c>
      <c r="W61">
        <f t="shared" si="4"/>
        <v>1361</v>
      </c>
      <c r="X61">
        <v>10</v>
      </c>
      <c r="Y61">
        <v>2</v>
      </c>
      <c r="Z61">
        <f t="shared" si="5"/>
        <v>136.1</v>
      </c>
      <c r="AA61" t="s">
        <v>16</v>
      </c>
      <c r="AB61">
        <v>1168</v>
      </c>
      <c r="AC61">
        <v>0</v>
      </c>
      <c r="AD61">
        <v>0</v>
      </c>
      <c r="AE61">
        <v>0</v>
      </c>
      <c r="AF61">
        <f t="shared" si="6"/>
        <v>1168</v>
      </c>
      <c r="AG61">
        <v>100</v>
      </c>
      <c r="AH61">
        <f t="shared" si="7"/>
        <v>1268</v>
      </c>
      <c r="AI61">
        <v>8</v>
      </c>
      <c r="AJ61">
        <f t="shared" si="8"/>
        <v>6</v>
      </c>
      <c r="AK61">
        <f t="shared" si="25"/>
        <v>158.5</v>
      </c>
      <c r="AL61" t="s">
        <v>19</v>
      </c>
      <c r="AM61">
        <v>948</v>
      </c>
      <c r="AN61">
        <v>0</v>
      </c>
      <c r="AO61">
        <v>-1</v>
      </c>
      <c r="AP61">
        <f t="shared" si="9"/>
        <v>947</v>
      </c>
      <c r="AQ61">
        <v>0</v>
      </c>
      <c r="AR61">
        <f t="shared" si="10"/>
        <v>947</v>
      </c>
      <c r="AS61">
        <v>6</v>
      </c>
      <c r="AT61">
        <f t="shared" si="11"/>
        <v>6</v>
      </c>
      <c r="AU61">
        <f t="shared" si="12"/>
        <v>157.83333333333334</v>
      </c>
      <c r="AV61" t="s">
        <v>20</v>
      </c>
      <c r="AW61">
        <v>308</v>
      </c>
      <c r="AX61">
        <v>0</v>
      </c>
      <c r="AY61">
        <v>-5</v>
      </c>
      <c r="AZ61">
        <f t="shared" si="13"/>
        <v>303</v>
      </c>
      <c r="BA61">
        <v>0</v>
      </c>
      <c r="BB61">
        <f t="shared" si="14"/>
        <v>303</v>
      </c>
      <c r="BC61">
        <v>2</v>
      </c>
      <c r="BD61">
        <f t="shared" si="15"/>
        <v>7</v>
      </c>
      <c r="BE61">
        <f t="shared" si="16"/>
        <v>151.5</v>
      </c>
      <c r="BF61" t="s">
        <v>21</v>
      </c>
      <c r="BG61">
        <v>208</v>
      </c>
      <c r="BH61">
        <v>312</v>
      </c>
      <c r="BI61">
        <v>0</v>
      </c>
      <c r="BJ61">
        <f t="shared" si="17"/>
        <v>520</v>
      </c>
      <c r="BK61">
        <v>0</v>
      </c>
      <c r="BL61">
        <f t="shared" si="18"/>
        <v>520</v>
      </c>
      <c r="BM61">
        <v>7</v>
      </c>
      <c r="BN61">
        <f t="shared" si="19"/>
        <v>5</v>
      </c>
      <c r="BO61">
        <f t="shared" si="20"/>
        <v>74.285714285714292</v>
      </c>
      <c r="BP61" t="s">
        <v>22</v>
      </c>
      <c r="BQ61">
        <v>861</v>
      </c>
      <c r="BR61">
        <v>63</v>
      </c>
      <c r="BS61">
        <v>0</v>
      </c>
      <c r="BT61">
        <f t="shared" si="21"/>
        <v>924</v>
      </c>
      <c r="BU61">
        <v>200</v>
      </c>
      <c r="BV61">
        <f t="shared" si="22"/>
        <v>1124</v>
      </c>
      <c r="BW61">
        <v>4</v>
      </c>
      <c r="BX61">
        <f t="shared" si="23"/>
        <v>5</v>
      </c>
      <c r="BY61">
        <f t="shared" si="24"/>
        <v>281</v>
      </c>
      <c r="BZ61" t="s">
        <v>23</v>
      </c>
      <c r="CA61">
        <v>6264</v>
      </c>
    </row>
    <row r="62" spans="1:79" ht="17.25" customHeight="1" x14ac:dyDescent="0.3">
      <c r="A62" s="5">
        <v>44548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34</v>
      </c>
      <c r="R62">
        <v>0</v>
      </c>
      <c r="S62">
        <v>0</v>
      </c>
      <c r="T62">
        <v>0</v>
      </c>
      <c r="U62">
        <f t="shared" si="3"/>
        <v>34</v>
      </c>
      <c r="V62">
        <v>0</v>
      </c>
      <c r="W62">
        <f t="shared" si="4"/>
        <v>34</v>
      </c>
      <c r="X62">
        <v>1</v>
      </c>
      <c r="Y62">
        <v>2</v>
      </c>
      <c r="Z62">
        <f t="shared" si="5"/>
        <v>34</v>
      </c>
      <c r="AA62" t="s">
        <v>16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5">
        <v>44548</v>
      </c>
      <c r="B63" t="s">
        <v>146</v>
      </c>
      <c r="C63" t="s">
        <v>147</v>
      </c>
      <c r="D63" t="s">
        <v>27</v>
      </c>
      <c r="F63">
        <v>479</v>
      </c>
      <c r="G63">
        <v>0</v>
      </c>
      <c r="H63">
        <v>0</v>
      </c>
      <c r="I63">
        <v>0</v>
      </c>
      <c r="J63">
        <f t="shared" si="0"/>
        <v>479</v>
      </c>
      <c r="K63">
        <v>0</v>
      </c>
      <c r="L63">
        <f t="shared" si="1"/>
        <v>479</v>
      </c>
      <c r="M63">
        <v>11</v>
      </c>
      <c r="N63">
        <v>1</v>
      </c>
      <c r="O63">
        <f t="shared" si="2"/>
        <v>43.545454545454547</v>
      </c>
      <c r="Q63">
        <v>234</v>
      </c>
      <c r="R63">
        <v>0</v>
      </c>
      <c r="S63">
        <v>0</v>
      </c>
      <c r="T63">
        <v>0</v>
      </c>
      <c r="U63">
        <f t="shared" si="3"/>
        <v>234</v>
      </c>
      <c r="V63">
        <v>0</v>
      </c>
      <c r="W63">
        <f t="shared" si="4"/>
        <v>234</v>
      </c>
      <c r="X63">
        <v>2</v>
      </c>
      <c r="Y63">
        <v>2</v>
      </c>
      <c r="Z63">
        <f t="shared" si="5"/>
        <v>117</v>
      </c>
      <c r="AA63" t="s">
        <v>16</v>
      </c>
      <c r="AB63">
        <v>1088</v>
      </c>
      <c r="AC63">
        <v>0</v>
      </c>
      <c r="AD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5">
        <v>44548</v>
      </c>
      <c r="B64" t="s">
        <v>148</v>
      </c>
      <c r="C64" t="s">
        <v>149</v>
      </c>
      <c r="D64" t="s">
        <v>27</v>
      </c>
      <c r="F64">
        <v>509</v>
      </c>
      <c r="G64">
        <v>692</v>
      </c>
      <c r="H64">
        <v>0</v>
      </c>
      <c r="I64">
        <v>0</v>
      </c>
      <c r="J64">
        <f t="shared" si="0"/>
        <v>1201</v>
      </c>
      <c r="K64">
        <v>600</v>
      </c>
      <c r="L64">
        <f t="shared" si="1"/>
        <v>1801</v>
      </c>
      <c r="M64">
        <v>39</v>
      </c>
      <c r="N64">
        <v>1</v>
      </c>
      <c r="O64">
        <f t="shared" si="2"/>
        <v>46.179487179487182</v>
      </c>
      <c r="Q64">
        <v>560</v>
      </c>
      <c r="R64">
        <v>130</v>
      </c>
      <c r="S64">
        <v>0</v>
      </c>
      <c r="T64">
        <v>0</v>
      </c>
      <c r="U64">
        <f t="shared" si="3"/>
        <v>690</v>
      </c>
      <c r="V64">
        <v>0</v>
      </c>
      <c r="W64">
        <f t="shared" si="4"/>
        <v>690</v>
      </c>
      <c r="X64">
        <v>16</v>
      </c>
      <c r="Y64">
        <v>2</v>
      </c>
      <c r="Z64">
        <f t="shared" si="5"/>
        <v>43.125</v>
      </c>
      <c r="AA64" t="s">
        <v>16</v>
      </c>
      <c r="AB64">
        <v>430</v>
      </c>
      <c r="AC64">
        <v>0</v>
      </c>
      <c r="AD64">
        <v>0</v>
      </c>
      <c r="AE64">
        <v>0</v>
      </c>
      <c r="AF64">
        <f t="shared" si="6"/>
        <v>430</v>
      </c>
      <c r="AG64">
        <v>900</v>
      </c>
      <c r="AH64">
        <f t="shared" si="7"/>
        <v>1330</v>
      </c>
      <c r="AI64">
        <v>25</v>
      </c>
      <c r="AJ64">
        <f t="shared" si="8"/>
        <v>6</v>
      </c>
      <c r="AK64">
        <f t="shared" si="25"/>
        <v>53.2</v>
      </c>
      <c r="AL64" t="s">
        <v>19</v>
      </c>
      <c r="AM64">
        <v>360</v>
      </c>
      <c r="AN64">
        <v>1100</v>
      </c>
      <c r="AO64">
        <v>0</v>
      </c>
      <c r="AP64">
        <f t="shared" si="9"/>
        <v>1460</v>
      </c>
      <c r="AQ64">
        <v>0</v>
      </c>
      <c r="AR64">
        <f t="shared" si="10"/>
        <v>1460</v>
      </c>
      <c r="AS64">
        <v>114</v>
      </c>
      <c r="AT64">
        <f t="shared" si="11"/>
        <v>6</v>
      </c>
      <c r="AU64">
        <f t="shared" si="12"/>
        <v>12.807017543859649</v>
      </c>
      <c r="AV64" t="s">
        <v>20</v>
      </c>
      <c r="AW64">
        <v>131</v>
      </c>
      <c r="AX64">
        <v>480</v>
      </c>
      <c r="AY64">
        <v>0</v>
      </c>
      <c r="AZ64">
        <f t="shared" si="13"/>
        <v>611</v>
      </c>
      <c r="BA64">
        <v>0</v>
      </c>
      <c r="BB64">
        <f t="shared" si="14"/>
        <v>611</v>
      </c>
      <c r="BC64">
        <v>16</v>
      </c>
      <c r="BD64">
        <f t="shared" si="15"/>
        <v>7</v>
      </c>
      <c r="BE64">
        <f t="shared" si="16"/>
        <v>38.1875</v>
      </c>
      <c r="BF64" t="s">
        <v>21</v>
      </c>
      <c r="BG64">
        <v>458</v>
      </c>
      <c r="BH64">
        <v>100</v>
      </c>
      <c r="BI64">
        <v>0</v>
      </c>
      <c r="BJ64">
        <f t="shared" si="17"/>
        <v>558</v>
      </c>
      <c r="BK64">
        <v>0</v>
      </c>
      <c r="BL64">
        <f t="shared" si="18"/>
        <v>558</v>
      </c>
      <c r="BM64">
        <v>13</v>
      </c>
      <c r="BN64">
        <f t="shared" si="19"/>
        <v>5</v>
      </c>
      <c r="BO64">
        <f t="shared" si="20"/>
        <v>42.92307692307692</v>
      </c>
      <c r="BP64" t="s">
        <v>22</v>
      </c>
      <c r="BQ64">
        <v>712</v>
      </c>
      <c r="BR64">
        <v>150</v>
      </c>
      <c r="BS64">
        <v>0</v>
      </c>
      <c r="BT64">
        <f t="shared" si="21"/>
        <v>862</v>
      </c>
      <c r="BU64">
        <v>0</v>
      </c>
      <c r="BV64">
        <f t="shared" si="22"/>
        <v>862</v>
      </c>
      <c r="BW64">
        <v>12</v>
      </c>
      <c r="BX64">
        <f t="shared" si="23"/>
        <v>5</v>
      </c>
      <c r="BY64">
        <f t="shared" si="24"/>
        <v>71.833333333333329</v>
      </c>
      <c r="BZ64" t="s">
        <v>23</v>
      </c>
      <c r="CA64">
        <v>118</v>
      </c>
    </row>
    <row r="65" spans="1:79" ht="17.25" customHeight="1" x14ac:dyDescent="0.3">
      <c r="A65" s="5">
        <v>44548</v>
      </c>
      <c r="B65" t="s">
        <v>150</v>
      </c>
      <c r="C65" t="s">
        <v>151</v>
      </c>
      <c r="D65" t="s">
        <v>27</v>
      </c>
      <c r="F65">
        <v>177</v>
      </c>
      <c r="G65">
        <v>0</v>
      </c>
      <c r="H65">
        <v>0</v>
      </c>
      <c r="I65">
        <v>0</v>
      </c>
      <c r="J65">
        <f t="shared" si="0"/>
        <v>177</v>
      </c>
      <c r="K65">
        <v>0</v>
      </c>
      <c r="L65">
        <f t="shared" si="1"/>
        <v>177</v>
      </c>
      <c r="M65">
        <v>7</v>
      </c>
      <c r="N65">
        <v>1</v>
      </c>
      <c r="O65">
        <f t="shared" si="2"/>
        <v>25.285714285714285</v>
      </c>
      <c r="Q65">
        <v>208</v>
      </c>
      <c r="R65">
        <v>0</v>
      </c>
      <c r="S65">
        <v>0</v>
      </c>
      <c r="T65">
        <v>0</v>
      </c>
      <c r="U65">
        <f t="shared" si="3"/>
        <v>208</v>
      </c>
      <c r="V65">
        <v>0</v>
      </c>
      <c r="W65">
        <f t="shared" si="4"/>
        <v>208</v>
      </c>
      <c r="X65">
        <v>3</v>
      </c>
      <c r="Y65">
        <v>2</v>
      </c>
      <c r="Z65">
        <f t="shared" si="5"/>
        <v>69.333333333333329</v>
      </c>
      <c r="AA65" t="s">
        <v>16</v>
      </c>
      <c r="AB65">
        <v>580</v>
      </c>
      <c r="AC65">
        <v>0</v>
      </c>
      <c r="AD65">
        <v>0</v>
      </c>
      <c r="AE65">
        <v>0</v>
      </c>
      <c r="AF65">
        <f t="shared" si="6"/>
        <v>580</v>
      </c>
      <c r="AG65">
        <v>0</v>
      </c>
      <c r="AH65">
        <f t="shared" si="7"/>
        <v>580</v>
      </c>
      <c r="AI65">
        <v>16</v>
      </c>
      <c r="AJ65">
        <f t="shared" si="8"/>
        <v>6</v>
      </c>
      <c r="AK65">
        <f t="shared" si="25"/>
        <v>36.25</v>
      </c>
      <c r="AL65" t="s">
        <v>19</v>
      </c>
      <c r="AM65">
        <v>761</v>
      </c>
      <c r="AN65">
        <v>0</v>
      </c>
      <c r="AO65">
        <v>-36</v>
      </c>
      <c r="AP65">
        <f t="shared" si="9"/>
        <v>725</v>
      </c>
      <c r="AQ65">
        <v>0</v>
      </c>
      <c r="AR65">
        <f t="shared" si="10"/>
        <v>725</v>
      </c>
      <c r="AS65">
        <v>13</v>
      </c>
      <c r="AT65">
        <f t="shared" si="11"/>
        <v>6</v>
      </c>
      <c r="AU65">
        <f t="shared" si="12"/>
        <v>55.769230769230766</v>
      </c>
      <c r="AV65" t="s">
        <v>20</v>
      </c>
      <c r="AW65">
        <v>230</v>
      </c>
      <c r="AX65">
        <v>0</v>
      </c>
      <c r="AY65">
        <v>-10</v>
      </c>
      <c r="AZ65">
        <f t="shared" si="13"/>
        <v>220</v>
      </c>
      <c r="BA65">
        <v>0</v>
      </c>
      <c r="BB65">
        <f t="shared" si="14"/>
        <v>220</v>
      </c>
      <c r="BC65">
        <v>11</v>
      </c>
      <c r="BD65">
        <f t="shared" si="15"/>
        <v>7</v>
      </c>
      <c r="BE65">
        <f t="shared" si="16"/>
        <v>20</v>
      </c>
      <c r="BF65" t="s">
        <v>21</v>
      </c>
      <c r="BG65">
        <v>179</v>
      </c>
      <c r="BH65">
        <v>0</v>
      </c>
      <c r="BI65">
        <v>0</v>
      </c>
      <c r="BJ65">
        <f t="shared" si="17"/>
        <v>179</v>
      </c>
      <c r="BK65">
        <v>0</v>
      </c>
      <c r="BL65">
        <f t="shared" si="18"/>
        <v>179</v>
      </c>
      <c r="BM65">
        <v>7</v>
      </c>
      <c r="BN65">
        <f t="shared" si="19"/>
        <v>5</v>
      </c>
      <c r="BO65">
        <f t="shared" si="20"/>
        <v>25.571428571428573</v>
      </c>
      <c r="BP65" t="s">
        <v>22</v>
      </c>
      <c r="BQ65">
        <v>966</v>
      </c>
      <c r="BR65">
        <v>0</v>
      </c>
      <c r="BS65">
        <v>-15</v>
      </c>
      <c r="BT65">
        <f t="shared" si="21"/>
        <v>951</v>
      </c>
      <c r="BU65">
        <v>0</v>
      </c>
      <c r="BV65">
        <f t="shared" si="22"/>
        <v>951</v>
      </c>
      <c r="BW65">
        <v>5</v>
      </c>
      <c r="BX65">
        <f t="shared" si="23"/>
        <v>5</v>
      </c>
      <c r="BY65">
        <f t="shared" si="24"/>
        <v>190.2</v>
      </c>
      <c r="BZ65" t="s">
        <v>23</v>
      </c>
      <c r="CA65">
        <v>1400</v>
      </c>
    </row>
    <row r="66" spans="1:79" ht="17.25" customHeight="1" x14ac:dyDescent="0.3">
      <c r="A66" s="5">
        <v>44548</v>
      </c>
      <c r="B66" t="s">
        <v>152</v>
      </c>
      <c r="C66" t="s">
        <v>153</v>
      </c>
      <c r="D66" t="s">
        <v>27</v>
      </c>
      <c r="F66">
        <v>91</v>
      </c>
      <c r="G66">
        <v>0</v>
      </c>
      <c r="H66">
        <v>0</v>
      </c>
      <c r="I66">
        <v>-21</v>
      </c>
      <c r="J66">
        <f t="shared" ref="J66:J86" si="26">SUM(F66:I66)</f>
        <v>70</v>
      </c>
      <c r="K66">
        <v>0</v>
      </c>
      <c r="L66">
        <f t="shared" ref="L66:L86" si="27">SUM(J66:K66)</f>
        <v>70</v>
      </c>
      <c r="M66">
        <v>46</v>
      </c>
      <c r="N66">
        <v>1</v>
      </c>
      <c r="O66">
        <f t="shared" ref="O66:O86" si="28">IFERROR(L66/M66,0)</f>
        <v>1.5217391304347827</v>
      </c>
      <c r="Q66">
        <v>226</v>
      </c>
      <c r="R66">
        <v>0</v>
      </c>
      <c r="S66">
        <v>0</v>
      </c>
      <c r="T66">
        <v>-1</v>
      </c>
      <c r="U66">
        <f t="shared" ref="U66:U86" si="29">SUM(Q66:T66)</f>
        <v>225</v>
      </c>
      <c r="V66">
        <v>0</v>
      </c>
      <c r="W66">
        <f t="shared" ref="W66:W86" si="30">SUM(U66:V66)</f>
        <v>225</v>
      </c>
      <c r="X66">
        <v>8</v>
      </c>
      <c r="Y66">
        <v>2</v>
      </c>
      <c r="Z66">
        <f t="shared" ref="Z66:Z86" si="31">IFERROR(W66/X66,0)</f>
        <v>28.125</v>
      </c>
      <c r="AA66" t="s">
        <v>16</v>
      </c>
      <c r="AB66">
        <v>4245</v>
      </c>
      <c r="AC66">
        <v>0</v>
      </c>
      <c r="AD66">
        <v>0</v>
      </c>
      <c r="AE66">
        <v>-18</v>
      </c>
      <c r="AF66">
        <f t="shared" ref="AF66:AF86" si="32">SUM(AB66:AE66)</f>
        <v>4227</v>
      </c>
      <c r="AG66">
        <v>0</v>
      </c>
      <c r="AH66">
        <f t="shared" ref="AH66:AH86" si="33">SUM(AF66:AG66)</f>
        <v>4227</v>
      </c>
      <c r="AI66">
        <v>223</v>
      </c>
      <c r="AJ66">
        <f t="shared" ref="AJ66:AJ86" si="34">4+2</f>
        <v>6</v>
      </c>
      <c r="AK66">
        <f t="shared" si="25"/>
        <v>18.955156950672645</v>
      </c>
      <c r="AL66" t="s">
        <v>19</v>
      </c>
      <c r="AM66">
        <v>1661</v>
      </c>
      <c r="AN66">
        <v>270</v>
      </c>
      <c r="AO66">
        <v>-48</v>
      </c>
      <c r="AP66">
        <f t="shared" ref="AP66:AP86" si="35">SUM(AM66:AO66)</f>
        <v>1883</v>
      </c>
      <c r="AQ66">
        <v>0</v>
      </c>
      <c r="AR66">
        <f t="shared" ref="AR66:AR86" si="36">SUM(AP66:AQ66)</f>
        <v>1883</v>
      </c>
      <c r="AS66">
        <v>85</v>
      </c>
      <c r="AT66">
        <f t="shared" ref="AT66:AT86" si="37">4+2</f>
        <v>6</v>
      </c>
      <c r="AU66">
        <f t="shared" ref="AU66:AU84" si="38">IFERROR(AR66/AS66,0)</f>
        <v>22.152941176470588</v>
      </c>
      <c r="AV66" t="s">
        <v>20</v>
      </c>
      <c r="AW66">
        <v>1581</v>
      </c>
      <c r="AX66">
        <v>0</v>
      </c>
      <c r="AY66">
        <v>-6</v>
      </c>
      <c r="AZ66">
        <f t="shared" ref="AZ66:AZ86" si="39">SUM(AW66:AY66)</f>
        <v>1575</v>
      </c>
      <c r="BA66">
        <v>0</v>
      </c>
      <c r="BB66">
        <f t="shared" ref="BB66:BB86" si="40">SUM(AZ66:BA66)</f>
        <v>1575</v>
      </c>
      <c r="BC66">
        <v>93</v>
      </c>
      <c r="BD66">
        <f t="shared" ref="BD66:BD86" si="41">5+2</f>
        <v>7</v>
      </c>
      <c r="BE66">
        <f t="shared" ref="BE66:BE86" si="42">IFERROR(BB66/BC66,0)</f>
        <v>16.93548387096774</v>
      </c>
      <c r="BF66" t="s">
        <v>21</v>
      </c>
      <c r="BG66">
        <v>717</v>
      </c>
      <c r="BH66">
        <v>0</v>
      </c>
      <c r="BI66">
        <v>-5</v>
      </c>
      <c r="BJ66">
        <f t="shared" ref="BJ66:BJ86" si="43">SUM(BG66:BI66)</f>
        <v>712</v>
      </c>
      <c r="BK66">
        <v>0</v>
      </c>
      <c r="BL66">
        <f t="shared" ref="BL66:BL86" si="44">SUM(BJ66:BK66)</f>
        <v>712</v>
      </c>
      <c r="BM66">
        <v>29</v>
      </c>
      <c r="BN66">
        <f t="shared" ref="BN66:BN86" si="45">3+2</f>
        <v>5</v>
      </c>
      <c r="BO66">
        <f t="shared" ref="BO66:BO86" si="46">IFERROR(BL66/BM66,0)</f>
        <v>24.551724137931036</v>
      </c>
      <c r="BP66" t="s">
        <v>22</v>
      </c>
      <c r="BQ66">
        <v>964</v>
      </c>
      <c r="BR66">
        <v>0</v>
      </c>
      <c r="BS66">
        <v>0</v>
      </c>
      <c r="BT66">
        <f t="shared" ref="BT66:BT86" si="47">SUM(BQ66:BS66)</f>
        <v>964</v>
      </c>
      <c r="BU66">
        <v>0</v>
      </c>
      <c r="BV66">
        <f t="shared" ref="BV66:BV86" si="48">SUM(BT66:BU66)</f>
        <v>964</v>
      </c>
      <c r="BW66">
        <v>19</v>
      </c>
      <c r="BX66">
        <f t="shared" ref="BX66:BX86" si="49">3+2</f>
        <v>5</v>
      </c>
      <c r="BY66">
        <f t="shared" ref="BY66:BY86" si="50">IFERROR(BV66/BW66,0)</f>
        <v>50.736842105263158</v>
      </c>
      <c r="BZ66" t="s">
        <v>23</v>
      </c>
      <c r="CA66">
        <v>0</v>
      </c>
    </row>
    <row r="67" spans="1:79" ht="17.25" customHeight="1" x14ac:dyDescent="0.3">
      <c r="A67" s="5">
        <v>44548</v>
      </c>
      <c r="B67" t="s">
        <v>154</v>
      </c>
      <c r="C67" t="s">
        <v>155</v>
      </c>
      <c r="D67" t="s">
        <v>27</v>
      </c>
      <c r="F67">
        <v>287</v>
      </c>
      <c r="G67">
        <v>0</v>
      </c>
      <c r="H67">
        <v>0</v>
      </c>
      <c r="I67">
        <v>-5</v>
      </c>
      <c r="J67">
        <f t="shared" si="26"/>
        <v>282</v>
      </c>
      <c r="K67">
        <v>0</v>
      </c>
      <c r="L67">
        <f t="shared" si="27"/>
        <v>282</v>
      </c>
      <c r="M67">
        <v>33</v>
      </c>
      <c r="N67">
        <v>1</v>
      </c>
      <c r="O67">
        <f t="shared" si="28"/>
        <v>8.545454545454545</v>
      </c>
      <c r="Q67">
        <v>173</v>
      </c>
      <c r="R67">
        <v>0</v>
      </c>
      <c r="S67">
        <v>0</v>
      </c>
      <c r="T67">
        <v>-1</v>
      </c>
      <c r="U67">
        <f t="shared" si="29"/>
        <v>172</v>
      </c>
      <c r="V67">
        <v>0</v>
      </c>
      <c r="W67">
        <f t="shared" si="30"/>
        <v>172</v>
      </c>
      <c r="X67">
        <v>5</v>
      </c>
      <c r="Y67">
        <v>2</v>
      </c>
      <c r="Z67">
        <f t="shared" si="31"/>
        <v>34.4</v>
      </c>
      <c r="AA67" t="s">
        <v>16</v>
      </c>
      <c r="AB67">
        <v>5237</v>
      </c>
      <c r="AC67">
        <v>0</v>
      </c>
      <c r="AD67">
        <v>0</v>
      </c>
      <c r="AE67">
        <v>-6</v>
      </c>
      <c r="AF67">
        <f t="shared" si="32"/>
        <v>5231</v>
      </c>
      <c r="AG67">
        <v>0</v>
      </c>
      <c r="AH67">
        <f t="shared" si="33"/>
        <v>5231</v>
      </c>
      <c r="AI67">
        <v>196</v>
      </c>
      <c r="AJ67">
        <f t="shared" si="34"/>
        <v>6</v>
      </c>
      <c r="AK67">
        <f t="shared" ref="AK67:AK86" si="51">IFERROR(AH67/AI67,0)</f>
        <v>26.688775510204081</v>
      </c>
      <c r="AL67" t="s">
        <v>19</v>
      </c>
      <c r="AM67">
        <v>2447</v>
      </c>
      <c r="AN67">
        <v>280</v>
      </c>
      <c r="AO67">
        <v>-51</v>
      </c>
      <c r="AP67">
        <f t="shared" si="35"/>
        <v>2676</v>
      </c>
      <c r="AQ67">
        <v>0</v>
      </c>
      <c r="AR67">
        <f t="shared" si="36"/>
        <v>2676</v>
      </c>
      <c r="AS67">
        <v>74</v>
      </c>
      <c r="AT67">
        <f t="shared" si="37"/>
        <v>6</v>
      </c>
      <c r="AU67">
        <f t="shared" si="38"/>
        <v>36.162162162162161</v>
      </c>
      <c r="AV67" t="s">
        <v>20</v>
      </c>
      <c r="AW67">
        <v>1812</v>
      </c>
      <c r="AX67">
        <v>0</v>
      </c>
      <c r="AY67">
        <v>-6</v>
      </c>
      <c r="AZ67">
        <f t="shared" si="39"/>
        <v>1806</v>
      </c>
      <c r="BA67">
        <v>0</v>
      </c>
      <c r="BB67">
        <f t="shared" si="40"/>
        <v>1806</v>
      </c>
      <c r="BC67">
        <v>79</v>
      </c>
      <c r="BD67">
        <f t="shared" si="41"/>
        <v>7</v>
      </c>
      <c r="BE67">
        <f t="shared" si="42"/>
        <v>22.860759493670887</v>
      </c>
      <c r="BF67" t="s">
        <v>21</v>
      </c>
      <c r="BG67">
        <v>470</v>
      </c>
      <c r="BH67">
        <v>0</v>
      </c>
      <c r="BI67">
        <v>0</v>
      </c>
      <c r="BJ67">
        <f t="shared" si="43"/>
        <v>470</v>
      </c>
      <c r="BK67">
        <v>336</v>
      </c>
      <c r="BL67">
        <f t="shared" si="44"/>
        <v>806</v>
      </c>
      <c r="BM67">
        <v>25</v>
      </c>
      <c r="BN67">
        <f t="shared" si="45"/>
        <v>5</v>
      </c>
      <c r="BO67">
        <f t="shared" si="46"/>
        <v>32.24</v>
      </c>
      <c r="BP67" t="s">
        <v>22</v>
      </c>
      <c r="BQ67">
        <v>1254</v>
      </c>
      <c r="BR67">
        <v>0</v>
      </c>
      <c r="BS67">
        <v>0</v>
      </c>
      <c r="BT67">
        <f t="shared" si="47"/>
        <v>1254</v>
      </c>
      <c r="BU67">
        <v>0</v>
      </c>
      <c r="BV67">
        <f t="shared" si="48"/>
        <v>1254</v>
      </c>
      <c r="BW67">
        <v>14</v>
      </c>
      <c r="BX67">
        <f t="shared" si="49"/>
        <v>5</v>
      </c>
      <c r="BY67">
        <f t="shared" si="50"/>
        <v>89.571428571428569</v>
      </c>
      <c r="BZ67" t="s">
        <v>23</v>
      </c>
      <c r="CA67">
        <v>-1744</v>
      </c>
    </row>
    <row r="68" spans="1:79" ht="17.25" customHeight="1" x14ac:dyDescent="0.3">
      <c r="A68" s="5">
        <v>44548</v>
      </c>
      <c r="B68" t="s">
        <v>156</v>
      </c>
      <c r="C68" t="s">
        <v>157</v>
      </c>
      <c r="D68" t="s">
        <v>27</v>
      </c>
      <c r="F68">
        <v>503</v>
      </c>
      <c r="G68">
        <v>0</v>
      </c>
      <c r="H68">
        <v>0</v>
      </c>
      <c r="I68">
        <v>0</v>
      </c>
      <c r="J68">
        <f t="shared" si="26"/>
        <v>503</v>
      </c>
      <c r="K68">
        <v>0</v>
      </c>
      <c r="L68">
        <f t="shared" si="27"/>
        <v>503</v>
      </c>
      <c r="M68">
        <v>28</v>
      </c>
      <c r="N68">
        <v>1</v>
      </c>
      <c r="O68">
        <f t="shared" si="28"/>
        <v>17.964285714285715</v>
      </c>
      <c r="Q68">
        <v>202</v>
      </c>
      <c r="R68">
        <v>0</v>
      </c>
      <c r="S68">
        <v>0</v>
      </c>
      <c r="T68">
        <v>0</v>
      </c>
      <c r="U68">
        <f t="shared" si="29"/>
        <v>202</v>
      </c>
      <c r="V68">
        <v>0</v>
      </c>
      <c r="W68">
        <f t="shared" si="30"/>
        <v>202</v>
      </c>
      <c r="X68">
        <v>1</v>
      </c>
      <c r="Y68">
        <v>2</v>
      </c>
      <c r="Z68">
        <f t="shared" si="31"/>
        <v>202</v>
      </c>
      <c r="AA68" t="s">
        <v>16</v>
      </c>
      <c r="AB68">
        <v>2364</v>
      </c>
      <c r="AC68">
        <v>0</v>
      </c>
      <c r="AD68">
        <v>0</v>
      </c>
      <c r="AE68">
        <v>-17</v>
      </c>
      <c r="AF68">
        <f t="shared" si="32"/>
        <v>2347</v>
      </c>
      <c r="AG68">
        <v>0</v>
      </c>
      <c r="AH68">
        <f t="shared" si="33"/>
        <v>2347</v>
      </c>
      <c r="AI68">
        <v>67</v>
      </c>
      <c r="AJ68">
        <f t="shared" si="34"/>
        <v>6</v>
      </c>
      <c r="AK68">
        <f t="shared" si="51"/>
        <v>35.029850746268657</v>
      </c>
      <c r="AL68" t="s">
        <v>19</v>
      </c>
      <c r="AM68">
        <v>957</v>
      </c>
      <c r="AN68">
        <v>0</v>
      </c>
      <c r="AO68">
        <v>0</v>
      </c>
      <c r="AP68">
        <f t="shared" si="35"/>
        <v>957</v>
      </c>
      <c r="AQ68">
        <v>0</v>
      </c>
      <c r="AR68">
        <f t="shared" si="36"/>
        <v>957</v>
      </c>
      <c r="AS68">
        <v>23</v>
      </c>
      <c r="AT68">
        <f t="shared" si="37"/>
        <v>6</v>
      </c>
      <c r="AU68">
        <f t="shared" si="38"/>
        <v>41.608695652173914</v>
      </c>
      <c r="AV68" t="s">
        <v>20</v>
      </c>
      <c r="AW68">
        <v>1612</v>
      </c>
      <c r="AX68">
        <v>0</v>
      </c>
      <c r="AY68">
        <v>0</v>
      </c>
      <c r="AZ68">
        <f t="shared" si="39"/>
        <v>1612</v>
      </c>
      <c r="BA68">
        <v>0</v>
      </c>
      <c r="BB68">
        <f t="shared" si="40"/>
        <v>1612</v>
      </c>
      <c r="BC68">
        <v>35</v>
      </c>
      <c r="BD68">
        <f t="shared" si="41"/>
        <v>7</v>
      </c>
      <c r="BE68">
        <f t="shared" si="42"/>
        <v>46.057142857142857</v>
      </c>
      <c r="BF68" t="s">
        <v>21</v>
      </c>
      <c r="BG68">
        <v>855</v>
      </c>
      <c r="BH68">
        <v>0</v>
      </c>
      <c r="BI68">
        <v>0</v>
      </c>
      <c r="BJ68">
        <f t="shared" si="43"/>
        <v>855</v>
      </c>
      <c r="BK68">
        <v>0</v>
      </c>
      <c r="BL68">
        <f t="shared" si="44"/>
        <v>855</v>
      </c>
      <c r="BM68">
        <v>9</v>
      </c>
      <c r="BN68">
        <f t="shared" si="45"/>
        <v>5</v>
      </c>
      <c r="BO68">
        <f t="shared" si="46"/>
        <v>95</v>
      </c>
      <c r="BP68" t="s">
        <v>22</v>
      </c>
      <c r="BQ68">
        <v>2788</v>
      </c>
      <c r="BR68">
        <v>0</v>
      </c>
      <c r="BS68">
        <v>0</v>
      </c>
      <c r="BT68">
        <f t="shared" si="47"/>
        <v>2788</v>
      </c>
      <c r="BU68">
        <v>0</v>
      </c>
      <c r="BV68">
        <f t="shared" si="48"/>
        <v>2788</v>
      </c>
      <c r="BW68">
        <v>22</v>
      </c>
      <c r="BX68">
        <f t="shared" si="49"/>
        <v>5</v>
      </c>
      <c r="BY68">
        <f t="shared" si="50"/>
        <v>126.72727272727273</v>
      </c>
      <c r="BZ68" t="s">
        <v>23</v>
      </c>
      <c r="CA68">
        <v>2480</v>
      </c>
    </row>
    <row r="69" spans="1:79" ht="17.25" customHeight="1" x14ac:dyDescent="0.3">
      <c r="A69" s="5">
        <v>44548</v>
      </c>
      <c r="B69" t="s">
        <v>158</v>
      </c>
      <c r="C69" t="s">
        <v>159</v>
      </c>
      <c r="D69" t="s">
        <v>27</v>
      </c>
      <c r="F69">
        <v>2</v>
      </c>
      <c r="G69">
        <v>0</v>
      </c>
      <c r="H69">
        <v>0</v>
      </c>
      <c r="I69">
        <v>0</v>
      </c>
      <c r="J69">
        <f t="shared" si="26"/>
        <v>2</v>
      </c>
      <c r="K69">
        <v>0</v>
      </c>
      <c r="L69">
        <f t="shared" si="27"/>
        <v>2</v>
      </c>
      <c r="M69">
        <v>2</v>
      </c>
      <c r="N69">
        <v>1</v>
      </c>
      <c r="O69">
        <f t="shared" si="28"/>
        <v>1</v>
      </c>
      <c r="Q69">
        <v>42</v>
      </c>
      <c r="R69">
        <v>200</v>
      </c>
      <c r="S69">
        <v>0</v>
      </c>
      <c r="T69">
        <v>0</v>
      </c>
      <c r="U69">
        <f t="shared" si="29"/>
        <v>242</v>
      </c>
      <c r="V69">
        <v>0</v>
      </c>
      <c r="W69">
        <f t="shared" si="30"/>
        <v>242</v>
      </c>
      <c r="X69">
        <v>0</v>
      </c>
      <c r="Y69">
        <v>2</v>
      </c>
      <c r="Z69">
        <f t="shared" si="31"/>
        <v>0</v>
      </c>
      <c r="AA69" t="s">
        <v>16</v>
      </c>
      <c r="AB69">
        <v>1828</v>
      </c>
      <c r="AC69">
        <v>0</v>
      </c>
      <c r="AD69">
        <v>0</v>
      </c>
      <c r="AE69">
        <v>0</v>
      </c>
      <c r="AF69">
        <f t="shared" si="32"/>
        <v>1828</v>
      </c>
      <c r="AG69">
        <v>0</v>
      </c>
      <c r="AH69">
        <f t="shared" si="33"/>
        <v>1828</v>
      </c>
      <c r="AI69">
        <v>4</v>
      </c>
      <c r="AJ69">
        <f t="shared" si="34"/>
        <v>6</v>
      </c>
      <c r="AK69">
        <f t="shared" si="51"/>
        <v>457</v>
      </c>
      <c r="AL69" t="s">
        <v>19</v>
      </c>
      <c r="AM69">
        <v>581</v>
      </c>
      <c r="AN69">
        <v>1267</v>
      </c>
      <c r="AO69">
        <v>0</v>
      </c>
      <c r="AP69">
        <f t="shared" si="35"/>
        <v>1848</v>
      </c>
      <c r="AQ69">
        <v>0</v>
      </c>
      <c r="AR69">
        <f t="shared" si="36"/>
        <v>1848</v>
      </c>
      <c r="AS69">
        <v>1</v>
      </c>
      <c r="AT69">
        <f t="shared" si="37"/>
        <v>6</v>
      </c>
      <c r="AU69">
        <f t="shared" si="38"/>
        <v>1848</v>
      </c>
      <c r="AV69" t="s">
        <v>20</v>
      </c>
      <c r="AW69">
        <v>90</v>
      </c>
      <c r="AX69">
        <v>100</v>
      </c>
      <c r="AY69">
        <v>0</v>
      </c>
      <c r="AZ69">
        <f t="shared" si="39"/>
        <v>190</v>
      </c>
      <c r="BA69">
        <v>0</v>
      </c>
      <c r="BB69">
        <f t="shared" si="40"/>
        <v>190</v>
      </c>
      <c r="BC69">
        <v>3</v>
      </c>
      <c r="BD69">
        <f t="shared" si="41"/>
        <v>7</v>
      </c>
      <c r="BE69">
        <f t="shared" si="42"/>
        <v>63.333333333333336</v>
      </c>
      <c r="BF69" t="s">
        <v>21</v>
      </c>
      <c r="BG69">
        <v>24</v>
      </c>
      <c r="BH69">
        <v>40</v>
      </c>
      <c r="BI69">
        <v>0</v>
      </c>
      <c r="BJ69">
        <f t="shared" si="43"/>
        <v>64</v>
      </c>
      <c r="BK69">
        <v>0</v>
      </c>
      <c r="BL69">
        <f t="shared" si="44"/>
        <v>64</v>
      </c>
      <c r="BM69">
        <v>1</v>
      </c>
      <c r="BN69">
        <f t="shared" si="45"/>
        <v>5</v>
      </c>
      <c r="BO69">
        <f t="shared" si="46"/>
        <v>64</v>
      </c>
      <c r="BP69" t="s">
        <v>22</v>
      </c>
      <c r="BQ69">
        <v>25</v>
      </c>
      <c r="BR69">
        <v>200</v>
      </c>
      <c r="BS69">
        <v>0</v>
      </c>
      <c r="BT69">
        <f t="shared" si="47"/>
        <v>225</v>
      </c>
      <c r="BU69">
        <v>0</v>
      </c>
      <c r="BV69">
        <f t="shared" si="48"/>
        <v>225</v>
      </c>
      <c r="BW69">
        <v>0</v>
      </c>
      <c r="BX69">
        <f t="shared" si="49"/>
        <v>5</v>
      </c>
      <c r="BY69">
        <f t="shared" si="50"/>
        <v>0</v>
      </c>
      <c r="BZ69" t="s">
        <v>23</v>
      </c>
      <c r="CA69">
        <v>1531</v>
      </c>
    </row>
    <row r="70" spans="1:79" ht="17.25" customHeight="1" x14ac:dyDescent="0.3">
      <c r="A70" s="5">
        <v>44548</v>
      </c>
      <c r="B70" t="s">
        <v>160</v>
      </c>
      <c r="C70" t="s">
        <v>161</v>
      </c>
      <c r="D70" t="s">
        <v>27</v>
      </c>
      <c r="F70">
        <v>0</v>
      </c>
      <c r="G70">
        <v>0</v>
      </c>
      <c r="H70">
        <v>0</v>
      </c>
      <c r="I70">
        <v>0</v>
      </c>
      <c r="J70">
        <f t="shared" si="26"/>
        <v>0</v>
      </c>
      <c r="K70">
        <v>0</v>
      </c>
      <c r="L70">
        <f t="shared" si="27"/>
        <v>0</v>
      </c>
      <c r="M70">
        <v>10</v>
      </c>
      <c r="N70">
        <v>1</v>
      </c>
      <c r="O70">
        <f t="shared" si="28"/>
        <v>0</v>
      </c>
      <c r="Q70">
        <v>3</v>
      </c>
      <c r="R70">
        <v>0</v>
      </c>
      <c r="S70">
        <v>0</v>
      </c>
      <c r="T70">
        <v>0</v>
      </c>
      <c r="U70">
        <f t="shared" si="29"/>
        <v>3</v>
      </c>
      <c r="V70">
        <v>0</v>
      </c>
      <c r="W70">
        <f t="shared" si="30"/>
        <v>3</v>
      </c>
      <c r="X70">
        <v>1</v>
      </c>
      <c r="Y70">
        <v>2</v>
      </c>
      <c r="Z70">
        <f t="shared" si="31"/>
        <v>3</v>
      </c>
      <c r="AA70" t="s">
        <v>16</v>
      </c>
      <c r="AB70">
        <v>5</v>
      </c>
      <c r="AC70">
        <v>0</v>
      </c>
      <c r="AD70">
        <v>0</v>
      </c>
      <c r="AE70">
        <v>0</v>
      </c>
      <c r="AF70">
        <f t="shared" si="32"/>
        <v>5</v>
      </c>
      <c r="AG70">
        <v>0</v>
      </c>
      <c r="AH70">
        <f t="shared" si="33"/>
        <v>5</v>
      </c>
      <c r="AI70">
        <v>5</v>
      </c>
      <c r="AJ70">
        <f>4+2</f>
        <v>6</v>
      </c>
      <c r="AK70">
        <f t="shared" si="51"/>
        <v>1</v>
      </c>
      <c r="AL70" t="s">
        <v>19</v>
      </c>
      <c r="AM70">
        <v>8</v>
      </c>
      <c r="AN70">
        <v>0</v>
      </c>
      <c r="AO70">
        <v>0</v>
      </c>
      <c r="AP70">
        <f t="shared" si="35"/>
        <v>8</v>
      </c>
      <c r="AQ70">
        <v>0</v>
      </c>
      <c r="AR70">
        <f t="shared" si="36"/>
        <v>8</v>
      </c>
      <c r="AS70">
        <v>4</v>
      </c>
      <c r="AT70">
        <f t="shared" si="37"/>
        <v>6</v>
      </c>
      <c r="AU70">
        <f t="shared" si="38"/>
        <v>2</v>
      </c>
      <c r="AV70" t="s">
        <v>20</v>
      </c>
      <c r="AW70">
        <v>79</v>
      </c>
      <c r="AX70">
        <v>0</v>
      </c>
      <c r="AY70">
        <v>0</v>
      </c>
      <c r="AZ70">
        <f t="shared" si="39"/>
        <v>79</v>
      </c>
      <c r="BA70">
        <v>0</v>
      </c>
      <c r="BB70">
        <f t="shared" si="40"/>
        <v>79</v>
      </c>
      <c r="BC70">
        <v>7</v>
      </c>
      <c r="BD70">
        <f t="shared" si="41"/>
        <v>7</v>
      </c>
      <c r="BE70">
        <f t="shared" si="42"/>
        <v>11.285714285714286</v>
      </c>
      <c r="BF70" t="s">
        <v>21</v>
      </c>
      <c r="BG70">
        <v>0</v>
      </c>
      <c r="BH70">
        <v>0</v>
      </c>
      <c r="BI70">
        <v>0</v>
      </c>
      <c r="BJ70">
        <f t="shared" si="43"/>
        <v>0</v>
      </c>
      <c r="BK70">
        <v>0</v>
      </c>
      <c r="BL70">
        <f t="shared" si="44"/>
        <v>0</v>
      </c>
      <c r="BM70">
        <v>4</v>
      </c>
      <c r="BN70">
        <f t="shared" si="45"/>
        <v>5</v>
      </c>
      <c r="BO70">
        <f t="shared" si="46"/>
        <v>0</v>
      </c>
      <c r="BP70" t="s">
        <v>22</v>
      </c>
      <c r="BQ70">
        <v>6</v>
      </c>
      <c r="BR70">
        <v>0</v>
      </c>
      <c r="BS70">
        <v>0</v>
      </c>
      <c r="BT70">
        <f t="shared" si="47"/>
        <v>6</v>
      </c>
      <c r="BU70">
        <v>0</v>
      </c>
      <c r="BV70">
        <f t="shared" si="48"/>
        <v>6</v>
      </c>
      <c r="BW70">
        <v>9</v>
      </c>
      <c r="BX70">
        <f t="shared" si="49"/>
        <v>5</v>
      </c>
      <c r="BY70">
        <f t="shared" si="50"/>
        <v>0.66666666666666663</v>
      </c>
      <c r="BZ70" t="s">
        <v>23</v>
      </c>
      <c r="CA70">
        <v>0</v>
      </c>
    </row>
    <row r="71" spans="1:79" ht="17.25" customHeight="1" x14ac:dyDescent="0.3">
      <c r="A71" s="5">
        <v>44548</v>
      </c>
      <c r="B71" t="s">
        <v>162</v>
      </c>
      <c r="C71" t="s">
        <v>163</v>
      </c>
      <c r="D71" t="s">
        <v>27</v>
      </c>
      <c r="F71">
        <v>260</v>
      </c>
      <c r="G71">
        <v>0</v>
      </c>
      <c r="H71">
        <v>0</v>
      </c>
      <c r="I71">
        <v>0</v>
      </c>
      <c r="J71">
        <f t="shared" si="26"/>
        <v>260</v>
      </c>
      <c r="K71">
        <v>0</v>
      </c>
      <c r="L71">
        <f t="shared" si="27"/>
        <v>260</v>
      </c>
      <c r="M71">
        <v>3</v>
      </c>
      <c r="N71">
        <v>1</v>
      </c>
      <c r="O71">
        <f t="shared" si="28"/>
        <v>86.666666666666671</v>
      </c>
      <c r="Q71">
        <v>50</v>
      </c>
      <c r="R71">
        <v>0</v>
      </c>
      <c r="S71">
        <v>0</v>
      </c>
      <c r="T71">
        <v>0</v>
      </c>
      <c r="U71">
        <f t="shared" si="29"/>
        <v>50</v>
      </c>
      <c r="V71">
        <v>0</v>
      </c>
      <c r="W71">
        <f t="shared" si="30"/>
        <v>50</v>
      </c>
      <c r="X71">
        <v>1</v>
      </c>
      <c r="Y71">
        <v>2</v>
      </c>
      <c r="Z71">
        <f t="shared" si="31"/>
        <v>50</v>
      </c>
      <c r="AA71" t="s">
        <v>16</v>
      </c>
      <c r="AB71">
        <v>286</v>
      </c>
      <c r="AC71">
        <v>0</v>
      </c>
      <c r="AD71">
        <v>0</v>
      </c>
      <c r="AE71">
        <v>0</v>
      </c>
      <c r="AF71">
        <f t="shared" si="32"/>
        <v>286</v>
      </c>
      <c r="AG71">
        <v>0</v>
      </c>
      <c r="AH71">
        <f t="shared" si="33"/>
        <v>286</v>
      </c>
      <c r="AI71">
        <v>13</v>
      </c>
      <c r="AJ71">
        <f t="shared" si="34"/>
        <v>6</v>
      </c>
      <c r="AK71">
        <f t="shared" si="51"/>
        <v>22</v>
      </c>
      <c r="AL71" t="s">
        <v>19</v>
      </c>
      <c r="AM71">
        <v>119</v>
      </c>
      <c r="AN71">
        <v>0</v>
      </c>
      <c r="AO71">
        <v>0</v>
      </c>
      <c r="AP71">
        <f t="shared" si="35"/>
        <v>119</v>
      </c>
      <c r="AQ71">
        <v>0</v>
      </c>
      <c r="AR71">
        <f t="shared" si="36"/>
        <v>119</v>
      </c>
      <c r="AS71">
        <v>2</v>
      </c>
      <c r="AT71">
        <f t="shared" si="37"/>
        <v>6</v>
      </c>
      <c r="AU71">
        <f t="shared" si="38"/>
        <v>59.5</v>
      </c>
      <c r="AV71" t="s">
        <v>20</v>
      </c>
      <c r="AW71">
        <v>50</v>
      </c>
      <c r="AX71">
        <v>0</v>
      </c>
      <c r="AY71">
        <v>-50</v>
      </c>
      <c r="AZ71">
        <f t="shared" si="39"/>
        <v>0</v>
      </c>
      <c r="BA71">
        <v>0</v>
      </c>
      <c r="BB71">
        <f t="shared" si="40"/>
        <v>0</v>
      </c>
      <c r="BC71">
        <v>2</v>
      </c>
      <c r="BD71">
        <f t="shared" si="41"/>
        <v>7</v>
      </c>
      <c r="BE71">
        <f t="shared" si="42"/>
        <v>0</v>
      </c>
      <c r="BF71" t="s">
        <v>21</v>
      </c>
      <c r="BG71">
        <v>180</v>
      </c>
      <c r="BH71">
        <v>0</v>
      </c>
      <c r="BI71">
        <v>0</v>
      </c>
      <c r="BJ71">
        <f t="shared" si="43"/>
        <v>180</v>
      </c>
      <c r="BK71">
        <v>0</v>
      </c>
      <c r="BL71">
        <f t="shared" si="44"/>
        <v>180</v>
      </c>
      <c r="BM71">
        <v>1</v>
      </c>
      <c r="BN71">
        <f t="shared" si="45"/>
        <v>5</v>
      </c>
      <c r="BO71">
        <f t="shared" si="46"/>
        <v>180</v>
      </c>
      <c r="BP71" t="s">
        <v>22</v>
      </c>
      <c r="BQ71">
        <v>825</v>
      </c>
      <c r="BR71">
        <v>0</v>
      </c>
      <c r="BS71">
        <v>0</v>
      </c>
      <c r="BT71">
        <f t="shared" si="47"/>
        <v>825</v>
      </c>
      <c r="BU71">
        <v>0</v>
      </c>
      <c r="BV71">
        <f t="shared" si="48"/>
        <v>825</v>
      </c>
      <c r="BW71">
        <v>3</v>
      </c>
      <c r="BX71">
        <f t="shared" si="49"/>
        <v>5</v>
      </c>
      <c r="BY71">
        <f t="shared" si="50"/>
        <v>275</v>
      </c>
      <c r="BZ71" t="s">
        <v>23</v>
      </c>
      <c r="CA71">
        <v>116</v>
      </c>
    </row>
    <row r="72" spans="1:79" ht="17.25" customHeight="1" x14ac:dyDescent="0.3">
      <c r="A72" s="5">
        <v>44548</v>
      </c>
      <c r="B72" t="s">
        <v>164</v>
      </c>
      <c r="C72" t="s">
        <v>165</v>
      </c>
      <c r="D72" t="s">
        <v>27</v>
      </c>
      <c r="F72">
        <v>3</v>
      </c>
      <c r="G72">
        <v>0</v>
      </c>
      <c r="H72">
        <v>0</v>
      </c>
      <c r="I72">
        <v>-1</v>
      </c>
      <c r="J72">
        <f t="shared" si="26"/>
        <v>2</v>
      </c>
      <c r="K72">
        <v>0</v>
      </c>
      <c r="L72">
        <f t="shared" si="27"/>
        <v>2</v>
      </c>
      <c r="M72">
        <v>7</v>
      </c>
      <c r="N72">
        <v>1</v>
      </c>
      <c r="O72">
        <f t="shared" si="28"/>
        <v>0.2857142857142857</v>
      </c>
      <c r="Q72">
        <v>30</v>
      </c>
      <c r="R72">
        <v>0</v>
      </c>
      <c r="S72">
        <v>0</v>
      </c>
      <c r="T72">
        <v>-1</v>
      </c>
      <c r="U72">
        <f t="shared" si="29"/>
        <v>29</v>
      </c>
      <c r="V72">
        <v>0</v>
      </c>
      <c r="W72">
        <f t="shared" si="30"/>
        <v>29</v>
      </c>
      <c r="X72">
        <v>2</v>
      </c>
      <c r="Y72">
        <v>2</v>
      </c>
      <c r="Z72">
        <f t="shared" si="31"/>
        <v>14.5</v>
      </c>
      <c r="AA72" t="s">
        <v>16</v>
      </c>
      <c r="AB72">
        <v>215</v>
      </c>
      <c r="AC72">
        <v>0</v>
      </c>
      <c r="AD72">
        <v>0</v>
      </c>
      <c r="AE72">
        <v>0</v>
      </c>
      <c r="AF72">
        <f t="shared" si="32"/>
        <v>215</v>
      </c>
      <c r="AG72">
        <v>0</v>
      </c>
      <c r="AH72">
        <f t="shared" si="33"/>
        <v>215</v>
      </c>
      <c r="AI72">
        <v>3</v>
      </c>
      <c r="AJ72">
        <f t="shared" si="34"/>
        <v>6</v>
      </c>
      <c r="AK72">
        <f t="shared" si="51"/>
        <v>71.666666666666671</v>
      </c>
      <c r="AL72" t="s">
        <v>19</v>
      </c>
      <c r="AM72">
        <v>260</v>
      </c>
      <c r="AN72">
        <v>0</v>
      </c>
      <c r="AO72">
        <v>0</v>
      </c>
      <c r="AP72">
        <f t="shared" si="35"/>
        <v>260</v>
      </c>
      <c r="AQ72">
        <v>0</v>
      </c>
      <c r="AR72">
        <f t="shared" si="36"/>
        <v>260</v>
      </c>
      <c r="AS72">
        <v>1</v>
      </c>
      <c r="AT72">
        <f t="shared" si="37"/>
        <v>6</v>
      </c>
      <c r="AU72">
        <f t="shared" si="38"/>
        <v>260</v>
      </c>
      <c r="AV72" t="s">
        <v>20</v>
      </c>
      <c r="AW72">
        <v>67</v>
      </c>
      <c r="AX72">
        <v>0</v>
      </c>
      <c r="AY72">
        <v>0</v>
      </c>
      <c r="AZ72">
        <f t="shared" si="39"/>
        <v>67</v>
      </c>
      <c r="BA72">
        <v>0</v>
      </c>
      <c r="BB72">
        <f t="shared" si="40"/>
        <v>67</v>
      </c>
      <c r="BC72">
        <v>1</v>
      </c>
      <c r="BD72">
        <f t="shared" si="41"/>
        <v>7</v>
      </c>
      <c r="BE72">
        <f t="shared" si="42"/>
        <v>67</v>
      </c>
      <c r="BF72" t="s">
        <v>21</v>
      </c>
      <c r="BG72">
        <v>115</v>
      </c>
      <c r="BH72">
        <v>0</v>
      </c>
      <c r="BI72">
        <v>0</v>
      </c>
      <c r="BJ72">
        <f t="shared" si="43"/>
        <v>115</v>
      </c>
      <c r="BK72">
        <v>0</v>
      </c>
      <c r="BL72">
        <f t="shared" si="44"/>
        <v>115</v>
      </c>
      <c r="BM72">
        <v>1</v>
      </c>
      <c r="BN72">
        <f t="shared" si="45"/>
        <v>5</v>
      </c>
      <c r="BO72">
        <f t="shared" si="46"/>
        <v>115</v>
      </c>
      <c r="BP72" t="s">
        <v>22</v>
      </c>
      <c r="BQ72">
        <v>460</v>
      </c>
      <c r="BR72">
        <v>0</v>
      </c>
      <c r="BS72">
        <v>0</v>
      </c>
      <c r="BT72">
        <f t="shared" si="47"/>
        <v>460</v>
      </c>
      <c r="BU72">
        <v>0</v>
      </c>
      <c r="BV72">
        <f t="shared" si="48"/>
        <v>460</v>
      </c>
      <c r="BW72">
        <v>4</v>
      </c>
      <c r="BX72">
        <f t="shared" si="49"/>
        <v>5</v>
      </c>
      <c r="BY72">
        <f t="shared" si="50"/>
        <v>115</v>
      </c>
      <c r="BZ72" t="s">
        <v>23</v>
      </c>
      <c r="CA72">
        <v>0</v>
      </c>
    </row>
    <row r="73" spans="1:79" ht="17.25" customHeight="1" x14ac:dyDescent="0.3">
      <c r="A73" s="5">
        <v>44548</v>
      </c>
      <c r="B73" t="s">
        <v>166</v>
      </c>
      <c r="C73" t="s">
        <v>167</v>
      </c>
      <c r="D73" t="s">
        <v>27</v>
      </c>
      <c r="F73">
        <v>506</v>
      </c>
      <c r="G73">
        <v>720</v>
      </c>
      <c r="H73">
        <v>0</v>
      </c>
      <c r="I73">
        <v>0</v>
      </c>
      <c r="J73">
        <f t="shared" si="26"/>
        <v>1226</v>
      </c>
      <c r="K73">
        <v>0</v>
      </c>
      <c r="L73">
        <f t="shared" si="27"/>
        <v>1226</v>
      </c>
      <c r="M73">
        <v>64</v>
      </c>
      <c r="N73">
        <v>1</v>
      </c>
      <c r="O73">
        <f t="shared" si="28"/>
        <v>19.15625</v>
      </c>
      <c r="Q73">
        <v>30</v>
      </c>
      <c r="R73">
        <v>0</v>
      </c>
      <c r="S73">
        <v>0</v>
      </c>
      <c r="T73">
        <v>0</v>
      </c>
      <c r="U73">
        <f t="shared" si="29"/>
        <v>30</v>
      </c>
      <c r="V73">
        <v>0</v>
      </c>
      <c r="W73">
        <f t="shared" si="30"/>
        <v>30</v>
      </c>
      <c r="X73">
        <v>1</v>
      </c>
      <c r="Y73">
        <v>2</v>
      </c>
      <c r="Z73">
        <f t="shared" si="31"/>
        <v>30</v>
      </c>
      <c r="AA73" t="s">
        <v>16</v>
      </c>
      <c r="AB73">
        <v>441</v>
      </c>
      <c r="AC73">
        <v>0</v>
      </c>
      <c r="AD73">
        <v>0</v>
      </c>
      <c r="AE73">
        <v>0</v>
      </c>
      <c r="AF73">
        <f t="shared" si="32"/>
        <v>441</v>
      </c>
      <c r="AG73">
        <v>2400</v>
      </c>
      <c r="AH73">
        <f t="shared" si="33"/>
        <v>2841</v>
      </c>
      <c r="AI73">
        <v>28</v>
      </c>
      <c r="AJ73">
        <f t="shared" si="34"/>
        <v>6</v>
      </c>
      <c r="AK73">
        <f t="shared" si="51"/>
        <v>101.46428571428571</v>
      </c>
      <c r="AL73" t="s">
        <v>19</v>
      </c>
      <c r="AM73">
        <v>506</v>
      </c>
      <c r="AN73">
        <v>820</v>
      </c>
      <c r="AO73">
        <v>0</v>
      </c>
      <c r="AP73">
        <f t="shared" si="35"/>
        <v>1326</v>
      </c>
      <c r="AQ73">
        <v>0</v>
      </c>
      <c r="AR73">
        <f t="shared" si="36"/>
        <v>1326</v>
      </c>
      <c r="AS73">
        <v>30</v>
      </c>
      <c r="AT73">
        <f t="shared" si="37"/>
        <v>6</v>
      </c>
      <c r="AU73">
        <f t="shared" si="38"/>
        <v>44.2</v>
      </c>
      <c r="AV73" t="s">
        <v>20</v>
      </c>
      <c r="AW73">
        <v>0</v>
      </c>
      <c r="AX73">
        <v>220</v>
      </c>
      <c r="AY73">
        <v>0</v>
      </c>
      <c r="AZ73">
        <f t="shared" si="39"/>
        <v>220</v>
      </c>
      <c r="BA73">
        <v>0</v>
      </c>
      <c r="BB73">
        <f t="shared" si="40"/>
        <v>220</v>
      </c>
      <c r="BC73">
        <v>2</v>
      </c>
      <c r="BD73">
        <f t="shared" si="41"/>
        <v>7</v>
      </c>
      <c r="BE73">
        <f t="shared" si="42"/>
        <v>110</v>
      </c>
      <c r="BF73" t="s">
        <v>21</v>
      </c>
      <c r="BG73">
        <v>215</v>
      </c>
      <c r="BH73">
        <v>0</v>
      </c>
      <c r="BI73">
        <v>0</v>
      </c>
      <c r="BJ73">
        <f t="shared" si="43"/>
        <v>215</v>
      </c>
      <c r="BK73">
        <v>1500</v>
      </c>
      <c r="BL73">
        <f t="shared" si="44"/>
        <v>1715</v>
      </c>
      <c r="BM73">
        <v>6</v>
      </c>
      <c r="BN73">
        <f t="shared" si="45"/>
        <v>5</v>
      </c>
      <c r="BO73">
        <f t="shared" si="46"/>
        <v>285.83333333333331</v>
      </c>
      <c r="BP73" t="s">
        <v>22</v>
      </c>
      <c r="BQ73">
        <v>525</v>
      </c>
      <c r="BR73">
        <v>683</v>
      </c>
      <c r="BS73">
        <v>0</v>
      </c>
      <c r="BT73">
        <f t="shared" si="47"/>
        <v>1208</v>
      </c>
      <c r="BU73">
        <v>0</v>
      </c>
      <c r="BV73">
        <f t="shared" si="48"/>
        <v>1208</v>
      </c>
      <c r="BW73">
        <v>10</v>
      </c>
      <c r="BX73">
        <f t="shared" si="49"/>
        <v>5</v>
      </c>
      <c r="BY73">
        <f t="shared" si="50"/>
        <v>120.8</v>
      </c>
      <c r="BZ73" t="s">
        <v>23</v>
      </c>
      <c r="CA73">
        <v>-3600</v>
      </c>
    </row>
    <row r="74" spans="1:79" ht="17.25" customHeight="1" x14ac:dyDescent="0.3">
      <c r="A74" s="5">
        <v>44548</v>
      </c>
      <c r="B74" t="s">
        <v>168</v>
      </c>
      <c r="C74" t="s">
        <v>169</v>
      </c>
      <c r="D74" t="s">
        <v>27</v>
      </c>
      <c r="F74">
        <v>402</v>
      </c>
      <c r="G74">
        <v>0</v>
      </c>
      <c r="H74">
        <v>0</v>
      </c>
      <c r="I74">
        <v>0</v>
      </c>
      <c r="J74">
        <f t="shared" si="26"/>
        <v>402</v>
      </c>
      <c r="K74">
        <v>0</v>
      </c>
      <c r="L74">
        <f t="shared" si="27"/>
        <v>402</v>
      </c>
      <c r="M74">
        <v>3</v>
      </c>
      <c r="N74">
        <v>1</v>
      </c>
      <c r="O74">
        <f t="shared" si="28"/>
        <v>134</v>
      </c>
      <c r="Q74">
        <v>247</v>
      </c>
      <c r="R74">
        <v>0</v>
      </c>
      <c r="S74">
        <v>0</v>
      </c>
      <c r="T74">
        <v>0</v>
      </c>
      <c r="U74">
        <f t="shared" si="29"/>
        <v>247</v>
      </c>
      <c r="V74">
        <v>0</v>
      </c>
      <c r="W74">
        <f t="shared" si="30"/>
        <v>247</v>
      </c>
      <c r="X74">
        <v>1</v>
      </c>
      <c r="Y74">
        <v>2</v>
      </c>
      <c r="Z74">
        <f t="shared" si="31"/>
        <v>247</v>
      </c>
      <c r="AA74" t="s">
        <v>16</v>
      </c>
      <c r="AB74">
        <v>563</v>
      </c>
      <c r="AC74">
        <v>0</v>
      </c>
      <c r="AD74">
        <v>0</v>
      </c>
      <c r="AE74">
        <v>0</v>
      </c>
      <c r="AF74">
        <f t="shared" si="32"/>
        <v>563</v>
      </c>
      <c r="AG74">
        <v>0</v>
      </c>
      <c r="AH74">
        <f t="shared" si="33"/>
        <v>563</v>
      </c>
      <c r="AI74">
        <v>4</v>
      </c>
      <c r="AJ74">
        <f t="shared" si="34"/>
        <v>6</v>
      </c>
      <c r="AK74">
        <f t="shared" si="51"/>
        <v>140.75</v>
      </c>
      <c r="AL74" t="s">
        <v>19</v>
      </c>
      <c r="AM74">
        <v>274</v>
      </c>
      <c r="AN74">
        <v>710</v>
      </c>
      <c r="AO74">
        <v>-5</v>
      </c>
      <c r="AP74">
        <f t="shared" si="35"/>
        <v>979</v>
      </c>
      <c r="AQ74">
        <v>0</v>
      </c>
      <c r="AR74">
        <f t="shared" si="36"/>
        <v>979</v>
      </c>
      <c r="AS74">
        <v>4</v>
      </c>
      <c r="AT74">
        <f t="shared" si="37"/>
        <v>6</v>
      </c>
      <c r="AU74">
        <f t="shared" si="38"/>
        <v>244.75</v>
      </c>
      <c r="AV74" t="s">
        <v>20</v>
      </c>
      <c r="AW74">
        <v>215</v>
      </c>
      <c r="AX74">
        <v>30</v>
      </c>
      <c r="AY74">
        <v>0</v>
      </c>
      <c r="AZ74">
        <f t="shared" si="39"/>
        <v>245</v>
      </c>
      <c r="BA74">
        <v>0</v>
      </c>
      <c r="BB74">
        <f t="shared" si="40"/>
        <v>245</v>
      </c>
      <c r="BC74">
        <v>1</v>
      </c>
      <c r="BD74">
        <f t="shared" si="41"/>
        <v>7</v>
      </c>
      <c r="BE74">
        <f t="shared" si="42"/>
        <v>245</v>
      </c>
      <c r="BF74" t="s">
        <v>21</v>
      </c>
      <c r="BG74">
        <v>565</v>
      </c>
      <c r="BH74">
        <v>380</v>
      </c>
      <c r="BI74">
        <v>0</v>
      </c>
      <c r="BJ74">
        <f t="shared" si="43"/>
        <v>945</v>
      </c>
      <c r="BK74">
        <v>0</v>
      </c>
      <c r="BL74">
        <f t="shared" si="44"/>
        <v>945</v>
      </c>
      <c r="BM74">
        <v>0</v>
      </c>
      <c r="BN74">
        <f t="shared" si="45"/>
        <v>5</v>
      </c>
      <c r="BO74">
        <f t="shared" si="46"/>
        <v>0</v>
      </c>
      <c r="BP74" t="s">
        <v>22</v>
      </c>
      <c r="BQ74">
        <v>128</v>
      </c>
      <c r="BR74">
        <v>250</v>
      </c>
      <c r="BS74">
        <v>0</v>
      </c>
      <c r="BT74">
        <f t="shared" si="47"/>
        <v>378</v>
      </c>
      <c r="BU74">
        <v>0</v>
      </c>
      <c r="BV74">
        <f t="shared" si="48"/>
        <v>378</v>
      </c>
      <c r="BW74">
        <v>2</v>
      </c>
      <c r="BX74">
        <f t="shared" si="49"/>
        <v>5</v>
      </c>
      <c r="BY74">
        <f t="shared" si="50"/>
        <v>189</v>
      </c>
      <c r="BZ74" t="s">
        <v>23</v>
      </c>
      <c r="CA74">
        <v>1500</v>
      </c>
    </row>
    <row r="75" spans="1:79" ht="17.25" customHeight="1" x14ac:dyDescent="0.3">
      <c r="A75" s="5">
        <v>44548</v>
      </c>
      <c r="B75" t="s">
        <v>170</v>
      </c>
      <c r="C75" t="s">
        <v>171</v>
      </c>
      <c r="D75" t="s">
        <v>27</v>
      </c>
      <c r="F75">
        <v>115</v>
      </c>
      <c r="G75">
        <v>0</v>
      </c>
      <c r="H75">
        <v>0</v>
      </c>
      <c r="I75">
        <v>-5</v>
      </c>
      <c r="J75">
        <f t="shared" si="26"/>
        <v>110</v>
      </c>
      <c r="K75">
        <v>0</v>
      </c>
      <c r="L75">
        <f t="shared" si="27"/>
        <v>110</v>
      </c>
      <c r="M75">
        <v>2</v>
      </c>
      <c r="N75">
        <v>1</v>
      </c>
      <c r="O75">
        <f t="shared" si="28"/>
        <v>55</v>
      </c>
      <c r="Q75">
        <v>127</v>
      </c>
      <c r="R75">
        <v>0</v>
      </c>
      <c r="S75">
        <v>0</v>
      </c>
      <c r="T75">
        <v>-10</v>
      </c>
      <c r="U75">
        <f t="shared" si="29"/>
        <v>117</v>
      </c>
      <c r="V75">
        <v>0</v>
      </c>
      <c r="W75">
        <f t="shared" si="30"/>
        <v>117</v>
      </c>
      <c r="X75">
        <v>0</v>
      </c>
      <c r="Y75">
        <v>2</v>
      </c>
      <c r="Z75">
        <f t="shared" si="31"/>
        <v>0</v>
      </c>
      <c r="AA75" t="s">
        <v>16</v>
      </c>
      <c r="AB75">
        <v>293</v>
      </c>
      <c r="AC75">
        <v>0</v>
      </c>
      <c r="AD75">
        <v>0</v>
      </c>
      <c r="AE75">
        <v>0</v>
      </c>
      <c r="AF75">
        <f t="shared" si="32"/>
        <v>293</v>
      </c>
      <c r="AG75">
        <v>0</v>
      </c>
      <c r="AH75">
        <f t="shared" si="33"/>
        <v>293</v>
      </c>
      <c r="AI75">
        <v>4</v>
      </c>
      <c r="AJ75">
        <f t="shared" si="34"/>
        <v>6</v>
      </c>
      <c r="AK75">
        <f t="shared" si="51"/>
        <v>73.25</v>
      </c>
      <c r="AL75" t="s">
        <v>19</v>
      </c>
      <c r="AM75">
        <v>934</v>
      </c>
      <c r="AN75">
        <v>0</v>
      </c>
      <c r="AO75">
        <v>0</v>
      </c>
      <c r="AP75">
        <f t="shared" si="35"/>
        <v>934</v>
      </c>
      <c r="AQ75">
        <v>0</v>
      </c>
      <c r="AR75">
        <f t="shared" si="36"/>
        <v>934</v>
      </c>
      <c r="AS75">
        <v>2</v>
      </c>
      <c r="AT75">
        <f t="shared" si="37"/>
        <v>6</v>
      </c>
      <c r="AU75">
        <f t="shared" si="38"/>
        <v>467</v>
      </c>
      <c r="AV75" t="s">
        <v>20</v>
      </c>
      <c r="AW75">
        <v>140</v>
      </c>
      <c r="AX75">
        <v>0</v>
      </c>
      <c r="AY75">
        <v>0</v>
      </c>
      <c r="AZ75">
        <f t="shared" si="39"/>
        <v>140</v>
      </c>
      <c r="BA75">
        <v>0</v>
      </c>
      <c r="BB75">
        <f t="shared" si="40"/>
        <v>140</v>
      </c>
      <c r="BC75">
        <v>3</v>
      </c>
      <c r="BD75">
        <f t="shared" si="41"/>
        <v>7</v>
      </c>
      <c r="BE75">
        <f t="shared" si="42"/>
        <v>46.666666666666664</v>
      </c>
      <c r="BF75" t="s">
        <v>21</v>
      </c>
      <c r="BG75">
        <v>414</v>
      </c>
      <c r="BH75">
        <v>0</v>
      </c>
      <c r="BI75">
        <v>0</v>
      </c>
      <c r="BJ75">
        <f t="shared" si="43"/>
        <v>414</v>
      </c>
      <c r="BK75">
        <v>0</v>
      </c>
      <c r="BL75">
        <f t="shared" si="44"/>
        <v>414</v>
      </c>
      <c r="BM75">
        <v>1</v>
      </c>
      <c r="BN75">
        <f t="shared" si="45"/>
        <v>5</v>
      </c>
      <c r="BO75">
        <f t="shared" si="46"/>
        <v>414</v>
      </c>
      <c r="BP75" t="s">
        <v>22</v>
      </c>
      <c r="BQ75">
        <v>769</v>
      </c>
      <c r="BR75">
        <v>0</v>
      </c>
      <c r="BS75">
        <v>0</v>
      </c>
      <c r="BT75">
        <f t="shared" si="47"/>
        <v>769</v>
      </c>
      <c r="BU75">
        <v>0</v>
      </c>
      <c r="BV75">
        <f t="shared" si="48"/>
        <v>769</v>
      </c>
      <c r="BW75">
        <v>2</v>
      </c>
      <c r="BX75">
        <f t="shared" si="49"/>
        <v>5</v>
      </c>
      <c r="BY75">
        <f t="shared" si="50"/>
        <v>384.5</v>
      </c>
      <c r="BZ75" t="s">
        <v>23</v>
      </c>
      <c r="CA75">
        <v>4200</v>
      </c>
    </row>
    <row r="76" spans="1:79" s="4" customFormat="1" ht="17.25" customHeight="1" x14ac:dyDescent="0.3">
      <c r="A76" s="5">
        <v>44548</v>
      </c>
      <c r="B76" t="s">
        <v>172</v>
      </c>
      <c r="C76" t="s">
        <v>173</v>
      </c>
      <c r="D76" t="s">
        <v>27</v>
      </c>
      <c r="E76"/>
      <c r="F76">
        <v>222</v>
      </c>
      <c r="G76">
        <v>0</v>
      </c>
      <c r="H76">
        <v>0</v>
      </c>
      <c r="I76">
        <v>0</v>
      </c>
      <c r="J76">
        <f t="shared" si="26"/>
        <v>222</v>
      </c>
      <c r="K76">
        <v>0</v>
      </c>
      <c r="L76">
        <f t="shared" si="27"/>
        <v>222</v>
      </c>
      <c r="M76">
        <v>6</v>
      </c>
      <c r="N76">
        <v>1</v>
      </c>
      <c r="O76">
        <f t="shared" si="28"/>
        <v>37</v>
      </c>
      <c r="P76"/>
      <c r="Q76">
        <v>216</v>
      </c>
      <c r="R76">
        <v>0</v>
      </c>
      <c r="S76">
        <v>0</v>
      </c>
      <c r="T76">
        <v>0</v>
      </c>
      <c r="U76">
        <f t="shared" si="29"/>
        <v>216</v>
      </c>
      <c r="V76">
        <v>0</v>
      </c>
      <c r="W76">
        <f t="shared" si="30"/>
        <v>216</v>
      </c>
      <c r="X76">
        <v>2</v>
      </c>
      <c r="Y76">
        <v>2</v>
      </c>
      <c r="Z76">
        <f t="shared" si="31"/>
        <v>108</v>
      </c>
      <c r="AA76" t="s">
        <v>16</v>
      </c>
      <c r="AB76">
        <v>1530</v>
      </c>
      <c r="AC76">
        <v>0</v>
      </c>
      <c r="AD76">
        <v>0</v>
      </c>
      <c r="AE76">
        <v>0</v>
      </c>
      <c r="AF76">
        <f t="shared" si="32"/>
        <v>1530</v>
      </c>
      <c r="AG76">
        <v>0</v>
      </c>
      <c r="AH76">
        <f t="shared" si="33"/>
        <v>1530</v>
      </c>
      <c r="AI76">
        <v>2</v>
      </c>
      <c r="AJ76">
        <f t="shared" si="34"/>
        <v>6</v>
      </c>
      <c r="AK76">
        <f t="shared" si="51"/>
        <v>765</v>
      </c>
      <c r="AL76" t="s">
        <v>19</v>
      </c>
      <c r="AM76">
        <v>879</v>
      </c>
      <c r="AN76">
        <v>0</v>
      </c>
      <c r="AO76">
        <v>0</v>
      </c>
      <c r="AP76">
        <f t="shared" si="35"/>
        <v>879</v>
      </c>
      <c r="AQ76">
        <v>0</v>
      </c>
      <c r="AR76">
        <f t="shared" si="36"/>
        <v>879</v>
      </c>
      <c r="AS76">
        <v>10</v>
      </c>
      <c r="AT76">
        <f t="shared" si="37"/>
        <v>6</v>
      </c>
      <c r="AU76">
        <f t="shared" si="38"/>
        <v>87.9</v>
      </c>
      <c r="AV76" t="s">
        <v>20</v>
      </c>
      <c r="AW76">
        <v>118</v>
      </c>
      <c r="AX76">
        <v>15</v>
      </c>
      <c r="AY76">
        <v>0</v>
      </c>
      <c r="AZ76">
        <f t="shared" si="39"/>
        <v>133</v>
      </c>
      <c r="BA76">
        <v>0</v>
      </c>
      <c r="BB76">
        <f t="shared" si="40"/>
        <v>133</v>
      </c>
      <c r="BC76">
        <v>1</v>
      </c>
      <c r="BD76">
        <f t="shared" si="41"/>
        <v>7</v>
      </c>
      <c r="BE76">
        <f t="shared" si="42"/>
        <v>133</v>
      </c>
      <c r="BF76" t="s">
        <v>21</v>
      </c>
      <c r="BG76">
        <v>529</v>
      </c>
      <c r="BH76">
        <v>0</v>
      </c>
      <c r="BI76">
        <v>0</v>
      </c>
      <c r="BJ76">
        <f t="shared" si="43"/>
        <v>529</v>
      </c>
      <c r="BK76">
        <v>0</v>
      </c>
      <c r="BL76">
        <f t="shared" si="44"/>
        <v>529</v>
      </c>
      <c r="BM76">
        <v>2</v>
      </c>
      <c r="BN76">
        <f t="shared" si="45"/>
        <v>5</v>
      </c>
      <c r="BO76">
        <f t="shared" si="46"/>
        <v>264.5</v>
      </c>
      <c r="BP76" t="s">
        <v>22</v>
      </c>
      <c r="BQ76">
        <v>1863</v>
      </c>
      <c r="BR76">
        <v>0</v>
      </c>
      <c r="BS76">
        <v>0</v>
      </c>
      <c r="BT76">
        <f t="shared" si="47"/>
        <v>1863</v>
      </c>
      <c r="BU76">
        <v>0</v>
      </c>
      <c r="BV76">
        <f t="shared" si="48"/>
        <v>1863</v>
      </c>
      <c r="BW76">
        <v>10</v>
      </c>
      <c r="BX76">
        <f t="shared" si="49"/>
        <v>5</v>
      </c>
      <c r="BY76">
        <f t="shared" si="50"/>
        <v>186.3</v>
      </c>
      <c r="BZ76" t="s">
        <v>23</v>
      </c>
      <c r="CA76">
        <v>750</v>
      </c>
    </row>
    <row r="77" spans="1:79" s="4" customFormat="1" ht="17.25" customHeight="1" x14ac:dyDescent="0.3">
      <c r="A77" s="5">
        <v>44548</v>
      </c>
      <c r="B77" t="s">
        <v>174</v>
      </c>
      <c r="C77" t="s">
        <v>175</v>
      </c>
      <c r="D77" t="s">
        <v>27</v>
      </c>
      <c r="E77"/>
      <c r="F77">
        <v>251</v>
      </c>
      <c r="G77">
        <v>0</v>
      </c>
      <c r="H77">
        <v>0</v>
      </c>
      <c r="I77">
        <v>0</v>
      </c>
      <c r="J77">
        <f t="shared" si="26"/>
        <v>251</v>
      </c>
      <c r="K77">
        <v>0</v>
      </c>
      <c r="L77">
        <f t="shared" si="27"/>
        <v>251</v>
      </c>
      <c r="M77">
        <v>2</v>
      </c>
      <c r="N77">
        <v>1</v>
      </c>
      <c r="O77">
        <f t="shared" si="28"/>
        <v>125.5</v>
      </c>
      <c r="P77"/>
      <c r="Q77">
        <v>83</v>
      </c>
      <c r="R77">
        <v>0</v>
      </c>
      <c r="S77">
        <v>0</v>
      </c>
      <c r="T77">
        <v>0</v>
      </c>
      <c r="U77">
        <f t="shared" si="29"/>
        <v>83</v>
      </c>
      <c r="V77">
        <v>0</v>
      </c>
      <c r="W77">
        <f t="shared" si="30"/>
        <v>83</v>
      </c>
      <c r="X77">
        <v>0</v>
      </c>
      <c r="Y77">
        <v>2</v>
      </c>
      <c r="Z77">
        <f t="shared" si="31"/>
        <v>0</v>
      </c>
      <c r="AA77" t="s">
        <v>16</v>
      </c>
      <c r="AB77">
        <v>1617</v>
      </c>
      <c r="AC77">
        <v>0</v>
      </c>
      <c r="AD77">
        <v>0</v>
      </c>
      <c r="AE77">
        <v>0</v>
      </c>
      <c r="AF77">
        <f t="shared" si="32"/>
        <v>1617</v>
      </c>
      <c r="AG77">
        <v>0</v>
      </c>
      <c r="AH77">
        <f t="shared" si="33"/>
        <v>1617</v>
      </c>
      <c r="AI77">
        <v>3</v>
      </c>
      <c r="AJ77">
        <f t="shared" si="34"/>
        <v>6</v>
      </c>
      <c r="AK77">
        <f t="shared" si="51"/>
        <v>539</v>
      </c>
      <c r="AL77" t="s">
        <v>19</v>
      </c>
      <c r="AM77">
        <v>755</v>
      </c>
      <c r="AN77">
        <v>910</v>
      </c>
      <c r="AO77">
        <v>0</v>
      </c>
      <c r="AP77">
        <f t="shared" si="35"/>
        <v>1665</v>
      </c>
      <c r="AQ77">
        <v>0</v>
      </c>
      <c r="AR77">
        <f t="shared" si="36"/>
        <v>1665</v>
      </c>
      <c r="AS77">
        <v>2</v>
      </c>
      <c r="AT77">
        <f t="shared" si="37"/>
        <v>6</v>
      </c>
      <c r="AU77">
        <f t="shared" si="38"/>
        <v>832.5</v>
      </c>
      <c r="AV77" t="s">
        <v>20</v>
      </c>
      <c r="AW77">
        <v>137</v>
      </c>
      <c r="AX77">
        <v>235</v>
      </c>
      <c r="AY77">
        <v>0</v>
      </c>
      <c r="AZ77">
        <f t="shared" si="39"/>
        <v>372</v>
      </c>
      <c r="BA77">
        <v>0</v>
      </c>
      <c r="BB77">
        <f t="shared" si="40"/>
        <v>372</v>
      </c>
      <c r="BC77">
        <v>1</v>
      </c>
      <c r="BD77">
        <f t="shared" si="41"/>
        <v>7</v>
      </c>
      <c r="BE77">
        <f t="shared" si="42"/>
        <v>372</v>
      </c>
      <c r="BF77" t="s">
        <v>21</v>
      </c>
      <c r="BG77">
        <v>218</v>
      </c>
      <c r="BH77">
        <v>240</v>
      </c>
      <c r="BI77">
        <v>0</v>
      </c>
      <c r="BJ77">
        <f t="shared" si="43"/>
        <v>458</v>
      </c>
      <c r="BK77">
        <v>0</v>
      </c>
      <c r="BL77">
        <f t="shared" si="44"/>
        <v>458</v>
      </c>
      <c r="BM77">
        <v>0</v>
      </c>
      <c r="BN77">
        <f t="shared" si="45"/>
        <v>5</v>
      </c>
      <c r="BO77">
        <f t="shared" si="46"/>
        <v>0</v>
      </c>
      <c r="BP77" t="s">
        <v>22</v>
      </c>
      <c r="BQ77">
        <v>72</v>
      </c>
      <c r="BR77">
        <v>240</v>
      </c>
      <c r="BS77">
        <v>0</v>
      </c>
      <c r="BT77">
        <f t="shared" si="47"/>
        <v>312</v>
      </c>
      <c r="BU77">
        <v>0</v>
      </c>
      <c r="BV77">
        <f t="shared" si="48"/>
        <v>312</v>
      </c>
      <c r="BW77">
        <v>2</v>
      </c>
      <c r="BX77">
        <f t="shared" si="49"/>
        <v>5</v>
      </c>
      <c r="BY77">
        <f t="shared" si="50"/>
        <v>156</v>
      </c>
      <c r="BZ77" t="s">
        <v>23</v>
      </c>
      <c r="CA77">
        <v>367</v>
      </c>
    </row>
    <row r="78" spans="1:79" s="4" customFormat="1" ht="17.25" customHeight="1" x14ac:dyDescent="0.3">
      <c r="A78" s="5">
        <v>44548</v>
      </c>
      <c r="B78" t="s">
        <v>176</v>
      </c>
      <c r="C78" t="s">
        <v>177</v>
      </c>
      <c r="D78" t="s">
        <v>27</v>
      </c>
      <c r="E78"/>
      <c r="F78">
        <v>652</v>
      </c>
      <c r="G78">
        <v>0</v>
      </c>
      <c r="H78">
        <v>0</v>
      </c>
      <c r="I78">
        <v>-15</v>
      </c>
      <c r="J78">
        <f t="shared" si="26"/>
        <v>637</v>
      </c>
      <c r="K78">
        <v>0</v>
      </c>
      <c r="L78">
        <f t="shared" si="27"/>
        <v>637</v>
      </c>
      <c r="M78">
        <v>38</v>
      </c>
      <c r="N78">
        <v>1</v>
      </c>
      <c r="O78">
        <f t="shared" si="28"/>
        <v>16.763157894736842</v>
      </c>
      <c r="P78"/>
      <c r="Q78">
        <v>851</v>
      </c>
      <c r="R78">
        <v>0</v>
      </c>
      <c r="S78">
        <v>0</v>
      </c>
      <c r="T78">
        <v>0</v>
      </c>
      <c r="U78">
        <f t="shared" si="29"/>
        <v>851</v>
      </c>
      <c r="V78">
        <v>0</v>
      </c>
      <c r="W78">
        <f t="shared" si="30"/>
        <v>851</v>
      </c>
      <c r="X78">
        <v>19</v>
      </c>
      <c r="Y78">
        <v>2</v>
      </c>
      <c r="Z78">
        <f t="shared" si="31"/>
        <v>44.789473684210527</v>
      </c>
      <c r="AA78" t="s">
        <v>16</v>
      </c>
      <c r="AB78">
        <v>3535</v>
      </c>
      <c r="AC78">
        <v>0</v>
      </c>
      <c r="AD78">
        <v>0</v>
      </c>
      <c r="AE78">
        <v>0</v>
      </c>
      <c r="AF78">
        <f t="shared" si="32"/>
        <v>3535</v>
      </c>
      <c r="AG78">
        <v>0</v>
      </c>
      <c r="AH78">
        <f t="shared" si="33"/>
        <v>3535</v>
      </c>
      <c r="AI78">
        <v>95</v>
      </c>
      <c r="AJ78">
        <f t="shared" si="34"/>
        <v>6</v>
      </c>
      <c r="AK78">
        <f t="shared" si="51"/>
        <v>37.210526315789473</v>
      </c>
      <c r="AL78" t="s">
        <v>19</v>
      </c>
      <c r="AM78">
        <v>1617</v>
      </c>
      <c r="AN78">
        <v>0</v>
      </c>
      <c r="AO78">
        <v>0</v>
      </c>
      <c r="AP78">
        <f t="shared" si="35"/>
        <v>1617</v>
      </c>
      <c r="AQ78">
        <v>3040</v>
      </c>
      <c r="AR78">
        <f t="shared" si="36"/>
        <v>4657</v>
      </c>
      <c r="AS78">
        <v>81</v>
      </c>
      <c r="AT78">
        <f t="shared" si="37"/>
        <v>6</v>
      </c>
      <c r="AU78">
        <f t="shared" si="38"/>
        <v>57.493827160493829</v>
      </c>
      <c r="AV78" t="s">
        <v>20</v>
      </c>
      <c r="AW78">
        <v>1114</v>
      </c>
      <c r="AX78">
        <v>0</v>
      </c>
      <c r="AY78">
        <v>-33</v>
      </c>
      <c r="AZ78">
        <f t="shared" si="39"/>
        <v>1081</v>
      </c>
      <c r="BA78">
        <v>0</v>
      </c>
      <c r="BB78">
        <f t="shared" si="40"/>
        <v>1081</v>
      </c>
      <c r="BC78">
        <v>64</v>
      </c>
      <c r="BD78">
        <f t="shared" si="41"/>
        <v>7</v>
      </c>
      <c r="BE78">
        <f t="shared" si="42"/>
        <v>16.890625</v>
      </c>
      <c r="BF78" t="s">
        <v>21</v>
      </c>
      <c r="BG78">
        <v>868</v>
      </c>
      <c r="BH78">
        <v>0</v>
      </c>
      <c r="BI78">
        <v>-44</v>
      </c>
      <c r="BJ78">
        <f t="shared" si="43"/>
        <v>824</v>
      </c>
      <c r="BK78">
        <v>320</v>
      </c>
      <c r="BL78">
        <f t="shared" si="44"/>
        <v>1144</v>
      </c>
      <c r="BM78">
        <v>25</v>
      </c>
      <c r="BN78">
        <f t="shared" si="45"/>
        <v>5</v>
      </c>
      <c r="BO78">
        <f t="shared" si="46"/>
        <v>45.76</v>
      </c>
      <c r="BP78" t="s">
        <v>22</v>
      </c>
      <c r="BQ78">
        <v>1599</v>
      </c>
      <c r="BR78">
        <v>0</v>
      </c>
      <c r="BS78">
        <v>0</v>
      </c>
      <c r="BT78">
        <f t="shared" si="47"/>
        <v>1599</v>
      </c>
      <c r="BU78">
        <v>0</v>
      </c>
      <c r="BV78">
        <f t="shared" si="48"/>
        <v>1599</v>
      </c>
      <c r="BW78">
        <v>22</v>
      </c>
      <c r="BX78">
        <f t="shared" si="49"/>
        <v>5</v>
      </c>
      <c r="BY78">
        <f t="shared" si="50"/>
        <v>72.681818181818187</v>
      </c>
      <c r="BZ78" t="s">
        <v>23</v>
      </c>
      <c r="CA78">
        <v>3556</v>
      </c>
    </row>
    <row r="79" spans="1:79" s="4" customFormat="1" ht="17.25" customHeight="1" x14ac:dyDescent="0.3">
      <c r="A79" s="5">
        <v>44548</v>
      </c>
      <c r="B79"/>
      <c r="C79"/>
      <c r="D79"/>
      <c r="E79"/>
      <c r="F79">
        <v>0</v>
      </c>
      <c r="G79">
        <v>0</v>
      </c>
      <c r="H79"/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N79"/>
      <c r="O79"/>
      <c r="P79"/>
      <c r="Q79">
        <v>0</v>
      </c>
      <c r="R79">
        <v>0</v>
      </c>
      <c r="S79"/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Y79"/>
      <c r="Z79"/>
      <c r="AA79" t="s">
        <v>16</v>
      </c>
      <c r="AB79">
        <v>0</v>
      </c>
      <c r="AC79">
        <v>0</v>
      </c>
      <c r="AD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J79"/>
      <c r="AK79"/>
      <c r="AL79" t="s">
        <v>19</v>
      </c>
      <c r="AM79">
        <v>0</v>
      </c>
      <c r="AN79">
        <v>0</v>
      </c>
      <c r="AO79">
        <v>0</v>
      </c>
      <c r="AP79">
        <f t="shared" si="35"/>
        <v>0</v>
      </c>
      <c r="AQ79">
        <v>0</v>
      </c>
      <c r="AR79">
        <f t="shared" si="36"/>
        <v>0</v>
      </c>
      <c r="AS79">
        <v>0</v>
      </c>
      <c r="AT79"/>
      <c r="AU79"/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D79"/>
      <c r="BE79"/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N79"/>
      <c r="BO79"/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X79"/>
      <c r="BY79"/>
      <c r="BZ79" t="s">
        <v>23</v>
      </c>
      <c r="CA79">
        <v>0</v>
      </c>
    </row>
    <row r="80" spans="1:79" s="4" customFormat="1" ht="17.25" customHeight="1" x14ac:dyDescent="0.3">
      <c r="A80" s="5">
        <v>44548</v>
      </c>
      <c r="B80" t="s">
        <v>178</v>
      </c>
      <c r="C80" t="s">
        <v>179</v>
      </c>
      <c r="D80" t="s">
        <v>27</v>
      </c>
      <c r="E80"/>
      <c r="F80">
        <v>0</v>
      </c>
      <c r="G80">
        <v>0</v>
      </c>
      <c r="H80">
        <v>0</v>
      </c>
      <c r="I80">
        <v>0</v>
      </c>
      <c r="J80">
        <f t="shared" si="26"/>
        <v>0</v>
      </c>
      <c r="K80">
        <v>0</v>
      </c>
      <c r="L80">
        <f t="shared" si="27"/>
        <v>0</v>
      </c>
      <c r="M80">
        <v>0</v>
      </c>
      <c r="N80">
        <v>1</v>
      </c>
      <c r="O80">
        <f t="shared" si="28"/>
        <v>0</v>
      </c>
      <c r="P80"/>
      <c r="Q80">
        <v>0</v>
      </c>
      <c r="R80">
        <v>0</v>
      </c>
      <c r="S80">
        <v>0</v>
      </c>
      <c r="T80">
        <v>0</v>
      </c>
      <c r="U80">
        <f t="shared" si="29"/>
        <v>0</v>
      </c>
      <c r="V80">
        <v>0</v>
      </c>
      <c r="W80">
        <f t="shared" si="30"/>
        <v>0</v>
      </c>
      <c r="X80">
        <v>0</v>
      </c>
      <c r="Y80">
        <v>2</v>
      </c>
      <c r="Z80">
        <f t="shared" si="31"/>
        <v>0</v>
      </c>
      <c r="AA80" t="s">
        <v>16</v>
      </c>
      <c r="AB80">
        <v>0</v>
      </c>
      <c r="AC80">
        <v>0</v>
      </c>
      <c r="AD80">
        <v>0</v>
      </c>
      <c r="AE80">
        <v>0</v>
      </c>
      <c r="AF80">
        <f t="shared" si="32"/>
        <v>0</v>
      </c>
      <c r="AG80">
        <v>0</v>
      </c>
      <c r="AH80">
        <f t="shared" si="33"/>
        <v>0</v>
      </c>
      <c r="AI80">
        <v>0</v>
      </c>
      <c r="AJ80">
        <f t="shared" si="34"/>
        <v>6</v>
      </c>
      <c r="AK80">
        <f t="shared" si="51"/>
        <v>0</v>
      </c>
      <c r="AL80" t="s">
        <v>19</v>
      </c>
      <c r="AM80">
        <v>0</v>
      </c>
      <c r="AN80">
        <v>0</v>
      </c>
      <c r="AO80">
        <v>0</v>
      </c>
      <c r="AP80">
        <f t="shared" si="35"/>
        <v>0</v>
      </c>
      <c r="AQ80">
        <v>0</v>
      </c>
      <c r="AR80">
        <f t="shared" si="36"/>
        <v>0</v>
      </c>
      <c r="AS80">
        <v>0</v>
      </c>
      <c r="AT80">
        <f t="shared" si="37"/>
        <v>6</v>
      </c>
      <c r="AU80">
        <f t="shared" si="38"/>
        <v>0</v>
      </c>
      <c r="AV80" t="s">
        <v>20</v>
      </c>
      <c r="AW80">
        <v>0</v>
      </c>
      <c r="AX80">
        <v>0</v>
      </c>
      <c r="AY80">
        <v>0</v>
      </c>
      <c r="AZ80">
        <f t="shared" si="39"/>
        <v>0</v>
      </c>
      <c r="BA80">
        <v>0</v>
      </c>
      <c r="BB80">
        <f t="shared" si="40"/>
        <v>0</v>
      </c>
      <c r="BC80">
        <v>0</v>
      </c>
      <c r="BD80">
        <f t="shared" si="41"/>
        <v>7</v>
      </c>
      <c r="BE80">
        <f t="shared" si="42"/>
        <v>0</v>
      </c>
      <c r="BF80" t="s">
        <v>21</v>
      </c>
      <c r="BG80">
        <v>0</v>
      </c>
      <c r="BH80">
        <v>0</v>
      </c>
      <c r="BI80">
        <v>0</v>
      </c>
      <c r="BJ80">
        <f t="shared" si="43"/>
        <v>0</v>
      </c>
      <c r="BK80">
        <v>0</v>
      </c>
      <c r="BL80">
        <f t="shared" si="44"/>
        <v>0</v>
      </c>
      <c r="BM80">
        <v>0</v>
      </c>
      <c r="BN80">
        <f t="shared" si="45"/>
        <v>5</v>
      </c>
      <c r="BO80">
        <f t="shared" si="46"/>
        <v>0</v>
      </c>
      <c r="BP80" t="s">
        <v>22</v>
      </c>
      <c r="BQ80">
        <v>0</v>
      </c>
      <c r="BR80">
        <v>0</v>
      </c>
      <c r="BS80">
        <v>0</v>
      </c>
      <c r="BT80">
        <f t="shared" si="47"/>
        <v>0</v>
      </c>
      <c r="BU80">
        <v>0</v>
      </c>
      <c r="BV80">
        <f t="shared" si="48"/>
        <v>0</v>
      </c>
      <c r="BW80">
        <v>0</v>
      </c>
      <c r="BX80">
        <f t="shared" si="49"/>
        <v>5</v>
      </c>
      <c r="BY80">
        <f t="shared" si="50"/>
        <v>0</v>
      </c>
      <c r="BZ80" t="s">
        <v>23</v>
      </c>
      <c r="CA80">
        <v>0</v>
      </c>
    </row>
    <row r="81" spans="1:79" s="4" customFormat="1" ht="17.25" customHeight="1" x14ac:dyDescent="0.3">
      <c r="A81" s="5">
        <v>44548</v>
      </c>
      <c r="B81" t="s">
        <v>180</v>
      </c>
      <c r="C81" t="s">
        <v>181</v>
      </c>
      <c r="D81" t="s">
        <v>27</v>
      </c>
      <c r="E81"/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0</v>
      </c>
      <c r="N81">
        <v>1</v>
      </c>
      <c r="O81">
        <f t="shared" si="28"/>
        <v>0</v>
      </c>
      <c r="P81"/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0</v>
      </c>
      <c r="Y81">
        <v>2</v>
      </c>
      <c r="Z81">
        <f t="shared" si="31"/>
        <v>0</v>
      </c>
      <c r="AA81" t="s">
        <v>16</v>
      </c>
      <c r="AB81">
        <v>0</v>
      </c>
      <c r="AC81">
        <v>0</v>
      </c>
      <c r="AD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0</v>
      </c>
      <c r="AJ81">
        <f t="shared" si="34"/>
        <v>6</v>
      </c>
      <c r="AK81">
        <f t="shared" si="51"/>
        <v>0</v>
      </c>
      <c r="AL81" t="s">
        <v>19</v>
      </c>
      <c r="AM81">
        <v>0</v>
      </c>
      <c r="AN81">
        <v>0</v>
      </c>
      <c r="AO81">
        <v>0</v>
      </c>
      <c r="AP81">
        <f t="shared" si="35"/>
        <v>0</v>
      </c>
      <c r="AQ81">
        <v>0</v>
      </c>
      <c r="AR81">
        <f t="shared" si="36"/>
        <v>0</v>
      </c>
      <c r="AS81">
        <v>0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0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0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0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s="4" customFormat="1" ht="17.25" customHeight="1" x14ac:dyDescent="0.3">
      <c r="A82" s="5">
        <v>44548</v>
      </c>
      <c r="B82" t="s">
        <v>182</v>
      </c>
      <c r="C82" t="s">
        <v>183</v>
      </c>
      <c r="D82" t="s">
        <v>27</v>
      </c>
      <c r="E82"/>
      <c r="F82">
        <v>219</v>
      </c>
      <c r="G82">
        <v>0</v>
      </c>
      <c r="H82">
        <v>0</v>
      </c>
      <c r="I82">
        <v>0</v>
      </c>
      <c r="J82">
        <f t="shared" si="26"/>
        <v>219</v>
      </c>
      <c r="K82">
        <v>0</v>
      </c>
      <c r="L82">
        <f t="shared" si="27"/>
        <v>219</v>
      </c>
      <c r="M82">
        <v>11</v>
      </c>
      <c r="N82">
        <v>1</v>
      </c>
      <c r="O82">
        <f t="shared" si="28"/>
        <v>19.90909090909091</v>
      </c>
      <c r="P82"/>
      <c r="Q82">
        <v>68</v>
      </c>
      <c r="R82">
        <v>0</v>
      </c>
      <c r="S82">
        <v>0</v>
      </c>
      <c r="T82">
        <v>0</v>
      </c>
      <c r="U82">
        <f t="shared" si="29"/>
        <v>68</v>
      </c>
      <c r="V82">
        <v>0</v>
      </c>
      <c r="W82">
        <f t="shared" si="30"/>
        <v>68</v>
      </c>
      <c r="X82">
        <v>4</v>
      </c>
      <c r="Y82">
        <v>2</v>
      </c>
      <c r="Z82">
        <f t="shared" si="31"/>
        <v>17</v>
      </c>
      <c r="AA82" t="s">
        <v>16</v>
      </c>
      <c r="AB82">
        <v>705</v>
      </c>
      <c r="AC82">
        <v>0</v>
      </c>
      <c r="AD82">
        <v>0</v>
      </c>
      <c r="AE82">
        <v>0</v>
      </c>
      <c r="AF82">
        <f t="shared" si="32"/>
        <v>705</v>
      </c>
      <c r="AG82">
        <v>0</v>
      </c>
      <c r="AH82">
        <f t="shared" si="33"/>
        <v>705</v>
      </c>
      <c r="AI82">
        <v>61</v>
      </c>
      <c r="AJ82">
        <f t="shared" si="34"/>
        <v>6</v>
      </c>
      <c r="AK82">
        <f t="shared" si="51"/>
        <v>11.557377049180328</v>
      </c>
      <c r="AL82" t="s">
        <v>19</v>
      </c>
      <c r="AM82">
        <v>19</v>
      </c>
      <c r="AN82">
        <v>0</v>
      </c>
      <c r="AO82">
        <v>-19</v>
      </c>
      <c r="AP82">
        <f t="shared" si="35"/>
        <v>0</v>
      </c>
      <c r="AQ82">
        <v>0</v>
      </c>
      <c r="AR82">
        <f t="shared" si="36"/>
        <v>0</v>
      </c>
      <c r="AS82">
        <v>17</v>
      </c>
      <c r="AT82">
        <f t="shared" si="37"/>
        <v>6</v>
      </c>
      <c r="AU82">
        <f t="shared" si="38"/>
        <v>0</v>
      </c>
      <c r="AV82" t="s">
        <v>20</v>
      </c>
      <c r="AW82">
        <v>113</v>
      </c>
      <c r="AX82">
        <v>0</v>
      </c>
      <c r="AY82">
        <v>0</v>
      </c>
      <c r="AZ82">
        <f t="shared" si="39"/>
        <v>113</v>
      </c>
      <c r="BA82">
        <v>0</v>
      </c>
      <c r="BB82">
        <f t="shared" si="40"/>
        <v>113</v>
      </c>
      <c r="BC82">
        <v>10</v>
      </c>
      <c r="BD82">
        <f t="shared" si="41"/>
        <v>7</v>
      </c>
      <c r="BE82">
        <f t="shared" si="42"/>
        <v>11.3</v>
      </c>
      <c r="BF82" t="s">
        <v>21</v>
      </c>
      <c r="BG82">
        <v>128</v>
      </c>
      <c r="BH82">
        <v>0</v>
      </c>
      <c r="BI82">
        <v>0</v>
      </c>
      <c r="BJ82">
        <f t="shared" si="43"/>
        <v>128</v>
      </c>
      <c r="BK82">
        <v>0</v>
      </c>
      <c r="BL82">
        <f t="shared" si="44"/>
        <v>128</v>
      </c>
      <c r="BM82">
        <v>15</v>
      </c>
      <c r="BN82">
        <v>71</v>
      </c>
      <c r="BO82">
        <f t="shared" si="46"/>
        <v>8.5333333333333332</v>
      </c>
      <c r="BP82" t="s">
        <v>22</v>
      </c>
      <c r="BQ82">
        <v>415</v>
      </c>
      <c r="BR82">
        <v>0</v>
      </c>
      <c r="BS82">
        <v>0</v>
      </c>
      <c r="BT82">
        <f t="shared" si="47"/>
        <v>415</v>
      </c>
      <c r="BU82">
        <v>0</v>
      </c>
      <c r="BV82">
        <f t="shared" si="48"/>
        <v>415</v>
      </c>
      <c r="BW82">
        <v>4</v>
      </c>
      <c r="BX82">
        <f t="shared" si="49"/>
        <v>5</v>
      </c>
      <c r="BY82">
        <f t="shared" si="50"/>
        <v>103.75</v>
      </c>
      <c r="BZ82" t="s">
        <v>23</v>
      </c>
      <c r="CA82">
        <v>0</v>
      </c>
    </row>
    <row r="83" spans="1:79" s="4" customFormat="1" ht="17.25" customHeight="1" x14ac:dyDescent="0.3">
      <c r="A83" s="5">
        <v>44548</v>
      </c>
      <c r="B83"/>
      <c r="C83"/>
      <c r="D83"/>
      <c r="E83"/>
      <c r="F83">
        <v>0</v>
      </c>
      <c r="G83">
        <v>0</v>
      </c>
      <c r="H83"/>
      <c r="I83">
        <v>0</v>
      </c>
      <c r="J83">
        <f t="shared" si="26"/>
        <v>0</v>
      </c>
      <c r="K83">
        <v>0</v>
      </c>
      <c r="L83">
        <f t="shared" si="27"/>
        <v>0</v>
      </c>
      <c r="M83">
        <v>0</v>
      </c>
      <c r="N83"/>
      <c r="O83"/>
      <c r="P83"/>
      <c r="Q83">
        <v>0</v>
      </c>
      <c r="R83">
        <v>0</v>
      </c>
      <c r="S83"/>
      <c r="T83">
        <v>0</v>
      </c>
      <c r="U83">
        <f t="shared" si="29"/>
        <v>0</v>
      </c>
      <c r="V83">
        <v>0</v>
      </c>
      <c r="W83">
        <f t="shared" si="30"/>
        <v>0</v>
      </c>
      <c r="X83">
        <v>0</v>
      </c>
      <c r="Y83"/>
      <c r="Z83"/>
      <c r="AA83" t="s">
        <v>16</v>
      </c>
      <c r="AB83">
        <v>0</v>
      </c>
      <c r="AC83">
        <v>0</v>
      </c>
      <c r="AD83">
        <v>0</v>
      </c>
      <c r="AE83">
        <v>0</v>
      </c>
      <c r="AF83">
        <f t="shared" si="32"/>
        <v>0</v>
      </c>
      <c r="AG83">
        <v>0</v>
      </c>
      <c r="AH83">
        <f t="shared" si="33"/>
        <v>0</v>
      </c>
      <c r="AI83">
        <v>0</v>
      </c>
      <c r="AJ83"/>
      <c r="AK83"/>
      <c r="AL83" t="s">
        <v>19</v>
      </c>
      <c r="AM83">
        <v>0</v>
      </c>
      <c r="AN83">
        <v>0</v>
      </c>
      <c r="AO83">
        <v>0</v>
      </c>
      <c r="AP83">
        <f t="shared" si="35"/>
        <v>0</v>
      </c>
      <c r="AQ83">
        <v>0</v>
      </c>
      <c r="AR83">
        <f t="shared" si="36"/>
        <v>0</v>
      </c>
      <c r="AS83">
        <v>0</v>
      </c>
      <c r="AT83"/>
      <c r="AU83"/>
      <c r="AV83" t="s">
        <v>20</v>
      </c>
      <c r="AW83">
        <v>0</v>
      </c>
      <c r="AX83">
        <v>0</v>
      </c>
      <c r="AY83">
        <v>0</v>
      </c>
      <c r="AZ83">
        <f t="shared" si="39"/>
        <v>0</v>
      </c>
      <c r="BA83">
        <v>0</v>
      </c>
      <c r="BB83">
        <f t="shared" si="40"/>
        <v>0</v>
      </c>
      <c r="BC83">
        <v>0</v>
      </c>
      <c r="BD83"/>
      <c r="BE83"/>
      <c r="BF83" t="s">
        <v>21</v>
      </c>
      <c r="BG83">
        <v>0</v>
      </c>
      <c r="BH83">
        <v>0</v>
      </c>
      <c r="BI83">
        <v>0</v>
      </c>
      <c r="BJ83">
        <f t="shared" si="43"/>
        <v>0</v>
      </c>
      <c r="BK83">
        <v>0</v>
      </c>
      <c r="BL83">
        <f t="shared" si="44"/>
        <v>0</v>
      </c>
      <c r="BM83">
        <v>0</v>
      </c>
      <c r="BN83"/>
      <c r="BO83"/>
      <c r="BP83" t="s">
        <v>22</v>
      </c>
      <c r="BQ83">
        <v>0</v>
      </c>
      <c r="BR83">
        <v>0</v>
      </c>
      <c r="BS83">
        <v>0</v>
      </c>
      <c r="BT83">
        <f t="shared" si="47"/>
        <v>0</v>
      </c>
      <c r="BU83">
        <v>0</v>
      </c>
      <c r="BV83">
        <f t="shared" si="48"/>
        <v>0</v>
      </c>
      <c r="BW83">
        <v>0</v>
      </c>
      <c r="BX83"/>
      <c r="BY83"/>
      <c r="BZ83" t="s">
        <v>23</v>
      </c>
      <c r="CA83">
        <v>0</v>
      </c>
    </row>
    <row r="84" spans="1:79" s="4" customFormat="1" ht="17.25" customHeight="1" x14ac:dyDescent="0.3">
      <c r="A84" s="5">
        <v>44548</v>
      </c>
      <c r="B84" t="s">
        <v>184</v>
      </c>
      <c r="C84" t="s">
        <v>185</v>
      </c>
      <c r="D84" t="s">
        <v>27</v>
      </c>
      <c r="E84"/>
      <c r="F84">
        <v>0</v>
      </c>
      <c r="G84">
        <v>0</v>
      </c>
      <c r="H84">
        <v>0</v>
      </c>
      <c r="I84">
        <v>0</v>
      </c>
      <c r="J84">
        <f t="shared" si="26"/>
        <v>0</v>
      </c>
      <c r="K84">
        <v>0</v>
      </c>
      <c r="L84">
        <f t="shared" si="27"/>
        <v>0</v>
      </c>
      <c r="M84">
        <v>72</v>
      </c>
      <c r="N84">
        <v>1</v>
      </c>
      <c r="O84">
        <f t="shared" si="28"/>
        <v>0</v>
      </c>
      <c r="P84"/>
      <c r="Q84">
        <v>0</v>
      </c>
      <c r="R84">
        <v>0</v>
      </c>
      <c r="S84">
        <v>0</v>
      </c>
      <c r="T84">
        <v>0</v>
      </c>
      <c r="U84">
        <f t="shared" si="29"/>
        <v>0</v>
      </c>
      <c r="V84">
        <v>0</v>
      </c>
      <c r="W84">
        <f t="shared" si="30"/>
        <v>0</v>
      </c>
      <c r="X84">
        <v>12</v>
      </c>
      <c r="Y84">
        <v>2</v>
      </c>
      <c r="Z84">
        <f t="shared" si="31"/>
        <v>0</v>
      </c>
      <c r="AA84" t="s">
        <v>16</v>
      </c>
      <c r="AB84">
        <v>0</v>
      </c>
      <c r="AC84">
        <v>0</v>
      </c>
      <c r="AD84">
        <v>0</v>
      </c>
      <c r="AE84">
        <v>0</v>
      </c>
      <c r="AF84">
        <f t="shared" si="32"/>
        <v>0</v>
      </c>
      <c r="AG84">
        <v>0</v>
      </c>
      <c r="AH84">
        <f t="shared" si="33"/>
        <v>0</v>
      </c>
      <c r="AI84">
        <v>37</v>
      </c>
      <c r="AJ84">
        <f t="shared" si="34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5"/>
        <v>0</v>
      </c>
      <c r="AQ84">
        <v>0</v>
      </c>
      <c r="AR84">
        <f t="shared" si="36"/>
        <v>0</v>
      </c>
      <c r="AS84">
        <v>6</v>
      </c>
      <c r="AT84">
        <f t="shared" si="37"/>
        <v>6</v>
      </c>
      <c r="AU84">
        <f t="shared" si="38"/>
        <v>0</v>
      </c>
      <c r="AV84" t="s">
        <v>20</v>
      </c>
      <c r="AW84">
        <v>0</v>
      </c>
      <c r="AX84">
        <v>0</v>
      </c>
      <c r="AY84">
        <v>0</v>
      </c>
      <c r="AZ84">
        <f t="shared" si="39"/>
        <v>0</v>
      </c>
      <c r="BA84">
        <v>0</v>
      </c>
      <c r="BB84">
        <f t="shared" si="40"/>
        <v>0</v>
      </c>
      <c r="BC84">
        <v>8</v>
      </c>
      <c r="BD84">
        <f t="shared" si="41"/>
        <v>7</v>
      </c>
      <c r="BE84">
        <f t="shared" si="42"/>
        <v>0</v>
      </c>
      <c r="BF84" t="s">
        <v>21</v>
      </c>
      <c r="BG84">
        <v>0</v>
      </c>
      <c r="BH84">
        <v>0</v>
      </c>
      <c r="BI84">
        <v>0</v>
      </c>
      <c r="BJ84">
        <f t="shared" si="43"/>
        <v>0</v>
      </c>
      <c r="BK84">
        <v>0</v>
      </c>
      <c r="BL84">
        <f t="shared" si="44"/>
        <v>0</v>
      </c>
      <c r="BM84">
        <v>34</v>
      </c>
      <c r="BN84">
        <f t="shared" si="45"/>
        <v>5</v>
      </c>
      <c r="BO84">
        <f t="shared" si="46"/>
        <v>0</v>
      </c>
      <c r="BP84" t="s">
        <v>22</v>
      </c>
      <c r="BQ84">
        <v>0</v>
      </c>
      <c r="BR84">
        <v>0</v>
      </c>
      <c r="BS84">
        <v>0</v>
      </c>
      <c r="BT84">
        <f t="shared" si="47"/>
        <v>0</v>
      </c>
      <c r="BU84">
        <v>0</v>
      </c>
      <c r="BV84">
        <f t="shared" si="48"/>
        <v>0</v>
      </c>
      <c r="BW84">
        <v>6</v>
      </c>
      <c r="BX84">
        <f t="shared" si="49"/>
        <v>5</v>
      </c>
      <c r="BY84">
        <f t="shared" si="50"/>
        <v>0</v>
      </c>
      <c r="BZ84" t="s">
        <v>23</v>
      </c>
      <c r="CA84">
        <v>0</v>
      </c>
    </row>
    <row r="85" spans="1:79" s="4" customFormat="1" ht="17.25" customHeight="1" x14ac:dyDescent="0.3">
      <c r="A85" s="5">
        <v>44548</v>
      </c>
      <c r="B85" t="s">
        <v>186</v>
      </c>
      <c r="C85" t="s">
        <v>187</v>
      </c>
      <c r="D85" t="s">
        <v>27</v>
      </c>
      <c r="E85"/>
      <c r="F85">
        <v>368</v>
      </c>
      <c r="G85">
        <v>0</v>
      </c>
      <c r="H85">
        <v>0</v>
      </c>
      <c r="I85">
        <v>-13</v>
      </c>
      <c r="J85">
        <f t="shared" si="26"/>
        <v>355</v>
      </c>
      <c r="K85">
        <v>0</v>
      </c>
      <c r="L85">
        <f t="shared" si="27"/>
        <v>355</v>
      </c>
      <c r="M85">
        <v>13</v>
      </c>
      <c r="N85">
        <v>1</v>
      </c>
      <c r="O85">
        <f t="shared" si="28"/>
        <v>27.307692307692307</v>
      </c>
      <c r="P85"/>
      <c r="Q85">
        <v>169</v>
      </c>
      <c r="R85">
        <v>0</v>
      </c>
      <c r="S85">
        <v>0</v>
      </c>
      <c r="T85">
        <v>0</v>
      </c>
      <c r="U85">
        <f t="shared" si="29"/>
        <v>169</v>
      </c>
      <c r="V85">
        <v>0</v>
      </c>
      <c r="W85">
        <f t="shared" si="30"/>
        <v>169</v>
      </c>
      <c r="X85">
        <v>4</v>
      </c>
      <c r="Y85">
        <v>2</v>
      </c>
      <c r="Z85">
        <f t="shared" si="31"/>
        <v>42.25</v>
      </c>
      <c r="AA85" t="s">
        <v>16</v>
      </c>
      <c r="AB85">
        <v>367</v>
      </c>
      <c r="AC85">
        <v>0</v>
      </c>
      <c r="AD85">
        <v>0</v>
      </c>
      <c r="AE85">
        <v>0</v>
      </c>
      <c r="AF85">
        <f t="shared" si="32"/>
        <v>367</v>
      </c>
      <c r="AG85">
        <v>0</v>
      </c>
      <c r="AH85">
        <f t="shared" si="33"/>
        <v>367</v>
      </c>
      <c r="AI85">
        <v>17</v>
      </c>
      <c r="AJ85">
        <f t="shared" si="34"/>
        <v>6</v>
      </c>
      <c r="AK85">
        <f t="shared" si="51"/>
        <v>21.588235294117649</v>
      </c>
      <c r="AL85" t="s">
        <v>19</v>
      </c>
      <c r="AM85">
        <v>206</v>
      </c>
      <c r="AN85">
        <v>0</v>
      </c>
      <c r="AO85">
        <v>-13</v>
      </c>
      <c r="AP85">
        <f t="shared" si="35"/>
        <v>193</v>
      </c>
      <c r="AQ85">
        <v>0</v>
      </c>
      <c r="AR85">
        <f t="shared" si="36"/>
        <v>193</v>
      </c>
      <c r="AS85">
        <v>4</v>
      </c>
      <c r="AT85">
        <f t="shared" si="37"/>
        <v>6</v>
      </c>
      <c r="AU85">
        <f>IFERROR(AR85/AS85,0)</f>
        <v>48.25</v>
      </c>
      <c r="AV85" t="s">
        <v>20</v>
      </c>
      <c r="AW85">
        <v>241</v>
      </c>
      <c r="AX85">
        <v>0</v>
      </c>
      <c r="AY85">
        <v>-13</v>
      </c>
      <c r="AZ85">
        <f t="shared" si="39"/>
        <v>228</v>
      </c>
      <c r="BA85">
        <v>0</v>
      </c>
      <c r="BB85">
        <f t="shared" si="40"/>
        <v>228</v>
      </c>
      <c r="BC85">
        <v>3</v>
      </c>
      <c r="BD85">
        <f t="shared" si="41"/>
        <v>7</v>
      </c>
      <c r="BE85">
        <f t="shared" si="42"/>
        <v>76</v>
      </c>
      <c r="BF85" t="s">
        <v>21</v>
      </c>
      <c r="BG85">
        <v>270</v>
      </c>
      <c r="BH85">
        <v>0</v>
      </c>
      <c r="BI85">
        <v>0</v>
      </c>
      <c r="BJ85">
        <f t="shared" si="43"/>
        <v>270</v>
      </c>
      <c r="BK85">
        <v>0</v>
      </c>
      <c r="BL85">
        <f t="shared" si="44"/>
        <v>270</v>
      </c>
      <c r="BM85">
        <v>5</v>
      </c>
      <c r="BN85">
        <f t="shared" si="45"/>
        <v>5</v>
      </c>
      <c r="BO85">
        <f t="shared" si="46"/>
        <v>54</v>
      </c>
      <c r="BP85" t="s">
        <v>22</v>
      </c>
      <c r="BQ85">
        <v>131</v>
      </c>
      <c r="BR85">
        <v>0</v>
      </c>
      <c r="BS85">
        <v>-6</v>
      </c>
      <c r="BT85">
        <f t="shared" si="47"/>
        <v>125</v>
      </c>
      <c r="BU85">
        <v>0</v>
      </c>
      <c r="BV85">
        <f t="shared" si="48"/>
        <v>125</v>
      </c>
      <c r="BW85">
        <v>2</v>
      </c>
      <c r="BX85">
        <f t="shared" si="49"/>
        <v>5</v>
      </c>
      <c r="BY85">
        <f t="shared" si="50"/>
        <v>62.5</v>
      </c>
      <c r="BZ85" t="s">
        <v>23</v>
      </c>
      <c r="CA85">
        <v>0</v>
      </c>
    </row>
    <row r="86" spans="1:79" s="4" customFormat="1" ht="18.600000000000001" customHeight="1" x14ac:dyDescent="0.3">
      <c r="A86" s="5">
        <v>44548</v>
      </c>
      <c r="B86" t="s">
        <v>188</v>
      </c>
      <c r="C86" t="s">
        <v>189</v>
      </c>
      <c r="D86" t="s">
        <v>27</v>
      </c>
      <c r="E86"/>
      <c r="F86">
        <v>890</v>
      </c>
      <c r="G86">
        <v>0</v>
      </c>
      <c r="H86">
        <v>0</v>
      </c>
      <c r="I86">
        <v>0</v>
      </c>
      <c r="J86">
        <f t="shared" si="26"/>
        <v>890</v>
      </c>
      <c r="K86">
        <v>0</v>
      </c>
      <c r="L86">
        <f t="shared" si="27"/>
        <v>890</v>
      </c>
      <c r="M86">
        <v>13</v>
      </c>
      <c r="N86">
        <v>1</v>
      </c>
      <c r="O86">
        <f t="shared" si="28"/>
        <v>68.461538461538467</v>
      </c>
      <c r="P86"/>
      <c r="Q86">
        <v>297</v>
      </c>
      <c r="R86">
        <v>0</v>
      </c>
      <c r="S86">
        <v>0</v>
      </c>
      <c r="T86">
        <v>0</v>
      </c>
      <c r="U86">
        <f t="shared" si="29"/>
        <v>297</v>
      </c>
      <c r="V86">
        <v>0</v>
      </c>
      <c r="W86">
        <f t="shared" si="30"/>
        <v>297</v>
      </c>
      <c r="X86">
        <v>0</v>
      </c>
      <c r="Y86">
        <v>2</v>
      </c>
      <c r="Z86">
        <f t="shared" si="31"/>
        <v>0</v>
      </c>
      <c r="AA86" t="s">
        <v>16</v>
      </c>
      <c r="AB86">
        <v>217</v>
      </c>
      <c r="AC86">
        <v>0</v>
      </c>
      <c r="AD86">
        <v>0</v>
      </c>
      <c r="AE86">
        <v>0</v>
      </c>
      <c r="AF86">
        <f t="shared" si="32"/>
        <v>217</v>
      </c>
      <c r="AG86">
        <v>0</v>
      </c>
      <c r="AH86">
        <f t="shared" si="33"/>
        <v>217</v>
      </c>
      <c r="AI86">
        <v>13</v>
      </c>
      <c r="AJ86">
        <f t="shared" si="34"/>
        <v>6</v>
      </c>
      <c r="AK86">
        <f t="shared" si="51"/>
        <v>16.692307692307693</v>
      </c>
      <c r="AL86" t="s">
        <v>19</v>
      </c>
      <c r="AM86">
        <v>55</v>
      </c>
      <c r="AN86">
        <v>0</v>
      </c>
      <c r="AO86">
        <v>0</v>
      </c>
      <c r="AP86">
        <f t="shared" si="35"/>
        <v>55</v>
      </c>
      <c r="AQ86">
        <v>0</v>
      </c>
      <c r="AR86">
        <f t="shared" si="36"/>
        <v>55</v>
      </c>
      <c r="AS86">
        <v>6</v>
      </c>
      <c r="AT86">
        <f t="shared" si="37"/>
        <v>6</v>
      </c>
      <c r="AU86">
        <f>IFERROR(AR86/AS86,0)</f>
        <v>9.1666666666666661</v>
      </c>
      <c r="AV86" t="s">
        <v>20</v>
      </c>
      <c r="AW86">
        <v>95</v>
      </c>
      <c r="AX86">
        <v>0</v>
      </c>
      <c r="AY86">
        <v>0</v>
      </c>
      <c r="AZ86">
        <f t="shared" si="39"/>
        <v>95</v>
      </c>
      <c r="BA86">
        <v>0</v>
      </c>
      <c r="BB86">
        <f t="shared" si="40"/>
        <v>95</v>
      </c>
      <c r="BC86">
        <v>11</v>
      </c>
      <c r="BD86">
        <f t="shared" si="41"/>
        <v>7</v>
      </c>
      <c r="BE86">
        <f t="shared" si="42"/>
        <v>8.6363636363636367</v>
      </c>
      <c r="BF86" t="s">
        <v>21</v>
      </c>
      <c r="BG86">
        <v>559</v>
      </c>
      <c r="BH86">
        <v>0</v>
      </c>
      <c r="BI86">
        <v>0</v>
      </c>
      <c r="BJ86">
        <f t="shared" si="43"/>
        <v>559</v>
      </c>
      <c r="BK86">
        <v>0</v>
      </c>
      <c r="BL86">
        <f t="shared" si="44"/>
        <v>559</v>
      </c>
      <c r="BM86">
        <v>1</v>
      </c>
      <c r="BN86">
        <f t="shared" si="45"/>
        <v>5</v>
      </c>
      <c r="BO86">
        <f t="shared" si="46"/>
        <v>559</v>
      </c>
      <c r="BP86" t="s">
        <v>22</v>
      </c>
      <c r="BQ86">
        <v>315</v>
      </c>
      <c r="BR86">
        <v>0</v>
      </c>
      <c r="BS86">
        <v>0</v>
      </c>
      <c r="BT86">
        <f t="shared" si="47"/>
        <v>315</v>
      </c>
      <c r="BU86">
        <v>0</v>
      </c>
      <c r="BV86">
        <f t="shared" si="48"/>
        <v>315</v>
      </c>
      <c r="BW86">
        <v>6</v>
      </c>
      <c r="BX86">
        <f t="shared" si="49"/>
        <v>5</v>
      </c>
      <c r="BY86">
        <f t="shared" si="50"/>
        <v>52.5</v>
      </c>
      <c r="BZ86" t="s">
        <v>23</v>
      </c>
      <c r="CA86">
        <v>0</v>
      </c>
    </row>
    <row r="87" spans="1:79" s="4" customFormat="1" ht="17.25" customHeight="1" x14ac:dyDescent="0.3">
      <c r="A87" s="5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s="4" customFormat="1" ht="17.25" customHeight="1" x14ac:dyDescent="0.3">
      <c r="A88" s="5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s="4" customFormat="1" ht="17.25" customHeight="1" x14ac:dyDescent="0.3">
      <c r="A89" s="5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s="4" customFormat="1" ht="17.25" customHeight="1" x14ac:dyDescent="0.3">
      <c r="A90" s="5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s="4" customFormat="1" ht="17.25" customHeight="1" x14ac:dyDescent="0.3">
      <c r="A91" s="5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471A-AAE5-4F18-9E19-2FA9A79FD120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3.21875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9" width="11.33203125" customWidth="1"/>
    <col min="30" max="30" width="15.6640625" bestFit="1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44550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44550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73</v>
      </c>
      <c r="BH3">
        <v>0</v>
      </c>
      <c r="BI3">
        <v>0</v>
      </c>
      <c r="BJ3">
        <f t="shared" si="17"/>
        <v>73</v>
      </c>
      <c r="BK3">
        <v>0</v>
      </c>
      <c r="BL3">
        <f t="shared" si="18"/>
        <v>73</v>
      </c>
      <c r="BM3">
        <v>6</v>
      </c>
      <c r="BN3">
        <f t="shared" si="19"/>
        <v>5</v>
      </c>
      <c r="BO3">
        <f t="shared" si="20"/>
        <v>12.166666666666666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2">
        <v>44550</v>
      </c>
      <c r="E4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P4" t="s">
        <v>15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2">
        <v>44550</v>
      </c>
      <c r="B5" t="s">
        <v>30</v>
      </c>
      <c r="C5" t="s">
        <v>31</v>
      </c>
      <c r="D5" t="s">
        <v>27</v>
      </c>
      <c r="E5" t="s">
        <v>4</v>
      </c>
      <c r="F5">
        <v>130</v>
      </c>
      <c r="G5">
        <v>0</v>
      </c>
      <c r="H5">
        <v>0</v>
      </c>
      <c r="I5">
        <v>-5</v>
      </c>
      <c r="J5">
        <f t="shared" si="0"/>
        <v>125</v>
      </c>
      <c r="K5">
        <v>0</v>
      </c>
      <c r="L5">
        <f t="shared" si="1"/>
        <v>125</v>
      </c>
      <c r="M5">
        <v>8</v>
      </c>
      <c r="N5">
        <v>1</v>
      </c>
      <c r="O5">
        <f t="shared" si="2"/>
        <v>15.625</v>
      </c>
      <c r="P5" t="s">
        <v>15</v>
      </c>
      <c r="Q5">
        <v>372</v>
      </c>
      <c r="R5">
        <v>0</v>
      </c>
      <c r="S5">
        <v>0</v>
      </c>
      <c r="T5">
        <v>-10</v>
      </c>
      <c r="U5">
        <f t="shared" si="3"/>
        <v>362</v>
      </c>
      <c r="V5">
        <v>0</v>
      </c>
      <c r="W5">
        <f t="shared" si="4"/>
        <v>362</v>
      </c>
      <c r="X5">
        <v>7</v>
      </c>
      <c r="Y5">
        <v>2</v>
      </c>
      <c r="Z5">
        <f t="shared" si="5"/>
        <v>51.714285714285715</v>
      </c>
      <c r="AA5" t="s">
        <v>16</v>
      </c>
      <c r="AB5">
        <v>930</v>
      </c>
      <c r="AC5">
        <v>0</v>
      </c>
      <c r="AD5">
        <v>0</v>
      </c>
      <c r="AE5">
        <v>-23</v>
      </c>
      <c r="AF5">
        <f t="shared" si="6"/>
        <v>907</v>
      </c>
      <c r="AG5">
        <v>0</v>
      </c>
      <c r="AH5">
        <f t="shared" si="7"/>
        <v>907</v>
      </c>
      <c r="AI5">
        <v>21</v>
      </c>
      <c r="AJ5">
        <f t="shared" si="8"/>
        <v>6</v>
      </c>
      <c r="AK5">
        <f t="shared" si="25"/>
        <v>43.19047619047619</v>
      </c>
      <c r="AL5" t="s">
        <v>19</v>
      </c>
      <c r="AM5">
        <v>1490</v>
      </c>
      <c r="AN5">
        <v>165</v>
      </c>
      <c r="AO5">
        <v>-13</v>
      </c>
      <c r="AP5">
        <f t="shared" si="9"/>
        <v>1642</v>
      </c>
      <c r="AQ5">
        <v>0</v>
      </c>
      <c r="AR5">
        <f t="shared" si="10"/>
        <v>1642</v>
      </c>
      <c r="AS5">
        <v>17</v>
      </c>
      <c r="AT5">
        <f t="shared" si="11"/>
        <v>6</v>
      </c>
      <c r="AU5">
        <f t="shared" si="12"/>
        <v>96.588235294117652</v>
      </c>
      <c r="AV5" t="s">
        <v>20</v>
      </c>
      <c r="AW5">
        <v>92</v>
      </c>
      <c r="AX5">
        <v>0</v>
      </c>
      <c r="AY5">
        <v>0</v>
      </c>
      <c r="AZ5">
        <f t="shared" si="13"/>
        <v>92</v>
      </c>
      <c r="BA5">
        <v>160</v>
      </c>
      <c r="BB5">
        <f t="shared" si="14"/>
        <v>252</v>
      </c>
      <c r="BC5">
        <v>4</v>
      </c>
      <c r="BD5">
        <f t="shared" si="15"/>
        <v>7</v>
      </c>
      <c r="BE5">
        <f t="shared" si="16"/>
        <v>63</v>
      </c>
      <c r="BF5" t="s">
        <v>21</v>
      </c>
      <c r="BG5">
        <v>296</v>
      </c>
      <c r="BH5">
        <v>0</v>
      </c>
      <c r="BI5">
        <v>0</v>
      </c>
      <c r="BJ5">
        <f t="shared" si="17"/>
        <v>296</v>
      </c>
      <c r="BK5">
        <v>0</v>
      </c>
      <c r="BL5">
        <f t="shared" si="18"/>
        <v>296</v>
      </c>
      <c r="BM5">
        <v>3</v>
      </c>
      <c r="BN5">
        <f t="shared" si="19"/>
        <v>5</v>
      </c>
      <c r="BO5">
        <f t="shared" si="20"/>
        <v>98.666666666666671</v>
      </c>
      <c r="BP5" t="s">
        <v>22</v>
      </c>
      <c r="BQ5">
        <v>2028</v>
      </c>
      <c r="BR5">
        <v>0</v>
      </c>
      <c r="BS5">
        <v>0</v>
      </c>
      <c r="BT5">
        <f t="shared" si="21"/>
        <v>2028</v>
      </c>
      <c r="BU5">
        <v>0</v>
      </c>
      <c r="BV5">
        <f t="shared" si="22"/>
        <v>2028</v>
      </c>
      <c r="BW5">
        <v>18</v>
      </c>
      <c r="BX5">
        <f t="shared" si="23"/>
        <v>5</v>
      </c>
      <c r="BY5">
        <f t="shared" si="24"/>
        <v>112.66666666666667</v>
      </c>
      <c r="BZ5" t="s">
        <v>23</v>
      </c>
      <c r="CA5">
        <v>1133</v>
      </c>
    </row>
    <row r="6" spans="1:79" ht="17.25" customHeight="1" x14ac:dyDescent="0.3">
      <c r="A6" s="2">
        <v>44550</v>
      </c>
      <c r="B6" t="s">
        <v>32</v>
      </c>
      <c r="C6" t="s">
        <v>33</v>
      </c>
      <c r="D6" t="s">
        <v>27</v>
      </c>
      <c r="E6" t="s">
        <v>4</v>
      </c>
      <c r="F6">
        <v>197</v>
      </c>
      <c r="G6">
        <v>0</v>
      </c>
      <c r="H6">
        <v>0</v>
      </c>
      <c r="I6">
        <v>0</v>
      </c>
      <c r="J6">
        <f t="shared" si="0"/>
        <v>197</v>
      </c>
      <c r="K6">
        <v>0</v>
      </c>
      <c r="L6">
        <f t="shared" si="1"/>
        <v>197</v>
      </c>
      <c r="M6">
        <v>6</v>
      </c>
      <c r="N6">
        <v>1</v>
      </c>
      <c r="O6">
        <f t="shared" si="2"/>
        <v>32.833333333333336</v>
      </c>
      <c r="P6" t="s">
        <v>15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350</v>
      </c>
      <c r="AC6">
        <v>0</v>
      </c>
      <c r="AD6">
        <v>0</v>
      </c>
      <c r="AE6">
        <v>0</v>
      </c>
      <c r="AF6">
        <f t="shared" si="6"/>
        <v>350</v>
      </c>
      <c r="AG6">
        <v>0</v>
      </c>
      <c r="AH6">
        <f t="shared" si="7"/>
        <v>350</v>
      </c>
      <c r="AI6">
        <v>3</v>
      </c>
      <c r="AJ6">
        <f t="shared" si="8"/>
        <v>6</v>
      </c>
      <c r="AK6">
        <f t="shared" si="25"/>
        <v>116.66666666666667</v>
      </c>
      <c r="AL6" t="s">
        <v>19</v>
      </c>
      <c r="AM6">
        <v>452</v>
      </c>
      <c r="AN6">
        <v>25</v>
      </c>
      <c r="AO6">
        <v>-20</v>
      </c>
      <c r="AP6">
        <f t="shared" si="9"/>
        <v>457</v>
      </c>
      <c r="AQ6">
        <v>0</v>
      </c>
      <c r="AR6">
        <f t="shared" si="10"/>
        <v>457</v>
      </c>
      <c r="AS6">
        <v>1</v>
      </c>
      <c r="AT6">
        <f t="shared" si="11"/>
        <v>6</v>
      </c>
      <c r="AU6">
        <f t="shared" si="12"/>
        <v>457</v>
      </c>
      <c r="AV6" t="s">
        <v>20</v>
      </c>
      <c r="AW6">
        <v>236</v>
      </c>
      <c r="AX6">
        <v>0</v>
      </c>
      <c r="AY6">
        <v>0</v>
      </c>
      <c r="AZ6">
        <f t="shared" si="13"/>
        <v>236</v>
      </c>
      <c r="BA6">
        <v>0</v>
      </c>
      <c r="BB6">
        <f t="shared" si="14"/>
        <v>236</v>
      </c>
      <c r="BC6">
        <v>1</v>
      </c>
      <c r="BD6">
        <f t="shared" si="15"/>
        <v>7</v>
      </c>
      <c r="BE6">
        <f t="shared" si="16"/>
        <v>236</v>
      </c>
      <c r="BF6" t="s">
        <v>21</v>
      </c>
      <c r="BG6">
        <v>73</v>
      </c>
      <c r="BH6">
        <v>0</v>
      </c>
      <c r="BI6">
        <v>0</v>
      </c>
      <c r="BJ6">
        <f t="shared" si="17"/>
        <v>73</v>
      </c>
      <c r="BK6">
        <v>0</v>
      </c>
      <c r="BL6">
        <f t="shared" si="18"/>
        <v>73</v>
      </c>
      <c r="BM6">
        <v>2</v>
      </c>
      <c r="BN6">
        <f t="shared" si="19"/>
        <v>5</v>
      </c>
      <c r="BO6">
        <f t="shared" si="20"/>
        <v>36.5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2">
        <v>44550</v>
      </c>
      <c r="B7" t="s">
        <v>34</v>
      </c>
      <c r="C7" t="s">
        <v>35</v>
      </c>
      <c r="D7" t="s">
        <v>27</v>
      </c>
      <c r="E7" t="s">
        <v>4</v>
      </c>
      <c r="F7">
        <v>120</v>
      </c>
      <c r="G7">
        <v>0</v>
      </c>
      <c r="H7">
        <v>0</v>
      </c>
      <c r="I7">
        <v>-21</v>
      </c>
      <c r="J7">
        <f t="shared" si="0"/>
        <v>99</v>
      </c>
      <c r="K7">
        <v>0</v>
      </c>
      <c r="L7">
        <f t="shared" si="1"/>
        <v>99</v>
      </c>
      <c r="M7">
        <v>8</v>
      </c>
      <c r="N7">
        <v>1</v>
      </c>
      <c r="O7">
        <f t="shared" si="2"/>
        <v>12.375</v>
      </c>
      <c r="P7" t="s">
        <v>15</v>
      </c>
      <c r="Q7">
        <v>34</v>
      </c>
      <c r="R7">
        <v>0</v>
      </c>
      <c r="S7">
        <v>0</v>
      </c>
      <c r="T7">
        <v>0</v>
      </c>
      <c r="U7">
        <f t="shared" si="3"/>
        <v>34</v>
      </c>
      <c r="V7">
        <v>0</v>
      </c>
      <c r="W7">
        <f t="shared" si="4"/>
        <v>34</v>
      </c>
      <c r="X7">
        <v>2</v>
      </c>
      <c r="Y7">
        <v>2</v>
      </c>
      <c r="Z7">
        <f t="shared" si="5"/>
        <v>17</v>
      </c>
      <c r="AA7" t="s">
        <v>16</v>
      </c>
      <c r="AB7">
        <v>451</v>
      </c>
      <c r="AC7">
        <v>0</v>
      </c>
      <c r="AD7">
        <v>0</v>
      </c>
      <c r="AE7">
        <v>0</v>
      </c>
      <c r="AF7">
        <f t="shared" si="6"/>
        <v>451</v>
      </c>
      <c r="AG7">
        <v>0</v>
      </c>
      <c r="AH7">
        <f t="shared" si="7"/>
        <v>451</v>
      </c>
      <c r="AI7">
        <v>2</v>
      </c>
      <c r="AJ7">
        <f t="shared" si="8"/>
        <v>6</v>
      </c>
      <c r="AK7">
        <f t="shared" si="25"/>
        <v>225.5</v>
      </c>
      <c r="AL7" t="s">
        <v>19</v>
      </c>
      <c r="AM7">
        <v>421</v>
      </c>
      <c r="AN7">
        <v>0</v>
      </c>
      <c r="AO7">
        <v>-37</v>
      </c>
      <c r="AP7">
        <f t="shared" si="9"/>
        <v>384</v>
      </c>
      <c r="AQ7">
        <v>0</v>
      </c>
      <c r="AR7">
        <f t="shared" si="10"/>
        <v>384</v>
      </c>
      <c r="AS7">
        <v>4</v>
      </c>
      <c r="AT7">
        <f t="shared" si="11"/>
        <v>6</v>
      </c>
      <c r="AU7">
        <f t="shared" si="12"/>
        <v>96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251</v>
      </c>
      <c r="BH7">
        <v>96</v>
      </c>
      <c r="BI7">
        <v>0</v>
      </c>
      <c r="BJ7">
        <f t="shared" si="17"/>
        <v>347</v>
      </c>
      <c r="BK7">
        <v>0</v>
      </c>
      <c r="BL7">
        <f t="shared" si="18"/>
        <v>347</v>
      </c>
      <c r="BM7">
        <v>1</v>
      </c>
      <c r="BN7">
        <f t="shared" si="19"/>
        <v>5</v>
      </c>
      <c r="BO7">
        <f t="shared" si="20"/>
        <v>347</v>
      </c>
      <c r="BP7" t="s">
        <v>22</v>
      </c>
      <c r="BQ7">
        <v>304</v>
      </c>
      <c r="BR7">
        <v>0</v>
      </c>
      <c r="BS7">
        <v>0</v>
      </c>
      <c r="BT7">
        <f t="shared" si="21"/>
        <v>304</v>
      </c>
      <c r="BU7">
        <v>0</v>
      </c>
      <c r="BV7">
        <f t="shared" si="22"/>
        <v>304</v>
      </c>
      <c r="BW7">
        <v>3</v>
      </c>
      <c r="BX7">
        <f t="shared" si="23"/>
        <v>5</v>
      </c>
      <c r="BY7">
        <f t="shared" si="24"/>
        <v>101.33333333333333</v>
      </c>
      <c r="BZ7" t="s">
        <v>23</v>
      </c>
      <c r="CA7">
        <v>1215</v>
      </c>
    </row>
    <row r="8" spans="1:79" ht="17.25" customHeight="1" x14ac:dyDescent="0.3">
      <c r="A8" s="2">
        <v>44550</v>
      </c>
      <c r="B8" t="s">
        <v>36</v>
      </c>
      <c r="C8" t="s">
        <v>37</v>
      </c>
      <c r="D8" t="s">
        <v>27</v>
      </c>
      <c r="E8" t="s">
        <v>4</v>
      </c>
      <c r="F8">
        <v>207</v>
      </c>
      <c r="G8">
        <v>160</v>
      </c>
      <c r="H8">
        <v>0</v>
      </c>
      <c r="I8">
        <v>-34</v>
      </c>
      <c r="J8">
        <f t="shared" si="0"/>
        <v>333</v>
      </c>
      <c r="K8">
        <v>0</v>
      </c>
      <c r="L8">
        <f t="shared" si="1"/>
        <v>333</v>
      </c>
      <c r="M8">
        <v>10</v>
      </c>
      <c r="N8">
        <v>1</v>
      </c>
      <c r="O8">
        <f t="shared" si="2"/>
        <v>33.299999999999997</v>
      </c>
      <c r="P8" t="s">
        <v>15</v>
      </c>
      <c r="Q8">
        <v>366</v>
      </c>
      <c r="R8">
        <v>0</v>
      </c>
      <c r="S8">
        <v>0</v>
      </c>
      <c r="T8">
        <v>0</v>
      </c>
      <c r="U8">
        <f t="shared" si="3"/>
        <v>366</v>
      </c>
      <c r="V8">
        <v>0</v>
      </c>
      <c r="W8">
        <f t="shared" si="4"/>
        <v>366</v>
      </c>
      <c r="X8">
        <v>2</v>
      </c>
      <c r="Y8">
        <v>2</v>
      </c>
      <c r="Z8">
        <f t="shared" si="5"/>
        <v>183</v>
      </c>
      <c r="AA8" t="s">
        <v>16</v>
      </c>
      <c r="AB8">
        <v>1621</v>
      </c>
      <c r="AC8">
        <v>0</v>
      </c>
      <c r="AD8">
        <v>0</v>
      </c>
      <c r="AE8">
        <v>-10</v>
      </c>
      <c r="AF8">
        <f t="shared" si="6"/>
        <v>1611</v>
      </c>
      <c r="AG8">
        <v>0</v>
      </c>
      <c r="AH8">
        <f t="shared" si="7"/>
        <v>1611</v>
      </c>
      <c r="AI8">
        <v>27</v>
      </c>
      <c r="AJ8">
        <f t="shared" si="8"/>
        <v>6</v>
      </c>
      <c r="AK8">
        <f t="shared" si="25"/>
        <v>59.666666666666664</v>
      </c>
      <c r="AL8" t="s">
        <v>19</v>
      </c>
      <c r="AM8">
        <v>539</v>
      </c>
      <c r="AN8">
        <v>480</v>
      </c>
      <c r="AO8">
        <v>0</v>
      </c>
      <c r="AP8">
        <f t="shared" si="9"/>
        <v>1019</v>
      </c>
      <c r="AQ8">
        <v>0</v>
      </c>
      <c r="AR8">
        <f t="shared" si="10"/>
        <v>1019</v>
      </c>
      <c r="AS8">
        <v>4</v>
      </c>
      <c r="AT8">
        <f t="shared" si="11"/>
        <v>6</v>
      </c>
      <c r="AU8">
        <f t="shared" si="12"/>
        <v>254.75</v>
      </c>
      <c r="AV8" t="s">
        <v>20</v>
      </c>
      <c r="AW8">
        <v>262</v>
      </c>
      <c r="AX8">
        <v>0</v>
      </c>
      <c r="AY8">
        <v>-10</v>
      </c>
      <c r="AZ8">
        <f t="shared" si="13"/>
        <v>252</v>
      </c>
      <c r="BA8">
        <v>0</v>
      </c>
      <c r="BB8">
        <f t="shared" si="14"/>
        <v>252</v>
      </c>
      <c r="BC8">
        <v>4</v>
      </c>
      <c r="BD8">
        <f t="shared" si="15"/>
        <v>7</v>
      </c>
      <c r="BE8">
        <f t="shared" si="16"/>
        <v>63</v>
      </c>
      <c r="BF8" t="s">
        <v>21</v>
      </c>
      <c r="BG8">
        <v>125</v>
      </c>
      <c r="BH8">
        <v>320</v>
      </c>
      <c r="BI8">
        <v>0</v>
      </c>
      <c r="BJ8">
        <f t="shared" si="17"/>
        <v>445</v>
      </c>
      <c r="BK8">
        <v>0</v>
      </c>
      <c r="BL8">
        <f t="shared" si="18"/>
        <v>445</v>
      </c>
      <c r="BM8">
        <v>1</v>
      </c>
      <c r="BN8">
        <f t="shared" si="19"/>
        <v>5</v>
      </c>
      <c r="BO8">
        <f t="shared" si="20"/>
        <v>445</v>
      </c>
      <c r="BP8" t="s">
        <v>22</v>
      </c>
      <c r="BQ8">
        <v>1754</v>
      </c>
      <c r="BR8">
        <v>480</v>
      </c>
      <c r="BS8">
        <v>0</v>
      </c>
      <c r="BT8">
        <f t="shared" si="21"/>
        <v>2234</v>
      </c>
      <c r="BU8">
        <v>0</v>
      </c>
      <c r="BV8">
        <f t="shared" si="22"/>
        <v>2234</v>
      </c>
      <c r="BW8">
        <v>45</v>
      </c>
      <c r="BX8">
        <f t="shared" si="23"/>
        <v>5</v>
      </c>
      <c r="BY8">
        <f t="shared" si="24"/>
        <v>49.644444444444446</v>
      </c>
      <c r="BZ8" t="s">
        <v>23</v>
      </c>
      <c r="CA8">
        <v>7642</v>
      </c>
    </row>
    <row r="9" spans="1:79" ht="17.25" customHeight="1" x14ac:dyDescent="0.3">
      <c r="A9" s="2">
        <v>44550</v>
      </c>
      <c r="B9" t="s">
        <v>38</v>
      </c>
      <c r="C9" t="s">
        <v>39</v>
      </c>
      <c r="D9" t="s">
        <v>27</v>
      </c>
      <c r="E9" t="s">
        <v>4</v>
      </c>
      <c r="F9">
        <v>321</v>
      </c>
      <c r="G9">
        <v>139</v>
      </c>
      <c r="H9">
        <v>0</v>
      </c>
      <c r="I9">
        <v>0</v>
      </c>
      <c r="J9">
        <f t="shared" si="0"/>
        <v>460</v>
      </c>
      <c r="K9">
        <v>0</v>
      </c>
      <c r="L9">
        <f t="shared" si="1"/>
        <v>460</v>
      </c>
      <c r="M9">
        <v>9</v>
      </c>
      <c r="N9">
        <v>1</v>
      </c>
      <c r="O9">
        <f t="shared" si="2"/>
        <v>51.111111111111114</v>
      </c>
      <c r="P9" t="s">
        <v>15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388</v>
      </c>
      <c r="AC9">
        <v>0</v>
      </c>
      <c r="AD9">
        <v>0</v>
      </c>
      <c r="AE9">
        <v>0</v>
      </c>
      <c r="AF9">
        <f t="shared" si="6"/>
        <v>388</v>
      </c>
      <c r="AG9">
        <v>0</v>
      </c>
      <c r="AH9">
        <f t="shared" si="7"/>
        <v>388</v>
      </c>
      <c r="AI9">
        <v>1</v>
      </c>
      <c r="AJ9">
        <f t="shared" si="8"/>
        <v>6</v>
      </c>
      <c r="AK9">
        <f t="shared" si="25"/>
        <v>388</v>
      </c>
      <c r="AL9" t="s">
        <v>19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309</v>
      </c>
      <c r="BH9">
        <v>290</v>
      </c>
      <c r="BI9">
        <v>0</v>
      </c>
      <c r="BJ9">
        <f t="shared" si="17"/>
        <v>599</v>
      </c>
      <c r="BK9">
        <v>0</v>
      </c>
      <c r="BL9">
        <f t="shared" si="18"/>
        <v>599</v>
      </c>
      <c r="BM9">
        <v>1</v>
      </c>
      <c r="BN9">
        <f t="shared" si="19"/>
        <v>5</v>
      </c>
      <c r="BO9">
        <f t="shared" si="20"/>
        <v>599</v>
      </c>
      <c r="BP9" t="s">
        <v>22</v>
      </c>
      <c r="BQ9">
        <v>144</v>
      </c>
      <c r="BR9">
        <v>250</v>
      </c>
      <c r="BS9">
        <v>0</v>
      </c>
      <c r="BT9">
        <f t="shared" si="21"/>
        <v>394</v>
      </c>
      <c r="BU9">
        <v>0</v>
      </c>
      <c r="BV9">
        <f t="shared" si="22"/>
        <v>394</v>
      </c>
      <c r="BW9">
        <v>1</v>
      </c>
      <c r="BX9">
        <f t="shared" si="23"/>
        <v>5</v>
      </c>
      <c r="BY9">
        <f t="shared" si="24"/>
        <v>394</v>
      </c>
      <c r="BZ9" t="s">
        <v>23</v>
      </c>
      <c r="CA9">
        <v>9070</v>
      </c>
    </row>
    <row r="10" spans="1:79" ht="17.25" customHeight="1" x14ac:dyDescent="0.3">
      <c r="A10" s="2">
        <v>44550</v>
      </c>
      <c r="B10" t="s">
        <v>40</v>
      </c>
      <c r="C10" t="s">
        <v>41</v>
      </c>
      <c r="D10" t="s">
        <v>27</v>
      </c>
      <c r="E10" t="s">
        <v>4</v>
      </c>
      <c r="F10">
        <v>496</v>
      </c>
      <c r="G10">
        <v>97</v>
      </c>
      <c r="H10">
        <v>0</v>
      </c>
      <c r="I10">
        <v>-5</v>
      </c>
      <c r="J10">
        <f t="shared" si="0"/>
        <v>588</v>
      </c>
      <c r="K10">
        <v>0</v>
      </c>
      <c r="L10">
        <f t="shared" si="1"/>
        <v>588</v>
      </c>
      <c r="M10">
        <v>33</v>
      </c>
      <c r="N10">
        <v>1</v>
      </c>
      <c r="O10">
        <v>360</v>
      </c>
      <c r="P10" t="s">
        <v>15</v>
      </c>
      <c r="Q10">
        <v>75</v>
      </c>
      <c r="R10">
        <v>238</v>
      </c>
      <c r="S10">
        <v>0</v>
      </c>
      <c r="T10">
        <v>-10</v>
      </c>
      <c r="U10">
        <f t="shared" si="3"/>
        <v>303</v>
      </c>
      <c r="V10">
        <v>0</v>
      </c>
      <c r="W10">
        <f t="shared" si="4"/>
        <v>303</v>
      </c>
      <c r="X10">
        <v>5</v>
      </c>
      <c r="Y10">
        <v>2</v>
      </c>
      <c r="Z10">
        <f t="shared" si="5"/>
        <v>60.6</v>
      </c>
      <c r="AA10" t="s">
        <v>16</v>
      </c>
      <c r="AB10">
        <v>930</v>
      </c>
      <c r="AC10">
        <v>0</v>
      </c>
      <c r="AD10">
        <v>0</v>
      </c>
      <c r="AE10">
        <v>0</v>
      </c>
      <c r="AF10">
        <f t="shared" si="6"/>
        <v>930</v>
      </c>
      <c r="AG10">
        <v>0</v>
      </c>
      <c r="AH10">
        <f t="shared" si="7"/>
        <v>930</v>
      </c>
      <c r="AI10">
        <v>5</v>
      </c>
      <c r="AJ10">
        <f t="shared" si="8"/>
        <v>6</v>
      </c>
      <c r="AK10">
        <f t="shared" si="25"/>
        <v>186</v>
      </c>
      <c r="AL10" t="s">
        <v>19</v>
      </c>
      <c r="AM10">
        <v>692</v>
      </c>
      <c r="AN10">
        <v>1760</v>
      </c>
      <c r="AO10">
        <v>0</v>
      </c>
      <c r="AP10">
        <f t="shared" si="9"/>
        <v>2452</v>
      </c>
      <c r="AQ10">
        <v>0</v>
      </c>
      <c r="AR10">
        <f t="shared" si="10"/>
        <v>2452</v>
      </c>
      <c r="AS10">
        <v>11</v>
      </c>
      <c r="AT10">
        <f t="shared" si="11"/>
        <v>6</v>
      </c>
      <c r="AU10">
        <f t="shared" si="12"/>
        <v>222.90909090909091</v>
      </c>
      <c r="AV10" t="s">
        <v>20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F10" t="s">
        <v>21</v>
      </c>
      <c r="BG10">
        <v>40</v>
      </c>
      <c r="BH10">
        <v>3836</v>
      </c>
      <c r="BI10">
        <v>0</v>
      </c>
      <c r="BJ10">
        <f t="shared" si="17"/>
        <v>3876</v>
      </c>
      <c r="BK10">
        <v>0</v>
      </c>
      <c r="BL10">
        <f t="shared" si="18"/>
        <v>3876</v>
      </c>
      <c r="BM10">
        <v>8</v>
      </c>
      <c r="BN10">
        <f t="shared" si="19"/>
        <v>5</v>
      </c>
      <c r="BO10">
        <f t="shared" si="20"/>
        <v>484.5</v>
      </c>
      <c r="BP10" t="s">
        <v>22</v>
      </c>
      <c r="BQ10">
        <v>612</v>
      </c>
      <c r="BR10">
        <v>690</v>
      </c>
      <c r="BS10">
        <v>-50</v>
      </c>
      <c r="BT10">
        <f t="shared" si="21"/>
        <v>1252</v>
      </c>
      <c r="BU10">
        <v>0</v>
      </c>
      <c r="BV10">
        <f t="shared" si="22"/>
        <v>1252</v>
      </c>
      <c r="BW10">
        <v>2</v>
      </c>
      <c r="BX10">
        <f t="shared" si="23"/>
        <v>5</v>
      </c>
      <c r="BY10">
        <f t="shared" si="24"/>
        <v>626</v>
      </c>
      <c r="BZ10" t="s">
        <v>23</v>
      </c>
      <c r="CA10">
        <v>2603</v>
      </c>
    </row>
    <row r="11" spans="1:79" ht="17.25" customHeight="1" x14ac:dyDescent="0.3">
      <c r="A11" s="2">
        <v>44550</v>
      </c>
      <c r="B11" t="s">
        <v>42</v>
      </c>
      <c r="C11" t="s">
        <v>43</v>
      </c>
      <c r="D11" t="s">
        <v>27</v>
      </c>
      <c r="E11" t="s">
        <v>4</v>
      </c>
      <c r="F11">
        <v>655</v>
      </c>
      <c r="G11">
        <v>542</v>
      </c>
      <c r="H11">
        <v>0</v>
      </c>
      <c r="I11">
        <v>-2</v>
      </c>
      <c r="J11">
        <f t="shared" si="0"/>
        <v>1195</v>
      </c>
      <c r="K11">
        <v>0</v>
      </c>
      <c r="L11">
        <f t="shared" si="1"/>
        <v>1195</v>
      </c>
      <c r="M11">
        <v>51</v>
      </c>
      <c r="N11">
        <v>1</v>
      </c>
      <c r="O11">
        <f t="shared" si="2"/>
        <v>23.431372549019606</v>
      </c>
      <c r="P11" t="s">
        <v>15</v>
      </c>
      <c r="Q11">
        <v>170</v>
      </c>
      <c r="R11">
        <v>422</v>
      </c>
      <c r="S11">
        <v>0</v>
      </c>
      <c r="T11">
        <v>0</v>
      </c>
      <c r="U11">
        <f t="shared" si="3"/>
        <v>592</v>
      </c>
      <c r="V11">
        <v>0</v>
      </c>
      <c r="W11">
        <f t="shared" si="4"/>
        <v>592</v>
      </c>
      <c r="X11">
        <v>8</v>
      </c>
      <c r="Y11">
        <v>2</v>
      </c>
      <c r="Z11">
        <f t="shared" si="5"/>
        <v>74</v>
      </c>
      <c r="AA11" t="s">
        <v>16</v>
      </c>
      <c r="AB11">
        <v>3916</v>
      </c>
      <c r="AC11">
        <v>3060</v>
      </c>
      <c r="AD11">
        <v>0</v>
      </c>
      <c r="AE11">
        <v>-2</v>
      </c>
      <c r="AF11">
        <f t="shared" si="6"/>
        <v>6974</v>
      </c>
      <c r="AG11">
        <v>0</v>
      </c>
      <c r="AH11">
        <f t="shared" si="7"/>
        <v>6974</v>
      </c>
      <c r="AI11">
        <v>5</v>
      </c>
      <c r="AJ11">
        <f t="shared" si="8"/>
        <v>6</v>
      </c>
      <c r="AK11">
        <f t="shared" si="25"/>
        <v>1394.8</v>
      </c>
      <c r="AL11" t="s">
        <v>19</v>
      </c>
      <c r="AM11">
        <v>1321</v>
      </c>
      <c r="AN11">
        <v>1124</v>
      </c>
      <c r="AO11">
        <v>0</v>
      </c>
      <c r="AP11">
        <f t="shared" si="9"/>
        <v>2445</v>
      </c>
      <c r="AQ11">
        <v>0</v>
      </c>
      <c r="AR11">
        <f t="shared" si="10"/>
        <v>2445</v>
      </c>
      <c r="AS11">
        <v>7</v>
      </c>
      <c r="AT11">
        <f t="shared" si="11"/>
        <v>6</v>
      </c>
      <c r="AU11">
        <f t="shared" si="12"/>
        <v>349.28571428571428</v>
      </c>
      <c r="AV11" t="s">
        <v>20</v>
      </c>
      <c r="AW11">
        <v>148</v>
      </c>
      <c r="AX11">
        <v>200</v>
      </c>
      <c r="AY11">
        <v>0</v>
      </c>
      <c r="AZ11">
        <f t="shared" si="13"/>
        <v>348</v>
      </c>
      <c r="BA11">
        <v>0</v>
      </c>
      <c r="BB11">
        <f t="shared" si="14"/>
        <v>348</v>
      </c>
      <c r="BC11">
        <v>4</v>
      </c>
      <c r="BD11">
        <f t="shared" si="15"/>
        <v>7</v>
      </c>
      <c r="BE11">
        <f t="shared" si="16"/>
        <v>87</v>
      </c>
      <c r="BF11" t="s">
        <v>21</v>
      </c>
      <c r="BG11">
        <v>168</v>
      </c>
      <c r="BH11">
        <v>2144</v>
      </c>
      <c r="BI11">
        <v>0</v>
      </c>
      <c r="BJ11">
        <f t="shared" si="17"/>
        <v>2312</v>
      </c>
      <c r="BK11">
        <v>0</v>
      </c>
      <c r="BL11">
        <f t="shared" si="18"/>
        <v>2312</v>
      </c>
      <c r="BM11">
        <v>2</v>
      </c>
      <c r="BN11">
        <f t="shared" si="19"/>
        <v>5</v>
      </c>
      <c r="BO11">
        <f t="shared" si="20"/>
        <v>1156</v>
      </c>
      <c r="BP11" t="s">
        <v>22</v>
      </c>
      <c r="BQ11">
        <v>842</v>
      </c>
      <c r="BR11">
        <v>421</v>
      </c>
      <c r="BS11">
        <v>0</v>
      </c>
      <c r="BT11">
        <f t="shared" si="21"/>
        <v>1263</v>
      </c>
      <c r="BU11">
        <v>0</v>
      </c>
      <c r="BV11">
        <f t="shared" si="22"/>
        <v>1263</v>
      </c>
      <c r="BW11">
        <v>11</v>
      </c>
      <c r="BX11">
        <f t="shared" si="23"/>
        <v>5</v>
      </c>
      <c r="BY11">
        <f t="shared" si="24"/>
        <v>114.81818181818181</v>
      </c>
      <c r="BZ11" t="s">
        <v>23</v>
      </c>
      <c r="CA11">
        <v>9094</v>
      </c>
    </row>
    <row r="12" spans="1:79" ht="17.25" customHeight="1" x14ac:dyDescent="0.3">
      <c r="A12" s="2">
        <v>44550</v>
      </c>
      <c r="B12" t="s">
        <v>44</v>
      </c>
      <c r="C12" t="s">
        <v>45</v>
      </c>
      <c r="D12" t="s">
        <v>27</v>
      </c>
      <c r="E12" t="s">
        <v>4</v>
      </c>
      <c r="F12">
        <v>191</v>
      </c>
      <c r="G12">
        <v>0</v>
      </c>
      <c r="H12">
        <v>0</v>
      </c>
      <c r="I12">
        <v>0</v>
      </c>
      <c r="J12">
        <f t="shared" si="0"/>
        <v>191</v>
      </c>
      <c r="K12">
        <v>0</v>
      </c>
      <c r="L12">
        <f t="shared" si="1"/>
        <v>191</v>
      </c>
      <c r="M12">
        <v>15</v>
      </c>
      <c r="N12">
        <v>1</v>
      </c>
      <c r="O12">
        <f t="shared" si="2"/>
        <v>12.733333333333333</v>
      </c>
      <c r="P12" t="s">
        <v>15</v>
      </c>
      <c r="Q12">
        <v>286</v>
      </c>
      <c r="R12">
        <v>0</v>
      </c>
      <c r="S12">
        <v>0</v>
      </c>
      <c r="T12">
        <v>0</v>
      </c>
      <c r="U12">
        <f t="shared" si="3"/>
        <v>286</v>
      </c>
      <c r="V12">
        <v>0</v>
      </c>
      <c r="W12">
        <f t="shared" si="4"/>
        <v>286</v>
      </c>
      <c r="X12">
        <v>6</v>
      </c>
      <c r="Y12">
        <v>2</v>
      </c>
      <c r="Z12">
        <f t="shared" si="5"/>
        <v>47.666666666666664</v>
      </c>
      <c r="AA12" t="s">
        <v>16</v>
      </c>
      <c r="AB12">
        <v>2000</v>
      </c>
      <c r="AC12">
        <v>0</v>
      </c>
      <c r="AD12">
        <v>0</v>
      </c>
      <c r="AE12">
        <v>-12</v>
      </c>
      <c r="AF12">
        <f t="shared" si="6"/>
        <v>1988</v>
      </c>
      <c r="AG12">
        <v>0</v>
      </c>
      <c r="AH12">
        <f t="shared" si="7"/>
        <v>1988</v>
      </c>
      <c r="AI12">
        <v>5</v>
      </c>
      <c r="AJ12">
        <f t="shared" si="8"/>
        <v>6</v>
      </c>
      <c r="AK12">
        <f t="shared" si="25"/>
        <v>397.6</v>
      </c>
      <c r="AL12" t="s">
        <v>19</v>
      </c>
      <c r="AM12">
        <v>2645</v>
      </c>
      <c r="AN12">
        <v>202</v>
      </c>
      <c r="AO12">
        <v>-36</v>
      </c>
      <c r="AP12">
        <f t="shared" si="9"/>
        <v>2811</v>
      </c>
      <c r="AQ12">
        <v>0</v>
      </c>
      <c r="AR12">
        <f t="shared" si="10"/>
        <v>2811</v>
      </c>
      <c r="AS12">
        <v>5</v>
      </c>
      <c r="AT12">
        <f t="shared" si="11"/>
        <v>6</v>
      </c>
      <c r="AU12">
        <f t="shared" si="12"/>
        <v>562.20000000000005</v>
      </c>
      <c r="AV12" t="s">
        <v>20</v>
      </c>
      <c r="AW12">
        <v>403</v>
      </c>
      <c r="AX12">
        <v>0</v>
      </c>
      <c r="AY12">
        <v>0</v>
      </c>
      <c r="AZ12">
        <f t="shared" si="13"/>
        <v>403</v>
      </c>
      <c r="BA12">
        <v>0</v>
      </c>
      <c r="BB12">
        <f t="shared" si="14"/>
        <v>403</v>
      </c>
      <c r="BC12">
        <v>3</v>
      </c>
      <c r="BD12">
        <f t="shared" si="15"/>
        <v>7</v>
      </c>
      <c r="BE12">
        <f t="shared" si="16"/>
        <v>134.33333333333334</v>
      </c>
      <c r="BF12" t="s">
        <v>21</v>
      </c>
      <c r="BG12">
        <v>114</v>
      </c>
      <c r="BH12">
        <v>973</v>
      </c>
      <c r="BI12">
        <v>0</v>
      </c>
      <c r="BJ12">
        <f t="shared" si="17"/>
        <v>1087</v>
      </c>
      <c r="BK12">
        <v>0</v>
      </c>
      <c r="BL12">
        <f t="shared" si="18"/>
        <v>1087</v>
      </c>
      <c r="BM12">
        <v>4</v>
      </c>
      <c r="BN12">
        <f t="shared" si="19"/>
        <v>5</v>
      </c>
      <c r="BO12">
        <f t="shared" si="20"/>
        <v>271.75</v>
      </c>
      <c r="BP12" t="s">
        <v>22</v>
      </c>
      <c r="BQ12">
        <v>631</v>
      </c>
      <c r="BR12">
        <v>0</v>
      </c>
      <c r="BS12">
        <v>-12</v>
      </c>
      <c r="BT12">
        <f t="shared" si="21"/>
        <v>619</v>
      </c>
      <c r="BU12">
        <v>0</v>
      </c>
      <c r="BV12">
        <f t="shared" si="22"/>
        <v>619</v>
      </c>
      <c r="BW12">
        <v>7</v>
      </c>
      <c r="BX12">
        <f t="shared" si="23"/>
        <v>5</v>
      </c>
      <c r="BY12">
        <f t="shared" si="24"/>
        <v>88.428571428571431</v>
      </c>
      <c r="BZ12" t="s">
        <v>23</v>
      </c>
      <c r="CA12">
        <v>7863</v>
      </c>
    </row>
    <row r="13" spans="1:79" ht="17.25" customHeight="1" x14ac:dyDescent="0.3">
      <c r="A13" s="2">
        <v>44550</v>
      </c>
      <c r="B13" t="s">
        <v>46</v>
      </c>
      <c r="C13" t="s">
        <v>47</v>
      </c>
      <c r="D13" t="s">
        <v>27</v>
      </c>
      <c r="E13" t="s">
        <v>4</v>
      </c>
      <c r="F13">
        <v>115</v>
      </c>
      <c r="G13">
        <v>0</v>
      </c>
      <c r="H13">
        <v>0</v>
      </c>
      <c r="I13">
        <v>0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P13" t="s">
        <v>15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7265</v>
      </c>
      <c r="AC13">
        <v>0</v>
      </c>
      <c r="AD13">
        <v>0</v>
      </c>
      <c r="AE13">
        <v>0</v>
      </c>
      <c r="AF13">
        <f t="shared" si="6"/>
        <v>7265</v>
      </c>
      <c r="AG13">
        <v>0</v>
      </c>
      <c r="AH13">
        <f t="shared" si="7"/>
        <v>7265</v>
      </c>
      <c r="AI13">
        <v>51</v>
      </c>
      <c r="AJ13">
        <f t="shared" si="8"/>
        <v>6</v>
      </c>
      <c r="AK13">
        <f t="shared" si="25"/>
        <v>142.45098039215685</v>
      </c>
      <c r="AL13" t="s">
        <v>19</v>
      </c>
      <c r="AM13">
        <v>317</v>
      </c>
      <c r="AN13">
        <v>190</v>
      </c>
      <c r="AO13">
        <v>-2</v>
      </c>
      <c r="AP13">
        <f t="shared" si="9"/>
        <v>505</v>
      </c>
      <c r="AQ13">
        <v>0</v>
      </c>
      <c r="AR13">
        <f t="shared" si="10"/>
        <v>505</v>
      </c>
      <c r="AS13">
        <v>15</v>
      </c>
      <c r="AT13">
        <f t="shared" si="11"/>
        <v>6</v>
      </c>
      <c r="AU13">
        <f t="shared" si="12"/>
        <v>33.666666666666664</v>
      </c>
      <c r="AV13" t="s">
        <v>20</v>
      </c>
      <c r="AW13">
        <v>217</v>
      </c>
      <c r="AX13">
        <v>490</v>
      </c>
      <c r="AY13">
        <v>-300</v>
      </c>
      <c r="AZ13">
        <f t="shared" si="13"/>
        <v>407</v>
      </c>
      <c r="BA13">
        <v>0</v>
      </c>
      <c r="BB13">
        <f t="shared" si="14"/>
        <v>407</v>
      </c>
      <c r="BC13">
        <v>7</v>
      </c>
      <c r="BD13">
        <f t="shared" si="15"/>
        <v>7</v>
      </c>
      <c r="BE13">
        <f t="shared" si="16"/>
        <v>58.142857142857146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2975</v>
      </c>
      <c r="BR13">
        <v>405</v>
      </c>
      <c r="BS13">
        <v>0</v>
      </c>
      <c r="BT13">
        <f t="shared" si="21"/>
        <v>3380</v>
      </c>
      <c r="BU13">
        <v>0</v>
      </c>
      <c r="BV13">
        <f t="shared" si="22"/>
        <v>3380</v>
      </c>
      <c r="BW13">
        <v>13</v>
      </c>
      <c r="BX13">
        <f t="shared" si="23"/>
        <v>5</v>
      </c>
      <c r="BY13">
        <f t="shared" si="24"/>
        <v>260</v>
      </c>
      <c r="BZ13" t="s">
        <v>23</v>
      </c>
      <c r="CA13">
        <v>9305</v>
      </c>
    </row>
    <row r="14" spans="1:79" ht="18" customHeight="1" x14ac:dyDescent="0.3">
      <c r="A14" s="2">
        <v>44550</v>
      </c>
      <c r="B14" t="s">
        <v>48</v>
      </c>
      <c r="C14" t="s">
        <v>49</v>
      </c>
      <c r="D14" t="s">
        <v>27</v>
      </c>
      <c r="E14" t="s">
        <v>4</v>
      </c>
      <c r="F14">
        <v>77</v>
      </c>
      <c r="G14">
        <v>0</v>
      </c>
      <c r="H14">
        <v>0</v>
      </c>
      <c r="I14">
        <v>0</v>
      </c>
      <c r="J14">
        <f t="shared" si="0"/>
        <v>77</v>
      </c>
      <c r="K14">
        <v>0</v>
      </c>
      <c r="L14">
        <f t="shared" si="1"/>
        <v>77</v>
      </c>
      <c r="M14">
        <v>5</v>
      </c>
      <c r="N14">
        <v>1</v>
      </c>
      <c r="O14">
        <f t="shared" si="2"/>
        <v>15.4</v>
      </c>
      <c r="P14" t="s">
        <v>15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A14" t="s">
        <v>16</v>
      </c>
      <c r="AB14">
        <v>462</v>
      </c>
      <c r="AC14">
        <v>0</v>
      </c>
      <c r="AD14">
        <v>0</v>
      </c>
      <c r="AE14">
        <v>0</v>
      </c>
      <c r="AF14">
        <f t="shared" si="6"/>
        <v>462</v>
      </c>
      <c r="AG14">
        <v>0</v>
      </c>
      <c r="AH14">
        <f t="shared" si="7"/>
        <v>462</v>
      </c>
      <c r="AI14">
        <v>7</v>
      </c>
      <c r="AJ14">
        <f t="shared" si="8"/>
        <v>6</v>
      </c>
      <c r="AK14">
        <f>IFERROR(AH14/AI14,0)</f>
        <v>66</v>
      </c>
      <c r="AL14" t="s">
        <v>19</v>
      </c>
      <c r="AM14">
        <v>730</v>
      </c>
      <c r="AN14">
        <v>230</v>
      </c>
      <c r="AO14">
        <v>0</v>
      </c>
      <c r="AP14">
        <f t="shared" si="9"/>
        <v>960</v>
      </c>
      <c r="AQ14">
        <v>0</v>
      </c>
      <c r="AR14">
        <f t="shared" si="10"/>
        <v>960</v>
      </c>
      <c r="AS14">
        <v>4</v>
      </c>
      <c r="AT14">
        <f t="shared" si="11"/>
        <v>6</v>
      </c>
      <c r="AU14">
        <f t="shared" si="12"/>
        <v>240</v>
      </c>
      <c r="AV14" t="s">
        <v>20</v>
      </c>
      <c r="AW14">
        <v>250</v>
      </c>
      <c r="AX14">
        <v>158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37</v>
      </c>
      <c r="BH14">
        <v>310</v>
      </c>
      <c r="BI14">
        <v>0</v>
      </c>
      <c r="BJ14">
        <f t="shared" si="17"/>
        <v>347</v>
      </c>
      <c r="BK14">
        <v>0</v>
      </c>
      <c r="BL14">
        <f t="shared" si="18"/>
        <v>347</v>
      </c>
      <c r="BM14">
        <v>1</v>
      </c>
      <c r="BN14">
        <f t="shared" si="19"/>
        <v>5</v>
      </c>
      <c r="BO14">
        <f t="shared" si="20"/>
        <v>347</v>
      </c>
      <c r="BP14" t="s">
        <v>22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BZ14" t="s">
        <v>23</v>
      </c>
      <c r="CA14">
        <v>4768</v>
      </c>
    </row>
    <row r="15" spans="1:79" ht="17.25" customHeight="1" x14ac:dyDescent="0.3">
      <c r="A15" s="2">
        <v>44550</v>
      </c>
      <c r="B15" t="s">
        <v>50</v>
      </c>
      <c r="C15" t="s">
        <v>51</v>
      </c>
      <c r="D15" t="s">
        <v>27</v>
      </c>
      <c r="E15" t="s">
        <v>4</v>
      </c>
      <c r="F15">
        <v>204</v>
      </c>
      <c r="G15">
        <v>0</v>
      </c>
      <c r="H15">
        <v>0</v>
      </c>
      <c r="I15">
        <v>0</v>
      </c>
      <c r="J15">
        <f t="shared" si="0"/>
        <v>204</v>
      </c>
      <c r="K15">
        <v>0</v>
      </c>
      <c r="L15">
        <f t="shared" si="1"/>
        <v>204</v>
      </c>
      <c r="M15">
        <v>5</v>
      </c>
      <c r="N15">
        <v>1</v>
      </c>
      <c r="O15">
        <f t="shared" si="2"/>
        <v>40.799999999999997</v>
      </c>
      <c r="P15" t="s">
        <v>15</v>
      </c>
      <c r="Q15">
        <v>208</v>
      </c>
      <c r="R15">
        <v>0</v>
      </c>
      <c r="S15">
        <v>0</v>
      </c>
      <c r="T15">
        <v>0</v>
      </c>
      <c r="U15">
        <f t="shared" si="3"/>
        <v>208</v>
      </c>
      <c r="V15">
        <v>0</v>
      </c>
      <c r="W15">
        <f t="shared" si="4"/>
        <v>208</v>
      </c>
      <c r="X15">
        <v>1</v>
      </c>
      <c r="Y15">
        <v>2</v>
      </c>
      <c r="Z15">
        <f t="shared" si="5"/>
        <v>208</v>
      </c>
      <c r="AA15" t="s">
        <v>16</v>
      </c>
      <c r="AB15">
        <v>986</v>
      </c>
      <c r="AC15">
        <v>0</v>
      </c>
      <c r="AD15">
        <v>0</v>
      </c>
      <c r="AE15">
        <v>0</v>
      </c>
      <c r="AF15">
        <f t="shared" si="6"/>
        <v>986</v>
      </c>
      <c r="AG15">
        <v>0</v>
      </c>
      <c r="AH15">
        <f t="shared" si="7"/>
        <v>986</v>
      </c>
      <c r="AI15">
        <v>8</v>
      </c>
      <c r="AJ15">
        <f t="shared" si="8"/>
        <v>6</v>
      </c>
      <c r="AK15">
        <f t="shared" si="25"/>
        <v>123.25</v>
      </c>
      <c r="AL15" t="s">
        <v>19</v>
      </c>
      <c r="AM15">
        <v>713</v>
      </c>
      <c r="AN15">
        <v>130</v>
      </c>
      <c r="AO15">
        <v>-5</v>
      </c>
      <c r="AP15">
        <f t="shared" si="9"/>
        <v>838</v>
      </c>
      <c r="AQ15">
        <v>0</v>
      </c>
      <c r="AR15">
        <f t="shared" si="10"/>
        <v>838</v>
      </c>
      <c r="AS15">
        <v>17</v>
      </c>
      <c r="AT15">
        <f t="shared" si="11"/>
        <v>6</v>
      </c>
      <c r="AU15">
        <f t="shared" si="12"/>
        <v>49.294117647058826</v>
      </c>
      <c r="AV15" t="s">
        <v>20</v>
      </c>
      <c r="AW15">
        <v>166</v>
      </c>
      <c r="AX15">
        <v>0</v>
      </c>
      <c r="AY15">
        <v>0</v>
      </c>
      <c r="AZ15">
        <f t="shared" si="13"/>
        <v>166</v>
      </c>
      <c r="BA15">
        <v>320</v>
      </c>
      <c r="BB15">
        <f t="shared" si="14"/>
        <v>486</v>
      </c>
      <c r="BC15">
        <v>15</v>
      </c>
      <c r="BD15">
        <f t="shared" si="15"/>
        <v>7</v>
      </c>
      <c r="BE15">
        <f t="shared" si="16"/>
        <v>32.4</v>
      </c>
      <c r="BF15" t="s">
        <v>21</v>
      </c>
      <c r="BG15">
        <v>248</v>
      </c>
      <c r="BH15">
        <v>40</v>
      </c>
      <c r="BI15">
        <v>0</v>
      </c>
      <c r="BJ15">
        <f t="shared" si="17"/>
        <v>288</v>
      </c>
      <c r="BK15">
        <v>0</v>
      </c>
      <c r="BL15">
        <f t="shared" si="18"/>
        <v>288</v>
      </c>
      <c r="BM15">
        <v>4</v>
      </c>
      <c r="BN15">
        <f t="shared" si="19"/>
        <v>5</v>
      </c>
      <c r="BO15">
        <f t="shared" si="20"/>
        <v>72</v>
      </c>
      <c r="BP15" t="s">
        <v>22</v>
      </c>
      <c r="BQ15">
        <v>752</v>
      </c>
      <c r="BR15">
        <v>0</v>
      </c>
      <c r="BS15">
        <v>0</v>
      </c>
      <c r="BT15">
        <f t="shared" si="21"/>
        <v>752</v>
      </c>
      <c r="BU15">
        <v>0</v>
      </c>
      <c r="BV15">
        <f t="shared" si="22"/>
        <v>752</v>
      </c>
      <c r="BW15">
        <v>6</v>
      </c>
      <c r="BX15">
        <f t="shared" si="23"/>
        <v>5</v>
      </c>
      <c r="BY15">
        <f t="shared" si="24"/>
        <v>125.33333333333333</v>
      </c>
      <c r="BZ15" t="s">
        <v>23</v>
      </c>
      <c r="CA15">
        <v>1055</v>
      </c>
    </row>
    <row r="16" spans="1:79" ht="17.25" customHeight="1" x14ac:dyDescent="0.3">
      <c r="A16" s="2">
        <v>44550</v>
      </c>
      <c r="B16" t="s">
        <v>52</v>
      </c>
      <c r="C16" t="s">
        <v>53</v>
      </c>
      <c r="D16" t="s">
        <v>27</v>
      </c>
      <c r="E16" t="s">
        <v>4</v>
      </c>
      <c r="F16">
        <v>34</v>
      </c>
      <c r="G16">
        <v>0</v>
      </c>
      <c r="H16">
        <v>0</v>
      </c>
      <c r="I16">
        <v>0</v>
      </c>
      <c r="J16">
        <f t="shared" si="0"/>
        <v>34</v>
      </c>
      <c r="K16">
        <v>0</v>
      </c>
      <c r="L16">
        <f t="shared" si="1"/>
        <v>34</v>
      </c>
      <c r="M16">
        <v>3</v>
      </c>
      <c r="N16">
        <v>1</v>
      </c>
      <c r="O16">
        <f t="shared" si="2"/>
        <v>11.333333333333334</v>
      </c>
      <c r="P16" t="s">
        <v>15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1887</v>
      </c>
      <c r="AC16">
        <v>0</v>
      </c>
      <c r="AD16">
        <v>0</v>
      </c>
      <c r="AE16">
        <v>-20</v>
      </c>
      <c r="AF16">
        <f t="shared" si="6"/>
        <v>1867</v>
      </c>
      <c r="AG16">
        <v>0</v>
      </c>
      <c r="AH16">
        <f t="shared" si="7"/>
        <v>1867</v>
      </c>
      <c r="AI16">
        <v>26</v>
      </c>
      <c r="AJ16">
        <f t="shared" si="8"/>
        <v>6</v>
      </c>
      <c r="AK16">
        <f t="shared" si="25"/>
        <v>71.807692307692307</v>
      </c>
      <c r="AL16" t="s">
        <v>19</v>
      </c>
      <c r="AM16">
        <v>993</v>
      </c>
      <c r="AN16">
        <v>160</v>
      </c>
      <c r="AO16">
        <v>0</v>
      </c>
      <c r="AP16">
        <f t="shared" si="9"/>
        <v>1153</v>
      </c>
      <c r="AQ16">
        <v>0</v>
      </c>
      <c r="AR16">
        <f t="shared" si="10"/>
        <v>1153</v>
      </c>
      <c r="AS16">
        <v>7</v>
      </c>
      <c r="AT16">
        <f t="shared" si="11"/>
        <v>6</v>
      </c>
      <c r="AU16">
        <f t="shared" si="12"/>
        <v>164.71428571428572</v>
      </c>
      <c r="AV16" t="s">
        <v>20</v>
      </c>
      <c r="AW16">
        <v>137</v>
      </c>
      <c r="AX16">
        <v>160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54</v>
      </c>
      <c r="BH16">
        <v>660</v>
      </c>
      <c r="BI16">
        <v>0</v>
      </c>
      <c r="BJ16">
        <f t="shared" si="17"/>
        <v>714</v>
      </c>
      <c r="BK16">
        <v>0</v>
      </c>
      <c r="BL16">
        <f t="shared" si="18"/>
        <v>714</v>
      </c>
      <c r="BM16">
        <v>3</v>
      </c>
      <c r="BN16">
        <f t="shared" si="19"/>
        <v>5</v>
      </c>
      <c r="BO16">
        <f t="shared" si="20"/>
        <v>238</v>
      </c>
      <c r="BP16" t="s">
        <v>22</v>
      </c>
      <c r="BQ16">
        <v>607</v>
      </c>
      <c r="BR16">
        <v>380</v>
      </c>
      <c r="BS16">
        <v>0</v>
      </c>
      <c r="BT16">
        <f t="shared" si="21"/>
        <v>987</v>
      </c>
      <c r="BU16">
        <v>0</v>
      </c>
      <c r="BV16">
        <f t="shared" si="22"/>
        <v>987</v>
      </c>
      <c r="BW16">
        <v>20</v>
      </c>
      <c r="BX16">
        <f t="shared" si="23"/>
        <v>5</v>
      </c>
      <c r="BY16">
        <f t="shared" si="24"/>
        <v>49.35</v>
      </c>
      <c r="BZ16" t="s">
        <v>23</v>
      </c>
      <c r="CA16">
        <v>6658</v>
      </c>
    </row>
    <row r="17" spans="1:79" ht="17.25" customHeight="1" x14ac:dyDescent="0.3">
      <c r="A17" s="2">
        <v>44550</v>
      </c>
      <c r="B17" t="s">
        <v>54</v>
      </c>
      <c r="C17" t="s">
        <v>55</v>
      </c>
      <c r="D17" t="s">
        <v>27</v>
      </c>
      <c r="E17" t="s">
        <v>4</v>
      </c>
      <c r="F17">
        <v>258</v>
      </c>
      <c r="G17">
        <v>0</v>
      </c>
      <c r="H17">
        <v>0</v>
      </c>
      <c r="I17">
        <v>0</v>
      </c>
      <c r="J17">
        <f t="shared" si="0"/>
        <v>258</v>
      </c>
      <c r="K17">
        <v>0</v>
      </c>
      <c r="L17">
        <f t="shared" si="1"/>
        <v>258</v>
      </c>
      <c r="M17">
        <v>18</v>
      </c>
      <c r="N17">
        <v>1</v>
      </c>
      <c r="O17">
        <f t="shared" si="2"/>
        <v>14.333333333333334</v>
      </c>
      <c r="P17" t="s">
        <v>15</v>
      </c>
      <c r="Q17">
        <v>217</v>
      </c>
      <c r="R17">
        <v>0</v>
      </c>
      <c r="S17">
        <v>0</v>
      </c>
      <c r="T17">
        <v>-10</v>
      </c>
      <c r="U17">
        <f t="shared" si="3"/>
        <v>207</v>
      </c>
      <c r="V17">
        <v>0</v>
      </c>
      <c r="W17">
        <f t="shared" si="4"/>
        <v>207</v>
      </c>
      <c r="X17">
        <v>1</v>
      </c>
      <c r="Y17">
        <v>2</v>
      </c>
      <c r="Z17">
        <f t="shared" si="5"/>
        <v>207</v>
      </c>
      <c r="AA17" t="s">
        <v>16</v>
      </c>
      <c r="AB17">
        <v>551</v>
      </c>
      <c r="AC17">
        <v>0</v>
      </c>
      <c r="AD17">
        <v>0</v>
      </c>
      <c r="AE17">
        <v>-16</v>
      </c>
      <c r="AF17">
        <f t="shared" si="6"/>
        <v>535</v>
      </c>
      <c r="AG17">
        <v>0</v>
      </c>
      <c r="AH17">
        <f t="shared" si="7"/>
        <v>535</v>
      </c>
      <c r="AI17">
        <v>10</v>
      </c>
      <c r="AJ17">
        <f t="shared" si="8"/>
        <v>6</v>
      </c>
      <c r="AK17">
        <f t="shared" si="25"/>
        <v>53.5</v>
      </c>
      <c r="AL17" t="s">
        <v>19</v>
      </c>
      <c r="AM17">
        <v>1697</v>
      </c>
      <c r="AN17">
        <v>231</v>
      </c>
      <c r="AO17">
        <v>-14</v>
      </c>
      <c r="AP17">
        <f t="shared" si="9"/>
        <v>1914</v>
      </c>
      <c r="AQ17">
        <v>0</v>
      </c>
      <c r="AR17">
        <f t="shared" si="10"/>
        <v>1914</v>
      </c>
      <c r="AS17">
        <v>12</v>
      </c>
      <c r="AT17">
        <f t="shared" si="11"/>
        <v>6</v>
      </c>
      <c r="AU17">
        <f t="shared" si="12"/>
        <v>159.5</v>
      </c>
      <c r="AV17" t="s">
        <v>20</v>
      </c>
      <c r="AW17">
        <v>352</v>
      </c>
      <c r="AX17">
        <v>0</v>
      </c>
      <c r="AY17">
        <v>0</v>
      </c>
      <c r="AZ17">
        <f t="shared" si="13"/>
        <v>352</v>
      </c>
      <c r="BA17">
        <v>0</v>
      </c>
      <c r="BB17">
        <f t="shared" si="14"/>
        <v>352</v>
      </c>
      <c r="BC17">
        <v>3</v>
      </c>
      <c r="BD17">
        <f t="shared" si="15"/>
        <v>7</v>
      </c>
      <c r="BE17">
        <f t="shared" si="16"/>
        <v>117.33333333333333</v>
      </c>
      <c r="BF17" t="s">
        <v>21</v>
      </c>
      <c r="BG17">
        <v>363</v>
      </c>
      <c r="BH17">
        <v>0</v>
      </c>
      <c r="BI17">
        <v>0</v>
      </c>
      <c r="BJ17">
        <f t="shared" si="17"/>
        <v>363</v>
      </c>
      <c r="BK17">
        <v>0</v>
      </c>
      <c r="BL17">
        <f t="shared" si="18"/>
        <v>363</v>
      </c>
      <c r="BM17">
        <v>4</v>
      </c>
      <c r="BN17">
        <f t="shared" si="19"/>
        <v>5</v>
      </c>
      <c r="BO17">
        <f t="shared" si="20"/>
        <v>90.75</v>
      </c>
      <c r="BP17" t="s">
        <v>22</v>
      </c>
      <c r="BQ17">
        <v>357</v>
      </c>
      <c r="BR17">
        <v>0</v>
      </c>
      <c r="BS17">
        <v>0</v>
      </c>
      <c r="BT17">
        <f t="shared" si="21"/>
        <v>357</v>
      </c>
      <c r="BU17">
        <v>0</v>
      </c>
      <c r="BV17">
        <f t="shared" si="22"/>
        <v>357</v>
      </c>
      <c r="BW17">
        <v>3</v>
      </c>
      <c r="BX17">
        <f t="shared" si="23"/>
        <v>5</v>
      </c>
      <c r="BY17">
        <f t="shared" si="24"/>
        <v>119</v>
      </c>
      <c r="BZ17" t="s">
        <v>23</v>
      </c>
      <c r="CA17">
        <v>18960</v>
      </c>
    </row>
    <row r="18" spans="1:79" ht="17.25" customHeight="1" x14ac:dyDescent="0.3">
      <c r="A18" s="2">
        <v>44550</v>
      </c>
      <c r="B18" t="s">
        <v>56</v>
      </c>
      <c r="C18" t="s">
        <v>57</v>
      </c>
      <c r="D18" t="s">
        <v>27</v>
      </c>
      <c r="E18" t="s">
        <v>4</v>
      </c>
      <c r="F18">
        <v>196</v>
      </c>
      <c r="G18">
        <v>0</v>
      </c>
      <c r="H18">
        <v>0</v>
      </c>
      <c r="I18">
        <v>-22</v>
      </c>
      <c r="J18">
        <f t="shared" si="0"/>
        <v>174</v>
      </c>
      <c r="K18">
        <v>0</v>
      </c>
      <c r="L18">
        <f t="shared" si="1"/>
        <v>174</v>
      </c>
      <c r="M18">
        <v>26</v>
      </c>
      <c r="N18">
        <v>1</v>
      </c>
      <c r="O18">
        <f t="shared" si="2"/>
        <v>6.6923076923076925</v>
      </c>
      <c r="P18" t="s">
        <v>15</v>
      </c>
      <c r="Q18">
        <v>160</v>
      </c>
      <c r="R18">
        <v>0</v>
      </c>
      <c r="S18">
        <v>0</v>
      </c>
      <c r="T18">
        <v>-10</v>
      </c>
      <c r="U18">
        <f t="shared" si="3"/>
        <v>150</v>
      </c>
      <c r="V18">
        <v>0</v>
      </c>
      <c r="W18">
        <f t="shared" si="4"/>
        <v>150</v>
      </c>
      <c r="X18">
        <v>3</v>
      </c>
      <c r="Y18">
        <v>2</v>
      </c>
      <c r="Z18">
        <f t="shared" si="5"/>
        <v>50</v>
      </c>
      <c r="AA18" t="s">
        <v>16</v>
      </c>
      <c r="AB18">
        <v>2260</v>
      </c>
      <c r="AC18">
        <v>1530</v>
      </c>
      <c r="AD18">
        <v>0</v>
      </c>
      <c r="AE18">
        <v>-12</v>
      </c>
      <c r="AF18">
        <f t="shared" si="6"/>
        <v>3778</v>
      </c>
      <c r="AG18">
        <v>0</v>
      </c>
      <c r="AH18">
        <f t="shared" si="7"/>
        <v>3778</v>
      </c>
      <c r="AI18">
        <v>16</v>
      </c>
      <c r="AJ18">
        <f t="shared" si="8"/>
        <v>6</v>
      </c>
      <c r="AK18">
        <f t="shared" si="25"/>
        <v>236.125</v>
      </c>
      <c r="AL18" t="s">
        <v>19</v>
      </c>
      <c r="AM18">
        <v>1347</v>
      </c>
      <c r="AN18">
        <v>59</v>
      </c>
      <c r="AO18">
        <v>-23</v>
      </c>
      <c r="AP18">
        <f t="shared" si="9"/>
        <v>1383</v>
      </c>
      <c r="AQ18">
        <v>0</v>
      </c>
      <c r="AR18">
        <f t="shared" si="10"/>
        <v>1383</v>
      </c>
      <c r="AS18">
        <v>14</v>
      </c>
      <c r="AT18">
        <f t="shared" si="11"/>
        <v>6</v>
      </c>
      <c r="AU18">
        <f t="shared" si="12"/>
        <v>98.785714285714292</v>
      </c>
      <c r="AV18" t="s">
        <v>20</v>
      </c>
      <c r="AW18">
        <v>112</v>
      </c>
      <c r="AX18">
        <v>160</v>
      </c>
      <c r="AY18">
        <v>0</v>
      </c>
      <c r="AZ18">
        <f t="shared" si="13"/>
        <v>272</v>
      </c>
      <c r="BA18">
        <v>0</v>
      </c>
      <c r="BB18">
        <f t="shared" si="14"/>
        <v>272</v>
      </c>
      <c r="BC18">
        <v>3</v>
      </c>
      <c r="BD18">
        <f t="shared" si="15"/>
        <v>7</v>
      </c>
      <c r="BE18">
        <f t="shared" si="16"/>
        <v>90.666666666666671</v>
      </c>
      <c r="BF18" t="s">
        <v>21</v>
      </c>
      <c r="BG18">
        <v>236</v>
      </c>
      <c r="BH18">
        <v>0</v>
      </c>
      <c r="BI18">
        <v>0</v>
      </c>
      <c r="BJ18">
        <f t="shared" si="17"/>
        <v>236</v>
      </c>
      <c r="BK18">
        <v>0</v>
      </c>
      <c r="BL18">
        <f t="shared" si="18"/>
        <v>236</v>
      </c>
      <c r="BM18">
        <v>5</v>
      </c>
      <c r="BN18">
        <f t="shared" si="19"/>
        <v>5</v>
      </c>
      <c r="BO18">
        <f t="shared" si="20"/>
        <v>47.2</v>
      </c>
      <c r="BP18" t="s">
        <v>22</v>
      </c>
      <c r="BQ18">
        <v>446</v>
      </c>
      <c r="BR18">
        <v>0</v>
      </c>
      <c r="BS18">
        <v>0</v>
      </c>
      <c r="BT18">
        <f t="shared" si="21"/>
        <v>446</v>
      </c>
      <c r="BU18">
        <v>0</v>
      </c>
      <c r="BV18">
        <f t="shared" si="22"/>
        <v>446</v>
      </c>
      <c r="BW18">
        <v>3</v>
      </c>
      <c r="BX18">
        <f t="shared" si="23"/>
        <v>5</v>
      </c>
      <c r="BY18">
        <f t="shared" si="24"/>
        <v>148.66666666666666</v>
      </c>
      <c r="BZ18" t="s">
        <v>23</v>
      </c>
      <c r="CA18">
        <v>10223</v>
      </c>
    </row>
    <row r="19" spans="1:79" ht="17.25" customHeight="1" x14ac:dyDescent="0.3">
      <c r="A19" s="2">
        <v>44550</v>
      </c>
      <c r="B19" t="s">
        <v>58</v>
      </c>
      <c r="C19" t="s">
        <v>59</v>
      </c>
      <c r="D19" t="s">
        <v>27</v>
      </c>
      <c r="E19" t="s">
        <v>4</v>
      </c>
      <c r="F19">
        <v>50</v>
      </c>
      <c r="G19">
        <v>0</v>
      </c>
      <c r="H19">
        <v>0</v>
      </c>
      <c r="I19">
        <v>0</v>
      </c>
      <c r="J19">
        <f t="shared" si="0"/>
        <v>50</v>
      </c>
      <c r="K19">
        <v>0</v>
      </c>
      <c r="L19">
        <f t="shared" si="1"/>
        <v>50</v>
      </c>
      <c r="M19">
        <v>2</v>
      </c>
      <c r="N19">
        <v>1</v>
      </c>
      <c r="O19">
        <f t="shared" si="2"/>
        <v>25</v>
      </c>
      <c r="P19" t="s">
        <v>15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421</v>
      </c>
      <c r="AC19">
        <v>0</v>
      </c>
      <c r="AD19">
        <v>0</v>
      </c>
      <c r="AE19">
        <v>0</v>
      </c>
      <c r="AF19">
        <f t="shared" si="6"/>
        <v>421</v>
      </c>
      <c r="AG19">
        <v>0</v>
      </c>
      <c r="AH19">
        <f t="shared" si="7"/>
        <v>421</v>
      </c>
      <c r="AI19">
        <v>4</v>
      </c>
      <c r="AJ19">
        <f t="shared" si="8"/>
        <v>6</v>
      </c>
      <c r="AK19">
        <f t="shared" si="25"/>
        <v>105.25</v>
      </c>
      <c r="AL19" t="s">
        <v>19</v>
      </c>
      <c r="AM19">
        <v>53</v>
      </c>
      <c r="AN19">
        <v>0</v>
      </c>
      <c r="AO19">
        <v>0</v>
      </c>
      <c r="AP19">
        <f t="shared" si="9"/>
        <v>53</v>
      </c>
      <c r="AQ19">
        <v>0</v>
      </c>
      <c r="AR19">
        <f t="shared" si="10"/>
        <v>53</v>
      </c>
      <c r="AS19">
        <v>3</v>
      </c>
      <c r="AT19">
        <f t="shared" si="11"/>
        <v>6</v>
      </c>
      <c r="AU19">
        <f t="shared" si="12"/>
        <v>17.666666666666668</v>
      </c>
      <c r="AV19" t="s">
        <v>20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F19" t="s">
        <v>21</v>
      </c>
      <c r="BG19">
        <v>68</v>
      </c>
      <c r="BH19">
        <v>40</v>
      </c>
      <c r="BI19">
        <v>0</v>
      </c>
      <c r="BJ19">
        <f t="shared" si="17"/>
        <v>108</v>
      </c>
      <c r="BK19">
        <v>0</v>
      </c>
      <c r="BL19">
        <f t="shared" si="18"/>
        <v>108</v>
      </c>
      <c r="BM19">
        <v>1</v>
      </c>
      <c r="BN19">
        <f t="shared" si="19"/>
        <v>5</v>
      </c>
      <c r="BO19">
        <f t="shared" si="20"/>
        <v>108</v>
      </c>
      <c r="BP19" t="s">
        <v>22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2">
        <v>44550</v>
      </c>
      <c r="B20" t="s">
        <v>60</v>
      </c>
      <c r="C20" t="s">
        <v>61</v>
      </c>
      <c r="D20" t="s">
        <v>27</v>
      </c>
      <c r="E20" t="s">
        <v>4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P20" t="s">
        <v>15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729</v>
      </c>
      <c r="AC20">
        <v>0</v>
      </c>
      <c r="AD20">
        <v>0</v>
      </c>
      <c r="AE20">
        <v>-28</v>
      </c>
      <c r="AF20">
        <f t="shared" si="6"/>
        <v>701</v>
      </c>
      <c r="AG20">
        <v>0</v>
      </c>
      <c r="AH20">
        <f t="shared" si="7"/>
        <v>701</v>
      </c>
      <c r="AI20">
        <v>14</v>
      </c>
      <c r="AJ20">
        <f t="shared" si="8"/>
        <v>6</v>
      </c>
      <c r="AK20">
        <f t="shared" si="25"/>
        <v>50.071428571428569</v>
      </c>
      <c r="AL20" t="s">
        <v>19</v>
      </c>
      <c r="AM20">
        <v>266</v>
      </c>
      <c r="AN20">
        <v>0</v>
      </c>
      <c r="AO20">
        <v>0</v>
      </c>
      <c r="AP20">
        <f t="shared" si="9"/>
        <v>266</v>
      </c>
      <c r="AQ20">
        <v>0</v>
      </c>
      <c r="AR20">
        <f t="shared" si="10"/>
        <v>266</v>
      </c>
      <c r="AS20">
        <v>5</v>
      </c>
      <c r="AT20">
        <f t="shared" si="11"/>
        <v>6</v>
      </c>
      <c r="AU20">
        <f t="shared" si="12"/>
        <v>53.2</v>
      </c>
      <c r="AV20" t="s">
        <v>20</v>
      </c>
      <c r="AW20">
        <v>340</v>
      </c>
      <c r="AX20">
        <v>0</v>
      </c>
      <c r="AY20">
        <v>0</v>
      </c>
      <c r="AZ20">
        <f t="shared" si="13"/>
        <v>340</v>
      </c>
      <c r="BA20">
        <v>240</v>
      </c>
      <c r="BB20">
        <f t="shared" si="14"/>
        <v>580</v>
      </c>
      <c r="BC20">
        <v>10</v>
      </c>
      <c r="BD20">
        <f t="shared" si="15"/>
        <v>7</v>
      </c>
      <c r="BE20">
        <f t="shared" si="16"/>
        <v>58</v>
      </c>
      <c r="BF20" t="s">
        <v>21</v>
      </c>
      <c r="BG20">
        <v>178</v>
      </c>
      <c r="BH20">
        <v>0</v>
      </c>
      <c r="BI20">
        <v>-10</v>
      </c>
      <c r="BJ20">
        <f t="shared" si="17"/>
        <v>168</v>
      </c>
      <c r="BK20">
        <v>0</v>
      </c>
      <c r="BL20">
        <f t="shared" si="18"/>
        <v>168</v>
      </c>
      <c r="BM20">
        <v>1</v>
      </c>
      <c r="BN20">
        <f t="shared" si="19"/>
        <v>5</v>
      </c>
      <c r="BO20">
        <f t="shared" si="20"/>
        <v>168</v>
      </c>
      <c r="BP20" t="s">
        <v>22</v>
      </c>
      <c r="BQ20">
        <v>331</v>
      </c>
      <c r="BR20">
        <v>0</v>
      </c>
      <c r="BS20">
        <v>0</v>
      </c>
      <c r="BT20">
        <f t="shared" si="21"/>
        <v>331</v>
      </c>
      <c r="BU20">
        <v>0</v>
      </c>
      <c r="BV20">
        <f t="shared" si="22"/>
        <v>331</v>
      </c>
      <c r="BW20">
        <v>3</v>
      </c>
      <c r="BX20">
        <f t="shared" si="23"/>
        <v>5</v>
      </c>
      <c r="BY20">
        <f t="shared" si="24"/>
        <v>110.33333333333333</v>
      </c>
      <c r="BZ20" t="s">
        <v>23</v>
      </c>
      <c r="CA20">
        <v>1837</v>
      </c>
    </row>
    <row r="21" spans="1:79" ht="17.25" customHeight="1" x14ac:dyDescent="0.3">
      <c r="A21" s="2">
        <v>44550</v>
      </c>
      <c r="B21" t="s">
        <v>62</v>
      </c>
      <c r="C21" t="s">
        <v>63</v>
      </c>
      <c r="D21" t="s">
        <v>27</v>
      </c>
      <c r="E21" t="s">
        <v>4</v>
      </c>
      <c r="F21">
        <v>1019</v>
      </c>
      <c r="G21">
        <v>0</v>
      </c>
      <c r="H21">
        <v>0</v>
      </c>
      <c r="I21">
        <v>-51</v>
      </c>
      <c r="J21">
        <f t="shared" si="0"/>
        <v>968</v>
      </c>
      <c r="K21">
        <v>0</v>
      </c>
      <c r="L21">
        <f t="shared" si="1"/>
        <v>968</v>
      </c>
      <c r="M21">
        <v>77</v>
      </c>
      <c r="N21">
        <v>1</v>
      </c>
      <c r="O21">
        <f t="shared" si="2"/>
        <v>12.571428571428571</v>
      </c>
      <c r="P21" t="s">
        <v>15</v>
      </c>
      <c r="Q21">
        <v>479</v>
      </c>
      <c r="R21">
        <v>0</v>
      </c>
      <c r="S21">
        <v>0</v>
      </c>
      <c r="T21">
        <v>0</v>
      </c>
      <c r="U21">
        <f t="shared" si="3"/>
        <v>479</v>
      </c>
      <c r="V21">
        <v>0</v>
      </c>
      <c r="W21">
        <f t="shared" si="4"/>
        <v>479</v>
      </c>
      <c r="X21">
        <v>22</v>
      </c>
      <c r="Y21">
        <v>2</v>
      </c>
      <c r="Z21">
        <f t="shared" si="5"/>
        <v>21.772727272727273</v>
      </c>
      <c r="AA21" t="s">
        <v>16</v>
      </c>
      <c r="AB21">
        <v>12506</v>
      </c>
      <c r="AC21">
        <v>0</v>
      </c>
      <c r="AD21">
        <v>0</v>
      </c>
      <c r="AE21">
        <v>-116</v>
      </c>
      <c r="AF21">
        <f t="shared" si="6"/>
        <v>12390</v>
      </c>
      <c r="AG21">
        <v>6000</v>
      </c>
      <c r="AH21">
        <f t="shared" si="7"/>
        <v>18390</v>
      </c>
      <c r="AI21">
        <v>395</v>
      </c>
      <c r="AJ21">
        <f t="shared" si="8"/>
        <v>6</v>
      </c>
      <c r="AK21">
        <f t="shared" si="25"/>
        <v>46.556962025316459</v>
      </c>
      <c r="AL21" t="s">
        <v>19</v>
      </c>
      <c r="AM21">
        <v>2575</v>
      </c>
      <c r="AN21">
        <v>70</v>
      </c>
      <c r="AO21">
        <v>-95</v>
      </c>
      <c r="AP21">
        <f t="shared" si="9"/>
        <v>2550</v>
      </c>
      <c r="AQ21">
        <v>0</v>
      </c>
      <c r="AR21">
        <f t="shared" si="10"/>
        <v>2550</v>
      </c>
      <c r="AS21">
        <v>63</v>
      </c>
      <c r="AT21">
        <f t="shared" si="11"/>
        <v>6</v>
      </c>
      <c r="AU21">
        <f t="shared" si="12"/>
        <v>40.476190476190474</v>
      </c>
      <c r="AV21" t="s">
        <v>20</v>
      </c>
      <c r="AW21">
        <v>2425</v>
      </c>
      <c r="AX21">
        <v>0</v>
      </c>
      <c r="AY21">
        <v>-65</v>
      </c>
      <c r="AZ21">
        <f t="shared" si="13"/>
        <v>2360</v>
      </c>
      <c r="BA21">
        <v>1500</v>
      </c>
      <c r="BB21">
        <f t="shared" si="14"/>
        <v>3860</v>
      </c>
      <c r="BC21">
        <v>91</v>
      </c>
      <c r="BD21">
        <f t="shared" si="15"/>
        <v>7</v>
      </c>
      <c r="BE21">
        <f t="shared" si="16"/>
        <v>42.417582417582416</v>
      </c>
      <c r="BF21" t="s">
        <v>21</v>
      </c>
      <c r="BG21">
        <v>1453</v>
      </c>
      <c r="BH21">
        <v>0</v>
      </c>
      <c r="BI21">
        <v>0</v>
      </c>
      <c r="BJ21">
        <f t="shared" si="17"/>
        <v>1453</v>
      </c>
      <c r="BK21">
        <v>0</v>
      </c>
      <c r="BL21">
        <f t="shared" si="18"/>
        <v>1453</v>
      </c>
      <c r="BM21">
        <v>39</v>
      </c>
      <c r="BN21">
        <f t="shared" si="19"/>
        <v>5</v>
      </c>
      <c r="BO21">
        <f t="shared" si="20"/>
        <v>37.256410256410255</v>
      </c>
      <c r="BP21" t="s">
        <v>22</v>
      </c>
      <c r="BQ21">
        <v>2126</v>
      </c>
      <c r="BR21">
        <v>0</v>
      </c>
      <c r="BS21">
        <v>0</v>
      </c>
      <c r="BT21">
        <f t="shared" si="21"/>
        <v>2126</v>
      </c>
      <c r="BU21">
        <v>0</v>
      </c>
      <c r="BV21">
        <f t="shared" si="22"/>
        <v>2126</v>
      </c>
      <c r="BW21">
        <v>17</v>
      </c>
      <c r="BX21">
        <f t="shared" si="23"/>
        <v>5</v>
      </c>
      <c r="BY21">
        <f t="shared" si="24"/>
        <v>125.05882352941177</v>
      </c>
      <c r="BZ21" t="s">
        <v>23</v>
      </c>
      <c r="CA21">
        <v>6900</v>
      </c>
    </row>
    <row r="22" spans="1:79" ht="17.25" customHeight="1" x14ac:dyDescent="0.3">
      <c r="A22" s="2">
        <v>44550</v>
      </c>
      <c r="B22" t="s">
        <v>64</v>
      </c>
      <c r="C22" t="s">
        <v>65</v>
      </c>
      <c r="D22" t="s">
        <v>27</v>
      </c>
      <c r="E22" t="s">
        <v>4</v>
      </c>
      <c r="F22">
        <v>21098</v>
      </c>
      <c r="G22">
        <v>0</v>
      </c>
      <c r="H22">
        <v>0</v>
      </c>
      <c r="I22">
        <v>-2038</v>
      </c>
      <c r="J22">
        <f t="shared" si="0"/>
        <v>19060</v>
      </c>
      <c r="K22">
        <v>0</v>
      </c>
      <c r="L22">
        <f t="shared" si="1"/>
        <v>19060</v>
      </c>
      <c r="M22">
        <v>4430</v>
      </c>
      <c r="N22">
        <v>1</v>
      </c>
      <c r="O22">
        <f t="shared" si="2"/>
        <v>4.302483069977427</v>
      </c>
      <c r="P22" t="s">
        <v>15</v>
      </c>
      <c r="Q22">
        <v>16242</v>
      </c>
      <c r="R22">
        <v>0</v>
      </c>
      <c r="S22">
        <v>0</v>
      </c>
      <c r="T22">
        <v>-292</v>
      </c>
      <c r="U22">
        <f t="shared" si="3"/>
        <v>15950</v>
      </c>
      <c r="V22">
        <v>0</v>
      </c>
      <c r="W22">
        <f t="shared" si="4"/>
        <v>15950</v>
      </c>
      <c r="X22">
        <v>598</v>
      </c>
      <c r="Y22">
        <v>2</v>
      </c>
      <c r="Z22">
        <f t="shared" si="5"/>
        <v>26.672240802675585</v>
      </c>
      <c r="AA22" t="s">
        <v>16</v>
      </c>
      <c r="AB22">
        <v>162522</v>
      </c>
      <c r="AC22">
        <v>0</v>
      </c>
      <c r="AD22">
        <v>0</v>
      </c>
      <c r="AE22">
        <v>-5133</v>
      </c>
      <c r="AF22">
        <f t="shared" si="6"/>
        <v>157389</v>
      </c>
      <c r="AG22">
        <f>45000+21312</f>
        <v>66312</v>
      </c>
      <c r="AH22">
        <f t="shared" si="7"/>
        <v>223701</v>
      </c>
      <c r="AI22">
        <v>4976</v>
      </c>
      <c r="AJ22">
        <f t="shared" si="8"/>
        <v>6</v>
      </c>
      <c r="AK22">
        <f t="shared" si="25"/>
        <v>44.955988745980704</v>
      </c>
      <c r="AL22" t="s">
        <v>19</v>
      </c>
      <c r="AM22">
        <v>25867</v>
      </c>
      <c r="AN22">
        <v>2930</v>
      </c>
      <c r="AO22">
        <v>-1084</v>
      </c>
      <c r="AP22">
        <f t="shared" si="9"/>
        <v>27713</v>
      </c>
      <c r="AQ22">
        <v>0</v>
      </c>
      <c r="AR22">
        <f t="shared" si="10"/>
        <v>27713</v>
      </c>
      <c r="AS22">
        <v>1243</v>
      </c>
      <c r="AT22">
        <f t="shared" si="11"/>
        <v>6</v>
      </c>
      <c r="AU22">
        <f t="shared" si="12"/>
        <v>22.295253419147226</v>
      </c>
      <c r="AV22" t="s">
        <v>20</v>
      </c>
      <c r="AW22">
        <v>32093</v>
      </c>
      <c r="AX22">
        <v>0</v>
      </c>
      <c r="AY22">
        <v>-1196</v>
      </c>
      <c r="AZ22">
        <f t="shared" si="13"/>
        <v>30897</v>
      </c>
      <c r="BA22">
        <v>114253</v>
      </c>
      <c r="BB22">
        <f t="shared" si="14"/>
        <v>145150</v>
      </c>
      <c r="BC22">
        <v>3376</v>
      </c>
      <c r="BD22">
        <f t="shared" si="15"/>
        <v>7</v>
      </c>
      <c r="BE22">
        <f t="shared" si="16"/>
        <v>42.994668246445499</v>
      </c>
      <c r="BF22" t="s">
        <v>21</v>
      </c>
      <c r="BG22">
        <v>29935</v>
      </c>
      <c r="BH22">
        <v>0</v>
      </c>
      <c r="BI22">
        <v>-992</v>
      </c>
      <c r="BJ22">
        <f t="shared" si="17"/>
        <v>28943</v>
      </c>
      <c r="BK22">
        <v>0</v>
      </c>
      <c r="BL22">
        <f t="shared" si="18"/>
        <v>28943</v>
      </c>
      <c r="BM22">
        <v>1370</v>
      </c>
      <c r="BN22">
        <f t="shared" si="19"/>
        <v>5</v>
      </c>
      <c r="BO22">
        <f>IFERROR(BL22/BM22,0)</f>
        <v>21.126277372262773</v>
      </c>
      <c r="BP22" t="s">
        <v>22</v>
      </c>
      <c r="BQ22">
        <v>59254</v>
      </c>
      <c r="BR22">
        <v>0</v>
      </c>
      <c r="BS22">
        <v>-146</v>
      </c>
      <c r="BT22">
        <f t="shared" si="21"/>
        <v>59108</v>
      </c>
      <c r="BU22">
        <v>0</v>
      </c>
      <c r="BV22">
        <f t="shared" si="22"/>
        <v>59108</v>
      </c>
      <c r="BW22">
        <v>985</v>
      </c>
      <c r="BX22">
        <f t="shared" si="23"/>
        <v>5</v>
      </c>
      <c r="BY22">
        <f t="shared" si="24"/>
        <v>60.008121827411166</v>
      </c>
      <c r="BZ22" t="s">
        <v>23</v>
      </c>
      <c r="CA22">
        <v>197569</v>
      </c>
    </row>
    <row r="23" spans="1:79" ht="17.25" customHeight="1" x14ac:dyDescent="0.3">
      <c r="A23" s="2">
        <v>44550</v>
      </c>
      <c r="B23" t="s">
        <v>66</v>
      </c>
      <c r="C23" t="s">
        <v>67</v>
      </c>
      <c r="D23" t="s">
        <v>27</v>
      </c>
      <c r="E23" t="s">
        <v>4</v>
      </c>
      <c r="F23">
        <v>639</v>
      </c>
      <c r="G23">
        <v>339</v>
      </c>
      <c r="H23">
        <v>0</v>
      </c>
      <c r="I23">
        <v>0</v>
      </c>
      <c r="J23">
        <f t="shared" si="0"/>
        <v>978</v>
      </c>
      <c r="K23">
        <v>0</v>
      </c>
      <c r="L23">
        <f t="shared" si="1"/>
        <v>978</v>
      </c>
      <c r="M23">
        <v>14</v>
      </c>
      <c r="N23">
        <v>1</v>
      </c>
      <c r="O23">
        <f t="shared" si="2"/>
        <v>69.857142857142861</v>
      </c>
      <c r="P23" t="s">
        <v>15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1422</v>
      </c>
      <c r="AC23">
        <v>0</v>
      </c>
      <c r="AD23">
        <v>0</v>
      </c>
      <c r="AE23">
        <v>0</v>
      </c>
      <c r="AF23">
        <f t="shared" si="6"/>
        <v>1422</v>
      </c>
      <c r="AG23">
        <v>0</v>
      </c>
      <c r="AH23">
        <f t="shared" si="7"/>
        <v>1422</v>
      </c>
      <c r="AI23">
        <v>17</v>
      </c>
      <c r="AJ23">
        <f t="shared" si="8"/>
        <v>6</v>
      </c>
      <c r="AK23">
        <f t="shared" si="25"/>
        <v>83.647058823529406</v>
      </c>
      <c r="AL23" t="s">
        <v>19</v>
      </c>
      <c r="AM23">
        <v>518</v>
      </c>
      <c r="AN23">
        <v>950</v>
      </c>
      <c r="AO23">
        <v>0</v>
      </c>
      <c r="AP23">
        <f t="shared" si="9"/>
        <v>1468</v>
      </c>
      <c r="AQ23">
        <v>0</v>
      </c>
      <c r="AR23">
        <f t="shared" si="10"/>
        <v>1468</v>
      </c>
      <c r="AS23">
        <v>15</v>
      </c>
      <c r="AT23">
        <f t="shared" si="11"/>
        <v>6</v>
      </c>
      <c r="AU23">
        <f t="shared" si="12"/>
        <v>97.86666666666666</v>
      </c>
      <c r="AV23" t="s">
        <v>20</v>
      </c>
      <c r="AW23">
        <v>2</v>
      </c>
      <c r="AX23">
        <v>0</v>
      </c>
      <c r="AY23">
        <v>0</v>
      </c>
      <c r="AZ23">
        <f t="shared" si="13"/>
        <v>2</v>
      </c>
      <c r="BA23">
        <v>0</v>
      </c>
      <c r="BB23">
        <f t="shared" si="14"/>
        <v>2</v>
      </c>
      <c r="BC23">
        <v>5</v>
      </c>
      <c r="BD23">
        <f t="shared" si="15"/>
        <v>7</v>
      </c>
      <c r="BE23">
        <f t="shared" si="16"/>
        <v>0.4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1019</v>
      </c>
      <c r="BR23">
        <v>335</v>
      </c>
      <c r="BS23">
        <v>0</v>
      </c>
      <c r="BT23">
        <f t="shared" si="21"/>
        <v>1354</v>
      </c>
      <c r="BU23">
        <v>0</v>
      </c>
      <c r="BV23">
        <f t="shared" si="22"/>
        <v>1354</v>
      </c>
      <c r="BW23">
        <v>8</v>
      </c>
      <c r="BX23">
        <f t="shared" si="23"/>
        <v>5</v>
      </c>
      <c r="BY23">
        <f t="shared" si="24"/>
        <v>169.25</v>
      </c>
      <c r="BZ23" t="s">
        <v>23</v>
      </c>
      <c r="CA23">
        <v>0</v>
      </c>
    </row>
    <row r="24" spans="1:79" ht="17.25" customHeight="1" x14ac:dyDescent="0.3">
      <c r="A24" s="2">
        <v>44550</v>
      </c>
      <c r="B24" t="s">
        <v>68</v>
      </c>
      <c r="C24" t="s">
        <v>69</v>
      </c>
      <c r="D24" t="s">
        <v>27</v>
      </c>
      <c r="E24" t="s">
        <v>4</v>
      </c>
      <c r="F24">
        <v>397</v>
      </c>
      <c r="G24">
        <v>0</v>
      </c>
      <c r="H24">
        <v>0</v>
      </c>
      <c r="I24">
        <v>-8</v>
      </c>
      <c r="J24">
        <f t="shared" si="0"/>
        <v>389</v>
      </c>
      <c r="K24">
        <v>0</v>
      </c>
      <c r="L24">
        <f t="shared" si="1"/>
        <v>389</v>
      </c>
      <c r="M24">
        <v>17</v>
      </c>
      <c r="N24">
        <v>1</v>
      </c>
      <c r="O24">
        <f t="shared" si="2"/>
        <v>22.882352941176471</v>
      </c>
      <c r="P24" t="s">
        <v>15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A24" t="s">
        <v>16</v>
      </c>
      <c r="AB24">
        <v>206</v>
      </c>
      <c r="AC24">
        <v>0</v>
      </c>
      <c r="AD24">
        <v>0</v>
      </c>
      <c r="AE24">
        <v>-11</v>
      </c>
      <c r="AF24">
        <f t="shared" si="6"/>
        <v>195</v>
      </c>
      <c r="AG24">
        <v>0</v>
      </c>
      <c r="AH24">
        <f t="shared" si="7"/>
        <v>195</v>
      </c>
      <c r="AI24">
        <v>7</v>
      </c>
      <c r="AJ24">
        <f t="shared" si="8"/>
        <v>6</v>
      </c>
      <c r="AK24">
        <f t="shared" si="25"/>
        <v>27.857142857142858</v>
      </c>
      <c r="AL24" t="s">
        <v>19</v>
      </c>
      <c r="AM24">
        <v>1297</v>
      </c>
      <c r="AN24">
        <v>600</v>
      </c>
      <c r="AO24">
        <v>0</v>
      </c>
      <c r="AP24">
        <f t="shared" si="9"/>
        <v>1897</v>
      </c>
      <c r="AQ24">
        <v>0</v>
      </c>
      <c r="AR24">
        <f t="shared" si="10"/>
        <v>1897</v>
      </c>
      <c r="AS24">
        <v>16</v>
      </c>
      <c r="AT24">
        <f t="shared" si="11"/>
        <v>6</v>
      </c>
      <c r="AU24">
        <f t="shared" si="12"/>
        <v>118.5625</v>
      </c>
      <c r="AV24" t="s">
        <v>20</v>
      </c>
      <c r="AW24">
        <v>212</v>
      </c>
      <c r="AX24">
        <v>0</v>
      </c>
      <c r="AY24">
        <v>-5</v>
      </c>
      <c r="AZ24">
        <f t="shared" si="13"/>
        <v>207</v>
      </c>
      <c r="BA24">
        <v>300</v>
      </c>
      <c r="BB24">
        <f t="shared" si="14"/>
        <v>507</v>
      </c>
      <c r="BC24">
        <v>13</v>
      </c>
      <c r="BD24">
        <f t="shared" si="15"/>
        <v>7</v>
      </c>
      <c r="BE24">
        <f t="shared" si="16"/>
        <v>39</v>
      </c>
      <c r="BF24" t="s">
        <v>21</v>
      </c>
      <c r="BG24">
        <v>380</v>
      </c>
      <c r="BH24">
        <v>300</v>
      </c>
      <c r="BI24">
        <v>0</v>
      </c>
      <c r="BJ24">
        <f t="shared" si="17"/>
        <v>680</v>
      </c>
      <c r="BK24">
        <v>0</v>
      </c>
      <c r="BL24">
        <f t="shared" si="18"/>
        <v>680</v>
      </c>
      <c r="BM24">
        <v>6</v>
      </c>
      <c r="BN24">
        <f t="shared" si="19"/>
        <v>5</v>
      </c>
      <c r="BO24">
        <f t="shared" si="20"/>
        <v>113.33333333333333</v>
      </c>
      <c r="BP24" t="s">
        <v>22</v>
      </c>
      <c r="BQ24">
        <v>834</v>
      </c>
      <c r="BR24">
        <v>0</v>
      </c>
      <c r="BS24">
        <v>0</v>
      </c>
      <c r="BT24">
        <f t="shared" si="21"/>
        <v>834</v>
      </c>
      <c r="BU24">
        <v>0</v>
      </c>
      <c r="BV24">
        <f t="shared" si="22"/>
        <v>834</v>
      </c>
      <c r="BW24">
        <v>8</v>
      </c>
      <c r="BX24">
        <f t="shared" si="23"/>
        <v>5</v>
      </c>
      <c r="BY24">
        <f t="shared" si="24"/>
        <v>104.25</v>
      </c>
      <c r="BZ24" t="s">
        <v>23</v>
      </c>
      <c r="CA24">
        <v>598</v>
      </c>
    </row>
    <row r="25" spans="1:79" ht="17.25" customHeight="1" x14ac:dyDescent="0.3">
      <c r="A25" s="2">
        <v>44550</v>
      </c>
      <c r="B25" t="s">
        <v>70</v>
      </c>
      <c r="C25" t="s">
        <v>71</v>
      </c>
      <c r="D25" t="s">
        <v>27</v>
      </c>
      <c r="E25" t="s">
        <v>4</v>
      </c>
      <c r="F25">
        <v>772</v>
      </c>
      <c r="G25">
        <v>0</v>
      </c>
      <c r="H25">
        <v>0</v>
      </c>
      <c r="I25">
        <v>-80</v>
      </c>
      <c r="J25">
        <f t="shared" si="0"/>
        <v>692</v>
      </c>
      <c r="K25">
        <v>0</v>
      </c>
      <c r="L25">
        <f t="shared" si="1"/>
        <v>692</v>
      </c>
      <c r="M25">
        <v>94</v>
      </c>
      <c r="N25">
        <v>1</v>
      </c>
      <c r="O25">
        <f t="shared" si="2"/>
        <v>7.3617021276595747</v>
      </c>
      <c r="P25" t="s">
        <v>15</v>
      </c>
      <c r="Q25">
        <v>553</v>
      </c>
      <c r="R25">
        <v>0</v>
      </c>
      <c r="S25">
        <v>0</v>
      </c>
      <c r="T25">
        <v>-5</v>
      </c>
      <c r="U25">
        <f t="shared" si="3"/>
        <v>548</v>
      </c>
      <c r="V25">
        <v>0</v>
      </c>
      <c r="W25">
        <f t="shared" si="4"/>
        <v>548</v>
      </c>
      <c r="X25">
        <v>23</v>
      </c>
      <c r="Y25">
        <v>2</v>
      </c>
      <c r="Z25">
        <f t="shared" si="5"/>
        <v>23.826086956521738</v>
      </c>
      <c r="AA25" t="s">
        <v>16</v>
      </c>
      <c r="AB25">
        <v>2155</v>
      </c>
      <c r="AC25">
        <v>0</v>
      </c>
      <c r="AD25">
        <v>0</v>
      </c>
      <c r="AE25">
        <v>-25</v>
      </c>
      <c r="AF25">
        <f t="shared" si="6"/>
        <v>2130</v>
      </c>
      <c r="AG25">
        <v>0</v>
      </c>
      <c r="AH25">
        <f t="shared" si="7"/>
        <v>2130</v>
      </c>
      <c r="AI25">
        <v>59</v>
      </c>
      <c r="AJ25">
        <f t="shared" si="8"/>
        <v>6</v>
      </c>
      <c r="AK25">
        <f t="shared" si="25"/>
        <v>36.101694915254235</v>
      </c>
      <c r="AL25" t="s">
        <v>19</v>
      </c>
      <c r="AM25">
        <v>1593</v>
      </c>
      <c r="AN25">
        <v>0</v>
      </c>
      <c r="AO25">
        <v>-53</v>
      </c>
      <c r="AP25">
        <f t="shared" si="9"/>
        <v>1540</v>
      </c>
      <c r="AQ25">
        <v>0</v>
      </c>
      <c r="AR25">
        <f t="shared" si="10"/>
        <v>1540</v>
      </c>
      <c r="AS25">
        <v>82</v>
      </c>
      <c r="AT25">
        <f t="shared" si="11"/>
        <v>6</v>
      </c>
      <c r="AU25">
        <f t="shared" si="12"/>
        <v>18.780487804878049</v>
      </c>
      <c r="AV25" t="s">
        <v>20</v>
      </c>
      <c r="AW25">
        <v>1601</v>
      </c>
      <c r="AX25">
        <v>0</v>
      </c>
      <c r="AY25">
        <v>-51</v>
      </c>
      <c r="AZ25">
        <f t="shared" si="13"/>
        <v>1550</v>
      </c>
      <c r="BA25">
        <v>2100</v>
      </c>
      <c r="BB25">
        <f t="shared" si="14"/>
        <v>3650</v>
      </c>
      <c r="BC25">
        <v>72</v>
      </c>
      <c r="BD25">
        <f t="shared" si="15"/>
        <v>7</v>
      </c>
      <c r="BE25">
        <f t="shared" si="16"/>
        <v>50.694444444444443</v>
      </c>
      <c r="BF25" t="s">
        <v>21</v>
      </c>
      <c r="BG25">
        <v>1027</v>
      </c>
      <c r="BH25">
        <v>0</v>
      </c>
      <c r="BI25">
        <v>-38</v>
      </c>
      <c r="BJ25">
        <f t="shared" si="17"/>
        <v>989</v>
      </c>
      <c r="BK25">
        <v>0</v>
      </c>
      <c r="BL25">
        <f t="shared" si="18"/>
        <v>989</v>
      </c>
      <c r="BM25">
        <v>45</v>
      </c>
      <c r="BN25">
        <f t="shared" si="19"/>
        <v>5</v>
      </c>
      <c r="BO25">
        <f t="shared" si="20"/>
        <v>21.977777777777778</v>
      </c>
      <c r="BP25" t="s">
        <v>22</v>
      </c>
      <c r="BQ25">
        <v>3949</v>
      </c>
      <c r="BR25">
        <v>0</v>
      </c>
      <c r="BS25">
        <v>-20</v>
      </c>
      <c r="BT25">
        <f t="shared" si="21"/>
        <v>3929</v>
      </c>
      <c r="BU25">
        <v>0</v>
      </c>
      <c r="BV25">
        <f t="shared" si="22"/>
        <v>3929</v>
      </c>
      <c r="BW25">
        <v>41</v>
      </c>
      <c r="BX25">
        <f t="shared" si="23"/>
        <v>5</v>
      </c>
      <c r="BY25">
        <f t="shared" si="24"/>
        <v>95.829268292682926</v>
      </c>
      <c r="BZ25" t="s">
        <v>23</v>
      </c>
      <c r="CA25">
        <v>32700</v>
      </c>
    </row>
    <row r="26" spans="1:79" ht="17.25" customHeight="1" x14ac:dyDescent="0.3">
      <c r="A26" s="2">
        <v>44550</v>
      </c>
      <c r="B26" t="s">
        <v>72</v>
      </c>
      <c r="C26" t="s">
        <v>73</v>
      </c>
      <c r="D26" t="s">
        <v>27</v>
      </c>
      <c r="E26" t="s">
        <v>4</v>
      </c>
      <c r="F26">
        <v>626</v>
      </c>
      <c r="G26">
        <v>0</v>
      </c>
      <c r="H26">
        <v>0</v>
      </c>
      <c r="I26">
        <v>0</v>
      </c>
      <c r="J26">
        <f t="shared" si="0"/>
        <v>626</v>
      </c>
      <c r="K26">
        <v>0</v>
      </c>
      <c r="L26">
        <f t="shared" si="1"/>
        <v>626</v>
      </c>
      <c r="M26">
        <v>33</v>
      </c>
      <c r="N26">
        <v>1</v>
      </c>
      <c r="O26">
        <f t="shared" si="2"/>
        <v>18.969696969696969</v>
      </c>
      <c r="P26" t="s">
        <v>15</v>
      </c>
      <c r="Q26">
        <v>190</v>
      </c>
      <c r="R26">
        <v>0</v>
      </c>
      <c r="S26">
        <v>0</v>
      </c>
      <c r="T26">
        <v>0</v>
      </c>
      <c r="U26">
        <f t="shared" si="3"/>
        <v>190</v>
      </c>
      <c r="V26">
        <v>0</v>
      </c>
      <c r="W26">
        <f t="shared" si="4"/>
        <v>190</v>
      </c>
      <c r="X26">
        <v>8</v>
      </c>
      <c r="Y26">
        <v>2</v>
      </c>
      <c r="Z26">
        <f t="shared" si="5"/>
        <v>23.75</v>
      </c>
      <c r="AA26" t="s">
        <v>16</v>
      </c>
      <c r="AB26">
        <v>1092</v>
      </c>
      <c r="AC26">
        <v>0</v>
      </c>
      <c r="AD26">
        <v>0</v>
      </c>
      <c r="AE26">
        <v>-85</v>
      </c>
      <c r="AF26">
        <f t="shared" si="6"/>
        <v>1007</v>
      </c>
      <c r="AG26">
        <v>0</v>
      </c>
      <c r="AH26">
        <f t="shared" si="7"/>
        <v>1007</v>
      </c>
      <c r="AI26">
        <v>26</v>
      </c>
      <c r="AJ26">
        <f t="shared" si="8"/>
        <v>6</v>
      </c>
      <c r="AK26">
        <f t="shared" si="25"/>
        <v>38.730769230769234</v>
      </c>
      <c r="AL26" t="s">
        <v>19</v>
      </c>
      <c r="AM26">
        <v>1511</v>
      </c>
      <c r="AN26">
        <v>1700</v>
      </c>
      <c r="AO26">
        <v>-52</v>
      </c>
      <c r="AP26">
        <f t="shared" si="9"/>
        <v>3159</v>
      </c>
      <c r="AQ26">
        <v>0</v>
      </c>
      <c r="AR26">
        <f t="shared" si="10"/>
        <v>3159</v>
      </c>
      <c r="AS26">
        <v>30</v>
      </c>
      <c r="AT26">
        <f t="shared" si="11"/>
        <v>6</v>
      </c>
      <c r="AU26">
        <f t="shared" si="12"/>
        <v>105.3</v>
      </c>
      <c r="AV26" t="s">
        <v>20</v>
      </c>
      <c r="AW26">
        <v>979</v>
      </c>
      <c r="AX26">
        <v>0</v>
      </c>
      <c r="AY26">
        <v>-5</v>
      </c>
      <c r="AZ26">
        <f t="shared" si="13"/>
        <v>974</v>
      </c>
      <c r="BA26">
        <v>0</v>
      </c>
      <c r="BB26">
        <f t="shared" si="14"/>
        <v>974</v>
      </c>
      <c r="BC26">
        <v>15</v>
      </c>
      <c r="BD26">
        <f t="shared" si="15"/>
        <v>7</v>
      </c>
      <c r="BE26">
        <f t="shared" si="16"/>
        <v>64.933333333333337</v>
      </c>
      <c r="BF26" t="s">
        <v>21</v>
      </c>
      <c r="BG26">
        <v>1332</v>
      </c>
      <c r="BH26">
        <v>0</v>
      </c>
      <c r="BI26">
        <v>0</v>
      </c>
      <c r="BJ26">
        <f t="shared" si="17"/>
        <v>1332</v>
      </c>
      <c r="BK26">
        <v>0</v>
      </c>
      <c r="BL26">
        <f t="shared" si="18"/>
        <v>1332</v>
      </c>
      <c r="BM26">
        <v>14</v>
      </c>
      <c r="BN26">
        <f t="shared" si="19"/>
        <v>5</v>
      </c>
      <c r="BO26">
        <f t="shared" si="20"/>
        <v>95.142857142857139</v>
      </c>
      <c r="BP26" t="s">
        <v>22</v>
      </c>
      <c r="BQ26">
        <v>460</v>
      </c>
      <c r="BR26">
        <v>475</v>
      </c>
      <c r="BS26">
        <v>-10</v>
      </c>
      <c r="BT26">
        <f t="shared" si="21"/>
        <v>925</v>
      </c>
      <c r="BU26">
        <v>0</v>
      </c>
      <c r="BV26">
        <f t="shared" si="22"/>
        <v>925</v>
      </c>
      <c r="BW26">
        <v>24</v>
      </c>
      <c r="BX26">
        <f t="shared" si="23"/>
        <v>5</v>
      </c>
      <c r="BY26">
        <f t="shared" si="24"/>
        <v>38.541666666666664</v>
      </c>
      <c r="BZ26" t="s">
        <v>23</v>
      </c>
      <c r="CA26">
        <v>8700</v>
      </c>
    </row>
    <row r="27" spans="1:79" ht="17.25" customHeight="1" x14ac:dyDescent="0.3">
      <c r="A27" s="2">
        <v>44550</v>
      </c>
      <c r="B27" t="s">
        <v>74</v>
      </c>
      <c r="C27" t="s">
        <v>75</v>
      </c>
      <c r="D27" t="s">
        <v>27</v>
      </c>
      <c r="E27" t="s">
        <v>4</v>
      </c>
      <c r="F27">
        <v>4003</v>
      </c>
      <c r="G27">
        <v>1758</v>
      </c>
      <c r="H27">
        <v>0</v>
      </c>
      <c r="I27">
        <v>-43</v>
      </c>
      <c r="J27">
        <f t="shared" si="0"/>
        <v>5718</v>
      </c>
      <c r="K27">
        <v>0</v>
      </c>
      <c r="L27">
        <f t="shared" si="1"/>
        <v>5718</v>
      </c>
      <c r="M27">
        <v>825</v>
      </c>
      <c r="N27">
        <v>1</v>
      </c>
      <c r="O27">
        <f t="shared" si="2"/>
        <v>6.9309090909090907</v>
      </c>
      <c r="P27" t="s">
        <v>15</v>
      </c>
      <c r="Q27">
        <v>2032</v>
      </c>
      <c r="R27">
        <v>2926</v>
      </c>
      <c r="S27">
        <v>0</v>
      </c>
      <c r="T27">
        <v>0</v>
      </c>
      <c r="U27">
        <f t="shared" si="3"/>
        <v>4958</v>
      </c>
      <c r="V27">
        <v>0</v>
      </c>
      <c r="W27">
        <f t="shared" si="4"/>
        <v>4958</v>
      </c>
      <c r="X27">
        <v>165</v>
      </c>
      <c r="Y27">
        <v>2</v>
      </c>
      <c r="Z27">
        <f>IFERROR(W27/X27,0)</f>
        <v>30.048484848484847</v>
      </c>
      <c r="AA27" t="s">
        <v>16</v>
      </c>
      <c r="AB27">
        <v>7123</v>
      </c>
      <c r="AC27">
        <v>0</v>
      </c>
      <c r="AD27">
        <v>0</v>
      </c>
      <c r="AE27">
        <v>-150</v>
      </c>
      <c r="AF27">
        <f t="shared" si="6"/>
        <v>6973</v>
      </c>
      <c r="AG27">
        <v>0</v>
      </c>
      <c r="AH27">
        <f t="shared" si="7"/>
        <v>6973</v>
      </c>
      <c r="AI27">
        <v>224</v>
      </c>
      <c r="AJ27">
        <f t="shared" si="8"/>
        <v>6</v>
      </c>
      <c r="AK27">
        <f t="shared" si="25"/>
        <v>31.129464285714285</v>
      </c>
      <c r="AL27" t="s">
        <v>19</v>
      </c>
      <c r="AM27">
        <v>1814</v>
      </c>
      <c r="AN27">
        <v>1210</v>
      </c>
      <c r="AO27">
        <v>-94</v>
      </c>
      <c r="AP27">
        <f t="shared" si="9"/>
        <v>2930</v>
      </c>
      <c r="AQ27">
        <v>0</v>
      </c>
      <c r="AR27">
        <f t="shared" si="10"/>
        <v>2930</v>
      </c>
      <c r="AS27">
        <v>91</v>
      </c>
      <c r="AT27">
        <f t="shared" si="11"/>
        <v>6</v>
      </c>
      <c r="AU27">
        <f t="shared" si="12"/>
        <v>32.197802197802197</v>
      </c>
      <c r="AV27" t="s">
        <v>20</v>
      </c>
      <c r="AW27">
        <v>791</v>
      </c>
      <c r="AX27">
        <v>410</v>
      </c>
      <c r="AY27">
        <v>-175</v>
      </c>
      <c r="AZ27">
        <f t="shared" si="13"/>
        <v>1026</v>
      </c>
      <c r="BA27">
        <v>3000</v>
      </c>
      <c r="BB27">
        <f t="shared" si="14"/>
        <v>4026</v>
      </c>
      <c r="BC27">
        <v>80</v>
      </c>
      <c r="BD27">
        <f t="shared" si="15"/>
        <v>7</v>
      </c>
      <c r="BE27">
        <f t="shared" si="16"/>
        <v>50.325000000000003</v>
      </c>
      <c r="BF27" t="s">
        <v>21</v>
      </c>
      <c r="BG27">
        <v>601</v>
      </c>
      <c r="BH27">
        <v>3000</v>
      </c>
      <c r="BI27">
        <v>-41</v>
      </c>
      <c r="BJ27">
        <f t="shared" si="17"/>
        <v>3560</v>
      </c>
      <c r="BK27">
        <v>0</v>
      </c>
      <c r="BL27">
        <f t="shared" si="18"/>
        <v>3560</v>
      </c>
      <c r="BM27">
        <v>90</v>
      </c>
      <c r="BN27">
        <f t="shared" si="19"/>
        <v>5</v>
      </c>
      <c r="BO27">
        <f t="shared" si="20"/>
        <v>39.555555555555557</v>
      </c>
      <c r="BP27" t="s">
        <v>22</v>
      </c>
      <c r="BQ27">
        <v>3250</v>
      </c>
      <c r="BR27">
        <v>2183</v>
      </c>
      <c r="BS27">
        <v>0</v>
      </c>
      <c r="BT27">
        <f t="shared" si="21"/>
        <v>5433</v>
      </c>
      <c r="BU27">
        <v>0</v>
      </c>
      <c r="BV27">
        <f t="shared" si="22"/>
        <v>5433</v>
      </c>
      <c r="BW27">
        <v>101</v>
      </c>
      <c r="BX27">
        <f t="shared" si="23"/>
        <v>5</v>
      </c>
      <c r="BY27">
        <f t="shared" si="24"/>
        <v>53.792079207920793</v>
      </c>
      <c r="BZ27" t="s">
        <v>23</v>
      </c>
      <c r="CA27">
        <v>7200</v>
      </c>
    </row>
    <row r="28" spans="1:79" ht="17.25" customHeight="1" x14ac:dyDescent="0.3">
      <c r="A28" s="2">
        <v>44550</v>
      </c>
      <c r="B28" t="s">
        <v>76</v>
      </c>
      <c r="C28" t="s">
        <v>77</v>
      </c>
      <c r="D28" t="s">
        <v>27</v>
      </c>
      <c r="E28" t="s">
        <v>4</v>
      </c>
      <c r="F28">
        <v>587</v>
      </c>
      <c r="G28">
        <v>0</v>
      </c>
      <c r="H28">
        <v>0</v>
      </c>
      <c r="I28">
        <v>0</v>
      </c>
      <c r="J28">
        <f t="shared" si="0"/>
        <v>587</v>
      </c>
      <c r="K28">
        <v>0</v>
      </c>
      <c r="L28">
        <f t="shared" si="1"/>
        <v>587</v>
      </c>
      <c r="M28">
        <v>60</v>
      </c>
      <c r="N28">
        <v>1</v>
      </c>
      <c r="O28">
        <f t="shared" si="2"/>
        <v>9.7833333333333332</v>
      </c>
      <c r="P28" t="s">
        <v>15</v>
      </c>
      <c r="Q28">
        <v>743</v>
      </c>
      <c r="R28">
        <v>0</v>
      </c>
      <c r="S28">
        <v>0</v>
      </c>
      <c r="T28">
        <v>0</v>
      </c>
      <c r="U28">
        <f t="shared" si="3"/>
        <v>743</v>
      </c>
      <c r="V28">
        <v>0</v>
      </c>
      <c r="W28">
        <f t="shared" si="4"/>
        <v>743</v>
      </c>
      <c r="X28">
        <v>11</v>
      </c>
      <c r="Y28">
        <v>2</v>
      </c>
      <c r="Z28">
        <f t="shared" si="5"/>
        <v>67.545454545454547</v>
      </c>
      <c r="AA28" t="s">
        <v>16</v>
      </c>
      <c r="AB28">
        <v>1896</v>
      </c>
      <c r="AC28">
        <v>0</v>
      </c>
      <c r="AD28">
        <v>0</v>
      </c>
      <c r="AE28">
        <v>-20</v>
      </c>
      <c r="AF28">
        <f t="shared" si="6"/>
        <v>1876</v>
      </c>
      <c r="AG28">
        <v>0</v>
      </c>
      <c r="AH28">
        <f t="shared" si="7"/>
        <v>1876</v>
      </c>
      <c r="AI28">
        <v>40</v>
      </c>
      <c r="AJ28">
        <f t="shared" si="8"/>
        <v>6</v>
      </c>
      <c r="AK28">
        <f t="shared" si="25"/>
        <v>46.9</v>
      </c>
      <c r="AL28" t="s">
        <v>19</v>
      </c>
      <c r="AM28">
        <v>688</v>
      </c>
      <c r="AN28">
        <v>0</v>
      </c>
      <c r="AO28">
        <v>-20</v>
      </c>
      <c r="AP28">
        <f t="shared" si="9"/>
        <v>668</v>
      </c>
      <c r="AQ28">
        <v>0</v>
      </c>
      <c r="AR28">
        <f t="shared" si="10"/>
        <v>668</v>
      </c>
      <c r="AS28">
        <v>11</v>
      </c>
      <c r="AT28">
        <f t="shared" si="11"/>
        <v>6</v>
      </c>
      <c r="AU28">
        <f t="shared" si="12"/>
        <v>60.727272727272727</v>
      </c>
      <c r="AV28" t="s">
        <v>20</v>
      </c>
      <c r="AW28">
        <v>616</v>
      </c>
      <c r="AX28">
        <v>0</v>
      </c>
      <c r="AY28">
        <v>-20</v>
      </c>
      <c r="AZ28">
        <f t="shared" si="13"/>
        <v>596</v>
      </c>
      <c r="BA28">
        <v>1200</v>
      </c>
      <c r="BB28">
        <f t="shared" si="14"/>
        <v>1796</v>
      </c>
      <c r="BC28">
        <v>32</v>
      </c>
      <c r="BD28">
        <f t="shared" si="15"/>
        <v>7</v>
      </c>
      <c r="BE28">
        <f t="shared" si="16"/>
        <v>56.125</v>
      </c>
      <c r="BF28" t="s">
        <v>21</v>
      </c>
      <c r="BG28">
        <v>432</v>
      </c>
      <c r="BH28">
        <v>0</v>
      </c>
      <c r="BI28">
        <v>0</v>
      </c>
      <c r="BJ28">
        <f t="shared" si="17"/>
        <v>432</v>
      </c>
      <c r="BK28">
        <v>0</v>
      </c>
      <c r="BL28">
        <f t="shared" si="18"/>
        <v>432</v>
      </c>
      <c r="BM28">
        <v>13</v>
      </c>
      <c r="BN28">
        <f t="shared" si="19"/>
        <v>5</v>
      </c>
      <c r="BO28">
        <f t="shared" si="20"/>
        <v>33.230769230769234</v>
      </c>
      <c r="BP28" t="s">
        <v>22</v>
      </c>
      <c r="BQ28">
        <v>1512</v>
      </c>
      <c r="BR28">
        <v>0</v>
      </c>
      <c r="BS28">
        <v>0</v>
      </c>
      <c r="BT28">
        <f t="shared" si="21"/>
        <v>1512</v>
      </c>
      <c r="BU28">
        <v>0</v>
      </c>
      <c r="BV28">
        <f t="shared" si="22"/>
        <v>1512</v>
      </c>
      <c r="BW28">
        <v>17</v>
      </c>
      <c r="BX28">
        <f t="shared" si="23"/>
        <v>5</v>
      </c>
      <c r="BY28">
        <f t="shared" si="24"/>
        <v>88.941176470588232</v>
      </c>
      <c r="BZ28" t="s">
        <v>23</v>
      </c>
      <c r="CA28">
        <v>10200</v>
      </c>
    </row>
    <row r="29" spans="1:79" ht="17.25" customHeight="1" x14ac:dyDescent="0.3">
      <c r="A29" s="2">
        <v>44550</v>
      </c>
      <c r="B29" t="s">
        <v>78</v>
      </c>
      <c r="C29" t="s">
        <v>79</v>
      </c>
      <c r="D29" t="s">
        <v>27</v>
      </c>
      <c r="E29" t="s">
        <v>4</v>
      </c>
      <c r="F29">
        <v>927</v>
      </c>
      <c r="G29">
        <v>0</v>
      </c>
      <c r="H29">
        <v>0</v>
      </c>
      <c r="I29">
        <v>0</v>
      </c>
      <c r="J29">
        <f t="shared" si="0"/>
        <v>927</v>
      </c>
      <c r="K29">
        <v>0</v>
      </c>
      <c r="L29">
        <f t="shared" si="1"/>
        <v>927</v>
      </c>
      <c r="M29">
        <v>27</v>
      </c>
      <c r="N29">
        <v>1</v>
      </c>
      <c r="O29">
        <f t="shared" si="2"/>
        <v>34.333333333333336</v>
      </c>
      <c r="P29" t="s">
        <v>15</v>
      </c>
      <c r="Q29">
        <v>537</v>
      </c>
      <c r="R29">
        <v>0</v>
      </c>
      <c r="S29">
        <v>0</v>
      </c>
      <c r="T29">
        <v>0</v>
      </c>
      <c r="U29">
        <f t="shared" si="3"/>
        <v>537</v>
      </c>
      <c r="V29">
        <v>0</v>
      </c>
      <c r="W29">
        <f t="shared" si="4"/>
        <v>537</v>
      </c>
      <c r="X29">
        <v>5</v>
      </c>
      <c r="Y29">
        <v>2</v>
      </c>
      <c r="Z29">
        <f t="shared" si="5"/>
        <v>107.4</v>
      </c>
      <c r="AA29" t="s">
        <v>16</v>
      </c>
      <c r="AB29">
        <v>2706</v>
      </c>
      <c r="AC29">
        <v>0</v>
      </c>
      <c r="AD29">
        <v>0</v>
      </c>
      <c r="AE29">
        <v>-30</v>
      </c>
      <c r="AF29">
        <f t="shared" si="6"/>
        <v>2676</v>
      </c>
      <c r="AG29">
        <v>0</v>
      </c>
      <c r="AH29">
        <f t="shared" si="7"/>
        <v>2676</v>
      </c>
      <c r="AI29">
        <v>52</v>
      </c>
      <c r="AJ29">
        <f t="shared" si="8"/>
        <v>6</v>
      </c>
      <c r="AK29">
        <f t="shared" si="25"/>
        <v>51.46153846153846</v>
      </c>
      <c r="AL29" t="s">
        <v>19</v>
      </c>
      <c r="AM29">
        <v>924</v>
      </c>
      <c r="AN29">
        <v>0</v>
      </c>
      <c r="AO29">
        <v>-61</v>
      </c>
      <c r="AP29">
        <f t="shared" si="9"/>
        <v>863</v>
      </c>
      <c r="AQ29">
        <v>0</v>
      </c>
      <c r="AR29">
        <f t="shared" si="10"/>
        <v>863</v>
      </c>
      <c r="AS29">
        <v>11</v>
      </c>
      <c r="AT29">
        <f t="shared" si="11"/>
        <v>6</v>
      </c>
      <c r="AU29">
        <f t="shared" si="12"/>
        <v>78.454545454545453</v>
      </c>
      <c r="AV29" t="s">
        <v>20</v>
      </c>
      <c r="AW29">
        <v>1118</v>
      </c>
      <c r="AX29">
        <v>0</v>
      </c>
      <c r="AY29">
        <v>0</v>
      </c>
      <c r="AZ29">
        <f t="shared" si="13"/>
        <v>1118</v>
      </c>
      <c r="BA29">
        <v>600</v>
      </c>
      <c r="BB29">
        <f t="shared" si="14"/>
        <v>1718</v>
      </c>
      <c r="BC29">
        <v>38</v>
      </c>
      <c r="BD29">
        <f t="shared" si="15"/>
        <v>7</v>
      </c>
      <c r="BE29">
        <f t="shared" si="16"/>
        <v>45.210526315789473</v>
      </c>
      <c r="BF29" t="s">
        <v>21</v>
      </c>
      <c r="BG29">
        <v>534</v>
      </c>
      <c r="BH29">
        <v>0</v>
      </c>
      <c r="BI29">
        <v>0</v>
      </c>
      <c r="BJ29">
        <f t="shared" si="17"/>
        <v>534</v>
      </c>
      <c r="BK29">
        <v>600</v>
      </c>
      <c r="BL29">
        <f t="shared" si="18"/>
        <v>1134</v>
      </c>
      <c r="BM29">
        <v>16</v>
      </c>
      <c r="BN29">
        <f t="shared" si="19"/>
        <v>5</v>
      </c>
      <c r="BO29">
        <f t="shared" si="20"/>
        <v>70.875</v>
      </c>
      <c r="BP29" t="s">
        <v>22</v>
      </c>
      <c r="BQ29">
        <v>1459</v>
      </c>
      <c r="BR29">
        <v>0</v>
      </c>
      <c r="BS29">
        <v>0</v>
      </c>
      <c r="BT29">
        <f t="shared" si="21"/>
        <v>1459</v>
      </c>
      <c r="BU29">
        <v>0</v>
      </c>
      <c r="BV29">
        <f t="shared" si="22"/>
        <v>1459</v>
      </c>
      <c r="BW29">
        <v>5</v>
      </c>
      <c r="BX29">
        <f t="shared" si="23"/>
        <v>5</v>
      </c>
      <c r="BY29">
        <f t="shared" si="24"/>
        <v>291.8</v>
      </c>
      <c r="BZ29" t="s">
        <v>23</v>
      </c>
      <c r="CA29">
        <v>1500</v>
      </c>
    </row>
    <row r="30" spans="1:79" ht="17.25" customHeight="1" x14ac:dyDescent="0.3">
      <c r="A30" s="2">
        <v>44550</v>
      </c>
      <c r="B30" t="s">
        <v>80</v>
      </c>
      <c r="C30" t="s">
        <v>81</v>
      </c>
      <c r="D30" t="s">
        <v>27</v>
      </c>
      <c r="E30" t="s">
        <v>4</v>
      </c>
      <c r="F30">
        <v>1204</v>
      </c>
      <c r="G30">
        <v>0</v>
      </c>
      <c r="H30">
        <v>0</v>
      </c>
      <c r="I30">
        <v>-20</v>
      </c>
      <c r="J30">
        <f t="shared" si="0"/>
        <v>1184</v>
      </c>
      <c r="K30">
        <v>0</v>
      </c>
      <c r="L30">
        <f t="shared" si="1"/>
        <v>1184</v>
      </c>
      <c r="M30">
        <v>30</v>
      </c>
      <c r="N30">
        <v>1</v>
      </c>
      <c r="O30">
        <f t="shared" si="2"/>
        <v>39.466666666666669</v>
      </c>
      <c r="P30" t="s">
        <v>15</v>
      </c>
      <c r="Q30">
        <v>272</v>
      </c>
      <c r="R30">
        <v>0</v>
      </c>
      <c r="S30">
        <v>0</v>
      </c>
      <c r="T30">
        <v>-1</v>
      </c>
      <c r="U30">
        <f t="shared" si="3"/>
        <v>271</v>
      </c>
      <c r="V30">
        <v>0</v>
      </c>
      <c r="W30">
        <f t="shared" si="4"/>
        <v>271</v>
      </c>
      <c r="X30">
        <v>7</v>
      </c>
      <c r="Y30">
        <v>2</v>
      </c>
      <c r="Z30">
        <f t="shared" si="5"/>
        <v>38.714285714285715</v>
      </c>
      <c r="AA30" t="s">
        <v>16</v>
      </c>
      <c r="AB30">
        <v>3034</v>
      </c>
      <c r="AC30">
        <v>0</v>
      </c>
      <c r="AD30">
        <v>0</v>
      </c>
      <c r="AE30">
        <v>-278</v>
      </c>
      <c r="AF30">
        <f t="shared" si="6"/>
        <v>2756</v>
      </c>
      <c r="AG30">
        <v>0</v>
      </c>
      <c r="AH30">
        <f t="shared" si="7"/>
        <v>2756</v>
      </c>
      <c r="AI30">
        <v>99</v>
      </c>
      <c r="AJ30">
        <f t="shared" si="8"/>
        <v>6</v>
      </c>
      <c r="AK30">
        <f t="shared" si="25"/>
        <v>27.838383838383837</v>
      </c>
      <c r="AL30" t="s">
        <v>19</v>
      </c>
      <c r="AM30">
        <v>1679</v>
      </c>
      <c r="AN30">
        <v>70</v>
      </c>
      <c r="AO30">
        <v>-28</v>
      </c>
      <c r="AP30">
        <f t="shared" si="9"/>
        <v>1721</v>
      </c>
      <c r="AQ30">
        <v>0</v>
      </c>
      <c r="AR30">
        <f t="shared" si="10"/>
        <v>1721</v>
      </c>
      <c r="AS30">
        <v>40</v>
      </c>
      <c r="AT30">
        <f t="shared" si="11"/>
        <v>6</v>
      </c>
      <c r="AU30">
        <f t="shared" si="12"/>
        <v>43.024999999999999</v>
      </c>
      <c r="AV30" t="s">
        <v>20</v>
      </c>
      <c r="AW30">
        <v>2292</v>
      </c>
      <c r="AX30">
        <v>0</v>
      </c>
      <c r="AY30">
        <v>-5</v>
      </c>
      <c r="AZ30">
        <f t="shared" si="13"/>
        <v>2287</v>
      </c>
      <c r="BA30">
        <v>1500</v>
      </c>
      <c r="BB30">
        <f t="shared" si="14"/>
        <v>3787</v>
      </c>
      <c r="BC30">
        <v>77</v>
      </c>
      <c r="BD30">
        <f t="shared" si="15"/>
        <v>7</v>
      </c>
      <c r="BE30">
        <f t="shared" si="16"/>
        <v>49.18181818181818</v>
      </c>
      <c r="BF30" t="s">
        <v>21</v>
      </c>
      <c r="BG30">
        <v>801</v>
      </c>
      <c r="BH30">
        <v>40</v>
      </c>
      <c r="BI30">
        <v>-30</v>
      </c>
      <c r="BJ30">
        <f t="shared" si="17"/>
        <v>811</v>
      </c>
      <c r="BK30">
        <v>300</v>
      </c>
      <c r="BL30">
        <f t="shared" si="18"/>
        <v>1111</v>
      </c>
      <c r="BM30">
        <v>29</v>
      </c>
      <c r="BN30">
        <f t="shared" si="19"/>
        <v>5</v>
      </c>
      <c r="BO30">
        <f t="shared" si="20"/>
        <v>38.310344827586206</v>
      </c>
      <c r="BP30" t="s">
        <v>22</v>
      </c>
      <c r="BQ30">
        <v>1683</v>
      </c>
      <c r="BR30">
        <v>0</v>
      </c>
      <c r="BS30">
        <v>-20</v>
      </c>
      <c r="BT30">
        <f t="shared" si="21"/>
        <v>1663</v>
      </c>
      <c r="BU30">
        <v>0</v>
      </c>
      <c r="BV30">
        <f t="shared" si="22"/>
        <v>1663</v>
      </c>
      <c r="BW30">
        <v>14</v>
      </c>
      <c r="BX30">
        <f t="shared" si="23"/>
        <v>5</v>
      </c>
      <c r="BY30">
        <f t="shared" si="24"/>
        <v>118.78571428571429</v>
      </c>
      <c r="BZ30" t="s">
        <v>23</v>
      </c>
      <c r="CA30">
        <v>0</v>
      </c>
    </row>
    <row r="31" spans="1:79" ht="17.25" customHeight="1" x14ac:dyDescent="0.3">
      <c r="A31" s="2">
        <v>44550</v>
      </c>
      <c r="B31" t="s">
        <v>82</v>
      </c>
      <c r="C31" t="s">
        <v>83</v>
      </c>
      <c r="D31" t="s">
        <v>27</v>
      </c>
      <c r="E31" t="s">
        <v>4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P31" t="s">
        <v>15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115</v>
      </c>
      <c r="AC31">
        <v>0</v>
      </c>
      <c r="AD31">
        <v>0</v>
      </c>
      <c r="AE31">
        <v>-26</v>
      </c>
      <c r="AF31">
        <f t="shared" si="6"/>
        <v>89</v>
      </c>
      <c r="AG31">
        <v>0</v>
      </c>
      <c r="AH31">
        <f t="shared" si="7"/>
        <v>89</v>
      </c>
      <c r="AI31">
        <v>52</v>
      </c>
      <c r="AJ31">
        <f t="shared" si="8"/>
        <v>6</v>
      </c>
      <c r="AK31">
        <f t="shared" si="25"/>
        <v>1.7115384615384615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45</v>
      </c>
      <c r="AX31">
        <v>0</v>
      </c>
      <c r="AY31">
        <v>-13</v>
      </c>
      <c r="AZ31">
        <f t="shared" si="13"/>
        <v>32</v>
      </c>
      <c r="BA31">
        <v>0</v>
      </c>
      <c r="BB31">
        <f t="shared" si="14"/>
        <v>32</v>
      </c>
      <c r="BC31">
        <v>32</v>
      </c>
      <c r="BD31">
        <f t="shared" si="15"/>
        <v>7</v>
      </c>
      <c r="BE31">
        <f t="shared" si="16"/>
        <v>1</v>
      </c>
      <c r="BF31" t="s">
        <v>21</v>
      </c>
      <c r="BG31">
        <v>11</v>
      </c>
      <c r="BH31">
        <v>0</v>
      </c>
      <c r="BI31">
        <v>0</v>
      </c>
      <c r="BJ31">
        <f t="shared" si="17"/>
        <v>11</v>
      </c>
      <c r="BK31">
        <v>0</v>
      </c>
      <c r="BL31">
        <f t="shared" si="18"/>
        <v>11</v>
      </c>
      <c r="BM31">
        <v>15</v>
      </c>
      <c r="BN31">
        <f t="shared" si="19"/>
        <v>5</v>
      </c>
      <c r="BO31">
        <f t="shared" si="20"/>
        <v>0.73333333333333328</v>
      </c>
      <c r="BP31" t="s">
        <v>22</v>
      </c>
      <c r="BQ31">
        <v>150</v>
      </c>
      <c r="BR31">
        <v>0</v>
      </c>
      <c r="BS31">
        <v>0</v>
      </c>
      <c r="BT31">
        <f t="shared" si="21"/>
        <v>150</v>
      </c>
      <c r="BU31">
        <v>0</v>
      </c>
      <c r="BV31">
        <f t="shared" si="22"/>
        <v>150</v>
      </c>
      <c r="BW31">
        <v>11</v>
      </c>
      <c r="BX31">
        <f t="shared" si="23"/>
        <v>5</v>
      </c>
      <c r="BY31">
        <f t="shared" si="24"/>
        <v>13.636363636363637</v>
      </c>
      <c r="BZ31" t="s">
        <v>23</v>
      </c>
      <c r="CA31">
        <v>0</v>
      </c>
    </row>
    <row r="32" spans="1:79" ht="17.25" customHeight="1" x14ac:dyDescent="0.3">
      <c r="A32" s="2">
        <v>44550</v>
      </c>
      <c r="B32" t="s">
        <v>84</v>
      </c>
      <c r="C32" t="s">
        <v>85</v>
      </c>
      <c r="D32" t="s">
        <v>27</v>
      </c>
      <c r="E32" t="s">
        <v>4</v>
      </c>
      <c r="F32">
        <v>526</v>
      </c>
      <c r="G32">
        <v>0</v>
      </c>
      <c r="H32">
        <v>0</v>
      </c>
      <c r="I32">
        <v>-104</v>
      </c>
      <c r="J32">
        <f t="shared" si="0"/>
        <v>422</v>
      </c>
      <c r="K32">
        <v>0</v>
      </c>
      <c r="L32">
        <f t="shared" si="1"/>
        <v>422</v>
      </c>
      <c r="M32">
        <v>168</v>
      </c>
      <c r="N32">
        <v>1</v>
      </c>
      <c r="O32">
        <f t="shared" si="2"/>
        <v>2.5119047619047619</v>
      </c>
      <c r="P32" t="s">
        <v>15</v>
      </c>
      <c r="Q32">
        <v>1264</v>
      </c>
      <c r="R32">
        <v>0</v>
      </c>
      <c r="S32">
        <v>0</v>
      </c>
      <c r="T32">
        <v>0</v>
      </c>
      <c r="U32">
        <f t="shared" si="3"/>
        <v>1264</v>
      </c>
      <c r="V32">
        <v>0</v>
      </c>
      <c r="W32">
        <f t="shared" si="4"/>
        <v>1264</v>
      </c>
      <c r="X32">
        <v>33</v>
      </c>
      <c r="Y32">
        <v>2</v>
      </c>
      <c r="Z32">
        <f t="shared" si="5"/>
        <v>38.303030303030305</v>
      </c>
      <c r="AA32" t="s">
        <v>16</v>
      </c>
      <c r="AB32">
        <v>8589</v>
      </c>
      <c r="AC32">
        <v>0</v>
      </c>
      <c r="AD32">
        <v>0</v>
      </c>
      <c r="AE32">
        <v>-197</v>
      </c>
      <c r="AF32">
        <f t="shared" si="6"/>
        <v>8392</v>
      </c>
      <c r="AG32">
        <v>0</v>
      </c>
      <c r="AH32">
        <f t="shared" si="7"/>
        <v>8392</v>
      </c>
      <c r="AI32">
        <v>308</v>
      </c>
      <c r="AJ32">
        <f t="shared" si="8"/>
        <v>6</v>
      </c>
      <c r="AK32">
        <f t="shared" si="25"/>
        <v>27.246753246753247</v>
      </c>
      <c r="AL32" t="s">
        <v>19</v>
      </c>
      <c r="AM32">
        <v>2062</v>
      </c>
      <c r="AN32">
        <v>345</v>
      </c>
      <c r="AO32">
        <v>-63</v>
      </c>
      <c r="AP32">
        <f t="shared" si="9"/>
        <v>2344</v>
      </c>
      <c r="AQ32">
        <v>0</v>
      </c>
      <c r="AR32">
        <f t="shared" si="10"/>
        <v>2344</v>
      </c>
      <c r="AS32">
        <v>60</v>
      </c>
      <c r="AT32">
        <f t="shared" si="11"/>
        <v>6</v>
      </c>
      <c r="AU32">
        <f t="shared" si="12"/>
        <v>39.06666666666667</v>
      </c>
      <c r="AV32" t="s">
        <v>20</v>
      </c>
      <c r="AW32">
        <v>2474</v>
      </c>
      <c r="AX32">
        <v>0</v>
      </c>
      <c r="AY32">
        <v>-5</v>
      </c>
      <c r="AZ32">
        <f t="shared" si="13"/>
        <v>2469</v>
      </c>
      <c r="BA32">
        <v>0</v>
      </c>
      <c r="BB32">
        <f t="shared" si="14"/>
        <v>2469</v>
      </c>
      <c r="BC32">
        <v>86</v>
      </c>
      <c r="BD32">
        <f t="shared" si="15"/>
        <v>7</v>
      </c>
      <c r="BE32">
        <f t="shared" si="16"/>
        <v>28.709302325581394</v>
      </c>
      <c r="BF32" t="s">
        <v>21</v>
      </c>
      <c r="BG32">
        <v>989</v>
      </c>
      <c r="BH32">
        <v>0</v>
      </c>
      <c r="BI32">
        <v>-36</v>
      </c>
      <c r="BJ32">
        <f t="shared" si="17"/>
        <v>953</v>
      </c>
      <c r="BK32">
        <v>0</v>
      </c>
      <c r="BL32">
        <f t="shared" si="18"/>
        <v>953</v>
      </c>
      <c r="BM32">
        <v>62</v>
      </c>
      <c r="BN32">
        <f t="shared" si="19"/>
        <v>5</v>
      </c>
      <c r="BO32">
        <f t="shared" si="20"/>
        <v>15.370967741935484</v>
      </c>
      <c r="BP32" t="s">
        <v>22</v>
      </c>
      <c r="BQ32">
        <v>1518</v>
      </c>
      <c r="BR32">
        <v>0</v>
      </c>
      <c r="BS32">
        <v>0</v>
      </c>
      <c r="BT32">
        <f t="shared" si="21"/>
        <v>1518</v>
      </c>
      <c r="BU32">
        <v>0</v>
      </c>
      <c r="BV32">
        <f t="shared" si="22"/>
        <v>1518</v>
      </c>
      <c r="BW32">
        <v>45</v>
      </c>
      <c r="BX32">
        <f t="shared" si="23"/>
        <v>5</v>
      </c>
      <c r="BY32">
        <f t="shared" si="24"/>
        <v>33.733333333333334</v>
      </c>
      <c r="BZ32" t="s">
        <v>23</v>
      </c>
      <c r="CA32">
        <v>21600</v>
      </c>
    </row>
    <row r="33" spans="1:79" ht="17.25" customHeight="1" x14ac:dyDescent="0.3">
      <c r="A33" s="2">
        <v>44550</v>
      </c>
      <c r="B33" t="s">
        <v>86</v>
      </c>
      <c r="C33" t="s">
        <v>87</v>
      </c>
      <c r="D33" t="s">
        <v>27</v>
      </c>
      <c r="E33" t="s">
        <v>4</v>
      </c>
      <c r="F33">
        <v>281</v>
      </c>
      <c r="G33">
        <v>697</v>
      </c>
      <c r="H33">
        <v>0</v>
      </c>
      <c r="I33">
        <v>0</v>
      </c>
      <c r="J33">
        <f t="shared" si="0"/>
        <v>978</v>
      </c>
      <c r="K33">
        <v>0</v>
      </c>
      <c r="L33">
        <f t="shared" si="1"/>
        <v>978</v>
      </c>
      <c r="M33">
        <v>183</v>
      </c>
      <c r="N33">
        <v>1</v>
      </c>
      <c r="O33">
        <f t="shared" si="2"/>
        <v>5.3442622950819674</v>
      </c>
      <c r="P33" t="s">
        <v>15</v>
      </c>
      <c r="Q33">
        <v>784</v>
      </c>
      <c r="R33">
        <v>2422</v>
      </c>
      <c r="S33">
        <v>0</v>
      </c>
      <c r="T33">
        <v>0</v>
      </c>
      <c r="U33">
        <f t="shared" si="3"/>
        <v>3206</v>
      </c>
      <c r="V33">
        <v>0</v>
      </c>
      <c r="W33">
        <f t="shared" si="4"/>
        <v>3206</v>
      </c>
      <c r="X33">
        <v>32</v>
      </c>
      <c r="Y33">
        <v>2</v>
      </c>
      <c r="Z33">
        <f t="shared" si="5"/>
        <v>100.1875</v>
      </c>
      <c r="AA33" t="s">
        <v>16</v>
      </c>
      <c r="AB33">
        <v>14613</v>
      </c>
      <c r="AC33">
        <v>0</v>
      </c>
      <c r="AD33">
        <v>0</v>
      </c>
      <c r="AE33">
        <v>0</v>
      </c>
      <c r="AF33">
        <f t="shared" si="6"/>
        <v>14613</v>
      </c>
      <c r="AG33">
        <v>435</v>
      </c>
      <c r="AH33">
        <f t="shared" si="7"/>
        <v>15048</v>
      </c>
      <c r="AI33">
        <v>230</v>
      </c>
      <c r="AJ33">
        <f t="shared" si="8"/>
        <v>6</v>
      </c>
      <c r="AK33">
        <f t="shared" si="25"/>
        <v>65.426086956521743</v>
      </c>
      <c r="AL33" t="s">
        <v>19</v>
      </c>
      <c r="AM33">
        <v>1426</v>
      </c>
      <c r="AN33">
        <v>447</v>
      </c>
      <c r="AO33">
        <v>0</v>
      </c>
      <c r="AP33">
        <f t="shared" si="9"/>
        <v>1873</v>
      </c>
      <c r="AQ33">
        <v>0</v>
      </c>
      <c r="AR33">
        <f t="shared" si="10"/>
        <v>1873</v>
      </c>
      <c r="AS33">
        <v>39</v>
      </c>
      <c r="AT33">
        <f t="shared" si="11"/>
        <v>6</v>
      </c>
      <c r="AU33">
        <f t="shared" si="12"/>
        <v>48.025641025641029</v>
      </c>
      <c r="AV33" t="s">
        <v>20</v>
      </c>
      <c r="AW33">
        <v>468</v>
      </c>
      <c r="AX33">
        <v>4509</v>
      </c>
      <c r="AY33">
        <v>-340</v>
      </c>
      <c r="AZ33">
        <f t="shared" si="13"/>
        <v>4637</v>
      </c>
      <c r="BA33">
        <v>0</v>
      </c>
      <c r="BB33">
        <f t="shared" si="14"/>
        <v>4637</v>
      </c>
      <c r="BC33">
        <v>50</v>
      </c>
      <c r="BD33">
        <f t="shared" si="15"/>
        <v>7</v>
      </c>
      <c r="BE33">
        <f t="shared" si="16"/>
        <v>92.74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3118</v>
      </c>
      <c r="BS33">
        <v>0</v>
      </c>
      <c r="BT33">
        <f t="shared" si="21"/>
        <v>4359</v>
      </c>
      <c r="BU33">
        <v>0</v>
      </c>
      <c r="BV33">
        <f t="shared" si="22"/>
        <v>4359</v>
      </c>
      <c r="BW33">
        <v>72</v>
      </c>
      <c r="BX33">
        <f t="shared" si="23"/>
        <v>5</v>
      </c>
      <c r="BY33">
        <f t="shared" si="24"/>
        <v>60.541666666666664</v>
      </c>
      <c r="BZ33" t="s">
        <v>23</v>
      </c>
      <c r="CA33">
        <v>42040</v>
      </c>
    </row>
    <row r="34" spans="1:79" ht="17.25" customHeight="1" x14ac:dyDescent="0.3">
      <c r="A34" s="2">
        <v>44550</v>
      </c>
      <c r="B34" t="s">
        <v>88</v>
      </c>
      <c r="C34" t="s">
        <v>89</v>
      </c>
      <c r="D34" t="s">
        <v>27</v>
      </c>
      <c r="E34" t="s">
        <v>4</v>
      </c>
      <c r="F34">
        <v>1471</v>
      </c>
      <c r="G34">
        <v>1425</v>
      </c>
      <c r="H34">
        <v>0</v>
      </c>
      <c r="I34">
        <v>0</v>
      </c>
      <c r="J34">
        <f t="shared" si="0"/>
        <v>2896</v>
      </c>
      <c r="K34">
        <v>0</v>
      </c>
      <c r="L34">
        <f t="shared" si="1"/>
        <v>2896</v>
      </c>
      <c r="M34">
        <v>160</v>
      </c>
      <c r="N34">
        <v>1</v>
      </c>
      <c r="O34">
        <f t="shared" si="2"/>
        <v>18.100000000000001</v>
      </c>
      <c r="P34" t="s">
        <v>15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A34" t="s">
        <v>16</v>
      </c>
      <c r="AB34">
        <v>3661</v>
      </c>
      <c r="AC34">
        <v>0</v>
      </c>
      <c r="AD34">
        <v>0</v>
      </c>
      <c r="AE34">
        <v>-35</v>
      </c>
      <c r="AF34">
        <f t="shared" si="6"/>
        <v>3626</v>
      </c>
      <c r="AG34">
        <v>0</v>
      </c>
      <c r="AH34">
        <f t="shared" si="7"/>
        <v>3626</v>
      </c>
      <c r="AI34">
        <v>19</v>
      </c>
      <c r="AJ34">
        <f t="shared" si="8"/>
        <v>6</v>
      </c>
      <c r="AK34">
        <f t="shared" si="25"/>
        <v>190.84210526315789</v>
      </c>
      <c r="AL34" t="s">
        <v>19</v>
      </c>
      <c r="AM34">
        <v>1296</v>
      </c>
      <c r="AN34">
        <v>171</v>
      </c>
      <c r="AO34">
        <v>0</v>
      </c>
      <c r="AP34">
        <f t="shared" si="9"/>
        <v>1467</v>
      </c>
      <c r="AQ34">
        <v>0</v>
      </c>
      <c r="AR34">
        <f t="shared" si="10"/>
        <v>1467</v>
      </c>
      <c r="AS34">
        <v>23</v>
      </c>
      <c r="AT34">
        <f t="shared" si="11"/>
        <v>6</v>
      </c>
      <c r="AU34">
        <f t="shared" si="12"/>
        <v>63.782608695652172</v>
      </c>
      <c r="AV34" t="s">
        <v>20</v>
      </c>
      <c r="AW34">
        <v>76</v>
      </c>
      <c r="AX34">
        <v>450</v>
      </c>
      <c r="AY34">
        <v>0</v>
      </c>
      <c r="AZ34">
        <f t="shared" si="13"/>
        <v>526</v>
      </c>
      <c r="BA34">
        <v>0</v>
      </c>
      <c r="BB34">
        <f t="shared" si="14"/>
        <v>526</v>
      </c>
      <c r="BC34">
        <v>13</v>
      </c>
      <c r="BD34">
        <f t="shared" si="15"/>
        <v>7</v>
      </c>
      <c r="BE34">
        <f t="shared" si="16"/>
        <v>40.46153846153846</v>
      </c>
      <c r="BF34" t="s">
        <v>21</v>
      </c>
      <c r="BG34">
        <v>623</v>
      </c>
      <c r="BH34">
        <v>300</v>
      </c>
      <c r="BI34">
        <v>0</v>
      </c>
      <c r="BJ34">
        <f t="shared" si="17"/>
        <v>923</v>
      </c>
      <c r="BK34">
        <v>0</v>
      </c>
      <c r="BL34">
        <f t="shared" si="18"/>
        <v>923</v>
      </c>
      <c r="BM34">
        <v>45</v>
      </c>
      <c r="BN34">
        <f t="shared" si="19"/>
        <v>5</v>
      </c>
      <c r="BO34">
        <f t="shared" si="20"/>
        <v>20.511111111111113</v>
      </c>
      <c r="BP34" t="s">
        <v>22</v>
      </c>
      <c r="BQ34">
        <v>705</v>
      </c>
      <c r="BR34">
        <v>3721</v>
      </c>
      <c r="BS34">
        <v>0</v>
      </c>
      <c r="BT34">
        <f t="shared" si="21"/>
        <v>4426</v>
      </c>
      <c r="BU34">
        <v>0</v>
      </c>
      <c r="BV34">
        <f t="shared" si="22"/>
        <v>4426</v>
      </c>
      <c r="BW34">
        <v>60</v>
      </c>
      <c r="BX34">
        <f t="shared" si="23"/>
        <v>5</v>
      </c>
      <c r="BY34">
        <f t="shared" si="24"/>
        <v>73.766666666666666</v>
      </c>
      <c r="BZ34" t="s">
        <v>23</v>
      </c>
      <c r="CA34">
        <v>8226</v>
      </c>
    </row>
    <row r="35" spans="1:79" ht="17.25" customHeight="1" x14ac:dyDescent="0.3">
      <c r="A35" s="2">
        <v>44550</v>
      </c>
      <c r="B35" t="s">
        <v>90</v>
      </c>
      <c r="C35" t="s">
        <v>91</v>
      </c>
      <c r="D35" t="s">
        <v>27</v>
      </c>
      <c r="E35" t="s">
        <v>4</v>
      </c>
      <c r="F35">
        <v>413</v>
      </c>
      <c r="G35">
        <v>0</v>
      </c>
      <c r="H35">
        <v>0</v>
      </c>
      <c r="I35">
        <v>-76</v>
      </c>
      <c r="J35">
        <f t="shared" si="0"/>
        <v>337</v>
      </c>
      <c r="K35">
        <v>0</v>
      </c>
      <c r="L35">
        <f t="shared" si="1"/>
        <v>337</v>
      </c>
      <c r="M35">
        <v>43</v>
      </c>
      <c r="N35">
        <v>1</v>
      </c>
      <c r="O35">
        <f t="shared" si="2"/>
        <v>7.8372093023255811</v>
      </c>
      <c r="P35" t="s">
        <v>15</v>
      </c>
      <c r="Q35">
        <v>411</v>
      </c>
      <c r="R35">
        <v>0</v>
      </c>
      <c r="S35">
        <v>0</v>
      </c>
      <c r="T35">
        <v>-14</v>
      </c>
      <c r="U35">
        <f t="shared" si="3"/>
        <v>397</v>
      </c>
      <c r="V35">
        <v>0</v>
      </c>
      <c r="W35">
        <f t="shared" si="4"/>
        <v>397</v>
      </c>
      <c r="X35">
        <v>16</v>
      </c>
      <c r="Y35">
        <v>2</v>
      </c>
      <c r="Z35">
        <f t="shared" si="5"/>
        <v>24.8125</v>
      </c>
      <c r="AA35" t="s">
        <v>16</v>
      </c>
      <c r="AB35">
        <v>6992</v>
      </c>
      <c r="AC35">
        <v>0</v>
      </c>
      <c r="AD35">
        <v>0</v>
      </c>
      <c r="AE35">
        <v>-143</v>
      </c>
      <c r="AF35">
        <f t="shared" si="6"/>
        <v>6849</v>
      </c>
      <c r="AG35">
        <v>0</v>
      </c>
      <c r="AH35">
        <f t="shared" si="7"/>
        <v>6849</v>
      </c>
      <c r="AI35">
        <v>177</v>
      </c>
      <c r="AJ35">
        <f t="shared" si="8"/>
        <v>6</v>
      </c>
      <c r="AK35">
        <f t="shared" si="25"/>
        <v>38.694915254237287</v>
      </c>
      <c r="AL35" t="s">
        <v>19</v>
      </c>
      <c r="AM35">
        <v>1910</v>
      </c>
      <c r="AN35">
        <v>430</v>
      </c>
      <c r="AO35">
        <v>-23</v>
      </c>
      <c r="AP35">
        <f t="shared" si="9"/>
        <v>2317</v>
      </c>
      <c r="AQ35">
        <v>0</v>
      </c>
      <c r="AR35">
        <f t="shared" si="10"/>
        <v>2317</v>
      </c>
      <c r="AS35">
        <v>91</v>
      </c>
      <c r="AT35">
        <f t="shared" si="11"/>
        <v>6</v>
      </c>
      <c r="AU35">
        <f t="shared" si="12"/>
        <v>25.46153846153846</v>
      </c>
      <c r="AV35" t="s">
        <v>20</v>
      </c>
      <c r="AW35">
        <v>2429</v>
      </c>
      <c r="AX35">
        <v>0</v>
      </c>
      <c r="AY35">
        <v>-18</v>
      </c>
      <c r="AZ35">
        <f t="shared" si="13"/>
        <v>2411</v>
      </c>
      <c r="BA35">
        <v>0</v>
      </c>
      <c r="BB35">
        <f t="shared" si="14"/>
        <v>2411</v>
      </c>
      <c r="BC35">
        <v>102</v>
      </c>
      <c r="BD35">
        <f t="shared" si="15"/>
        <v>7</v>
      </c>
      <c r="BE35">
        <f t="shared" si="16"/>
        <v>23.637254901960784</v>
      </c>
      <c r="BF35" t="s">
        <v>21</v>
      </c>
      <c r="BG35">
        <v>861</v>
      </c>
      <c r="BH35">
        <v>2</v>
      </c>
      <c r="BI35">
        <v>0</v>
      </c>
      <c r="BJ35">
        <f t="shared" si="17"/>
        <v>863</v>
      </c>
      <c r="BK35">
        <v>0</v>
      </c>
      <c r="BL35">
        <f t="shared" si="18"/>
        <v>863</v>
      </c>
      <c r="BM35">
        <v>52</v>
      </c>
      <c r="BN35">
        <f t="shared" si="19"/>
        <v>5</v>
      </c>
      <c r="BO35">
        <f t="shared" si="20"/>
        <v>16.596153846153847</v>
      </c>
      <c r="BP35" t="s">
        <v>22</v>
      </c>
      <c r="BQ35">
        <v>3176</v>
      </c>
      <c r="BR35">
        <v>0</v>
      </c>
      <c r="BS35">
        <v>-8</v>
      </c>
      <c r="BT35">
        <f t="shared" si="21"/>
        <v>3168</v>
      </c>
      <c r="BU35">
        <v>0</v>
      </c>
      <c r="BV35">
        <f t="shared" si="22"/>
        <v>3168</v>
      </c>
      <c r="BW35">
        <v>41</v>
      </c>
      <c r="BX35">
        <f t="shared" si="23"/>
        <v>5</v>
      </c>
      <c r="BY35">
        <f t="shared" si="24"/>
        <v>77.268292682926827</v>
      </c>
      <c r="BZ35" t="s">
        <v>23</v>
      </c>
      <c r="CA35">
        <v>6070</v>
      </c>
    </row>
    <row r="36" spans="1:79" ht="17.25" customHeight="1" x14ac:dyDescent="0.3">
      <c r="A36" s="2">
        <v>44550</v>
      </c>
      <c r="B36" t="s">
        <v>92</v>
      </c>
      <c r="C36" t="s">
        <v>93</v>
      </c>
      <c r="D36" t="s">
        <v>27</v>
      </c>
      <c r="E36" t="s">
        <v>4</v>
      </c>
      <c r="F36">
        <v>306</v>
      </c>
      <c r="G36">
        <v>0</v>
      </c>
      <c r="H36">
        <v>0</v>
      </c>
      <c r="I36">
        <v>-66</v>
      </c>
      <c r="J36">
        <f t="shared" si="0"/>
        <v>240</v>
      </c>
      <c r="K36">
        <v>0</v>
      </c>
      <c r="L36">
        <f t="shared" si="1"/>
        <v>240</v>
      </c>
      <c r="M36">
        <v>32</v>
      </c>
      <c r="N36">
        <v>1</v>
      </c>
      <c r="O36">
        <f t="shared" si="2"/>
        <v>7.5</v>
      </c>
      <c r="P36" t="s">
        <v>15</v>
      </c>
      <c r="Q36">
        <v>338</v>
      </c>
      <c r="R36">
        <v>0</v>
      </c>
      <c r="S36">
        <v>0</v>
      </c>
      <c r="T36">
        <v>-7</v>
      </c>
      <c r="U36">
        <f t="shared" si="3"/>
        <v>331</v>
      </c>
      <c r="V36">
        <v>0</v>
      </c>
      <c r="W36">
        <f t="shared" si="4"/>
        <v>331</v>
      </c>
      <c r="X36">
        <v>10</v>
      </c>
      <c r="Y36">
        <v>2</v>
      </c>
      <c r="Z36">
        <f t="shared" si="5"/>
        <v>33.1</v>
      </c>
      <c r="AA36" t="s">
        <v>16</v>
      </c>
      <c r="AB36">
        <v>6467</v>
      </c>
      <c r="AC36">
        <v>0</v>
      </c>
      <c r="AD36">
        <v>0</v>
      </c>
      <c r="AE36">
        <v>-150</v>
      </c>
      <c r="AF36">
        <f t="shared" si="6"/>
        <v>6317</v>
      </c>
      <c r="AG36">
        <v>0</v>
      </c>
      <c r="AH36">
        <f t="shared" si="7"/>
        <v>6317</v>
      </c>
      <c r="AI36">
        <v>153</v>
      </c>
      <c r="AJ36">
        <f t="shared" si="8"/>
        <v>6</v>
      </c>
      <c r="AK36">
        <f t="shared" si="25"/>
        <v>41.287581699346404</v>
      </c>
      <c r="AL36" t="s">
        <v>19</v>
      </c>
      <c r="AM36">
        <v>2425</v>
      </c>
      <c r="AN36">
        <v>221</v>
      </c>
      <c r="AO36">
        <v>-20</v>
      </c>
      <c r="AP36">
        <f t="shared" si="9"/>
        <v>2626</v>
      </c>
      <c r="AQ36">
        <v>0</v>
      </c>
      <c r="AR36">
        <f t="shared" si="10"/>
        <v>2626</v>
      </c>
      <c r="AS36">
        <v>59</v>
      </c>
      <c r="AT36">
        <f t="shared" si="11"/>
        <v>6</v>
      </c>
      <c r="AU36">
        <f t="shared" si="12"/>
        <v>44.508474576271183</v>
      </c>
      <c r="AV36" t="s">
        <v>20</v>
      </c>
      <c r="AW36">
        <v>2311</v>
      </c>
      <c r="AX36">
        <v>0</v>
      </c>
      <c r="AY36">
        <v>-18</v>
      </c>
      <c r="AZ36">
        <f t="shared" si="13"/>
        <v>2293</v>
      </c>
      <c r="BA36">
        <v>0</v>
      </c>
      <c r="BB36">
        <f t="shared" si="14"/>
        <v>2293</v>
      </c>
      <c r="BC36">
        <v>89</v>
      </c>
      <c r="BD36">
        <f t="shared" si="15"/>
        <v>7</v>
      </c>
      <c r="BE36">
        <f t="shared" si="16"/>
        <v>25.764044943820224</v>
      </c>
      <c r="BF36" t="s">
        <v>21</v>
      </c>
      <c r="BG36">
        <v>1986</v>
      </c>
      <c r="BH36">
        <v>2</v>
      </c>
      <c r="BI36">
        <v>0</v>
      </c>
      <c r="BJ36">
        <f t="shared" si="17"/>
        <v>1988</v>
      </c>
      <c r="BK36">
        <v>0</v>
      </c>
      <c r="BL36">
        <f t="shared" si="18"/>
        <v>1988</v>
      </c>
      <c r="BM36">
        <v>44</v>
      </c>
      <c r="BN36">
        <f t="shared" si="19"/>
        <v>5</v>
      </c>
      <c r="BO36">
        <f t="shared" si="20"/>
        <v>45.18181818181818</v>
      </c>
      <c r="BP36" t="s">
        <v>22</v>
      </c>
      <c r="BQ36">
        <v>2276</v>
      </c>
      <c r="BR36">
        <v>0</v>
      </c>
      <c r="BS36">
        <v>-12</v>
      </c>
      <c r="BT36">
        <f t="shared" si="21"/>
        <v>2264</v>
      </c>
      <c r="BU36">
        <v>0</v>
      </c>
      <c r="BV36">
        <f t="shared" si="22"/>
        <v>2264</v>
      </c>
      <c r="BW36">
        <v>25</v>
      </c>
      <c r="BX36">
        <f t="shared" si="23"/>
        <v>5</v>
      </c>
      <c r="BY36">
        <f t="shared" si="24"/>
        <v>90.56</v>
      </c>
      <c r="BZ36" t="s">
        <v>23</v>
      </c>
      <c r="CA36">
        <v>15739</v>
      </c>
    </row>
    <row r="37" spans="1:79" ht="17.25" customHeight="1" x14ac:dyDescent="0.3">
      <c r="A37" s="2">
        <v>44550</v>
      </c>
      <c r="B37" t="s">
        <v>94</v>
      </c>
      <c r="C37" t="s">
        <v>95</v>
      </c>
      <c r="D37" t="s">
        <v>27</v>
      </c>
      <c r="E37" t="s">
        <v>4</v>
      </c>
      <c r="F37">
        <v>1014</v>
      </c>
      <c r="G37">
        <v>0</v>
      </c>
      <c r="H37">
        <v>0</v>
      </c>
      <c r="I37">
        <v>-10</v>
      </c>
      <c r="J37">
        <f t="shared" si="0"/>
        <v>1004</v>
      </c>
      <c r="K37">
        <v>0</v>
      </c>
      <c r="L37">
        <f t="shared" si="1"/>
        <v>1004</v>
      </c>
      <c r="M37">
        <v>65</v>
      </c>
      <c r="N37">
        <v>1</v>
      </c>
      <c r="O37">
        <f t="shared" si="2"/>
        <v>15.446153846153846</v>
      </c>
      <c r="P37" t="s">
        <v>15</v>
      </c>
      <c r="Q37">
        <v>1501</v>
      </c>
      <c r="R37">
        <v>0</v>
      </c>
      <c r="S37">
        <v>0</v>
      </c>
      <c r="T37">
        <v>0</v>
      </c>
      <c r="U37">
        <f t="shared" si="3"/>
        <v>1501</v>
      </c>
      <c r="V37">
        <v>0</v>
      </c>
      <c r="W37">
        <f t="shared" si="4"/>
        <v>1501</v>
      </c>
      <c r="X37">
        <v>21</v>
      </c>
      <c r="Y37">
        <v>2</v>
      </c>
      <c r="Z37">
        <f t="shared" si="5"/>
        <v>71.476190476190482</v>
      </c>
      <c r="AA37" t="s">
        <v>16</v>
      </c>
      <c r="AB37">
        <v>2443</v>
      </c>
      <c r="AC37">
        <v>0</v>
      </c>
      <c r="AD37">
        <v>0</v>
      </c>
      <c r="AE37">
        <v>-155</v>
      </c>
      <c r="AF37">
        <f t="shared" si="6"/>
        <v>2288</v>
      </c>
      <c r="AG37">
        <v>0</v>
      </c>
      <c r="AH37">
        <f t="shared" si="7"/>
        <v>2288</v>
      </c>
      <c r="AI37">
        <v>61</v>
      </c>
      <c r="AJ37">
        <f t="shared" si="8"/>
        <v>6</v>
      </c>
      <c r="AK37">
        <f t="shared" si="25"/>
        <v>37.508196721311478</v>
      </c>
      <c r="AL37" t="s">
        <v>19</v>
      </c>
      <c r="AM37">
        <v>3602</v>
      </c>
      <c r="AN37">
        <v>300</v>
      </c>
      <c r="AO37">
        <v>-50</v>
      </c>
      <c r="AP37">
        <f t="shared" si="9"/>
        <v>3852</v>
      </c>
      <c r="AQ37">
        <v>0</v>
      </c>
      <c r="AR37">
        <f t="shared" si="10"/>
        <v>3852</v>
      </c>
      <c r="AS37">
        <v>24</v>
      </c>
      <c r="AT37">
        <f t="shared" si="11"/>
        <v>6</v>
      </c>
      <c r="AU37">
        <f t="shared" si="12"/>
        <v>160.5</v>
      </c>
      <c r="AV37" t="s">
        <v>20</v>
      </c>
      <c r="AW37">
        <v>2502</v>
      </c>
      <c r="AX37">
        <v>0</v>
      </c>
      <c r="AY37">
        <v>0</v>
      </c>
      <c r="AZ37">
        <f t="shared" si="13"/>
        <v>2502</v>
      </c>
      <c r="BA37">
        <v>0</v>
      </c>
      <c r="BB37">
        <f t="shared" si="14"/>
        <v>2502</v>
      </c>
      <c r="BC37">
        <v>43</v>
      </c>
      <c r="BD37">
        <f t="shared" si="15"/>
        <v>7</v>
      </c>
      <c r="BE37">
        <f t="shared" si="16"/>
        <v>58.186046511627907</v>
      </c>
      <c r="BF37" t="s">
        <v>21</v>
      </c>
      <c r="BG37">
        <v>1074</v>
      </c>
      <c r="BH37">
        <v>0</v>
      </c>
      <c r="BI37">
        <v>-10</v>
      </c>
      <c r="BJ37">
        <f t="shared" si="17"/>
        <v>1064</v>
      </c>
      <c r="BK37">
        <v>600</v>
      </c>
      <c r="BL37">
        <f t="shared" si="18"/>
        <v>1664</v>
      </c>
      <c r="BM37">
        <v>37</v>
      </c>
      <c r="BN37">
        <f t="shared" si="19"/>
        <v>5</v>
      </c>
      <c r="BO37">
        <f t="shared" si="20"/>
        <v>44.972972972972975</v>
      </c>
      <c r="BP37" t="s">
        <v>22</v>
      </c>
      <c r="BQ37">
        <v>3737</v>
      </c>
      <c r="BR37">
        <v>0</v>
      </c>
      <c r="BS37">
        <v>0</v>
      </c>
      <c r="BT37">
        <f t="shared" si="21"/>
        <v>3737</v>
      </c>
      <c r="BU37">
        <v>0</v>
      </c>
      <c r="BV37">
        <f t="shared" si="22"/>
        <v>3737</v>
      </c>
      <c r="BW37">
        <v>30</v>
      </c>
      <c r="BX37">
        <f t="shared" si="23"/>
        <v>5</v>
      </c>
      <c r="BY37">
        <f t="shared" si="24"/>
        <v>124.56666666666666</v>
      </c>
      <c r="BZ37" t="s">
        <v>23</v>
      </c>
      <c r="CA37">
        <v>22534</v>
      </c>
    </row>
    <row r="38" spans="1:79" ht="17.25" customHeight="1" x14ac:dyDescent="0.3">
      <c r="A38" s="2">
        <v>44550</v>
      </c>
      <c r="B38" t="s">
        <v>96</v>
      </c>
      <c r="C38" t="s">
        <v>97</v>
      </c>
      <c r="D38" t="s">
        <v>27</v>
      </c>
      <c r="E38" t="s">
        <v>4</v>
      </c>
      <c r="F38">
        <v>7062</v>
      </c>
      <c r="G38">
        <v>0</v>
      </c>
      <c r="H38">
        <v>0</v>
      </c>
      <c r="I38">
        <v>-2607</v>
      </c>
      <c r="J38">
        <f t="shared" si="0"/>
        <v>4455</v>
      </c>
      <c r="K38">
        <v>0</v>
      </c>
      <c r="L38">
        <f t="shared" si="1"/>
        <v>4455</v>
      </c>
      <c r="M38">
        <v>1882</v>
      </c>
      <c r="N38">
        <v>1</v>
      </c>
      <c r="O38">
        <f t="shared" si="2"/>
        <v>2.367162592986185</v>
      </c>
      <c r="P38" t="s">
        <v>15</v>
      </c>
      <c r="Q38">
        <v>6954</v>
      </c>
      <c r="R38">
        <v>0</v>
      </c>
      <c r="S38">
        <v>0</v>
      </c>
      <c r="T38">
        <v>-202</v>
      </c>
      <c r="U38">
        <f t="shared" si="3"/>
        <v>6752</v>
      </c>
      <c r="V38">
        <v>0</v>
      </c>
      <c r="W38">
        <f t="shared" si="4"/>
        <v>6752</v>
      </c>
      <c r="X38">
        <v>470</v>
      </c>
      <c r="Y38">
        <v>2</v>
      </c>
      <c r="Z38">
        <f t="shared" si="5"/>
        <v>14.36595744680851</v>
      </c>
      <c r="AA38" t="s">
        <v>16</v>
      </c>
      <c r="AB38">
        <v>29713</v>
      </c>
      <c r="AC38">
        <v>0</v>
      </c>
      <c r="AD38">
        <v>0</v>
      </c>
      <c r="AE38">
        <v>-3656</v>
      </c>
      <c r="AF38">
        <f t="shared" si="6"/>
        <v>26057</v>
      </c>
      <c r="AG38">
        <v>6000</v>
      </c>
      <c r="AH38">
        <f t="shared" si="7"/>
        <v>32057</v>
      </c>
      <c r="AI38">
        <v>2542</v>
      </c>
      <c r="AJ38">
        <f t="shared" si="8"/>
        <v>6</v>
      </c>
      <c r="AK38">
        <f t="shared" si="25"/>
        <v>12.610936270653029</v>
      </c>
      <c r="AL38" t="s">
        <v>19</v>
      </c>
      <c r="AM38">
        <v>13092</v>
      </c>
      <c r="AN38">
        <v>7555</v>
      </c>
      <c r="AO38">
        <v>-5850</v>
      </c>
      <c r="AP38">
        <f t="shared" si="9"/>
        <v>14797</v>
      </c>
      <c r="AQ38">
        <v>20000</v>
      </c>
      <c r="AR38">
        <f t="shared" si="10"/>
        <v>34797</v>
      </c>
      <c r="AS38">
        <v>1093</v>
      </c>
      <c r="AT38">
        <f t="shared" si="11"/>
        <v>6</v>
      </c>
      <c r="AU38">
        <f t="shared" si="12"/>
        <v>31.836230558096982</v>
      </c>
      <c r="AV38" t="s">
        <v>20</v>
      </c>
      <c r="AW38">
        <v>6678</v>
      </c>
      <c r="AX38">
        <v>0</v>
      </c>
      <c r="AY38">
        <v>-155</v>
      </c>
      <c r="AZ38">
        <f t="shared" si="13"/>
        <v>6523</v>
      </c>
      <c r="BA38">
        <v>5000</v>
      </c>
      <c r="BB38">
        <f t="shared" si="14"/>
        <v>11523</v>
      </c>
      <c r="BC38">
        <v>704</v>
      </c>
      <c r="BD38">
        <f t="shared" si="15"/>
        <v>7</v>
      </c>
      <c r="BE38">
        <f t="shared" si="16"/>
        <v>16.367897727272727</v>
      </c>
      <c r="BF38" t="s">
        <v>21</v>
      </c>
      <c r="BG38">
        <v>326</v>
      </c>
      <c r="BH38">
        <v>0</v>
      </c>
      <c r="BI38">
        <v>-325</v>
      </c>
      <c r="BJ38">
        <f t="shared" si="17"/>
        <v>1</v>
      </c>
      <c r="BK38">
        <v>0</v>
      </c>
      <c r="BL38">
        <f t="shared" si="18"/>
        <v>1</v>
      </c>
      <c r="BM38">
        <v>424</v>
      </c>
      <c r="BN38">
        <f t="shared" si="19"/>
        <v>5</v>
      </c>
      <c r="BO38">
        <f t="shared" si="20"/>
        <v>2.3584905660377358E-3</v>
      </c>
      <c r="BP38" t="s">
        <v>22</v>
      </c>
      <c r="BQ38">
        <v>393</v>
      </c>
      <c r="BR38">
        <v>0</v>
      </c>
      <c r="BS38">
        <v>-20</v>
      </c>
      <c r="BT38">
        <f t="shared" si="21"/>
        <v>373</v>
      </c>
      <c r="BU38">
        <v>6000</v>
      </c>
      <c r="BV38">
        <f t="shared" si="22"/>
        <v>6373</v>
      </c>
      <c r="BW38">
        <v>512</v>
      </c>
      <c r="BX38">
        <f t="shared" si="23"/>
        <v>5</v>
      </c>
      <c r="BY38">
        <f t="shared" si="24"/>
        <v>12.447265625</v>
      </c>
      <c r="BZ38" t="s">
        <v>23</v>
      </c>
      <c r="CA38">
        <v>1100</v>
      </c>
    </row>
    <row r="39" spans="1:79" ht="17.25" customHeight="1" x14ac:dyDescent="0.3">
      <c r="A39" s="2">
        <v>44550</v>
      </c>
      <c r="B39" t="s">
        <v>98</v>
      </c>
      <c r="C39" t="s">
        <v>99</v>
      </c>
      <c r="D39" t="s">
        <v>27</v>
      </c>
      <c r="E39" t="s">
        <v>4</v>
      </c>
      <c r="F39">
        <v>948</v>
      </c>
      <c r="G39">
        <v>0</v>
      </c>
      <c r="H39">
        <v>0</v>
      </c>
      <c r="I39">
        <v>-61</v>
      </c>
      <c r="J39">
        <f t="shared" si="0"/>
        <v>887</v>
      </c>
      <c r="K39">
        <v>0</v>
      </c>
      <c r="L39">
        <f t="shared" si="1"/>
        <v>887</v>
      </c>
      <c r="M39">
        <v>100</v>
      </c>
      <c r="N39">
        <v>1</v>
      </c>
      <c r="O39">
        <f t="shared" si="2"/>
        <v>8.8699999999999992</v>
      </c>
      <c r="P39" t="s">
        <v>15</v>
      </c>
      <c r="Q39">
        <v>429</v>
      </c>
      <c r="R39">
        <v>0</v>
      </c>
      <c r="S39">
        <v>0</v>
      </c>
      <c r="T39">
        <v>-20</v>
      </c>
      <c r="U39">
        <f t="shared" si="3"/>
        <v>409</v>
      </c>
      <c r="V39">
        <v>0</v>
      </c>
      <c r="W39">
        <f t="shared" si="4"/>
        <v>409</v>
      </c>
      <c r="X39">
        <v>26</v>
      </c>
      <c r="Y39">
        <v>2</v>
      </c>
      <c r="Z39">
        <f t="shared" si="5"/>
        <v>15.73076923076923</v>
      </c>
      <c r="AA39" t="s">
        <v>16</v>
      </c>
      <c r="AB39">
        <v>9229</v>
      </c>
      <c r="AC39">
        <v>0</v>
      </c>
      <c r="AD39">
        <v>0</v>
      </c>
      <c r="AE39">
        <v>-2693</v>
      </c>
      <c r="AF39">
        <f t="shared" si="6"/>
        <v>6536</v>
      </c>
      <c r="AG39">
        <v>0</v>
      </c>
      <c r="AH39">
        <f t="shared" si="7"/>
        <v>6536</v>
      </c>
      <c r="AI39">
        <v>1637</v>
      </c>
      <c r="AJ39">
        <f t="shared" si="8"/>
        <v>6</v>
      </c>
      <c r="AK39">
        <f t="shared" si="25"/>
        <v>3.9926695174098961</v>
      </c>
      <c r="AL39" t="s">
        <v>19</v>
      </c>
      <c r="AM39">
        <v>57</v>
      </c>
      <c r="AN39">
        <v>5000</v>
      </c>
      <c r="AO39">
        <v>-5053</v>
      </c>
      <c r="AP39">
        <f t="shared" si="9"/>
        <v>4</v>
      </c>
      <c r="AQ39">
        <v>0</v>
      </c>
      <c r="AR39">
        <f t="shared" si="10"/>
        <v>4</v>
      </c>
      <c r="AS39">
        <v>821</v>
      </c>
      <c r="AT39">
        <f t="shared" si="11"/>
        <v>6</v>
      </c>
      <c r="AU39">
        <f t="shared" si="12"/>
        <v>4.8721071863580996E-3</v>
      </c>
      <c r="AV39" t="s">
        <v>20</v>
      </c>
      <c r="AW39">
        <v>8542</v>
      </c>
      <c r="AX39">
        <v>0</v>
      </c>
      <c r="AY39">
        <v>-1308</v>
      </c>
      <c r="AZ39">
        <f t="shared" si="13"/>
        <v>7234</v>
      </c>
      <c r="BA39">
        <v>0</v>
      </c>
      <c r="BB39">
        <f t="shared" si="14"/>
        <v>7234</v>
      </c>
      <c r="BC39">
        <v>633</v>
      </c>
      <c r="BD39">
        <f t="shared" si="15"/>
        <v>7</v>
      </c>
      <c r="BE39">
        <f t="shared" si="16"/>
        <v>11.428120063191153</v>
      </c>
      <c r="BF39" t="s">
        <v>21</v>
      </c>
      <c r="BG39">
        <v>356</v>
      </c>
      <c r="BH39">
        <v>0</v>
      </c>
      <c r="BI39">
        <v>-78</v>
      </c>
      <c r="BJ39">
        <f t="shared" si="17"/>
        <v>278</v>
      </c>
      <c r="BK39">
        <v>0</v>
      </c>
      <c r="BL39">
        <f t="shared" si="18"/>
        <v>278</v>
      </c>
      <c r="BM39">
        <v>119</v>
      </c>
      <c r="BN39">
        <f t="shared" si="19"/>
        <v>5</v>
      </c>
      <c r="BO39">
        <f t="shared" si="20"/>
        <v>2.3361344537815127</v>
      </c>
      <c r="BP39" t="s">
        <v>22</v>
      </c>
      <c r="BQ39">
        <v>604</v>
      </c>
      <c r="BR39">
        <v>0</v>
      </c>
      <c r="BS39">
        <v>0</v>
      </c>
      <c r="BT39">
        <f t="shared" si="21"/>
        <v>604</v>
      </c>
      <c r="BU39">
        <v>0</v>
      </c>
      <c r="BV39">
        <f t="shared" si="22"/>
        <v>604</v>
      </c>
      <c r="BW39">
        <v>89</v>
      </c>
      <c r="BX39">
        <f t="shared" si="23"/>
        <v>5</v>
      </c>
      <c r="BY39">
        <f t="shared" si="24"/>
        <v>6.786516853932584</v>
      </c>
      <c r="BZ39" t="s">
        <v>23</v>
      </c>
      <c r="CA39">
        <v>-34943</v>
      </c>
    </row>
    <row r="40" spans="1:79" ht="17.25" customHeight="1" x14ac:dyDescent="0.3">
      <c r="A40" s="2">
        <v>44550</v>
      </c>
      <c r="B40" t="s">
        <v>100</v>
      </c>
      <c r="C40" t="s">
        <v>101</v>
      </c>
      <c r="D40" t="s">
        <v>27</v>
      </c>
      <c r="E40" t="s">
        <v>4</v>
      </c>
      <c r="F40">
        <v>4660</v>
      </c>
      <c r="G40">
        <v>0</v>
      </c>
      <c r="H40">
        <v>0</v>
      </c>
      <c r="I40">
        <v>-3474</v>
      </c>
      <c r="J40">
        <f t="shared" si="0"/>
        <v>1186</v>
      </c>
      <c r="K40">
        <v>0</v>
      </c>
      <c r="L40">
        <f t="shared" si="1"/>
        <v>1186</v>
      </c>
      <c r="M40">
        <v>2054</v>
      </c>
      <c r="N40">
        <v>1</v>
      </c>
      <c r="O40">
        <f t="shared" si="2"/>
        <v>0.57740993184031164</v>
      </c>
      <c r="P40" t="s">
        <v>15</v>
      </c>
      <c r="Q40">
        <v>3231</v>
      </c>
      <c r="R40">
        <v>0</v>
      </c>
      <c r="S40">
        <v>0</v>
      </c>
      <c r="T40">
        <v>-130</v>
      </c>
      <c r="U40">
        <f t="shared" si="3"/>
        <v>3101</v>
      </c>
      <c r="V40">
        <v>0</v>
      </c>
      <c r="W40">
        <f t="shared" si="4"/>
        <v>3101</v>
      </c>
      <c r="X40">
        <v>460</v>
      </c>
      <c r="Y40">
        <v>2</v>
      </c>
      <c r="Z40">
        <f t="shared" si="5"/>
        <v>6.7413043478260866</v>
      </c>
      <c r="AA40" t="s">
        <v>16</v>
      </c>
      <c r="AB40">
        <v>29878</v>
      </c>
      <c r="AC40">
        <v>0</v>
      </c>
      <c r="AD40">
        <v>190</v>
      </c>
      <c r="AE40">
        <v>-28655</v>
      </c>
      <c r="AF40">
        <f t="shared" si="6"/>
        <v>1413</v>
      </c>
      <c r="AG40">
        <f>40500+3800</f>
        <v>44300</v>
      </c>
      <c r="AH40">
        <f t="shared" si="7"/>
        <v>45713</v>
      </c>
      <c r="AI40">
        <v>8249</v>
      </c>
      <c r="AJ40">
        <f t="shared" si="8"/>
        <v>6</v>
      </c>
      <c r="AK40">
        <f t="shared" si="25"/>
        <v>5.5416414110801311</v>
      </c>
      <c r="AL40" t="s">
        <v>19</v>
      </c>
      <c r="AM40">
        <v>7220</v>
      </c>
      <c r="AN40">
        <v>10000</v>
      </c>
      <c r="AO40">
        <v>-7103</v>
      </c>
      <c r="AP40">
        <f t="shared" si="9"/>
        <v>10117</v>
      </c>
      <c r="AQ40">
        <v>33000</v>
      </c>
      <c r="AR40">
        <f t="shared" si="10"/>
        <v>43117</v>
      </c>
      <c r="AS40">
        <v>3543</v>
      </c>
      <c r="AT40">
        <f t="shared" si="11"/>
        <v>6</v>
      </c>
      <c r="AU40">
        <f t="shared" si="12"/>
        <v>12.169630256844481</v>
      </c>
      <c r="AV40" t="s">
        <v>20</v>
      </c>
      <c r="AW40">
        <v>2996</v>
      </c>
      <c r="AX40">
        <v>0</v>
      </c>
      <c r="AY40">
        <v>-1452</v>
      </c>
      <c r="AZ40">
        <f t="shared" si="13"/>
        <v>1544</v>
      </c>
      <c r="BA40">
        <v>20000</v>
      </c>
      <c r="BB40">
        <f t="shared" si="14"/>
        <v>21544</v>
      </c>
      <c r="BC40">
        <v>2607</v>
      </c>
      <c r="BD40">
        <f t="shared" si="15"/>
        <v>7</v>
      </c>
      <c r="BE40">
        <f t="shared" si="16"/>
        <v>8.2639048714998076</v>
      </c>
      <c r="BF40" t="s">
        <v>21</v>
      </c>
      <c r="BG40">
        <v>4750</v>
      </c>
      <c r="BH40">
        <v>0</v>
      </c>
      <c r="BI40">
        <v>-3149</v>
      </c>
      <c r="BJ40">
        <f t="shared" si="17"/>
        <v>1601</v>
      </c>
      <c r="BK40">
        <v>3000</v>
      </c>
      <c r="BL40">
        <f t="shared" si="18"/>
        <v>4601</v>
      </c>
      <c r="BM40">
        <v>1129</v>
      </c>
      <c r="BN40">
        <f t="shared" si="19"/>
        <v>5</v>
      </c>
      <c r="BO40">
        <f t="shared" si="20"/>
        <v>4.0752878653675824</v>
      </c>
      <c r="BP40" t="s">
        <v>22</v>
      </c>
      <c r="BQ40">
        <v>89</v>
      </c>
      <c r="BR40">
        <v>92</v>
      </c>
      <c r="BS40">
        <v>-102</v>
      </c>
      <c r="BT40">
        <f t="shared" si="21"/>
        <v>79</v>
      </c>
      <c r="BU40">
        <v>3200</v>
      </c>
      <c r="BV40">
        <f t="shared" si="22"/>
        <v>3279</v>
      </c>
      <c r="BW40">
        <v>848</v>
      </c>
      <c r="BX40">
        <f t="shared" si="23"/>
        <v>5</v>
      </c>
      <c r="BY40">
        <f t="shared" si="24"/>
        <v>3.8667452830188678</v>
      </c>
      <c r="BZ40" t="s">
        <v>23</v>
      </c>
      <c r="CA40">
        <v>555</v>
      </c>
    </row>
    <row r="41" spans="1:79" ht="17.25" customHeight="1" x14ac:dyDescent="0.3">
      <c r="A41" s="2">
        <v>44550</v>
      </c>
      <c r="B41" t="s">
        <v>102</v>
      </c>
      <c r="C41" t="s">
        <v>103</v>
      </c>
      <c r="D41" t="s">
        <v>27</v>
      </c>
      <c r="E41" t="s">
        <v>4</v>
      </c>
      <c r="F41">
        <v>876</v>
      </c>
      <c r="G41">
        <v>0</v>
      </c>
      <c r="H41">
        <v>0</v>
      </c>
      <c r="I41">
        <v>-165</v>
      </c>
      <c r="J41">
        <f t="shared" si="0"/>
        <v>711</v>
      </c>
      <c r="K41">
        <v>0</v>
      </c>
      <c r="L41">
        <f t="shared" si="1"/>
        <v>711</v>
      </c>
      <c r="M41">
        <v>209</v>
      </c>
      <c r="N41">
        <v>1</v>
      </c>
      <c r="O41">
        <f t="shared" si="2"/>
        <v>3.401913875598086</v>
      </c>
      <c r="P41" t="s">
        <v>15</v>
      </c>
      <c r="Q41">
        <v>389</v>
      </c>
      <c r="R41">
        <v>0</v>
      </c>
      <c r="S41">
        <v>0</v>
      </c>
      <c r="T41">
        <v>-24</v>
      </c>
      <c r="U41">
        <f t="shared" si="3"/>
        <v>365</v>
      </c>
      <c r="V41">
        <v>0</v>
      </c>
      <c r="W41">
        <f t="shared" si="4"/>
        <v>365</v>
      </c>
      <c r="X41">
        <v>44</v>
      </c>
      <c r="Y41">
        <v>2</v>
      </c>
      <c r="Z41">
        <f t="shared" si="5"/>
        <v>8.295454545454545</v>
      </c>
      <c r="AA41" t="s">
        <v>16</v>
      </c>
      <c r="AB41">
        <v>5511</v>
      </c>
      <c r="AC41">
        <v>0</v>
      </c>
      <c r="AD41">
        <v>0</v>
      </c>
      <c r="AE41">
        <v>-319</v>
      </c>
      <c r="AF41">
        <f t="shared" si="6"/>
        <v>5192</v>
      </c>
      <c r="AG41">
        <v>0</v>
      </c>
      <c r="AH41">
        <f t="shared" si="7"/>
        <v>5192</v>
      </c>
      <c r="AI41">
        <v>220</v>
      </c>
      <c r="AJ41">
        <f t="shared" si="8"/>
        <v>6</v>
      </c>
      <c r="AK41">
        <f t="shared" si="25"/>
        <v>23.6</v>
      </c>
      <c r="AL41" t="s">
        <v>19</v>
      </c>
      <c r="AM41">
        <v>1044</v>
      </c>
      <c r="AN41">
        <v>70</v>
      </c>
      <c r="AO41">
        <v>-71</v>
      </c>
      <c r="AP41">
        <f t="shared" si="9"/>
        <v>1043</v>
      </c>
      <c r="AQ41">
        <v>0</v>
      </c>
      <c r="AR41">
        <f t="shared" si="10"/>
        <v>1043</v>
      </c>
      <c r="AS41">
        <v>69</v>
      </c>
      <c r="AT41">
        <f t="shared" si="11"/>
        <v>6</v>
      </c>
      <c r="AU41">
        <f t="shared" si="12"/>
        <v>15.115942028985508</v>
      </c>
      <c r="AV41" t="s">
        <v>20</v>
      </c>
      <c r="AW41">
        <v>2128</v>
      </c>
      <c r="AX41">
        <v>0</v>
      </c>
      <c r="AY41">
        <v>-63</v>
      </c>
      <c r="AZ41">
        <f t="shared" si="13"/>
        <v>2065</v>
      </c>
      <c r="BA41">
        <v>0</v>
      </c>
      <c r="BB41">
        <f t="shared" si="14"/>
        <v>2065</v>
      </c>
      <c r="BC41">
        <v>105</v>
      </c>
      <c r="BD41">
        <f t="shared" si="15"/>
        <v>7</v>
      </c>
      <c r="BE41">
        <f t="shared" si="16"/>
        <v>19.666666666666668</v>
      </c>
      <c r="BF41" t="s">
        <v>21</v>
      </c>
      <c r="BG41">
        <v>307</v>
      </c>
      <c r="BH41">
        <v>50</v>
      </c>
      <c r="BI41">
        <v>-15</v>
      </c>
      <c r="BJ41">
        <f t="shared" si="17"/>
        <v>342</v>
      </c>
      <c r="BK41">
        <v>0</v>
      </c>
      <c r="BL41">
        <f t="shared" si="18"/>
        <v>342</v>
      </c>
      <c r="BM41">
        <v>25</v>
      </c>
      <c r="BN41">
        <f t="shared" si="19"/>
        <v>5</v>
      </c>
      <c r="BO41">
        <f t="shared" si="20"/>
        <v>13.68</v>
      </c>
      <c r="BP41" t="s">
        <v>22</v>
      </c>
      <c r="BQ41">
        <v>1015</v>
      </c>
      <c r="BR41">
        <v>0</v>
      </c>
      <c r="BS41">
        <v>0</v>
      </c>
      <c r="BT41">
        <f t="shared" si="21"/>
        <v>1015</v>
      </c>
      <c r="BU41">
        <v>0</v>
      </c>
      <c r="BV41">
        <f t="shared" si="22"/>
        <v>1015</v>
      </c>
      <c r="BW41">
        <v>36</v>
      </c>
      <c r="BX41">
        <f t="shared" si="23"/>
        <v>5</v>
      </c>
      <c r="BY41">
        <f t="shared" si="24"/>
        <v>28.194444444444443</v>
      </c>
      <c r="BZ41" t="s">
        <v>23</v>
      </c>
      <c r="CA41">
        <v>2100</v>
      </c>
    </row>
    <row r="42" spans="1:79" ht="17.25" customHeight="1" x14ac:dyDescent="0.3">
      <c r="A42" s="2">
        <v>44550</v>
      </c>
      <c r="B42" t="s">
        <v>104</v>
      </c>
      <c r="C42" t="s">
        <v>105</v>
      </c>
      <c r="D42" t="s">
        <v>27</v>
      </c>
      <c r="E42" t="s">
        <v>4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v>0</v>
      </c>
      <c r="L42">
        <f t="shared" si="1"/>
        <v>0</v>
      </c>
      <c r="M42">
        <v>81</v>
      </c>
      <c r="N42">
        <v>1</v>
      </c>
      <c r="O42">
        <f t="shared" si="2"/>
        <v>0</v>
      </c>
      <c r="P42" t="s">
        <v>15</v>
      </c>
      <c r="Q42">
        <v>158</v>
      </c>
      <c r="R42">
        <v>0</v>
      </c>
      <c r="S42">
        <v>0</v>
      </c>
      <c r="T42">
        <v>0</v>
      </c>
      <c r="U42">
        <f t="shared" si="3"/>
        <v>158</v>
      </c>
      <c r="V42">
        <v>0</v>
      </c>
      <c r="W42">
        <f t="shared" si="4"/>
        <v>158</v>
      </c>
      <c r="X42">
        <v>21</v>
      </c>
      <c r="Y42">
        <v>2</v>
      </c>
      <c r="Z42">
        <f t="shared" si="5"/>
        <v>7.5238095238095237</v>
      </c>
      <c r="AA42" t="s">
        <v>16</v>
      </c>
      <c r="AB42">
        <v>557</v>
      </c>
      <c r="AC42">
        <v>0</v>
      </c>
      <c r="AD42">
        <v>0</v>
      </c>
      <c r="AE42">
        <v>-94</v>
      </c>
      <c r="AF42">
        <f t="shared" si="6"/>
        <v>463</v>
      </c>
      <c r="AG42">
        <v>0</v>
      </c>
      <c r="AH42">
        <f t="shared" si="7"/>
        <v>463</v>
      </c>
      <c r="AI42">
        <v>34</v>
      </c>
      <c r="AJ42">
        <f t="shared" si="8"/>
        <v>6</v>
      </c>
      <c r="AK42">
        <f t="shared" si="25"/>
        <v>13.617647058823529</v>
      </c>
      <c r="AL42" t="s">
        <v>19</v>
      </c>
      <c r="AM42">
        <v>533</v>
      </c>
      <c r="AN42">
        <v>0</v>
      </c>
      <c r="AO42">
        <v>-2</v>
      </c>
      <c r="AP42">
        <f t="shared" si="9"/>
        <v>531</v>
      </c>
      <c r="AQ42">
        <v>0</v>
      </c>
      <c r="AR42">
        <f t="shared" si="10"/>
        <v>531</v>
      </c>
      <c r="AS42">
        <v>27</v>
      </c>
      <c r="AT42">
        <f t="shared" si="11"/>
        <v>6</v>
      </c>
      <c r="AU42">
        <f t="shared" si="12"/>
        <v>19.666666666666668</v>
      </c>
      <c r="AV42" t="s">
        <v>20</v>
      </c>
      <c r="AW42">
        <v>270</v>
      </c>
      <c r="AX42">
        <v>0</v>
      </c>
      <c r="AY42">
        <v>0</v>
      </c>
      <c r="AZ42">
        <f t="shared" si="13"/>
        <v>270</v>
      </c>
      <c r="BA42">
        <v>0</v>
      </c>
      <c r="BB42">
        <f t="shared" si="14"/>
        <v>270</v>
      </c>
      <c r="BC42">
        <v>12</v>
      </c>
      <c r="BD42">
        <f t="shared" si="15"/>
        <v>7</v>
      </c>
      <c r="BE42">
        <f t="shared" si="16"/>
        <v>22.5</v>
      </c>
      <c r="BF42" t="s">
        <v>21</v>
      </c>
      <c r="BG42">
        <v>232</v>
      </c>
      <c r="BH42">
        <v>0</v>
      </c>
      <c r="BI42">
        <v>0</v>
      </c>
      <c r="BJ42">
        <f t="shared" si="17"/>
        <v>232</v>
      </c>
      <c r="BK42">
        <v>0</v>
      </c>
      <c r="BL42">
        <f t="shared" si="18"/>
        <v>232</v>
      </c>
      <c r="BM42">
        <v>9</v>
      </c>
      <c r="BN42">
        <f t="shared" si="19"/>
        <v>5</v>
      </c>
      <c r="BO42">
        <f t="shared" si="20"/>
        <v>25.777777777777779</v>
      </c>
      <c r="BP42" t="s">
        <v>22</v>
      </c>
      <c r="BQ42">
        <v>159</v>
      </c>
      <c r="BR42">
        <v>0</v>
      </c>
      <c r="BS42">
        <v>0</v>
      </c>
      <c r="BT42">
        <f t="shared" si="21"/>
        <v>159</v>
      </c>
      <c r="BU42">
        <v>0</v>
      </c>
      <c r="BV42">
        <f t="shared" si="22"/>
        <v>159</v>
      </c>
      <c r="BW42">
        <v>23</v>
      </c>
      <c r="BX42">
        <f t="shared" si="23"/>
        <v>5</v>
      </c>
      <c r="BY42">
        <f t="shared" si="24"/>
        <v>6.9130434782608692</v>
      </c>
      <c r="BZ42" t="s">
        <v>23</v>
      </c>
      <c r="CA42">
        <v>0</v>
      </c>
    </row>
    <row r="43" spans="1:79" ht="17.25" customHeight="1" x14ac:dyDescent="0.3">
      <c r="A43" s="2">
        <v>44550</v>
      </c>
      <c r="B43" t="s">
        <v>106</v>
      </c>
      <c r="C43" t="s">
        <v>107</v>
      </c>
      <c r="D43" t="s">
        <v>27</v>
      </c>
      <c r="E43" t="s">
        <v>4</v>
      </c>
      <c r="F43">
        <v>459</v>
      </c>
      <c r="G43">
        <v>0</v>
      </c>
      <c r="H43">
        <v>0</v>
      </c>
      <c r="I43">
        <v>-20</v>
      </c>
      <c r="J43">
        <f t="shared" si="0"/>
        <v>439</v>
      </c>
      <c r="K43">
        <v>0</v>
      </c>
      <c r="L43">
        <f t="shared" si="1"/>
        <v>439</v>
      </c>
      <c r="M43">
        <v>71</v>
      </c>
      <c r="N43">
        <v>1</v>
      </c>
      <c r="O43">
        <f t="shared" si="2"/>
        <v>6.183098591549296</v>
      </c>
      <c r="P43" t="s">
        <v>15</v>
      </c>
      <c r="Q43">
        <v>592</v>
      </c>
      <c r="R43">
        <v>0</v>
      </c>
      <c r="S43">
        <v>0</v>
      </c>
      <c r="T43">
        <v>0</v>
      </c>
      <c r="U43">
        <f t="shared" si="3"/>
        <v>592</v>
      </c>
      <c r="V43">
        <v>0</v>
      </c>
      <c r="W43">
        <f t="shared" si="4"/>
        <v>592</v>
      </c>
      <c r="X43">
        <v>19</v>
      </c>
      <c r="Y43">
        <v>2</v>
      </c>
      <c r="Z43">
        <f t="shared" si="5"/>
        <v>31.157894736842106</v>
      </c>
      <c r="AA43" t="s">
        <v>16</v>
      </c>
      <c r="AB43">
        <v>84</v>
      </c>
      <c r="AC43">
        <v>0</v>
      </c>
      <c r="AD43">
        <v>0</v>
      </c>
      <c r="AE43">
        <v>-42</v>
      </c>
      <c r="AF43">
        <f t="shared" si="6"/>
        <v>42</v>
      </c>
      <c r="AG43">
        <v>0</v>
      </c>
      <c r="AH43">
        <f t="shared" si="7"/>
        <v>42</v>
      </c>
      <c r="AI43">
        <v>12</v>
      </c>
      <c r="AJ43">
        <f t="shared" si="8"/>
        <v>6</v>
      </c>
      <c r="AK43">
        <f t="shared" si="25"/>
        <v>3.5</v>
      </c>
      <c r="AL43" t="s">
        <v>19</v>
      </c>
      <c r="AM43">
        <v>920</v>
      </c>
      <c r="AN43">
        <v>0</v>
      </c>
      <c r="AO43">
        <v>-5</v>
      </c>
      <c r="AP43">
        <f t="shared" si="9"/>
        <v>915</v>
      </c>
      <c r="AQ43">
        <v>0</v>
      </c>
      <c r="AR43">
        <f t="shared" si="10"/>
        <v>915</v>
      </c>
      <c r="AS43">
        <v>10</v>
      </c>
      <c r="AT43">
        <f t="shared" si="11"/>
        <v>6</v>
      </c>
      <c r="AU43">
        <f t="shared" si="12"/>
        <v>91.5</v>
      </c>
      <c r="AV43" t="s">
        <v>20</v>
      </c>
      <c r="AW43">
        <v>271</v>
      </c>
      <c r="AX43">
        <v>0</v>
      </c>
      <c r="AY43">
        <v>0</v>
      </c>
      <c r="AZ43">
        <f t="shared" si="13"/>
        <v>271</v>
      </c>
      <c r="BA43">
        <v>0</v>
      </c>
      <c r="BB43">
        <f t="shared" si="14"/>
        <v>271</v>
      </c>
      <c r="BC43">
        <v>2</v>
      </c>
      <c r="BD43">
        <f t="shared" si="15"/>
        <v>7</v>
      </c>
      <c r="BE43">
        <f t="shared" si="16"/>
        <v>135.5</v>
      </c>
      <c r="BF43" t="s">
        <v>21</v>
      </c>
      <c r="BG43">
        <v>527</v>
      </c>
      <c r="BH43">
        <v>0</v>
      </c>
      <c r="BI43">
        <v>0</v>
      </c>
      <c r="BJ43">
        <f t="shared" si="17"/>
        <v>527</v>
      </c>
      <c r="BK43">
        <v>0</v>
      </c>
      <c r="BL43">
        <f t="shared" si="18"/>
        <v>527</v>
      </c>
      <c r="BM43">
        <v>8</v>
      </c>
      <c r="BN43">
        <f t="shared" si="19"/>
        <v>5</v>
      </c>
      <c r="BO43">
        <f t="shared" si="20"/>
        <v>65.875</v>
      </c>
      <c r="BP43" t="s">
        <v>22</v>
      </c>
      <c r="BQ43">
        <v>1112</v>
      </c>
      <c r="BR43">
        <v>0</v>
      </c>
      <c r="BS43">
        <v>0</v>
      </c>
      <c r="BT43">
        <f t="shared" si="21"/>
        <v>1112</v>
      </c>
      <c r="BU43">
        <v>0</v>
      </c>
      <c r="BV43">
        <f t="shared" si="22"/>
        <v>1112</v>
      </c>
      <c r="BW43">
        <v>21</v>
      </c>
      <c r="BX43">
        <f t="shared" si="23"/>
        <v>5</v>
      </c>
      <c r="BY43">
        <f t="shared" si="24"/>
        <v>52.952380952380949</v>
      </c>
      <c r="BZ43" t="s">
        <v>23</v>
      </c>
      <c r="CA43">
        <v>600</v>
      </c>
    </row>
    <row r="44" spans="1:79" ht="17.25" customHeight="1" x14ac:dyDescent="0.3">
      <c r="A44" s="2">
        <v>44550</v>
      </c>
      <c r="B44" t="s">
        <v>108</v>
      </c>
      <c r="C44" t="s">
        <v>109</v>
      </c>
      <c r="D44" t="s">
        <v>27</v>
      </c>
      <c r="E44" t="s">
        <v>4</v>
      </c>
      <c r="F44">
        <v>472</v>
      </c>
      <c r="G44">
        <v>0</v>
      </c>
      <c r="H44">
        <v>0</v>
      </c>
      <c r="I44">
        <v>0</v>
      </c>
      <c r="J44">
        <f t="shared" si="0"/>
        <v>472</v>
      </c>
      <c r="K44">
        <v>0</v>
      </c>
      <c r="L44">
        <f t="shared" si="1"/>
        <v>472</v>
      </c>
      <c r="M44">
        <v>12</v>
      </c>
      <c r="N44">
        <v>1</v>
      </c>
      <c r="O44">
        <f t="shared" si="2"/>
        <v>39.333333333333336</v>
      </c>
      <c r="P44" t="s">
        <v>15</v>
      </c>
      <c r="Q44">
        <v>50</v>
      </c>
      <c r="R44">
        <v>0</v>
      </c>
      <c r="S44">
        <v>0</v>
      </c>
      <c r="T44">
        <v>0</v>
      </c>
      <c r="U44">
        <f t="shared" si="3"/>
        <v>50</v>
      </c>
      <c r="V44">
        <v>0</v>
      </c>
      <c r="W44">
        <f t="shared" si="4"/>
        <v>50</v>
      </c>
      <c r="X44">
        <v>1</v>
      </c>
      <c r="Y44">
        <v>2</v>
      </c>
      <c r="Z44">
        <f t="shared" si="5"/>
        <v>50</v>
      </c>
      <c r="AA44" t="s">
        <v>16</v>
      </c>
      <c r="AB44">
        <v>2688</v>
      </c>
      <c r="AC44">
        <v>0</v>
      </c>
      <c r="AD44">
        <v>0</v>
      </c>
      <c r="AE44">
        <v>0</v>
      </c>
      <c r="AF44">
        <f t="shared" si="6"/>
        <v>2688</v>
      </c>
      <c r="AG44">
        <v>0</v>
      </c>
      <c r="AH44">
        <f t="shared" si="7"/>
        <v>2688</v>
      </c>
      <c r="AI44">
        <v>17</v>
      </c>
      <c r="AJ44">
        <f t="shared" si="8"/>
        <v>6</v>
      </c>
      <c r="AK44">
        <f>IFERROR(AH44/AI44,0)</f>
        <v>158.11764705882354</v>
      </c>
      <c r="AL44" t="s">
        <v>19</v>
      </c>
      <c r="AM44">
        <v>362</v>
      </c>
      <c r="AN44">
        <v>0</v>
      </c>
      <c r="AO44">
        <v>0</v>
      </c>
      <c r="AP44">
        <f t="shared" si="9"/>
        <v>362</v>
      </c>
      <c r="AQ44">
        <v>0</v>
      </c>
      <c r="AR44">
        <f t="shared" si="10"/>
        <v>362</v>
      </c>
      <c r="AS44">
        <v>6</v>
      </c>
      <c r="AT44">
        <f t="shared" si="11"/>
        <v>6</v>
      </c>
      <c r="AU44">
        <f t="shared" si="12"/>
        <v>60.333333333333336</v>
      </c>
      <c r="AV44" t="s">
        <v>20</v>
      </c>
      <c r="AW44">
        <v>601</v>
      </c>
      <c r="AX44">
        <v>0</v>
      </c>
      <c r="AY44">
        <v>-5</v>
      </c>
      <c r="AZ44">
        <f t="shared" si="13"/>
        <v>596</v>
      </c>
      <c r="BA44">
        <v>0</v>
      </c>
      <c r="BB44">
        <f t="shared" si="14"/>
        <v>596</v>
      </c>
      <c r="BC44">
        <v>7</v>
      </c>
      <c r="BD44">
        <f t="shared" si="15"/>
        <v>7</v>
      </c>
      <c r="BE44">
        <f t="shared" si="16"/>
        <v>85.142857142857139</v>
      </c>
      <c r="BF44" t="s">
        <v>21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P44" t="s">
        <v>22</v>
      </c>
      <c r="BQ44">
        <v>785</v>
      </c>
      <c r="BR44">
        <v>0</v>
      </c>
      <c r="BS44">
        <v>0</v>
      </c>
      <c r="BT44">
        <f t="shared" si="21"/>
        <v>785</v>
      </c>
      <c r="BU44">
        <v>0</v>
      </c>
      <c r="BV44">
        <f t="shared" si="22"/>
        <v>785</v>
      </c>
      <c r="BW44">
        <v>6</v>
      </c>
      <c r="BX44">
        <f t="shared" si="23"/>
        <v>5</v>
      </c>
      <c r="BY44">
        <f t="shared" si="24"/>
        <v>130.83333333333334</v>
      </c>
      <c r="BZ44" t="s">
        <v>23</v>
      </c>
      <c r="CA44">
        <v>0</v>
      </c>
    </row>
    <row r="45" spans="1:79" ht="17.25" customHeight="1" x14ac:dyDescent="0.3">
      <c r="A45" s="2">
        <v>44550</v>
      </c>
      <c r="B45" t="s">
        <v>110</v>
      </c>
      <c r="C45" t="s">
        <v>111</v>
      </c>
      <c r="D45" t="s">
        <v>27</v>
      </c>
      <c r="E45" t="s">
        <v>4</v>
      </c>
      <c r="F45">
        <v>177</v>
      </c>
      <c r="G45">
        <v>1407</v>
      </c>
      <c r="H45">
        <v>0</v>
      </c>
      <c r="I45">
        <v>-99</v>
      </c>
      <c r="J45">
        <f t="shared" si="0"/>
        <v>1485</v>
      </c>
      <c r="K45">
        <v>0</v>
      </c>
      <c r="L45">
        <f t="shared" si="1"/>
        <v>1485</v>
      </c>
      <c r="M45">
        <v>330</v>
      </c>
      <c r="N45">
        <v>1</v>
      </c>
      <c r="O45">
        <f t="shared" si="2"/>
        <v>4.5</v>
      </c>
      <c r="P45" t="s">
        <v>15</v>
      </c>
      <c r="Q45">
        <v>1427</v>
      </c>
      <c r="R45">
        <v>775</v>
      </c>
      <c r="S45">
        <v>0</v>
      </c>
      <c r="T45">
        <v>-22</v>
      </c>
      <c r="U45">
        <f t="shared" si="3"/>
        <v>2180</v>
      </c>
      <c r="V45">
        <v>0</v>
      </c>
      <c r="W45">
        <f t="shared" si="4"/>
        <v>2180</v>
      </c>
      <c r="X45">
        <v>61</v>
      </c>
      <c r="Y45">
        <v>2</v>
      </c>
      <c r="Z45">
        <f t="shared" si="5"/>
        <v>35.73770491803279</v>
      </c>
      <c r="AA45" t="s">
        <v>16</v>
      </c>
      <c r="AB45">
        <v>7080</v>
      </c>
      <c r="AC45">
        <v>0</v>
      </c>
      <c r="AD45">
        <v>0</v>
      </c>
      <c r="AE45">
        <v>-298</v>
      </c>
      <c r="AF45">
        <f t="shared" si="6"/>
        <v>6782</v>
      </c>
      <c r="AG45">
        <v>0</v>
      </c>
      <c r="AH45">
        <f t="shared" si="7"/>
        <v>6782</v>
      </c>
      <c r="AI45">
        <v>533</v>
      </c>
      <c r="AJ45">
        <f t="shared" si="8"/>
        <v>6</v>
      </c>
      <c r="AK45">
        <f t="shared" si="25"/>
        <v>12.724202626641651</v>
      </c>
      <c r="AL45" t="s">
        <v>19</v>
      </c>
      <c r="AM45">
        <v>2311</v>
      </c>
      <c r="AN45">
        <v>2004</v>
      </c>
      <c r="AO45">
        <v>-200</v>
      </c>
      <c r="AP45">
        <f t="shared" si="9"/>
        <v>4115</v>
      </c>
      <c r="AQ45">
        <v>0</v>
      </c>
      <c r="AR45">
        <f t="shared" si="10"/>
        <v>4115</v>
      </c>
      <c r="AS45">
        <v>161</v>
      </c>
      <c r="AT45">
        <f t="shared" si="11"/>
        <v>6</v>
      </c>
      <c r="AU45">
        <f t="shared" si="12"/>
        <v>25.559006211180126</v>
      </c>
      <c r="AV45" t="s">
        <v>20</v>
      </c>
      <c r="AW45">
        <v>5004</v>
      </c>
      <c r="AX45">
        <v>1930</v>
      </c>
      <c r="AY45">
        <v>-483</v>
      </c>
      <c r="AZ45">
        <f t="shared" si="13"/>
        <v>6451</v>
      </c>
      <c r="BA45">
        <v>3000</v>
      </c>
      <c r="BB45">
        <f t="shared" si="14"/>
        <v>9451</v>
      </c>
      <c r="BC45">
        <v>203</v>
      </c>
      <c r="BD45">
        <f t="shared" si="15"/>
        <v>7</v>
      </c>
      <c r="BE45">
        <f t="shared" si="16"/>
        <v>46.556650246305416</v>
      </c>
      <c r="BF45" t="s">
        <v>21</v>
      </c>
      <c r="BG45">
        <v>2107</v>
      </c>
      <c r="BH45">
        <v>2480</v>
      </c>
      <c r="BI45">
        <v>-153</v>
      </c>
      <c r="BJ45">
        <f t="shared" si="17"/>
        <v>4434</v>
      </c>
      <c r="BK45">
        <v>0</v>
      </c>
      <c r="BL45">
        <f t="shared" si="18"/>
        <v>4434</v>
      </c>
      <c r="BM45">
        <v>227</v>
      </c>
      <c r="BN45">
        <f t="shared" si="19"/>
        <v>5</v>
      </c>
      <c r="BO45">
        <f t="shared" si="20"/>
        <v>19.533039647577091</v>
      </c>
      <c r="BP45" t="s">
        <v>22</v>
      </c>
      <c r="BQ45">
        <v>5779</v>
      </c>
      <c r="BR45">
        <v>903</v>
      </c>
      <c r="BS45">
        <v>-111</v>
      </c>
      <c r="BT45">
        <f t="shared" si="21"/>
        <v>6571</v>
      </c>
      <c r="BU45">
        <v>0</v>
      </c>
      <c r="BV45">
        <f t="shared" si="22"/>
        <v>6571</v>
      </c>
      <c r="BW45">
        <v>142</v>
      </c>
      <c r="BX45">
        <f t="shared" si="23"/>
        <v>5</v>
      </c>
      <c r="BY45">
        <f t="shared" si="24"/>
        <v>46.274647887323944</v>
      </c>
      <c r="BZ45" t="s">
        <v>23</v>
      </c>
      <c r="CA45">
        <v>34190</v>
      </c>
    </row>
    <row r="46" spans="1:79" ht="17.25" customHeight="1" x14ac:dyDescent="0.3">
      <c r="A46" s="2">
        <v>44550</v>
      </c>
      <c r="B46" t="s">
        <v>112</v>
      </c>
      <c r="C46" t="s">
        <v>113</v>
      </c>
      <c r="D46" t="s">
        <v>27</v>
      </c>
      <c r="E46" t="s">
        <v>4</v>
      </c>
      <c r="F46">
        <v>1303</v>
      </c>
      <c r="G46">
        <v>980</v>
      </c>
      <c r="H46">
        <v>0</v>
      </c>
      <c r="I46">
        <v>-84</v>
      </c>
      <c r="J46">
        <f t="shared" si="0"/>
        <v>2199</v>
      </c>
      <c r="K46">
        <v>0</v>
      </c>
      <c r="L46">
        <f t="shared" si="1"/>
        <v>2199</v>
      </c>
      <c r="M46">
        <v>184</v>
      </c>
      <c r="N46">
        <v>1</v>
      </c>
      <c r="O46">
        <f t="shared" si="2"/>
        <v>11.951086956521738</v>
      </c>
      <c r="P46" t="s">
        <v>15</v>
      </c>
      <c r="Q46">
        <v>805</v>
      </c>
      <c r="R46">
        <v>710</v>
      </c>
      <c r="S46">
        <v>0</v>
      </c>
      <c r="T46">
        <v>-32</v>
      </c>
      <c r="U46">
        <f t="shared" si="3"/>
        <v>1483</v>
      </c>
      <c r="V46">
        <v>0</v>
      </c>
      <c r="W46">
        <f t="shared" si="4"/>
        <v>1483</v>
      </c>
      <c r="X46">
        <v>85</v>
      </c>
      <c r="Y46">
        <v>2</v>
      </c>
      <c r="Z46">
        <f t="shared" si="5"/>
        <v>17.44705882352941</v>
      </c>
      <c r="AA46" t="s">
        <v>16</v>
      </c>
      <c r="AB46">
        <v>10072</v>
      </c>
      <c r="AC46">
        <v>0</v>
      </c>
      <c r="AD46">
        <v>0</v>
      </c>
      <c r="AE46">
        <v>-206</v>
      </c>
      <c r="AF46">
        <f t="shared" si="6"/>
        <v>9866</v>
      </c>
      <c r="AG46">
        <v>0</v>
      </c>
      <c r="AH46">
        <f t="shared" si="7"/>
        <v>9866</v>
      </c>
      <c r="AI46">
        <v>417</v>
      </c>
      <c r="AJ46">
        <f t="shared" si="8"/>
        <v>6</v>
      </c>
      <c r="AK46">
        <f t="shared" si="25"/>
        <v>23.65947242206235</v>
      </c>
      <c r="AL46" t="s">
        <v>19</v>
      </c>
      <c r="AM46">
        <v>2019</v>
      </c>
      <c r="AN46">
        <v>2250</v>
      </c>
      <c r="AO46">
        <v>-70</v>
      </c>
      <c r="AP46">
        <f t="shared" si="9"/>
        <v>4199</v>
      </c>
      <c r="AQ46">
        <v>0</v>
      </c>
      <c r="AR46">
        <f t="shared" si="10"/>
        <v>4199</v>
      </c>
      <c r="AS46">
        <v>166</v>
      </c>
      <c r="AT46">
        <f t="shared" si="11"/>
        <v>6</v>
      </c>
      <c r="AU46">
        <f t="shared" si="12"/>
        <v>25.295180722891565</v>
      </c>
      <c r="AV46" t="s">
        <v>20</v>
      </c>
      <c r="AW46">
        <v>5918</v>
      </c>
      <c r="AX46">
        <v>2260</v>
      </c>
      <c r="AY46">
        <v>-883</v>
      </c>
      <c r="AZ46">
        <f t="shared" si="13"/>
        <v>7295</v>
      </c>
      <c r="BA46">
        <v>3000</v>
      </c>
      <c r="BB46">
        <f t="shared" si="14"/>
        <v>10295</v>
      </c>
      <c r="BC46">
        <v>161</v>
      </c>
      <c r="BD46">
        <f t="shared" si="15"/>
        <v>7</v>
      </c>
      <c r="BE46">
        <f t="shared" si="16"/>
        <v>63.944099378881987</v>
      </c>
      <c r="BF46" t="s">
        <v>21</v>
      </c>
      <c r="BG46">
        <v>1128</v>
      </c>
      <c r="BH46">
        <v>2705</v>
      </c>
      <c r="BI46">
        <v>-216</v>
      </c>
      <c r="BJ46">
        <f t="shared" si="17"/>
        <v>3617</v>
      </c>
      <c r="BK46">
        <v>0</v>
      </c>
      <c r="BL46">
        <f t="shared" si="18"/>
        <v>3617</v>
      </c>
      <c r="BM46">
        <v>93</v>
      </c>
      <c r="BN46">
        <f t="shared" si="19"/>
        <v>5</v>
      </c>
      <c r="BO46">
        <f t="shared" si="20"/>
        <v>38.892473118279568</v>
      </c>
      <c r="BP46" t="s">
        <v>22</v>
      </c>
      <c r="BQ46">
        <v>1712</v>
      </c>
      <c r="BR46">
        <v>1220</v>
      </c>
      <c r="BS46">
        <v>-11</v>
      </c>
      <c r="BT46">
        <f t="shared" si="21"/>
        <v>2921</v>
      </c>
      <c r="BU46">
        <v>0</v>
      </c>
      <c r="BV46">
        <f t="shared" si="22"/>
        <v>2921</v>
      </c>
      <c r="BW46">
        <v>78</v>
      </c>
      <c r="BX46">
        <f t="shared" si="23"/>
        <v>5</v>
      </c>
      <c r="BY46">
        <f t="shared" si="24"/>
        <v>37.448717948717949</v>
      </c>
      <c r="BZ46" t="s">
        <v>23</v>
      </c>
      <c r="CA46">
        <v>28383</v>
      </c>
    </row>
    <row r="47" spans="1:79" ht="17.25" customHeight="1" x14ac:dyDescent="0.3">
      <c r="A47" s="2">
        <v>44550</v>
      </c>
      <c r="B47" t="s">
        <v>114</v>
      </c>
      <c r="C47" t="s">
        <v>115</v>
      </c>
      <c r="D47" t="s">
        <v>27</v>
      </c>
      <c r="E47" t="s">
        <v>4</v>
      </c>
      <c r="F47">
        <v>29</v>
      </c>
      <c r="G47">
        <v>189</v>
      </c>
      <c r="H47">
        <v>0</v>
      </c>
      <c r="I47">
        <v>0</v>
      </c>
      <c r="J47">
        <f t="shared" si="0"/>
        <v>218</v>
      </c>
      <c r="K47">
        <v>0</v>
      </c>
      <c r="L47">
        <f t="shared" si="1"/>
        <v>218</v>
      </c>
      <c r="M47">
        <v>57</v>
      </c>
      <c r="N47">
        <v>1</v>
      </c>
      <c r="O47">
        <f t="shared" si="2"/>
        <v>3.8245614035087718</v>
      </c>
      <c r="P47" t="s">
        <v>15</v>
      </c>
      <c r="Q47">
        <v>330</v>
      </c>
      <c r="R47">
        <v>600</v>
      </c>
      <c r="S47">
        <v>0</v>
      </c>
      <c r="T47">
        <v>0</v>
      </c>
      <c r="U47">
        <f t="shared" si="3"/>
        <v>930</v>
      </c>
      <c r="V47">
        <v>0</v>
      </c>
      <c r="W47">
        <f t="shared" si="4"/>
        <v>930</v>
      </c>
      <c r="X47">
        <v>68</v>
      </c>
      <c r="Y47">
        <v>2</v>
      </c>
      <c r="Z47">
        <f t="shared" si="5"/>
        <v>13.676470588235293</v>
      </c>
      <c r="AA47" t="s">
        <v>16</v>
      </c>
      <c r="AB47">
        <v>1150</v>
      </c>
      <c r="AC47">
        <v>0</v>
      </c>
      <c r="AD47">
        <v>0</v>
      </c>
      <c r="AE47">
        <v>0</v>
      </c>
      <c r="AF47">
        <f t="shared" si="6"/>
        <v>1150</v>
      </c>
      <c r="AG47">
        <v>0</v>
      </c>
      <c r="AH47">
        <f t="shared" si="7"/>
        <v>1150</v>
      </c>
      <c r="AI47">
        <v>26</v>
      </c>
      <c r="AJ47">
        <f t="shared" si="8"/>
        <v>6</v>
      </c>
      <c r="AK47">
        <f t="shared" si="25"/>
        <v>44.230769230769234</v>
      </c>
      <c r="AL47" t="s">
        <v>19</v>
      </c>
      <c r="AM47">
        <v>876</v>
      </c>
      <c r="AN47">
        <v>390</v>
      </c>
      <c r="AO47">
        <v>-10</v>
      </c>
      <c r="AP47">
        <f t="shared" si="9"/>
        <v>1256</v>
      </c>
      <c r="AQ47">
        <v>0</v>
      </c>
      <c r="AR47">
        <f t="shared" si="10"/>
        <v>1256</v>
      </c>
      <c r="AS47">
        <v>20</v>
      </c>
      <c r="AT47">
        <f t="shared" si="11"/>
        <v>6</v>
      </c>
      <c r="AU47">
        <f t="shared" si="12"/>
        <v>62.8</v>
      </c>
      <c r="AV47" t="s">
        <v>20</v>
      </c>
      <c r="AW47">
        <v>6</v>
      </c>
      <c r="AX47">
        <v>290</v>
      </c>
      <c r="AY47">
        <v>-2</v>
      </c>
      <c r="AZ47">
        <f t="shared" si="13"/>
        <v>294</v>
      </c>
      <c r="BA47">
        <v>0</v>
      </c>
      <c r="BB47">
        <f t="shared" si="14"/>
        <v>294</v>
      </c>
      <c r="BC47">
        <v>14</v>
      </c>
      <c r="BD47">
        <f t="shared" si="15"/>
        <v>7</v>
      </c>
      <c r="BE47">
        <f t="shared" si="16"/>
        <v>21</v>
      </c>
      <c r="BF47" t="s">
        <v>21</v>
      </c>
      <c r="BG47">
        <v>425</v>
      </c>
      <c r="BH47">
        <v>1800</v>
      </c>
      <c r="BI47">
        <v>-10</v>
      </c>
      <c r="BJ47">
        <f t="shared" si="17"/>
        <v>2215</v>
      </c>
      <c r="BK47">
        <v>0</v>
      </c>
      <c r="BL47">
        <f t="shared" si="18"/>
        <v>2215</v>
      </c>
      <c r="BM47">
        <v>12</v>
      </c>
      <c r="BN47">
        <f t="shared" si="19"/>
        <v>5</v>
      </c>
      <c r="BO47">
        <f t="shared" si="20"/>
        <v>184.58333333333334</v>
      </c>
      <c r="BP47" t="s">
        <v>22</v>
      </c>
      <c r="BQ47">
        <v>706</v>
      </c>
      <c r="BR47">
        <v>399</v>
      </c>
      <c r="BS47">
        <v>0</v>
      </c>
      <c r="BT47">
        <f t="shared" si="21"/>
        <v>1105</v>
      </c>
      <c r="BU47">
        <v>0</v>
      </c>
      <c r="BV47">
        <f t="shared" si="22"/>
        <v>1105</v>
      </c>
      <c r="BW47">
        <v>11</v>
      </c>
      <c r="BX47">
        <f t="shared" si="23"/>
        <v>5</v>
      </c>
      <c r="BY47">
        <f t="shared" si="24"/>
        <v>100.45454545454545</v>
      </c>
      <c r="BZ47" t="s">
        <v>23</v>
      </c>
      <c r="CA47">
        <v>-30001</v>
      </c>
    </row>
    <row r="48" spans="1:79" ht="17.25" customHeight="1" x14ac:dyDescent="0.3">
      <c r="A48" s="2">
        <v>44550</v>
      </c>
      <c r="B48" t="s">
        <v>116</v>
      </c>
      <c r="C48" t="s">
        <v>117</v>
      </c>
      <c r="D48" t="s">
        <v>27</v>
      </c>
      <c r="E48" t="s">
        <v>4</v>
      </c>
      <c r="F48">
        <v>1721</v>
      </c>
      <c r="G48">
        <v>34</v>
      </c>
      <c r="H48">
        <v>0</v>
      </c>
      <c r="I48">
        <v>-99</v>
      </c>
      <c r="J48">
        <f t="shared" si="0"/>
        <v>1656</v>
      </c>
      <c r="K48">
        <v>0</v>
      </c>
      <c r="L48">
        <f t="shared" si="1"/>
        <v>1656</v>
      </c>
      <c r="M48">
        <v>222</v>
      </c>
      <c r="N48">
        <v>1</v>
      </c>
      <c r="O48">
        <f t="shared" si="2"/>
        <v>7.4594594594594597</v>
      </c>
      <c r="P48" t="s">
        <v>15</v>
      </c>
      <c r="Q48">
        <v>911</v>
      </c>
      <c r="R48">
        <v>0</v>
      </c>
      <c r="S48">
        <v>0</v>
      </c>
      <c r="T48">
        <v>0</v>
      </c>
      <c r="U48">
        <f t="shared" si="3"/>
        <v>911</v>
      </c>
      <c r="V48">
        <v>0</v>
      </c>
      <c r="W48">
        <f t="shared" si="4"/>
        <v>911</v>
      </c>
      <c r="X48">
        <v>53</v>
      </c>
      <c r="Y48">
        <v>2</v>
      </c>
      <c r="Z48">
        <f t="shared" si="5"/>
        <v>17.188679245283019</v>
      </c>
      <c r="AA48" t="s">
        <v>16</v>
      </c>
      <c r="AB48">
        <v>12991</v>
      </c>
      <c r="AC48">
        <v>0</v>
      </c>
      <c r="AD48">
        <v>0</v>
      </c>
      <c r="AE48">
        <v>-5466</v>
      </c>
      <c r="AF48">
        <f t="shared" si="6"/>
        <v>7525</v>
      </c>
      <c r="AG48">
        <f>4000+17847</f>
        <v>21847</v>
      </c>
      <c r="AH48">
        <f t="shared" si="7"/>
        <v>29372</v>
      </c>
      <c r="AI48">
        <v>1523</v>
      </c>
      <c r="AJ48">
        <f t="shared" si="8"/>
        <v>6</v>
      </c>
      <c r="AK48">
        <f t="shared" si="25"/>
        <v>19.285620485883125</v>
      </c>
      <c r="AL48" t="s">
        <v>19</v>
      </c>
      <c r="AM48">
        <v>2485</v>
      </c>
      <c r="AN48">
        <v>131</v>
      </c>
      <c r="AO48">
        <v>-286</v>
      </c>
      <c r="AP48">
        <f t="shared" si="9"/>
        <v>2330</v>
      </c>
      <c r="AQ48">
        <v>1000</v>
      </c>
      <c r="AR48">
        <f t="shared" si="10"/>
        <v>3330</v>
      </c>
      <c r="AS48">
        <v>266</v>
      </c>
      <c r="AT48">
        <f t="shared" si="11"/>
        <v>6</v>
      </c>
      <c r="AU48">
        <f t="shared" si="12"/>
        <v>12.518796992481203</v>
      </c>
      <c r="AV48" t="s">
        <v>20</v>
      </c>
      <c r="AW48">
        <v>7773</v>
      </c>
      <c r="AX48">
        <v>0</v>
      </c>
      <c r="AY48">
        <v>-307</v>
      </c>
      <c r="AZ48">
        <f t="shared" si="13"/>
        <v>7466</v>
      </c>
      <c r="BA48">
        <v>2007</v>
      </c>
      <c r="BB48">
        <f t="shared" si="14"/>
        <v>9473</v>
      </c>
      <c r="BC48">
        <v>205</v>
      </c>
      <c r="BD48">
        <f t="shared" si="15"/>
        <v>7</v>
      </c>
      <c r="BE48">
        <f t="shared" si="16"/>
        <v>46.209756097560977</v>
      </c>
      <c r="BF48" t="s">
        <v>21</v>
      </c>
      <c r="BG48">
        <v>2711</v>
      </c>
      <c r="BH48">
        <v>40</v>
      </c>
      <c r="BI48">
        <v>-121</v>
      </c>
      <c r="BJ48">
        <f t="shared" si="17"/>
        <v>2630</v>
      </c>
      <c r="BK48">
        <v>0</v>
      </c>
      <c r="BL48">
        <f t="shared" si="18"/>
        <v>2630</v>
      </c>
      <c r="BM48">
        <v>92</v>
      </c>
      <c r="BN48">
        <f t="shared" si="19"/>
        <v>5</v>
      </c>
      <c r="BO48">
        <f t="shared" si="20"/>
        <v>28.586956521739129</v>
      </c>
      <c r="BP48" t="s">
        <v>22</v>
      </c>
      <c r="BQ48">
        <v>4284</v>
      </c>
      <c r="BR48">
        <v>100</v>
      </c>
      <c r="BS48">
        <v>-147</v>
      </c>
      <c r="BT48">
        <f t="shared" si="21"/>
        <v>4237</v>
      </c>
      <c r="BU48">
        <v>0</v>
      </c>
      <c r="BV48">
        <f t="shared" si="22"/>
        <v>4237</v>
      </c>
      <c r="BW48">
        <v>143</v>
      </c>
      <c r="BX48">
        <f t="shared" si="23"/>
        <v>5</v>
      </c>
      <c r="BY48">
        <f t="shared" si="24"/>
        <v>29.62937062937063</v>
      </c>
      <c r="BZ48" t="s">
        <v>23</v>
      </c>
      <c r="CA48">
        <v>-65357</v>
      </c>
    </row>
    <row r="49" spans="1:79" ht="17.25" customHeight="1" x14ac:dyDescent="0.3">
      <c r="A49" s="2">
        <v>44550</v>
      </c>
      <c r="B49" t="s">
        <v>118</v>
      </c>
      <c r="C49" t="s">
        <v>119</v>
      </c>
      <c r="D49" t="s">
        <v>27</v>
      </c>
      <c r="E49" t="s">
        <v>4</v>
      </c>
      <c r="F49">
        <v>205</v>
      </c>
      <c r="G49">
        <v>0</v>
      </c>
      <c r="H49">
        <v>0</v>
      </c>
      <c r="I49">
        <v>0</v>
      </c>
      <c r="J49">
        <f t="shared" si="0"/>
        <v>205</v>
      </c>
      <c r="K49">
        <v>0</v>
      </c>
      <c r="L49">
        <f t="shared" si="1"/>
        <v>205</v>
      </c>
      <c r="M49">
        <v>15</v>
      </c>
      <c r="N49">
        <v>1</v>
      </c>
      <c r="O49">
        <f t="shared" si="2"/>
        <v>13.666666666666666</v>
      </c>
      <c r="P49" t="s">
        <v>15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834</v>
      </c>
      <c r="AC49">
        <v>0</v>
      </c>
      <c r="AD49">
        <v>0</v>
      </c>
      <c r="AE49">
        <v>0</v>
      </c>
      <c r="AF49">
        <f t="shared" si="6"/>
        <v>834</v>
      </c>
      <c r="AG49">
        <v>0</v>
      </c>
      <c r="AH49">
        <f t="shared" si="7"/>
        <v>834</v>
      </c>
      <c r="AI49">
        <v>23</v>
      </c>
      <c r="AJ49">
        <f t="shared" si="8"/>
        <v>6</v>
      </c>
      <c r="AK49">
        <f t="shared" si="25"/>
        <v>36.260869565217391</v>
      </c>
      <c r="AL49" t="s">
        <v>19</v>
      </c>
      <c r="AM49">
        <v>35</v>
      </c>
      <c r="AN49">
        <v>0</v>
      </c>
      <c r="AO49">
        <v>-33</v>
      </c>
      <c r="AP49">
        <f t="shared" si="9"/>
        <v>2</v>
      </c>
      <c r="AQ49">
        <v>0</v>
      </c>
      <c r="AR49">
        <f t="shared" si="10"/>
        <v>2</v>
      </c>
      <c r="AS49">
        <v>22</v>
      </c>
      <c r="AT49">
        <f t="shared" si="11"/>
        <v>6</v>
      </c>
      <c r="AU49">
        <f t="shared" si="12"/>
        <v>9.0909090909090912E-2</v>
      </c>
      <c r="AV49" t="s">
        <v>20</v>
      </c>
      <c r="AW49">
        <v>19</v>
      </c>
      <c r="AX49">
        <v>0</v>
      </c>
      <c r="AY49">
        <v>0</v>
      </c>
      <c r="AZ49">
        <f t="shared" si="13"/>
        <v>19</v>
      </c>
      <c r="BA49">
        <v>0</v>
      </c>
      <c r="BB49">
        <f t="shared" si="14"/>
        <v>19</v>
      </c>
      <c r="BC49">
        <v>35</v>
      </c>
      <c r="BD49">
        <f t="shared" si="15"/>
        <v>7</v>
      </c>
      <c r="BE49">
        <f t="shared" si="16"/>
        <v>0.54285714285714282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BZ49" t="s">
        <v>23</v>
      </c>
      <c r="CA49">
        <v>0</v>
      </c>
    </row>
    <row r="50" spans="1:79" ht="17.25" customHeight="1" x14ac:dyDescent="0.3">
      <c r="A50" s="2">
        <v>44550</v>
      </c>
      <c r="B50" t="s">
        <v>120</v>
      </c>
      <c r="C50" t="s">
        <v>121</v>
      </c>
      <c r="D50" t="s">
        <v>27</v>
      </c>
      <c r="E50" t="s">
        <v>4</v>
      </c>
      <c r="F50">
        <v>306</v>
      </c>
      <c r="G50">
        <v>0</v>
      </c>
      <c r="H50">
        <v>0</v>
      </c>
      <c r="I50">
        <v>-5</v>
      </c>
      <c r="J50">
        <f t="shared" si="0"/>
        <v>301</v>
      </c>
      <c r="K50">
        <v>0</v>
      </c>
      <c r="L50">
        <f t="shared" si="1"/>
        <v>301</v>
      </c>
      <c r="M50">
        <v>64</v>
      </c>
      <c r="N50">
        <v>1</v>
      </c>
      <c r="O50">
        <f t="shared" si="2"/>
        <v>4.703125</v>
      </c>
      <c r="P50" t="s">
        <v>15</v>
      </c>
      <c r="Q50">
        <v>287</v>
      </c>
      <c r="R50">
        <v>0</v>
      </c>
      <c r="S50">
        <v>0</v>
      </c>
      <c r="T50">
        <v>0</v>
      </c>
      <c r="U50">
        <f t="shared" si="3"/>
        <v>287</v>
      </c>
      <c r="V50">
        <v>0</v>
      </c>
      <c r="W50">
        <f t="shared" si="4"/>
        <v>287</v>
      </c>
      <c r="X50">
        <v>9</v>
      </c>
      <c r="Y50">
        <v>2</v>
      </c>
      <c r="Z50">
        <f t="shared" si="5"/>
        <v>31.888888888888889</v>
      </c>
      <c r="AA50" t="s">
        <v>16</v>
      </c>
      <c r="AB50">
        <v>2549</v>
      </c>
      <c r="AC50">
        <v>0</v>
      </c>
      <c r="AD50">
        <v>0</v>
      </c>
      <c r="AE50">
        <v>-33</v>
      </c>
      <c r="AF50">
        <f t="shared" si="6"/>
        <v>2516</v>
      </c>
      <c r="AG50">
        <v>0</v>
      </c>
      <c r="AH50">
        <f t="shared" si="7"/>
        <v>2516</v>
      </c>
      <c r="AI50">
        <v>66</v>
      </c>
      <c r="AJ50">
        <f t="shared" si="8"/>
        <v>6</v>
      </c>
      <c r="AK50">
        <f t="shared" si="25"/>
        <v>38.121212121212125</v>
      </c>
      <c r="AL50" t="s">
        <v>19</v>
      </c>
      <c r="AM50">
        <v>1708</v>
      </c>
      <c r="AN50">
        <v>430</v>
      </c>
      <c r="AO50">
        <v>-68</v>
      </c>
      <c r="AP50">
        <f t="shared" si="9"/>
        <v>2070</v>
      </c>
      <c r="AQ50">
        <v>0</v>
      </c>
      <c r="AR50">
        <f t="shared" si="10"/>
        <v>2070</v>
      </c>
      <c r="AS50">
        <v>53</v>
      </c>
      <c r="AT50">
        <f t="shared" si="11"/>
        <v>6</v>
      </c>
      <c r="AU50">
        <f t="shared" si="12"/>
        <v>39.056603773584904</v>
      </c>
      <c r="AV50" t="s">
        <v>20</v>
      </c>
      <c r="AW50">
        <v>1440</v>
      </c>
      <c r="AX50">
        <v>0</v>
      </c>
      <c r="AY50">
        <v>-11</v>
      </c>
      <c r="AZ50">
        <f t="shared" si="13"/>
        <v>1429</v>
      </c>
      <c r="BA50">
        <v>0</v>
      </c>
      <c r="BB50">
        <f t="shared" si="14"/>
        <v>1429</v>
      </c>
      <c r="BC50">
        <v>44</v>
      </c>
      <c r="BD50">
        <f t="shared" si="15"/>
        <v>7</v>
      </c>
      <c r="BE50">
        <f t="shared" si="16"/>
        <v>32.477272727272727</v>
      </c>
      <c r="BF50" t="s">
        <v>21</v>
      </c>
      <c r="BG50">
        <v>946</v>
      </c>
      <c r="BH50">
        <v>0</v>
      </c>
      <c r="BI50">
        <v>0</v>
      </c>
      <c r="BJ50">
        <f t="shared" si="17"/>
        <v>946</v>
      </c>
      <c r="BK50">
        <v>0</v>
      </c>
      <c r="BL50">
        <f t="shared" si="18"/>
        <v>946</v>
      </c>
      <c r="BM50">
        <v>29</v>
      </c>
      <c r="BN50">
        <f t="shared" si="19"/>
        <v>5</v>
      </c>
      <c r="BO50">
        <f t="shared" si="20"/>
        <v>32.620689655172413</v>
      </c>
      <c r="BP50" t="s">
        <v>22</v>
      </c>
      <c r="BQ50">
        <v>1733</v>
      </c>
      <c r="BR50">
        <v>0</v>
      </c>
      <c r="BS50">
        <v>0</v>
      </c>
      <c r="BT50">
        <f t="shared" si="21"/>
        <v>1733</v>
      </c>
      <c r="BU50">
        <v>0</v>
      </c>
      <c r="BV50">
        <f t="shared" si="22"/>
        <v>1733</v>
      </c>
      <c r="BW50">
        <v>23</v>
      </c>
      <c r="BX50">
        <f t="shared" si="23"/>
        <v>5</v>
      </c>
      <c r="BY50">
        <f t="shared" si="24"/>
        <v>75.347826086956516</v>
      </c>
      <c r="BZ50" t="s">
        <v>23</v>
      </c>
      <c r="CA50">
        <v>7600</v>
      </c>
    </row>
    <row r="51" spans="1:79" ht="17.25" customHeight="1" x14ac:dyDescent="0.3">
      <c r="A51" s="2">
        <v>44550</v>
      </c>
      <c r="B51" t="s">
        <v>122</v>
      </c>
      <c r="C51" t="s">
        <v>123</v>
      </c>
      <c r="D51" t="s">
        <v>27</v>
      </c>
      <c r="E51" t="s">
        <v>4</v>
      </c>
      <c r="F51">
        <v>1150</v>
      </c>
      <c r="G51">
        <v>0</v>
      </c>
      <c r="H51">
        <v>0</v>
      </c>
      <c r="I51">
        <v>-17</v>
      </c>
      <c r="J51">
        <f t="shared" si="0"/>
        <v>1133</v>
      </c>
      <c r="K51">
        <v>0</v>
      </c>
      <c r="L51">
        <f t="shared" si="1"/>
        <v>1133</v>
      </c>
      <c r="M51">
        <v>42</v>
      </c>
      <c r="N51">
        <v>1</v>
      </c>
      <c r="O51">
        <f t="shared" si="2"/>
        <v>26.976190476190474</v>
      </c>
      <c r="P51" t="s">
        <v>15</v>
      </c>
      <c r="Q51">
        <v>587</v>
      </c>
      <c r="R51">
        <v>0</v>
      </c>
      <c r="S51">
        <v>0</v>
      </c>
      <c r="T51">
        <v>0</v>
      </c>
      <c r="U51">
        <f t="shared" si="3"/>
        <v>587</v>
      </c>
      <c r="V51">
        <v>0</v>
      </c>
      <c r="W51">
        <f t="shared" si="4"/>
        <v>587</v>
      </c>
      <c r="X51">
        <v>6</v>
      </c>
      <c r="Y51">
        <v>2</v>
      </c>
      <c r="Z51">
        <f t="shared" si="5"/>
        <v>97.833333333333329</v>
      </c>
      <c r="AA51" t="s">
        <v>16</v>
      </c>
      <c r="AB51">
        <v>4644</v>
      </c>
      <c r="AC51">
        <v>0</v>
      </c>
      <c r="AD51">
        <v>0</v>
      </c>
      <c r="AE51">
        <v>-17</v>
      </c>
      <c r="AF51">
        <f t="shared" si="6"/>
        <v>4627</v>
      </c>
      <c r="AG51">
        <v>0</v>
      </c>
      <c r="AH51">
        <f t="shared" si="7"/>
        <v>4627</v>
      </c>
      <c r="AI51">
        <v>101</v>
      </c>
      <c r="AJ51">
        <f t="shared" si="8"/>
        <v>6</v>
      </c>
      <c r="AK51">
        <f t="shared" si="25"/>
        <v>45.811881188118811</v>
      </c>
      <c r="AL51" t="s">
        <v>19</v>
      </c>
      <c r="AM51">
        <v>1234</v>
      </c>
      <c r="AN51">
        <v>0</v>
      </c>
      <c r="AO51">
        <v>0</v>
      </c>
      <c r="AP51">
        <f t="shared" si="9"/>
        <v>1234</v>
      </c>
      <c r="AQ51">
        <v>0</v>
      </c>
      <c r="AR51">
        <f t="shared" si="10"/>
        <v>1234</v>
      </c>
      <c r="AS51">
        <v>37</v>
      </c>
      <c r="AT51">
        <f t="shared" si="11"/>
        <v>6</v>
      </c>
      <c r="AU51">
        <f t="shared" si="12"/>
        <v>33.351351351351354</v>
      </c>
      <c r="AV51" t="s">
        <v>20</v>
      </c>
      <c r="AW51">
        <v>1990</v>
      </c>
      <c r="AX51">
        <v>0</v>
      </c>
      <c r="AY51">
        <v>-102</v>
      </c>
      <c r="AZ51">
        <f t="shared" si="13"/>
        <v>1888</v>
      </c>
      <c r="BA51">
        <v>1000</v>
      </c>
      <c r="BB51">
        <f t="shared" si="14"/>
        <v>2888</v>
      </c>
      <c r="BC51">
        <v>66</v>
      </c>
      <c r="BD51">
        <f t="shared" si="15"/>
        <v>7</v>
      </c>
      <c r="BE51">
        <f t="shared" si="16"/>
        <v>43.757575757575758</v>
      </c>
      <c r="BF51" t="s">
        <v>21</v>
      </c>
      <c r="BG51">
        <v>1125</v>
      </c>
      <c r="BH51">
        <v>0</v>
      </c>
      <c r="BI51">
        <v>-34</v>
      </c>
      <c r="BJ51">
        <f t="shared" si="17"/>
        <v>1091</v>
      </c>
      <c r="BK51">
        <v>0</v>
      </c>
      <c r="BL51">
        <f t="shared" si="18"/>
        <v>1091</v>
      </c>
      <c r="BM51">
        <v>30</v>
      </c>
      <c r="BN51">
        <f t="shared" si="19"/>
        <v>5</v>
      </c>
      <c r="BO51">
        <f t="shared" si="20"/>
        <v>36.366666666666667</v>
      </c>
      <c r="BP51" t="s">
        <v>22</v>
      </c>
      <c r="BQ51">
        <v>3051</v>
      </c>
      <c r="BR51">
        <v>0</v>
      </c>
      <c r="BS51">
        <v>-17</v>
      </c>
      <c r="BT51">
        <f t="shared" si="21"/>
        <v>3034</v>
      </c>
      <c r="BU51">
        <v>0</v>
      </c>
      <c r="BV51">
        <f t="shared" si="22"/>
        <v>3034</v>
      </c>
      <c r="BW51">
        <v>33</v>
      </c>
      <c r="BX51">
        <f t="shared" si="23"/>
        <v>5</v>
      </c>
      <c r="BY51">
        <f t="shared" si="24"/>
        <v>91.939393939393938</v>
      </c>
      <c r="BZ51" t="s">
        <v>23</v>
      </c>
      <c r="CA51">
        <v>11000</v>
      </c>
    </row>
    <row r="52" spans="1:79" ht="17.25" customHeight="1" x14ac:dyDescent="0.3">
      <c r="A52" s="2">
        <v>44550</v>
      </c>
      <c r="B52" t="s">
        <v>124</v>
      </c>
      <c r="C52" t="s">
        <v>125</v>
      </c>
      <c r="D52" t="s">
        <v>27</v>
      </c>
      <c r="E52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P52" t="s">
        <v>15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2">
        <v>44550</v>
      </c>
      <c r="B53" t="s">
        <v>126</v>
      </c>
      <c r="C53" t="s">
        <v>127</v>
      </c>
      <c r="D53" t="s">
        <v>27</v>
      </c>
      <c r="E53" t="s">
        <v>4</v>
      </c>
      <c r="F53">
        <v>1452</v>
      </c>
      <c r="G53">
        <v>868</v>
      </c>
      <c r="H53">
        <v>0</v>
      </c>
      <c r="I53">
        <v>-5</v>
      </c>
      <c r="J53">
        <f t="shared" si="0"/>
        <v>2315</v>
      </c>
      <c r="K53">
        <v>0</v>
      </c>
      <c r="L53">
        <f t="shared" si="1"/>
        <v>2315</v>
      </c>
      <c r="M53">
        <v>111</v>
      </c>
      <c r="N53">
        <v>1</v>
      </c>
      <c r="O53">
        <f t="shared" si="2"/>
        <v>20.855855855855857</v>
      </c>
      <c r="P53" t="s">
        <v>15</v>
      </c>
      <c r="Q53">
        <v>485</v>
      </c>
      <c r="R53">
        <v>1320</v>
      </c>
      <c r="S53">
        <v>0</v>
      </c>
      <c r="T53">
        <v>0</v>
      </c>
      <c r="U53">
        <f t="shared" si="3"/>
        <v>1805</v>
      </c>
      <c r="V53">
        <v>0</v>
      </c>
      <c r="W53">
        <f t="shared" si="4"/>
        <v>1805</v>
      </c>
      <c r="X53">
        <v>20</v>
      </c>
      <c r="Y53">
        <v>2</v>
      </c>
      <c r="Z53">
        <f t="shared" si="5"/>
        <v>90.25</v>
      </c>
      <c r="AA53" t="s">
        <v>16</v>
      </c>
      <c r="AB53">
        <v>752</v>
      </c>
      <c r="AC53">
        <v>0</v>
      </c>
      <c r="AD53">
        <v>0</v>
      </c>
      <c r="AE53">
        <v>0</v>
      </c>
      <c r="AF53">
        <f t="shared" si="6"/>
        <v>752</v>
      </c>
      <c r="AG53">
        <v>0</v>
      </c>
      <c r="AH53">
        <f t="shared" si="7"/>
        <v>752</v>
      </c>
      <c r="AI53">
        <v>30</v>
      </c>
      <c r="AJ53">
        <f t="shared" si="8"/>
        <v>6</v>
      </c>
      <c r="AK53">
        <f t="shared" si="25"/>
        <v>25.066666666666666</v>
      </c>
      <c r="AL53" t="s">
        <v>19</v>
      </c>
      <c r="AM53">
        <v>2313</v>
      </c>
      <c r="AN53">
        <v>390</v>
      </c>
      <c r="AO53">
        <v>-15</v>
      </c>
      <c r="AP53">
        <f t="shared" si="9"/>
        <v>2688</v>
      </c>
      <c r="AQ53">
        <v>0</v>
      </c>
      <c r="AR53">
        <f t="shared" si="10"/>
        <v>2688</v>
      </c>
      <c r="AS53">
        <v>20</v>
      </c>
      <c r="AT53">
        <f t="shared" si="11"/>
        <v>6</v>
      </c>
      <c r="AU53">
        <f t="shared" si="12"/>
        <v>134.4</v>
      </c>
      <c r="AV53" t="s">
        <v>20</v>
      </c>
      <c r="AW53">
        <v>628</v>
      </c>
      <c r="AX53">
        <v>278</v>
      </c>
      <c r="AY53">
        <v>0</v>
      </c>
      <c r="AZ53">
        <f t="shared" si="13"/>
        <v>906</v>
      </c>
      <c r="BA53">
        <v>0</v>
      </c>
      <c r="BB53">
        <f t="shared" si="14"/>
        <v>906</v>
      </c>
      <c r="BC53">
        <v>21</v>
      </c>
      <c r="BD53">
        <f t="shared" si="15"/>
        <v>7</v>
      </c>
      <c r="BE53">
        <f t="shared" si="16"/>
        <v>43.142857142857146</v>
      </c>
      <c r="BF53" t="s">
        <v>21</v>
      </c>
      <c r="BG53">
        <v>160</v>
      </c>
      <c r="BH53">
        <v>570</v>
      </c>
      <c r="BI53">
        <v>0</v>
      </c>
      <c r="BJ53">
        <f t="shared" si="17"/>
        <v>730</v>
      </c>
      <c r="BK53">
        <v>0</v>
      </c>
      <c r="BL53">
        <f t="shared" si="18"/>
        <v>730</v>
      </c>
      <c r="BM53">
        <v>11</v>
      </c>
      <c r="BN53">
        <f t="shared" si="19"/>
        <v>5</v>
      </c>
      <c r="BO53">
        <f t="shared" si="20"/>
        <v>66.36363636363636</v>
      </c>
      <c r="BP53" t="s">
        <v>22</v>
      </c>
      <c r="BQ53">
        <v>2111</v>
      </c>
      <c r="BR53">
        <v>600</v>
      </c>
      <c r="BS53">
        <v>-100</v>
      </c>
      <c r="BT53">
        <f t="shared" si="21"/>
        <v>2611</v>
      </c>
      <c r="BU53">
        <v>0</v>
      </c>
      <c r="BV53">
        <f t="shared" si="22"/>
        <v>2611</v>
      </c>
      <c r="BW53">
        <v>37</v>
      </c>
      <c r="BX53">
        <f t="shared" si="23"/>
        <v>5</v>
      </c>
      <c r="BY53">
        <f t="shared" si="24"/>
        <v>70.567567567567565</v>
      </c>
      <c r="BZ53" t="s">
        <v>23</v>
      </c>
      <c r="CA53">
        <v>7596</v>
      </c>
    </row>
    <row r="54" spans="1:79" ht="17.25" customHeight="1" x14ac:dyDescent="0.3">
      <c r="A54" s="2">
        <v>44550</v>
      </c>
      <c r="B54" t="s">
        <v>128</v>
      </c>
      <c r="C54" t="s">
        <v>129</v>
      </c>
      <c r="D54" t="s">
        <v>27</v>
      </c>
      <c r="E54" t="s">
        <v>4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0</v>
      </c>
      <c r="L54">
        <f t="shared" si="1"/>
        <v>36</v>
      </c>
      <c r="M54">
        <v>2</v>
      </c>
      <c r="N54">
        <v>1</v>
      </c>
      <c r="O54">
        <f t="shared" si="2"/>
        <v>18</v>
      </c>
      <c r="P54" t="s">
        <v>15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325</v>
      </c>
      <c r="AC54">
        <v>0</v>
      </c>
      <c r="AD54">
        <v>0</v>
      </c>
      <c r="AE54">
        <v>0</v>
      </c>
      <c r="AF54">
        <f t="shared" si="6"/>
        <v>325</v>
      </c>
      <c r="AG54">
        <v>0</v>
      </c>
      <c r="AH54">
        <f t="shared" si="7"/>
        <v>325</v>
      </c>
      <c r="AI54">
        <v>17</v>
      </c>
      <c r="AJ54">
        <f t="shared" si="8"/>
        <v>6</v>
      </c>
      <c r="AK54">
        <f t="shared" si="25"/>
        <v>19.117647058823529</v>
      </c>
      <c r="AL54" t="s">
        <v>19</v>
      </c>
      <c r="AM54">
        <v>17</v>
      </c>
      <c r="AN54">
        <v>0</v>
      </c>
      <c r="AO54">
        <v>-4</v>
      </c>
      <c r="AP54">
        <f t="shared" si="9"/>
        <v>13</v>
      </c>
      <c r="AQ54">
        <v>0</v>
      </c>
      <c r="AR54">
        <f t="shared" si="10"/>
        <v>13</v>
      </c>
      <c r="AS54">
        <v>10</v>
      </c>
      <c r="AT54">
        <f t="shared" si="11"/>
        <v>6</v>
      </c>
      <c r="AU54">
        <f t="shared" si="12"/>
        <v>1.3</v>
      </c>
      <c r="AV54" t="s">
        <v>20</v>
      </c>
      <c r="AW54">
        <v>35</v>
      </c>
      <c r="AX54">
        <v>0</v>
      </c>
      <c r="AY54">
        <v>0</v>
      </c>
      <c r="AZ54">
        <f t="shared" si="13"/>
        <v>35</v>
      </c>
      <c r="BA54">
        <v>0</v>
      </c>
      <c r="BB54">
        <f t="shared" si="14"/>
        <v>35</v>
      </c>
      <c r="BC54">
        <v>5</v>
      </c>
      <c r="BD54">
        <f t="shared" si="15"/>
        <v>7</v>
      </c>
      <c r="BE54">
        <f t="shared" si="16"/>
        <v>7</v>
      </c>
      <c r="BF54" t="s">
        <v>21</v>
      </c>
      <c r="BG54">
        <v>44</v>
      </c>
      <c r="BH54">
        <v>90</v>
      </c>
      <c r="BI54">
        <v>0</v>
      </c>
      <c r="BJ54">
        <f t="shared" si="17"/>
        <v>134</v>
      </c>
      <c r="BK54">
        <v>0</v>
      </c>
      <c r="BL54">
        <f t="shared" si="18"/>
        <v>134</v>
      </c>
      <c r="BM54">
        <v>6</v>
      </c>
      <c r="BN54">
        <f t="shared" si="19"/>
        <v>5</v>
      </c>
      <c r="BO54">
        <f t="shared" si="20"/>
        <v>22.333333333333332</v>
      </c>
      <c r="BP54" t="s">
        <v>22</v>
      </c>
      <c r="BQ54">
        <v>77</v>
      </c>
      <c r="BR54">
        <v>82</v>
      </c>
      <c r="BS54">
        <v>0</v>
      </c>
      <c r="BT54">
        <f t="shared" si="21"/>
        <v>159</v>
      </c>
      <c r="BU54">
        <v>0</v>
      </c>
      <c r="BV54">
        <f t="shared" si="22"/>
        <v>159</v>
      </c>
      <c r="BW54">
        <v>7</v>
      </c>
      <c r="BX54">
        <f t="shared" si="23"/>
        <v>5</v>
      </c>
      <c r="BY54">
        <f t="shared" si="24"/>
        <v>22.714285714285715</v>
      </c>
      <c r="BZ54" t="s">
        <v>23</v>
      </c>
      <c r="CA54">
        <v>120</v>
      </c>
    </row>
    <row r="55" spans="1:79" ht="17.25" customHeight="1" x14ac:dyDescent="0.3">
      <c r="A55" s="2">
        <v>44550</v>
      </c>
      <c r="B55" t="s">
        <v>130</v>
      </c>
      <c r="C55" t="s">
        <v>131</v>
      </c>
      <c r="D55" t="s">
        <v>27</v>
      </c>
      <c r="E55" t="s">
        <v>4</v>
      </c>
      <c r="F55">
        <v>112</v>
      </c>
      <c r="G55">
        <v>0</v>
      </c>
      <c r="H55">
        <v>0</v>
      </c>
      <c r="I55">
        <v>-34</v>
      </c>
      <c r="J55">
        <f t="shared" si="0"/>
        <v>78</v>
      </c>
      <c r="K55">
        <v>0</v>
      </c>
      <c r="L55">
        <f t="shared" si="1"/>
        <v>78</v>
      </c>
      <c r="M55">
        <v>27</v>
      </c>
      <c r="N55">
        <v>1</v>
      </c>
      <c r="O55">
        <f t="shared" si="2"/>
        <v>2.8888888888888888</v>
      </c>
      <c r="P55" t="s">
        <v>15</v>
      </c>
      <c r="Q55">
        <v>657</v>
      </c>
      <c r="R55">
        <v>0</v>
      </c>
      <c r="S55">
        <v>0</v>
      </c>
      <c r="T55">
        <v>-80</v>
      </c>
      <c r="U55">
        <f t="shared" si="3"/>
        <v>577</v>
      </c>
      <c r="V55">
        <v>0</v>
      </c>
      <c r="W55">
        <f t="shared" si="4"/>
        <v>577</v>
      </c>
      <c r="X55">
        <v>17</v>
      </c>
      <c r="Y55">
        <v>2</v>
      </c>
      <c r="Z55">
        <f t="shared" si="5"/>
        <v>33.941176470588232</v>
      </c>
      <c r="AA55" t="s">
        <v>16</v>
      </c>
      <c r="AB55">
        <v>3073</v>
      </c>
      <c r="AC55">
        <v>0</v>
      </c>
      <c r="AD55">
        <v>0</v>
      </c>
      <c r="AE55">
        <v>-15</v>
      </c>
      <c r="AF55">
        <f t="shared" si="6"/>
        <v>3058</v>
      </c>
      <c r="AG55">
        <v>0</v>
      </c>
      <c r="AH55">
        <f t="shared" si="7"/>
        <v>3058</v>
      </c>
      <c r="AI55">
        <v>83</v>
      </c>
      <c r="AJ55">
        <f t="shared" si="8"/>
        <v>6</v>
      </c>
      <c r="AK55">
        <f t="shared" si="25"/>
        <v>36.843373493975903</v>
      </c>
      <c r="AL55" t="s">
        <v>19</v>
      </c>
      <c r="AM55">
        <v>774</v>
      </c>
      <c r="AN55">
        <v>80</v>
      </c>
      <c r="AO55">
        <v>-53</v>
      </c>
      <c r="AP55">
        <f t="shared" si="9"/>
        <v>801</v>
      </c>
      <c r="AQ55">
        <v>0</v>
      </c>
      <c r="AR55">
        <f t="shared" si="10"/>
        <v>801</v>
      </c>
      <c r="AS55">
        <v>33</v>
      </c>
      <c r="AT55">
        <f t="shared" si="11"/>
        <v>6</v>
      </c>
      <c r="AU55">
        <f t="shared" si="12"/>
        <v>24.272727272727273</v>
      </c>
      <c r="AV55" t="s">
        <v>20</v>
      </c>
      <c r="AW55">
        <v>401</v>
      </c>
      <c r="AX55">
        <v>0</v>
      </c>
      <c r="AY55">
        <v>0</v>
      </c>
      <c r="AZ55">
        <f t="shared" si="13"/>
        <v>401</v>
      </c>
      <c r="BA55">
        <v>0</v>
      </c>
      <c r="BB55">
        <f t="shared" si="14"/>
        <v>401</v>
      </c>
      <c r="BC55">
        <v>20</v>
      </c>
      <c r="BD55">
        <f t="shared" si="15"/>
        <v>7</v>
      </c>
      <c r="BE55">
        <f t="shared" si="16"/>
        <v>20.05</v>
      </c>
      <c r="BF55" t="s">
        <v>21</v>
      </c>
      <c r="BG55">
        <v>742</v>
      </c>
      <c r="BH55">
        <v>0</v>
      </c>
      <c r="BI55">
        <v>0</v>
      </c>
      <c r="BJ55">
        <f t="shared" si="17"/>
        <v>742</v>
      </c>
      <c r="BK55">
        <v>0</v>
      </c>
      <c r="BL55">
        <f t="shared" si="18"/>
        <v>742</v>
      </c>
      <c r="BM55">
        <v>17</v>
      </c>
      <c r="BN55">
        <f t="shared" si="19"/>
        <v>5</v>
      </c>
      <c r="BO55">
        <f t="shared" si="20"/>
        <v>43.647058823529413</v>
      </c>
      <c r="BP55" t="s">
        <v>22</v>
      </c>
      <c r="BQ55">
        <v>2393</v>
      </c>
      <c r="BR55">
        <v>0</v>
      </c>
      <c r="BS55">
        <v>0</v>
      </c>
      <c r="BT55">
        <f t="shared" si="21"/>
        <v>2393</v>
      </c>
      <c r="BU55">
        <v>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13113</v>
      </c>
    </row>
    <row r="56" spans="1:79" ht="17.25" customHeight="1" x14ac:dyDescent="0.3">
      <c r="A56" s="2">
        <v>44550</v>
      </c>
      <c r="B56" t="s">
        <v>132</v>
      </c>
      <c r="C56" t="s">
        <v>133</v>
      </c>
      <c r="D56" t="s">
        <v>27</v>
      </c>
      <c r="E56" t="s">
        <v>4</v>
      </c>
      <c r="F56">
        <v>904</v>
      </c>
      <c r="G56">
        <v>713</v>
      </c>
      <c r="H56">
        <v>0</v>
      </c>
      <c r="I56">
        <v>-89</v>
      </c>
      <c r="J56">
        <f t="shared" si="0"/>
        <v>1528</v>
      </c>
      <c r="K56">
        <v>0</v>
      </c>
      <c r="L56">
        <f t="shared" si="1"/>
        <v>1528</v>
      </c>
      <c r="M56">
        <v>144</v>
      </c>
      <c r="N56">
        <v>1</v>
      </c>
      <c r="O56">
        <f t="shared" si="2"/>
        <v>10.611111111111111</v>
      </c>
      <c r="P56" t="s">
        <v>15</v>
      </c>
      <c r="Q56">
        <v>59</v>
      </c>
      <c r="R56">
        <v>1980</v>
      </c>
      <c r="S56">
        <v>0</v>
      </c>
      <c r="T56">
        <v>0</v>
      </c>
      <c r="U56">
        <f t="shared" si="3"/>
        <v>2039</v>
      </c>
      <c r="V56">
        <v>0</v>
      </c>
      <c r="W56">
        <f t="shared" si="4"/>
        <v>2039</v>
      </c>
      <c r="X56">
        <v>86</v>
      </c>
      <c r="Y56">
        <v>2</v>
      </c>
      <c r="Z56">
        <f t="shared" si="5"/>
        <v>23.709302325581394</v>
      </c>
      <c r="AA56" t="s">
        <v>16</v>
      </c>
      <c r="AB56">
        <v>6172</v>
      </c>
      <c r="AC56">
        <v>1500</v>
      </c>
      <c r="AD56">
        <v>0</v>
      </c>
      <c r="AE56">
        <v>-197</v>
      </c>
      <c r="AF56">
        <f t="shared" si="6"/>
        <v>7475</v>
      </c>
      <c r="AG56">
        <v>4500</v>
      </c>
      <c r="AH56">
        <f t="shared" si="7"/>
        <v>11975</v>
      </c>
      <c r="AI56">
        <v>320</v>
      </c>
      <c r="AJ56">
        <f t="shared" si="8"/>
        <v>6</v>
      </c>
      <c r="AK56">
        <f t="shared" si="25"/>
        <v>37.421875</v>
      </c>
      <c r="AL56" t="s">
        <v>19</v>
      </c>
      <c r="AM56">
        <v>8577</v>
      </c>
      <c r="AN56">
        <v>8883</v>
      </c>
      <c r="AO56">
        <v>-127</v>
      </c>
      <c r="AP56">
        <f t="shared" si="9"/>
        <v>17333</v>
      </c>
      <c r="AQ56">
        <v>0</v>
      </c>
      <c r="AR56">
        <f t="shared" si="10"/>
        <v>17333</v>
      </c>
      <c r="AS56">
        <v>276</v>
      </c>
      <c r="AT56">
        <f t="shared" si="11"/>
        <v>6</v>
      </c>
      <c r="AU56">
        <f t="shared" si="12"/>
        <v>62.800724637681157</v>
      </c>
      <c r="AV56" t="s">
        <v>20</v>
      </c>
      <c r="AW56">
        <v>6223</v>
      </c>
      <c r="AX56">
        <v>1600</v>
      </c>
      <c r="AY56">
        <v>-241</v>
      </c>
      <c r="AZ56">
        <f t="shared" si="13"/>
        <v>7582</v>
      </c>
      <c r="BA56">
        <v>16509</v>
      </c>
      <c r="BB56">
        <f t="shared" si="14"/>
        <v>24091</v>
      </c>
      <c r="BC56">
        <v>235</v>
      </c>
      <c r="BD56">
        <f t="shared" si="15"/>
        <v>7</v>
      </c>
      <c r="BE56">
        <f t="shared" si="16"/>
        <v>102.51489361702127</v>
      </c>
      <c r="BF56" t="s">
        <v>21</v>
      </c>
      <c r="BG56">
        <v>291</v>
      </c>
      <c r="BH56">
        <v>11818</v>
      </c>
      <c r="BI56">
        <v>-20</v>
      </c>
      <c r="BJ56">
        <f t="shared" si="17"/>
        <v>12089</v>
      </c>
      <c r="BK56">
        <v>0</v>
      </c>
      <c r="BL56">
        <f t="shared" si="18"/>
        <v>12089</v>
      </c>
      <c r="BM56">
        <v>339</v>
      </c>
      <c r="BN56">
        <f t="shared" si="19"/>
        <v>5</v>
      </c>
      <c r="BO56">
        <f t="shared" si="20"/>
        <v>35.660766961651916</v>
      </c>
      <c r="BP56" t="s">
        <v>22</v>
      </c>
      <c r="BQ56">
        <v>738</v>
      </c>
      <c r="BR56">
        <v>4021</v>
      </c>
      <c r="BS56">
        <v>-35</v>
      </c>
      <c r="BT56">
        <f t="shared" si="21"/>
        <v>4724</v>
      </c>
      <c r="BU56">
        <v>1000</v>
      </c>
      <c r="BV56">
        <f t="shared" si="22"/>
        <v>5724</v>
      </c>
      <c r="BW56">
        <v>181</v>
      </c>
      <c r="BX56">
        <f t="shared" si="23"/>
        <v>5</v>
      </c>
      <c r="BY56">
        <f t="shared" si="24"/>
        <v>31.624309392265193</v>
      </c>
      <c r="BZ56" t="s">
        <v>23</v>
      </c>
      <c r="CA56">
        <v>50853</v>
      </c>
    </row>
    <row r="57" spans="1:79" ht="17.25" customHeight="1" x14ac:dyDescent="0.3">
      <c r="A57" s="2">
        <v>44550</v>
      </c>
      <c r="B57" t="s">
        <v>134</v>
      </c>
      <c r="C57" t="s">
        <v>135</v>
      </c>
      <c r="D57" t="s">
        <v>27</v>
      </c>
      <c r="E57" t="s">
        <v>4</v>
      </c>
      <c r="F57">
        <v>1001</v>
      </c>
      <c r="G57">
        <v>200</v>
      </c>
      <c r="H57">
        <v>0</v>
      </c>
      <c r="I57">
        <v>-47</v>
      </c>
      <c r="J57">
        <f t="shared" si="0"/>
        <v>1154</v>
      </c>
      <c r="K57">
        <v>0</v>
      </c>
      <c r="L57">
        <f t="shared" si="1"/>
        <v>1154</v>
      </c>
      <c r="M57">
        <v>117</v>
      </c>
      <c r="N57">
        <v>1</v>
      </c>
      <c r="O57">
        <f t="shared" si="2"/>
        <v>9.8632478632478637</v>
      </c>
      <c r="P57" t="s">
        <v>15</v>
      </c>
      <c r="Q57">
        <v>1271</v>
      </c>
      <c r="R57">
        <v>0</v>
      </c>
      <c r="S57">
        <v>0</v>
      </c>
      <c r="T57">
        <v>0</v>
      </c>
      <c r="U57">
        <f t="shared" si="3"/>
        <v>1271</v>
      </c>
      <c r="V57">
        <v>0</v>
      </c>
      <c r="W57">
        <f t="shared" si="4"/>
        <v>1271</v>
      </c>
      <c r="X57">
        <v>43</v>
      </c>
      <c r="Y57">
        <v>2</v>
      </c>
      <c r="Z57">
        <f t="shared" si="5"/>
        <v>29.558139534883722</v>
      </c>
      <c r="AA57" t="s">
        <v>16</v>
      </c>
      <c r="AB57">
        <v>1465</v>
      </c>
      <c r="AC57">
        <v>0</v>
      </c>
      <c r="AD57">
        <v>0</v>
      </c>
      <c r="AE57">
        <v>-63</v>
      </c>
      <c r="AF57">
        <f t="shared" si="6"/>
        <v>1402</v>
      </c>
      <c r="AG57">
        <v>0</v>
      </c>
      <c r="AH57">
        <f t="shared" si="7"/>
        <v>1402</v>
      </c>
      <c r="AI57">
        <v>50</v>
      </c>
      <c r="AJ57">
        <f t="shared" si="8"/>
        <v>6</v>
      </c>
      <c r="AK57">
        <f t="shared" si="25"/>
        <v>28.04</v>
      </c>
      <c r="AL57" t="s">
        <v>19</v>
      </c>
      <c r="AM57">
        <v>1425</v>
      </c>
      <c r="AN57">
        <v>0</v>
      </c>
      <c r="AO57">
        <v>-12</v>
      </c>
      <c r="AP57">
        <f t="shared" si="9"/>
        <v>1413</v>
      </c>
      <c r="AQ57">
        <v>0</v>
      </c>
      <c r="AR57">
        <f t="shared" si="10"/>
        <v>1413</v>
      </c>
      <c r="AS57">
        <v>20</v>
      </c>
      <c r="AT57">
        <f t="shared" si="11"/>
        <v>6</v>
      </c>
      <c r="AU57">
        <f t="shared" si="12"/>
        <v>70.650000000000006</v>
      </c>
      <c r="AV57" t="s">
        <v>20</v>
      </c>
      <c r="AW57">
        <v>534</v>
      </c>
      <c r="AX57">
        <v>50</v>
      </c>
      <c r="AY57">
        <v>-3</v>
      </c>
      <c r="AZ57">
        <f t="shared" si="13"/>
        <v>581</v>
      </c>
      <c r="BA57">
        <v>0</v>
      </c>
      <c r="BB57">
        <f t="shared" si="14"/>
        <v>581</v>
      </c>
      <c r="BC57">
        <v>20</v>
      </c>
      <c r="BD57">
        <f t="shared" si="15"/>
        <v>7</v>
      </c>
      <c r="BE57">
        <f t="shared" si="16"/>
        <v>29.05</v>
      </c>
      <c r="BF57" t="s">
        <v>21</v>
      </c>
      <c r="BG57">
        <v>597</v>
      </c>
      <c r="BH57">
        <v>100</v>
      </c>
      <c r="BI57">
        <v>-5</v>
      </c>
      <c r="BJ57">
        <f t="shared" si="17"/>
        <v>692</v>
      </c>
      <c r="BK57">
        <v>0</v>
      </c>
      <c r="BL57">
        <f t="shared" si="18"/>
        <v>692</v>
      </c>
      <c r="BM57">
        <v>17</v>
      </c>
      <c r="BN57">
        <f t="shared" si="19"/>
        <v>5</v>
      </c>
      <c r="BO57">
        <f t="shared" si="20"/>
        <v>40.705882352941174</v>
      </c>
      <c r="BP57" t="s">
        <v>22</v>
      </c>
      <c r="BQ57">
        <v>997</v>
      </c>
      <c r="BR57">
        <v>970</v>
      </c>
      <c r="BS57">
        <v>0</v>
      </c>
      <c r="BT57">
        <f t="shared" si="21"/>
        <v>1967</v>
      </c>
      <c r="BU57">
        <v>0</v>
      </c>
      <c r="BV57">
        <f t="shared" si="22"/>
        <v>1967</v>
      </c>
      <c r="BW57">
        <v>38</v>
      </c>
      <c r="BX57">
        <f t="shared" si="23"/>
        <v>5</v>
      </c>
      <c r="BY57">
        <f t="shared" si="24"/>
        <v>51.763157894736842</v>
      </c>
      <c r="BZ57" t="s">
        <v>23</v>
      </c>
      <c r="CA57">
        <v>5403</v>
      </c>
    </row>
    <row r="58" spans="1:79" ht="17.25" customHeight="1" x14ac:dyDescent="0.3">
      <c r="A58" s="2">
        <v>44550</v>
      </c>
      <c r="B58" t="s">
        <v>136</v>
      </c>
      <c r="C58" t="s">
        <v>137</v>
      </c>
      <c r="D58" t="s">
        <v>27</v>
      </c>
      <c r="E58" t="s">
        <v>4</v>
      </c>
      <c r="F58">
        <v>634</v>
      </c>
      <c r="G58">
        <v>0</v>
      </c>
      <c r="H58">
        <v>0</v>
      </c>
      <c r="I58">
        <v>-38</v>
      </c>
      <c r="J58">
        <f t="shared" si="0"/>
        <v>596</v>
      </c>
      <c r="K58">
        <v>0</v>
      </c>
      <c r="L58">
        <f t="shared" si="1"/>
        <v>596</v>
      </c>
      <c r="M58">
        <v>8</v>
      </c>
      <c r="N58">
        <v>1</v>
      </c>
      <c r="O58">
        <f t="shared" si="2"/>
        <v>74.5</v>
      </c>
      <c r="P58" t="s">
        <v>15</v>
      </c>
      <c r="Q58">
        <v>408</v>
      </c>
      <c r="R58">
        <v>0</v>
      </c>
      <c r="S58">
        <v>0</v>
      </c>
      <c r="T58">
        <v>-30</v>
      </c>
      <c r="U58">
        <f t="shared" si="3"/>
        <v>378</v>
      </c>
      <c r="V58">
        <v>0</v>
      </c>
      <c r="W58">
        <f t="shared" si="4"/>
        <v>378</v>
      </c>
      <c r="X58">
        <v>16</v>
      </c>
      <c r="Y58">
        <v>2</v>
      </c>
      <c r="Z58">
        <f t="shared" si="5"/>
        <v>23.625</v>
      </c>
      <c r="AA58" t="s">
        <v>16</v>
      </c>
      <c r="AB58">
        <v>3168</v>
      </c>
      <c r="AC58">
        <v>0</v>
      </c>
      <c r="AD58">
        <v>0</v>
      </c>
      <c r="AE58">
        <v>-18</v>
      </c>
      <c r="AF58">
        <f t="shared" si="6"/>
        <v>3150</v>
      </c>
      <c r="AG58">
        <v>0</v>
      </c>
      <c r="AH58">
        <f t="shared" si="7"/>
        <v>3150</v>
      </c>
      <c r="AI58">
        <v>12</v>
      </c>
      <c r="AJ58">
        <f t="shared" si="8"/>
        <v>6</v>
      </c>
      <c r="AK58">
        <f t="shared" si="25"/>
        <v>262.5</v>
      </c>
      <c r="AL58" t="s">
        <v>19</v>
      </c>
      <c r="AM58">
        <v>1210</v>
      </c>
      <c r="AN58">
        <v>0</v>
      </c>
      <c r="AO58">
        <v>-12</v>
      </c>
      <c r="AP58">
        <f t="shared" si="9"/>
        <v>1198</v>
      </c>
      <c r="AQ58">
        <v>0</v>
      </c>
      <c r="AR58">
        <f t="shared" si="10"/>
        <v>1198</v>
      </c>
      <c r="AS58">
        <v>5</v>
      </c>
      <c r="AT58">
        <f t="shared" si="11"/>
        <v>6</v>
      </c>
      <c r="AU58">
        <f t="shared" si="12"/>
        <v>239.6</v>
      </c>
      <c r="AV58" t="s">
        <v>20</v>
      </c>
      <c r="AW58">
        <v>522</v>
      </c>
      <c r="AX58">
        <v>0</v>
      </c>
      <c r="AY58">
        <v>-29</v>
      </c>
      <c r="AZ58">
        <f t="shared" si="13"/>
        <v>493</v>
      </c>
      <c r="BA58">
        <v>0</v>
      </c>
      <c r="BB58">
        <f t="shared" si="14"/>
        <v>493</v>
      </c>
      <c r="BC58">
        <v>4</v>
      </c>
      <c r="BD58">
        <f t="shared" si="15"/>
        <v>7</v>
      </c>
      <c r="BE58">
        <f t="shared" si="16"/>
        <v>123.25</v>
      </c>
      <c r="BF58" t="s">
        <v>21</v>
      </c>
      <c r="BG58">
        <v>551</v>
      </c>
      <c r="BH58">
        <v>0</v>
      </c>
      <c r="BI58">
        <v>0</v>
      </c>
      <c r="BJ58">
        <f t="shared" si="17"/>
        <v>551</v>
      </c>
      <c r="BK58">
        <v>0</v>
      </c>
      <c r="BL58">
        <f t="shared" si="18"/>
        <v>551</v>
      </c>
      <c r="BM58">
        <v>4</v>
      </c>
      <c r="BN58">
        <f t="shared" si="19"/>
        <v>5</v>
      </c>
      <c r="BO58">
        <f t="shared" si="20"/>
        <v>137.75</v>
      </c>
      <c r="BP58" t="s">
        <v>22</v>
      </c>
      <c r="BQ58">
        <v>567</v>
      </c>
      <c r="BR58">
        <v>0</v>
      </c>
      <c r="BS58">
        <v>0</v>
      </c>
      <c r="BT58">
        <f t="shared" si="21"/>
        <v>567</v>
      </c>
      <c r="BU58">
        <v>0</v>
      </c>
      <c r="BV58">
        <f t="shared" si="22"/>
        <v>567</v>
      </c>
      <c r="BW58">
        <v>15</v>
      </c>
      <c r="BX58">
        <f t="shared" si="23"/>
        <v>5</v>
      </c>
      <c r="BY58">
        <f t="shared" si="24"/>
        <v>37.799999999999997</v>
      </c>
      <c r="BZ58" t="s">
        <v>23</v>
      </c>
      <c r="CA58">
        <v>25306</v>
      </c>
    </row>
    <row r="59" spans="1:79" ht="17.25" customHeight="1" x14ac:dyDescent="0.3">
      <c r="A59" s="2">
        <v>44550</v>
      </c>
      <c r="B59" t="s">
        <v>138</v>
      </c>
      <c r="C59" t="s">
        <v>139</v>
      </c>
      <c r="D59" t="s">
        <v>27</v>
      </c>
      <c r="E59" t="s">
        <v>4</v>
      </c>
      <c r="F59">
        <v>2683</v>
      </c>
      <c r="G59">
        <v>0</v>
      </c>
      <c r="H59">
        <v>0</v>
      </c>
      <c r="I59">
        <v>-197</v>
      </c>
      <c r="J59">
        <f t="shared" si="0"/>
        <v>2486</v>
      </c>
      <c r="K59">
        <v>0</v>
      </c>
      <c r="L59">
        <f t="shared" si="1"/>
        <v>2486</v>
      </c>
      <c r="M59">
        <v>249</v>
      </c>
      <c r="N59">
        <v>1</v>
      </c>
      <c r="O59">
        <f t="shared" si="2"/>
        <v>9.9839357429718874</v>
      </c>
      <c r="P59" t="s">
        <v>15</v>
      </c>
      <c r="Q59">
        <v>683</v>
      </c>
      <c r="R59">
        <v>0</v>
      </c>
      <c r="S59">
        <v>0</v>
      </c>
      <c r="T59">
        <v>0</v>
      </c>
      <c r="U59">
        <f t="shared" si="3"/>
        <v>683</v>
      </c>
      <c r="V59">
        <v>0</v>
      </c>
      <c r="W59">
        <f t="shared" si="4"/>
        <v>683</v>
      </c>
      <c r="X59">
        <v>54</v>
      </c>
      <c r="Y59">
        <v>2</v>
      </c>
      <c r="Z59">
        <f t="shared" si="5"/>
        <v>12.648148148148149</v>
      </c>
      <c r="AA59" t="s">
        <v>16</v>
      </c>
      <c r="AB59">
        <v>10029</v>
      </c>
      <c r="AC59">
        <v>0</v>
      </c>
      <c r="AD59">
        <v>0</v>
      </c>
      <c r="AE59">
        <v>-218</v>
      </c>
      <c r="AF59">
        <f t="shared" si="6"/>
        <v>9811</v>
      </c>
      <c r="AG59">
        <v>0</v>
      </c>
      <c r="AH59">
        <f t="shared" si="7"/>
        <v>9811</v>
      </c>
      <c r="AI59">
        <v>623</v>
      </c>
      <c r="AJ59">
        <f t="shared" si="8"/>
        <v>6</v>
      </c>
      <c r="AK59">
        <f t="shared" si="25"/>
        <v>15.747993579454254</v>
      </c>
      <c r="AL59" t="s">
        <v>19</v>
      </c>
      <c r="AM59">
        <v>653</v>
      </c>
      <c r="AN59">
        <v>0</v>
      </c>
      <c r="AO59">
        <v>-70</v>
      </c>
      <c r="AP59">
        <f t="shared" si="9"/>
        <v>583</v>
      </c>
      <c r="AQ59">
        <v>0</v>
      </c>
      <c r="AR59">
        <f t="shared" si="10"/>
        <v>583</v>
      </c>
      <c r="AS59">
        <v>68</v>
      </c>
      <c r="AT59">
        <f t="shared" si="11"/>
        <v>6</v>
      </c>
      <c r="AU59">
        <f t="shared" si="12"/>
        <v>8.5735294117647065</v>
      </c>
      <c r="AV59" t="s">
        <v>20</v>
      </c>
      <c r="AW59">
        <v>2073</v>
      </c>
      <c r="AX59">
        <v>0</v>
      </c>
      <c r="AY59">
        <v>-110</v>
      </c>
      <c r="AZ59">
        <f t="shared" si="13"/>
        <v>1963</v>
      </c>
      <c r="BA59">
        <v>0</v>
      </c>
      <c r="BB59">
        <f t="shared" si="14"/>
        <v>1963</v>
      </c>
      <c r="BC59">
        <v>82</v>
      </c>
      <c r="BD59">
        <f t="shared" si="15"/>
        <v>7</v>
      </c>
      <c r="BE59">
        <f t="shared" si="16"/>
        <v>23.939024390243901</v>
      </c>
      <c r="BF59" t="s">
        <v>21</v>
      </c>
      <c r="BG59">
        <v>1432</v>
      </c>
      <c r="BH59">
        <v>40</v>
      </c>
      <c r="BI59">
        <v>-80</v>
      </c>
      <c r="BJ59">
        <f t="shared" si="17"/>
        <v>1392</v>
      </c>
      <c r="BK59">
        <v>0</v>
      </c>
      <c r="BL59">
        <f t="shared" si="18"/>
        <v>1392</v>
      </c>
      <c r="BM59">
        <v>103</v>
      </c>
      <c r="BN59">
        <f t="shared" si="19"/>
        <v>5</v>
      </c>
      <c r="BO59">
        <f t="shared" si="20"/>
        <v>13.514563106796116</v>
      </c>
      <c r="BP59" t="s">
        <v>22</v>
      </c>
      <c r="BQ59">
        <v>2122</v>
      </c>
      <c r="BR59">
        <v>0</v>
      </c>
      <c r="BS59">
        <v>-17</v>
      </c>
      <c r="BT59">
        <f t="shared" si="21"/>
        <v>2105</v>
      </c>
      <c r="BU59">
        <v>0</v>
      </c>
      <c r="BV59">
        <f t="shared" si="22"/>
        <v>2105</v>
      </c>
      <c r="BW59">
        <v>66</v>
      </c>
      <c r="BX59">
        <f t="shared" si="23"/>
        <v>5</v>
      </c>
      <c r="BY59">
        <f t="shared" si="24"/>
        <v>31.893939393939394</v>
      </c>
      <c r="BZ59" t="s">
        <v>23</v>
      </c>
      <c r="CA59">
        <v>550</v>
      </c>
    </row>
    <row r="60" spans="1:79" ht="17.25" customHeight="1" x14ac:dyDescent="0.3">
      <c r="A60" s="2">
        <v>44550</v>
      </c>
      <c r="B60" t="s">
        <v>140</v>
      </c>
      <c r="C60" t="s">
        <v>141</v>
      </c>
      <c r="D60" t="s">
        <v>27</v>
      </c>
      <c r="E60" t="s">
        <v>4</v>
      </c>
      <c r="F60">
        <v>368</v>
      </c>
      <c r="G60">
        <v>0</v>
      </c>
      <c r="H60">
        <v>0</v>
      </c>
      <c r="I60">
        <v>0</v>
      </c>
      <c r="J60">
        <f t="shared" si="0"/>
        <v>368</v>
      </c>
      <c r="K60">
        <v>0</v>
      </c>
      <c r="L60">
        <f t="shared" si="1"/>
        <v>368</v>
      </c>
      <c r="M60">
        <v>2</v>
      </c>
      <c r="N60">
        <v>1</v>
      </c>
      <c r="O60">
        <f t="shared" si="2"/>
        <v>184</v>
      </c>
      <c r="P60" t="s">
        <v>15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A60" t="s">
        <v>16</v>
      </c>
      <c r="AB60">
        <v>828</v>
      </c>
      <c r="AC60">
        <v>0</v>
      </c>
      <c r="AD60">
        <v>0</v>
      </c>
      <c r="AE60">
        <v>-90</v>
      </c>
      <c r="AF60">
        <f t="shared" si="6"/>
        <v>738</v>
      </c>
      <c r="AG60">
        <v>0</v>
      </c>
      <c r="AH60">
        <f t="shared" si="7"/>
        <v>738</v>
      </c>
      <c r="AI60">
        <v>15</v>
      </c>
      <c r="AJ60">
        <f t="shared" si="8"/>
        <v>6</v>
      </c>
      <c r="AK60">
        <f t="shared" si="25"/>
        <v>49.2</v>
      </c>
      <c r="AL60" t="s">
        <v>19</v>
      </c>
      <c r="AM60">
        <v>1171</v>
      </c>
      <c r="AN60">
        <v>340</v>
      </c>
      <c r="AO60">
        <v>-6</v>
      </c>
      <c r="AP60">
        <f t="shared" si="9"/>
        <v>1505</v>
      </c>
      <c r="AQ60">
        <v>0</v>
      </c>
      <c r="AR60">
        <f t="shared" si="10"/>
        <v>1505</v>
      </c>
      <c r="AS60">
        <v>23</v>
      </c>
      <c r="AT60">
        <f t="shared" si="11"/>
        <v>6</v>
      </c>
      <c r="AU60">
        <f t="shared" si="12"/>
        <v>65.434782608695656</v>
      </c>
      <c r="AV60" t="s">
        <v>20</v>
      </c>
      <c r="AW60">
        <v>59</v>
      </c>
      <c r="AX60">
        <v>0</v>
      </c>
      <c r="AY60">
        <v>-1</v>
      </c>
      <c r="AZ60">
        <f t="shared" si="13"/>
        <v>58</v>
      </c>
      <c r="BA60">
        <v>0</v>
      </c>
      <c r="BB60">
        <f t="shared" si="14"/>
        <v>58</v>
      </c>
      <c r="BC60">
        <v>3</v>
      </c>
      <c r="BD60">
        <f t="shared" si="15"/>
        <v>7</v>
      </c>
      <c r="BE60">
        <f t="shared" si="16"/>
        <v>19.333333333333332</v>
      </c>
      <c r="BF60" t="s">
        <v>21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P60" t="s">
        <v>22</v>
      </c>
      <c r="BQ60">
        <v>969</v>
      </c>
      <c r="BR60">
        <v>0</v>
      </c>
      <c r="BS60">
        <v>0</v>
      </c>
      <c r="BT60">
        <f t="shared" si="21"/>
        <v>969</v>
      </c>
      <c r="BU60">
        <v>0</v>
      </c>
      <c r="BV60">
        <f t="shared" si="22"/>
        <v>969</v>
      </c>
      <c r="BW60">
        <v>17</v>
      </c>
      <c r="BX60">
        <f t="shared" si="23"/>
        <v>5</v>
      </c>
      <c r="BY60">
        <f t="shared" si="24"/>
        <v>57</v>
      </c>
      <c r="BZ60" t="s">
        <v>23</v>
      </c>
      <c r="CA60">
        <v>1440</v>
      </c>
    </row>
    <row r="61" spans="1:79" ht="17.25" customHeight="1" x14ac:dyDescent="0.3">
      <c r="A61" s="2">
        <v>44550</v>
      </c>
      <c r="B61" t="s">
        <v>142</v>
      </c>
      <c r="C61" t="s">
        <v>143</v>
      </c>
      <c r="D61" t="s">
        <v>27</v>
      </c>
      <c r="E61" t="s">
        <v>4</v>
      </c>
      <c r="F61">
        <v>563</v>
      </c>
      <c r="G61">
        <v>0</v>
      </c>
      <c r="H61">
        <v>0</v>
      </c>
      <c r="I61">
        <v>-15</v>
      </c>
      <c r="J61">
        <f t="shared" si="0"/>
        <v>548</v>
      </c>
      <c r="K61">
        <v>0</v>
      </c>
      <c r="L61">
        <f t="shared" si="1"/>
        <v>548</v>
      </c>
      <c r="M61">
        <v>20</v>
      </c>
      <c r="N61">
        <v>1</v>
      </c>
      <c r="O61">
        <f t="shared" si="2"/>
        <v>27.4</v>
      </c>
      <c r="P61" t="s">
        <v>15</v>
      </c>
      <c r="Q61">
        <v>72</v>
      </c>
      <c r="R61">
        <v>32</v>
      </c>
      <c r="S61">
        <v>0</v>
      </c>
      <c r="T61">
        <v>-10</v>
      </c>
      <c r="U61">
        <f t="shared" si="3"/>
        <v>94</v>
      </c>
      <c r="V61">
        <v>1262</v>
      </c>
      <c r="W61">
        <f t="shared" si="4"/>
        <v>1356</v>
      </c>
      <c r="X61">
        <v>10</v>
      </c>
      <c r="Y61">
        <v>2</v>
      </c>
      <c r="Z61">
        <f t="shared" si="5"/>
        <v>135.6</v>
      </c>
      <c r="AA61" t="s">
        <v>16</v>
      </c>
      <c r="AB61">
        <v>1168</v>
      </c>
      <c r="AC61">
        <v>0</v>
      </c>
      <c r="AD61">
        <v>0</v>
      </c>
      <c r="AE61">
        <v>0</v>
      </c>
      <c r="AF61">
        <f t="shared" si="6"/>
        <v>1168</v>
      </c>
      <c r="AG61">
        <v>100</v>
      </c>
      <c r="AH61">
        <f t="shared" si="7"/>
        <v>1268</v>
      </c>
      <c r="AI61">
        <v>8</v>
      </c>
      <c r="AJ61">
        <f t="shared" si="8"/>
        <v>6</v>
      </c>
      <c r="AK61">
        <f t="shared" si="25"/>
        <v>158.5</v>
      </c>
      <c r="AL61" t="s">
        <v>19</v>
      </c>
      <c r="AM61">
        <v>941</v>
      </c>
      <c r="AN61">
        <v>0</v>
      </c>
      <c r="AO61">
        <v>-36</v>
      </c>
      <c r="AP61">
        <f t="shared" si="9"/>
        <v>905</v>
      </c>
      <c r="AQ61">
        <v>0</v>
      </c>
      <c r="AR61">
        <f t="shared" si="10"/>
        <v>905</v>
      </c>
      <c r="AS61">
        <v>6</v>
      </c>
      <c r="AT61">
        <f t="shared" si="11"/>
        <v>6</v>
      </c>
      <c r="AU61">
        <f t="shared" si="12"/>
        <v>150.83333333333334</v>
      </c>
      <c r="AV61" t="s">
        <v>20</v>
      </c>
      <c r="AW61">
        <v>258</v>
      </c>
      <c r="AX61">
        <v>45</v>
      </c>
      <c r="AY61">
        <v>-5</v>
      </c>
      <c r="AZ61">
        <f t="shared" si="13"/>
        <v>298</v>
      </c>
      <c r="BA61">
        <v>0</v>
      </c>
      <c r="BB61">
        <f t="shared" si="14"/>
        <v>298</v>
      </c>
      <c r="BC61">
        <v>2</v>
      </c>
      <c r="BD61">
        <f t="shared" si="15"/>
        <v>7</v>
      </c>
      <c r="BE61">
        <f t="shared" si="16"/>
        <v>149</v>
      </c>
      <c r="BF61" t="s">
        <v>21</v>
      </c>
      <c r="BG61">
        <v>206</v>
      </c>
      <c r="BH61">
        <v>312</v>
      </c>
      <c r="BI61">
        <v>0</v>
      </c>
      <c r="BJ61">
        <f t="shared" si="17"/>
        <v>518</v>
      </c>
      <c r="BK61">
        <v>0</v>
      </c>
      <c r="BL61">
        <f t="shared" si="18"/>
        <v>518</v>
      </c>
      <c r="BM61">
        <v>7</v>
      </c>
      <c r="BN61">
        <f t="shared" si="19"/>
        <v>5</v>
      </c>
      <c r="BO61">
        <f t="shared" si="20"/>
        <v>74</v>
      </c>
      <c r="BP61" t="s">
        <v>22</v>
      </c>
      <c r="BQ61">
        <v>861</v>
      </c>
      <c r="BR61">
        <v>263</v>
      </c>
      <c r="BS61">
        <v>-100</v>
      </c>
      <c r="BT61">
        <f t="shared" si="21"/>
        <v>1024</v>
      </c>
      <c r="BU61">
        <v>0</v>
      </c>
      <c r="BV61">
        <f t="shared" si="22"/>
        <v>1024</v>
      </c>
      <c r="BW61">
        <v>4</v>
      </c>
      <c r="BX61">
        <f t="shared" si="23"/>
        <v>5</v>
      </c>
      <c r="BY61">
        <f t="shared" si="24"/>
        <v>256</v>
      </c>
      <c r="BZ61" t="s">
        <v>23</v>
      </c>
      <c r="CA61">
        <v>6264</v>
      </c>
    </row>
    <row r="62" spans="1:79" ht="17.25" customHeight="1" x14ac:dyDescent="0.3">
      <c r="A62" s="2">
        <v>44550</v>
      </c>
      <c r="B62" t="s">
        <v>144</v>
      </c>
      <c r="C62" t="s">
        <v>145</v>
      </c>
      <c r="D62" t="s">
        <v>27</v>
      </c>
      <c r="E62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P62" t="s">
        <v>15</v>
      </c>
      <c r="Q62">
        <v>34</v>
      </c>
      <c r="R62">
        <v>0</v>
      </c>
      <c r="S62">
        <v>0</v>
      </c>
      <c r="T62">
        <v>0</v>
      </c>
      <c r="U62">
        <f t="shared" si="3"/>
        <v>34</v>
      </c>
      <c r="V62">
        <v>0</v>
      </c>
      <c r="W62">
        <f t="shared" si="4"/>
        <v>34</v>
      </c>
      <c r="X62">
        <v>1</v>
      </c>
      <c r="Y62">
        <v>2</v>
      </c>
      <c r="Z62">
        <f t="shared" si="5"/>
        <v>34</v>
      </c>
      <c r="AA62" t="s">
        <v>16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2">
        <v>44550</v>
      </c>
      <c r="B63" t="s">
        <v>146</v>
      </c>
      <c r="C63" t="s">
        <v>147</v>
      </c>
      <c r="D63" t="s">
        <v>27</v>
      </c>
      <c r="E63" t="s">
        <v>4</v>
      </c>
      <c r="F63">
        <v>479</v>
      </c>
      <c r="G63">
        <v>0</v>
      </c>
      <c r="H63">
        <v>0</v>
      </c>
      <c r="I63">
        <v>0</v>
      </c>
      <c r="J63">
        <f t="shared" si="0"/>
        <v>479</v>
      </c>
      <c r="K63">
        <v>0</v>
      </c>
      <c r="L63">
        <f t="shared" si="1"/>
        <v>479</v>
      </c>
      <c r="M63">
        <v>11</v>
      </c>
      <c r="N63">
        <v>1</v>
      </c>
      <c r="O63">
        <f t="shared" si="2"/>
        <v>43.545454545454547</v>
      </c>
      <c r="P63" t="s">
        <v>15</v>
      </c>
      <c r="Q63">
        <v>234</v>
      </c>
      <c r="R63">
        <v>0</v>
      </c>
      <c r="S63">
        <v>0</v>
      </c>
      <c r="T63">
        <v>0</v>
      </c>
      <c r="U63">
        <f t="shared" si="3"/>
        <v>234</v>
      </c>
      <c r="V63">
        <v>0</v>
      </c>
      <c r="W63">
        <f t="shared" si="4"/>
        <v>234</v>
      </c>
      <c r="X63">
        <v>2</v>
      </c>
      <c r="Y63">
        <v>2</v>
      </c>
      <c r="Z63">
        <f t="shared" si="5"/>
        <v>117</v>
      </c>
      <c r="AA63" t="s">
        <v>16</v>
      </c>
      <c r="AB63">
        <v>1088</v>
      </c>
      <c r="AC63">
        <v>0</v>
      </c>
      <c r="AD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2">
        <v>44550</v>
      </c>
      <c r="B64" t="s">
        <v>148</v>
      </c>
      <c r="C64" t="s">
        <v>149</v>
      </c>
      <c r="D64" t="s">
        <v>27</v>
      </c>
      <c r="E64" t="s">
        <v>4</v>
      </c>
      <c r="F64">
        <v>509</v>
      </c>
      <c r="G64">
        <v>542</v>
      </c>
      <c r="H64">
        <v>0</v>
      </c>
      <c r="I64">
        <v>0</v>
      </c>
      <c r="J64">
        <f t="shared" si="0"/>
        <v>1051</v>
      </c>
      <c r="K64">
        <v>600</v>
      </c>
      <c r="L64">
        <f t="shared" si="1"/>
        <v>1651</v>
      </c>
      <c r="M64">
        <v>39</v>
      </c>
      <c r="N64">
        <v>1</v>
      </c>
      <c r="O64">
        <f t="shared" si="2"/>
        <v>42.333333333333336</v>
      </c>
      <c r="P64" t="s">
        <v>15</v>
      </c>
      <c r="Q64">
        <v>560</v>
      </c>
      <c r="R64">
        <v>130</v>
      </c>
      <c r="S64">
        <v>0</v>
      </c>
      <c r="T64">
        <v>0</v>
      </c>
      <c r="U64">
        <f t="shared" si="3"/>
        <v>690</v>
      </c>
      <c r="V64">
        <v>0</v>
      </c>
      <c r="W64">
        <f t="shared" si="4"/>
        <v>690</v>
      </c>
      <c r="X64">
        <v>16</v>
      </c>
      <c r="Y64">
        <v>2</v>
      </c>
      <c r="Z64">
        <f t="shared" si="5"/>
        <v>43.125</v>
      </c>
      <c r="AA64" t="s">
        <v>16</v>
      </c>
      <c r="AB64">
        <v>1330</v>
      </c>
      <c r="AC64">
        <v>0</v>
      </c>
      <c r="AD64">
        <v>0</v>
      </c>
      <c r="AE64">
        <v>0</v>
      </c>
      <c r="AF64">
        <f t="shared" si="6"/>
        <v>1330</v>
      </c>
      <c r="AG64">
        <v>0</v>
      </c>
      <c r="AH64">
        <f t="shared" si="7"/>
        <v>1330</v>
      </c>
      <c r="AI64">
        <v>25</v>
      </c>
      <c r="AJ64">
        <f t="shared" si="8"/>
        <v>6</v>
      </c>
      <c r="AK64">
        <f t="shared" si="25"/>
        <v>53.2</v>
      </c>
      <c r="AL64" t="s">
        <v>19</v>
      </c>
      <c r="AM64">
        <v>360</v>
      </c>
      <c r="AN64">
        <v>1100</v>
      </c>
      <c r="AO64">
        <v>0</v>
      </c>
      <c r="AP64">
        <f t="shared" si="9"/>
        <v>1460</v>
      </c>
      <c r="AQ64">
        <v>0</v>
      </c>
      <c r="AR64">
        <f t="shared" si="10"/>
        <v>1460</v>
      </c>
      <c r="AS64">
        <v>114</v>
      </c>
      <c r="AT64">
        <f t="shared" si="11"/>
        <v>6</v>
      </c>
      <c r="AU64">
        <f t="shared" si="12"/>
        <v>12.807017543859649</v>
      </c>
      <c r="AV64" t="s">
        <v>20</v>
      </c>
      <c r="AW64">
        <v>131</v>
      </c>
      <c r="AX64">
        <v>280</v>
      </c>
      <c r="AY64">
        <v>0</v>
      </c>
      <c r="AZ64">
        <f t="shared" si="13"/>
        <v>411</v>
      </c>
      <c r="BA64">
        <v>0</v>
      </c>
      <c r="BB64">
        <f t="shared" si="14"/>
        <v>411</v>
      </c>
      <c r="BC64">
        <v>16</v>
      </c>
      <c r="BD64">
        <f t="shared" si="15"/>
        <v>7</v>
      </c>
      <c r="BE64">
        <f t="shared" si="16"/>
        <v>25.6875</v>
      </c>
      <c r="BF64" t="s">
        <v>21</v>
      </c>
      <c r="BG64">
        <v>458</v>
      </c>
      <c r="BH64">
        <v>100</v>
      </c>
      <c r="BI64">
        <v>0</v>
      </c>
      <c r="BJ64">
        <f t="shared" si="17"/>
        <v>558</v>
      </c>
      <c r="BK64">
        <v>0</v>
      </c>
      <c r="BL64">
        <f t="shared" si="18"/>
        <v>558</v>
      </c>
      <c r="BM64">
        <v>13</v>
      </c>
      <c r="BN64">
        <f t="shared" si="19"/>
        <v>5</v>
      </c>
      <c r="BO64">
        <f t="shared" si="20"/>
        <v>42.92307692307692</v>
      </c>
      <c r="BP64" t="s">
        <v>22</v>
      </c>
      <c r="BQ64">
        <v>712</v>
      </c>
      <c r="BR64">
        <v>150</v>
      </c>
      <c r="BS64">
        <v>0</v>
      </c>
      <c r="BT64">
        <f t="shared" si="21"/>
        <v>862</v>
      </c>
      <c r="BU64">
        <v>0</v>
      </c>
      <c r="BV64">
        <f t="shared" si="22"/>
        <v>862</v>
      </c>
      <c r="BW64">
        <v>12</v>
      </c>
      <c r="BX64">
        <f t="shared" si="23"/>
        <v>5</v>
      </c>
      <c r="BY64">
        <f t="shared" si="24"/>
        <v>71.833333333333329</v>
      </c>
      <c r="BZ64" t="s">
        <v>23</v>
      </c>
      <c r="CA64">
        <v>118</v>
      </c>
    </row>
    <row r="65" spans="1:79" ht="17.25" customHeight="1" x14ac:dyDescent="0.3">
      <c r="A65" s="2">
        <v>44550</v>
      </c>
      <c r="B65" t="s">
        <v>150</v>
      </c>
      <c r="C65" t="s">
        <v>151</v>
      </c>
      <c r="D65" t="s">
        <v>27</v>
      </c>
      <c r="E65" t="s">
        <v>4</v>
      </c>
      <c r="F65">
        <v>177</v>
      </c>
      <c r="G65">
        <v>0</v>
      </c>
      <c r="H65">
        <v>0</v>
      </c>
      <c r="I65">
        <v>0</v>
      </c>
      <c r="J65">
        <f t="shared" si="0"/>
        <v>177</v>
      </c>
      <c r="K65">
        <v>0</v>
      </c>
      <c r="L65">
        <f t="shared" si="1"/>
        <v>177</v>
      </c>
      <c r="M65">
        <v>7</v>
      </c>
      <c r="N65">
        <v>1</v>
      </c>
      <c r="O65">
        <f t="shared" si="2"/>
        <v>25.285714285714285</v>
      </c>
      <c r="P65" t="s">
        <v>15</v>
      </c>
      <c r="Q65">
        <v>208</v>
      </c>
      <c r="R65">
        <v>0</v>
      </c>
      <c r="S65">
        <v>0</v>
      </c>
      <c r="T65">
        <v>0</v>
      </c>
      <c r="U65">
        <f t="shared" si="3"/>
        <v>208</v>
      </c>
      <c r="V65">
        <v>0</v>
      </c>
      <c r="W65">
        <f t="shared" si="4"/>
        <v>208</v>
      </c>
      <c r="X65">
        <v>3</v>
      </c>
      <c r="Y65">
        <v>2</v>
      </c>
      <c r="Z65">
        <f t="shared" si="5"/>
        <v>69.333333333333329</v>
      </c>
      <c r="AA65" t="s">
        <v>16</v>
      </c>
      <c r="AB65">
        <v>553</v>
      </c>
      <c r="AC65">
        <v>0</v>
      </c>
      <c r="AD65">
        <v>0</v>
      </c>
      <c r="AE65">
        <v>-12</v>
      </c>
      <c r="AF65">
        <f t="shared" si="6"/>
        <v>541</v>
      </c>
      <c r="AG65">
        <v>0</v>
      </c>
      <c r="AH65">
        <f t="shared" si="7"/>
        <v>541</v>
      </c>
      <c r="AI65">
        <v>16</v>
      </c>
      <c r="AJ65">
        <f t="shared" si="8"/>
        <v>6</v>
      </c>
      <c r="AK65">
        <f t="shared" si="25"/>
        <v>33.8125</v>
      </c>
      <c r="AL65" t="s">
        <v>19</v>
      </c>
      <c r="AM65">
        <v>745</v>
      </c>
      <c r="AN65">
        <v>0</v>
      </c>
      <c r="AO65">
        <v>-37</v>
      </c>
      <c r="AP65">
        <f t="shared" si="9"/>
        <v>708</v>
      </c>
      <c r="AQ65">
        <v>0</v>
      </c>
      <c r="AR65">
        <f t="shared" si="10"/>
        <v>708</v>
      </c>
      <c r="AS65">
        <v>13</v>
      </c>
      <c r="AT65">
        <f t="shared" si="11"/>
        <v>6</v>
      </c>
      <c r="AU65">
        <f t="shared" si="12"/>
        <v>54.46153846153846</v>
      </c>
      <c r="AV65" t="s">
        <v>20</v>
      </c>
      <c r="AW65">
        <v>220</v>
      </c>
      <c r="AX65">
        <v>0</v>
      </c>
      <c r="AY65">
        <v>0</v>
      </c>
      <c r="AZ65">
        <f t="shared" si="13"/>
        <v>220</v>
      </c>
      <c r="BA65">
        <v>200</v>
      </c>
      <c r="BB65">
        <f t="shared" si="14"/>
        <v>420</v>
      </c>
      <c r="BC65">
        <v>11</v>
      </c>
      <c r="BD65">
        <f t="shared" si="15"/>
        <v>7</v>
      </c>
      <c r="BE65">
        <f t="shared" si="16"/>
        <v>38.18181818181818</v>
      </c>
      <c r="BF65" t="s">
        <v>21</v>
      </c>
      <c r="BG65">
        <v>179</v>
      </c>
      <c r="BH65">
        <v>0</v>
      </c>
      <c r="BI65">
        <v>0</v>
      </c>
      <c r="BJ65">
        <f t="shared" si="17"/>
        <v>179</v>
      </c>
      <c r="BK65">
        <v>200</v>
      </c>
      <c r="BL65">
        <f t="shared" si="18"/>
        <v>379</v>
      </c>
      <c r="BM65">
        <v>7</v>
      </c>
      <c r="BN65">
        <f t="shared" si="19"/>
        <v>5</v>
      </c>
      <c r="BO65">
        <f t="shared" si="20"/>
        <v>54.142857142857146</v>
      </c>
      <c r="BP65" t="s">
        <v>22</v>
      </c>
      <c r="BQ65">
        <v>965</v>
      </c>
      <c r="BR65">
        <v>0</v>
      </c>
      <c r="BS65">
        <v>-27</v>
      </c>
      <c r="BT65">
        <f t="shared" si="21"/>
        <v>938</v>
      </c>
      <c r="BU65">
        <v>0</v>
      </c>
      <c r="BV65">
        <f t="shared" si="22"/>
        <v>938</v>
      </c>
      <c r="BW65">
        <v>5</v>
      </c>
      <c r="BX65">
        <f t="shared" si="23"/>
        <v>5</v>
      </c>
      <c r="BY65">
        <f t="shared" si="24"/>
        <v>187.6</v>
      </c>
      <c r="BZ65" t="s">
        <v>23</v>
      </c>
      <c r="CA65">
        <v>1000</v>
      </c>
    </row>
    <row r="66" spans="1:79" ht="17.25" customHeight="1" x14ac:dyDescent="0.3">
      <c r="A66" s="2">
        <v>44550</v>
      </c>
      <c r="B66" t="s">
        <v>152</v>
      </c>
      <c r="C66" t="s">
        <v>153</v>
      </c>
      <c r="D66" t="s">
        <v>27</v>
      </c>
      <c r="E66" t="s">
        <v>4</v>
      </c>
      <c r="F66">
        <v>70</v>
      </c>
      <c r="G66">
        <v>0</v>
      </c>
      <c r="H66">
        <v>0</v>
      </c>
      <c r="I66">
        <v>-16</v>
      </c>
      <c r="J66">
        <f t="shared" ref="J66:J86" si="26">SUM(F66:I66)</f>
        <v>54</v>
      </c>
      <c r="K66">
        <v>0</v>
      </c>
      <c r="L66">
        <f t="shared" ref="L66:L86" si="27">SUM(J66:K66)</f>
        <v>54</v>
      </c>
      <c r="M66">
        <v>46</v>
      </c>
      <c r="N66">
        <v>1</v>
      </c>
      <c r="O66">
        <f t="shared" ref="O66:O86" si="28">IFERROR(L66/M66,0)</f>
        <v>1.173913043478261</v>
      </c>
      <c r="P66" t="s">
        <v>15</v>
      </c>
      <c r="Q66">
        <v>220</v>
      </c>
      <c r="R66">
        <v>0</v>
      </c>
      <c r="S66">
        <v>0</v>
      </c>
      <c r="T66">
        <v>-1</v>
      </c>
      <c r="U66">
        <f t="shared" ref="U66:U86" si="29">SUM(Q66:T66)</f>
        <v>219</v>
      </c>
      <c r="V66">
        <v>0</v>
      </c>
      <c r="W66">
        <f t="shared" ref="W66:W86" si="30">SUM(U66:V66)</f>
        <v>219</v>
      </c>
      <c r="X66">
        <v>8</v>
      </c>
      <c r="Y66">
        <v>2</v>
      </c>
      <c r="Z66">
        <f t="shared" ref="Z66:Z86" si="31">IFERROR(W66/X66,0)</f>
        <v>27.375</v>
      </c>
      <c r="AA66" t="s">
        <v>16</v>
      </c>
      <c r="AB66">
        <v>4073</v>
      </c>
      <c r="AC66">
        <v>0</v>
      </c>
      <c r="AD66">
        <v>0</v>
      </c>
      <c r="AE66">
        <v>-265</v>
      </c>
      <c r="AF66">
        <f t="shared" ref="AF66:AF86" si="32">SUM(AB66:AE66)</f>
        <v>3808</v>
      </c>
      <c r="AG66">
        <v>0</v>
      </c>
      <c r="AH66">
        <f t="shared" ref="AH66:AH86" si="33">SUM(AF66:AG66)</f>
        <v>3808</v>
      </c>
      <c r="AI66">
        <v>223</v>
      </c>
      <c r="AJ66">
        <f t="shared" ref="AJ66:AJ86" si="34">4+2</f>
        <v>6</v>
      </c>
      <c r="AK66">
        <f t="shared" si="25"/>
        <v>17.076233183856502</v>
      </c>
      <c r="AL66" t="s">
        <v>19</v>
      </c>
      <c r="AM66">
        <v>1625</v>
      </c>
      <c r="AN66">
        <v>270</v>
      </c>
      <c r="AO66">
        <v>-35</v>
      </c>
      <c r="AP66">
        <f t="shared" ref="AP66:AP86" si="35">SUM(AM66:AO66)</f>
        <v>1860</v>
      </c>
      <c r="AQ66">
        <v>0</v>
      </c>
      <c r="AR66">
        <f t="shared" ref="AR66:AR86" si="36">SUM(AP66:AQ66)</f>
        <v>1860</v>
      </c>
      <c r="AS66">
        <v>85</v>
      </c>
      <c r="AT66">
        <f t="shared" ref="AT66:AT86" si="37">4+2</f>
        <v>6</v>
      </c>
      <c r="AU66">
        <f t="shared" ref="AU66:AU84" si="38">IFERROR(AR66/AS66,0)</f>
        <v>21.882352941176471</v>
      </c>
      <c r="AV66" t="s">
        <v>20</v>
      </c>
      <c r="AW66">
        <v>1563</v>
      </c>
      <c r="AX66">
        <v>0</v>
      </c>
      <c r="AY66">
        <v>-6</v>
      </c>
      <c r="AZ66">
        <f t="shared" ref="AZ66:AZ86" si="39">SUM(AW66:AY66)</f>
        <v>1557</v>
      </c>
      <c r="BA66">
        <v>0</v>
      </c>
      <c r="BB66">
        <f t="shared" ref="BB66:BB86" si="40">SUM(AZ66:BA66)</f>
        <v>1557</v>
      </c>
      <c r="BC66">
        <v>93</v>
      </c>
      <c r="BD66">
        <f t="shared" ref="BD66:BD86" si="41">5+2</f>
        <v>7</v>
      </c>
      <c r="BE66">
        <f t="shared" ref="BE66:BE86" si="42">IFERROR(BB66/BC66,0)</f>
        <v>16.741935483870968</v>
      </c>
      <c r="BF66" t="s">
        <v>21</v>
      </c>
      <c r="BG66">
        <v>700</v>
      </c>
      <c r="BH66">
        <v>0</v>
      </c>
      <c r="BI66">
        <v>-6</v>
      </c>
      <c r="BJ66">
        <f t="shared" ref="BJ66:BJ86" si="43">SUM(BG66:BI66)</f>
        <v>694</v>
      </c>
      <c r="BK66">
        <v>0</v>
      </c>
      <c r="BL66">
        <f t="shared" ref="BL66:BL86" si="44">SUM(BJ66:BK66)</f>
        <v>694</v>
      </c>
      <c r="BM66">
        <v>29</v>
      </c>
      <c r="BN66">
        <f t="shared" ref="BN66:BN86" si="45">3+2</f>
        <v>5</v>
      </c>
      <c r="BO66">
        <f t="shared" ref="BO66:BO86" si="46">IFERROR(BL66/BM66,0)</f>
        <v>23.931034482758619</v>
      </c>
      <c r="BP66" t="s">
        <v>22</v>
      </c>
      <c r="BQ66">
        <v>931</v>
      </c>
      <c r="BR66">
        <v>0</v>
      </c>
      <c r="BS66">
        <v>0</v>
      </c>
      <c r="BT66">
        <f t="shared" ref="BT66:BT86" si="47">SUM(BQ66:BS66)</f>
        <v>931</v>
      </c>
      <c r="BU66">
        <v>0</v>
      </c>
      <c r="BV66">
        <f t="shared" ref="BV66:BV86" si="48">SUM(BT66:BU66)</f>
        <v>931</v>
      </c>
      <c r="BW66">
        <v>19</v>
      </c>
      <c r="BX66">
        <f t="shared" ref="BX66:BX86" si="49">3+2</f>
        <v>5</v>
      </c>
      <c r="BY66">
        <f t="shared" ref="BY66:BY86" si="50">IFERROR(BV66/BW66,0)</f>
        <v>49</v>
      </c>
      <c r="BZ66" t="s">
        <v>23</v>
      </c>
      <c r="CA66">
        <v>0</v>
      </c>
    </row>
    <row r="67" spans="1:79" ht="17.25" customHeight="1" x14ac:dyDescent="0.3">
      <c r="A67" s="2">
        <v>44550</v>
      </c>
      <c r="B67" t="s">
        <v>154</v>
      </c>
      <c r="C67" t="s">
        <v>155</v>
      </c>
      <c r="D67" t="s">
        <v>27</v>
      </c>
      <c r="E67" t="s">
        <v>4</v>
      </c>
      <c r="F67">
        <v>282</v>
      </c>
      <c r="G67">
        <v>0</v>
      </c>
      <c r="H67">
        <v>0</v>
      </c>
      <c r="I67">
        <v>-6</v>
      </c>
      <c r="J67">
        <f t="shared" si="26"/>
        <v>276</v>
      </c>
      <c r="K67">
        <v>0</v>
      </c>
      <c r="L67">
        <f t="shared" si="27"/>
        <v>276</v>
      </c>
      <c r="M67">
        <v>33</v>
      </c>
      <c r="N67">
        <v>1</v>
      </c>
      <c r="O67">
        <f t="shared" si="28"/>
        <v>8.3636363636363633</v>
      </c>
      <c r="P67" t="s">
        <v>15</v>
      </c>
      <c r="Q67">
        <v>167</v>
      </c>
      <c r="R67">
        <v>0</v>
      </c>
      <c r="S67">
        <v>0</v>
      </c>
      <c r="T67">
        <v>-1</v>
      </c>
      <c r="U67">
        <f t="shared" si="29"/>
        <v>166</v>
      </c>
      <c r="V67">
        <v>0</v>
      </c>
      <c r="W67">
        <f t="shared" si="30"/>
        <v>166</v>
      </c>
      <c r="X67">
        <v>5</v>
      </c>
      <c r="Y67">
        <v>2</v>
      </c>
      <c r="Z67">
        <f t="shared" si="31"/>
        <v>33.200000000000003</v>
      </c>
      <c r="AA67" t="s">
        <v>16</v>
      </c>
      <c r="AB67">
        <v>5087</v>
      </c>
      <c r="AC67">
        <v>0</v>
      </c>
      <c r="AD67">
        <v>0</v>
      </c>
      <c r="AE67">
        <v>-246</v>
      </c>
      <c r="AF67">
        <f t="shared" si="32"/>
        <v>4841</v>
      </c>
      <c r="AG67">
        <v>0</v>
      </c>
      <c r="AH67">
        <f t="shared" si="33"/>
        <v>4841</v>
      </c>
      <c r="AI67">
        <v>196</v>
      </c>
      <c r="AJ67">
        <f t="shared" si="34"/>
        <v>6</v>
      </c>
      <c r="AK67">
        <f t="shared" ref="AK67:AK86" si="51">IFERROR(AH67/AI67,0)</f>
        <v>24.698979591836736</v>
      </c>
      <c r="AL67" t="s">
        <v>19</v>
      </c>
      <c r="AM67">
        <v>2404</v>
      </c>
      <c r="AN67">
        <v>280</v>
      </c>
      <c r="AO67">
        <v>-66</v>
      </c>
      <c r="AP67">
        <f t="shared" si="35"/>
        <v>2618</v>
      </c>
      <c r="AQ67">
        <v>0</v>
      </c>
      <c r="AR67">
        <f t="shared" si="36"/>
        <v>2618</v>
      </c>
      <c r="AS67">
        <v>74</v>
      </c>
      <c r="AT67">
        <f t="shared" si="37"/>
        <v>6</v>
      </c>
      <c r="AU67">
        <f t="shared" si="38"/>
        <v>35.378378378378379</v>
      </c>
      <c r="AV67" t="s">
        <v>20</v>
      </c>
      <c r="AW67">
        <v>1788</v>
      </c>
      <c r="AX67">
        <v>0</v>
      </c>
      <c r="AY67">
        <v>-6</v>
      </c>
      <c r="AZ67">
        <f t="shared" si="39"/>
        <v>1782</v>
      </c>
      <c r="BA67">
        <v>0</v>
      </c>
      <c r="BB67">
        <f t="shared" si="40"/>
        <v>1782</v>
      </c>
      <c r="BC67">
        <v>79</v>
      </c>
      <c r="BD67">
        <f t="shared" si="41"/>
        <v>7</v>
      </c>
      <c r="BE67">
        <f t="shared" si="42"/>
        <v>22.556962025316455</v>
      </c>
      <c r="BF67" t="s">
        <v>21</v>
      </c>
      <c r="BG67">
        <v>794</v>
      </c>
      <c r="BH67">
        <v>0</v>
      </c>
      <c r="BI67">
        <v>-6</v>
      </c>
      <c r="BJ67">
        <f t="shared" si="43"/>
        <v>788</v>
      </c>
      <c r="BK67">
        <v>0</v>
      </c>
      <c r="BL67">
        <f t="shared" si="44"/>
        <v>788</v>
      </c>
      <c r="BM67">
        <v>25</v>
      </c>
      <c r="BN67">
        <f t="shared" si="45"/>
        <v>5</v>
      </c>
      <c r="BO67">
        <f t="shared" si="46"/>
        <v>31.52</v>
      </c>
      <c r="BP67" t="s">
        <v>22</v>
      </c>
      <c r="BQ67">
        <v>1230</v>
      </c>
      <c r="BR67">
        <v>0</v>
      </c>
      <c r="BS67">
        <v>0</v>
      </c>
      <c r="BT67">
        <f t="shared" si="47"/>
        <v>1230</v>
      </c>
      <c r="BU67">
        <v>0</v>
      </c>
      <c r="BV67">
        <f t="shared" si="48"/>
        <v>1230</v>
      </c>
      <c r="BW67">
        <v>14</v>
      </c>
      <c r="BX67">
        <f t="shared" si="49"/>
        <v>5</v>
      </c>
      <c r="BY67">
        <f t="shared" si="50"/>
        <v>87.857142857142861</v>
      </c>
      <c r="BZ67" t="s">
        <v>23</v>
      </c>
      <c r="CA67">
        <v>-1744</v>
      </c>
    </row>
    <row r="68" spans="1:79" ht="17.25" customHeight="1" x14ac:dyDescent="0.3">
      <c r="A68" s="2">
        <v>44550</v>
      </c>
      <c r="B68" t="s">
        <v>156</v>
      </c>
      <c r="C68" t="s">
        <v>157</v>
      </c>
      <c r="D68" t="s">
        <v>27</v>
      </c>
      <c r="E68" t="s">
        <v>4</v>
      </c>
      <c r="F68">
        <v>503</v>
      </c>
      <c r="G68">
        <v>0</v>
      </c>
      <c r="H68">
        <v>0</v>
      </c>
      <c r="I68">
        <v>0</v>
      </c>
      <c r="J68">
        <f t="shared" si="26"/>
        <v>503</v>
      </c>
      <c r="K68">
        <v>0</v>
      </c>
      <c r="L68">
        <f t="shared" si="27"/>
        <v>503</v>
      </c>
      <c r="M68">
        <v>28</v>
      </c>
      <c r="N68">
        <v>1</v>
      </c>
      <c r="O68">
        <f t="shared" si="28"/>
        <v>17.964285714285715</v>
      </c>
      <c r="P68" t="s">
        <v>15</v>
      </c>
      <c r="Q68">
        <v>202</v>
      </c>
      <c r="R68">
        <v>0</v>
      </c>
      <c r="S68">
        <v>0</v>
      </c>
      <c r="T68">
        <v>0</v>
      </c>
      <c r="U68">
        <f t="shared" si="29"/>
        <v>202</v>
      </c>
      <c r="V68">
        <v>0</v>
      </c>
      <c r="W68">
        <f t="shared" si="30"/>
        <v>202</v>
      </c>
      <c r="X68">
        <v>1</v>
      </c>
      <c r="Y68">
        <v>2</v>
      </c>
      <c r="Z68">
        <f t="shared" si="31"/>
        <v>202</v>
      </c>
      <c r="AA68" t="s">
        <v>16</v>
      </c>
      <c r="AB68">
        <v>2313</v>
      </c>
      <c r="AC68">
        <v>0</v>
      </c>
      <c r="AD68">
        <v>0</v>
      </c>
      <c r="AE68">
        <v>0</v>
      </c>
      <c r="AF68">
        <f t="shared" si="32"/>
        <v>2313</v>
      </c>
      <c r="AG68">
        <v>0</v>
      </c>
      <c r="AH68">
        <f t="shared" si="33"/>
        <v>2313</v>
      </c>
      <c r="AI68">
        <v>67</v>
      </c>
      <c r="AJ68">
        <f t="shared" si="34"/>
        <v>6</v>
      </c>
      <c r="AK68">
        <f t="shared" si="51"/>
        <v>34.522388059701491</v>
      </c>
      <c r="AL68" t="s">
        <v>19</v>
      </c>
      <c r="AM68">
        <v>957</v>
      </c>
      <c r="AN68">
        <v>0</v>
      </c>
      <c r="AO68">
        <v>0</v>
      </c>
      <c r="AP68">
        <f t="shared" si="35"/>
        <v>957</v>
      </c>
      <c r="AQ68">
        <v>0</v>
      </c>
      <c r="AR68">
        <f t="shared" si="36"/>
        <v>957</v>
      </c>
      <c r="AS68">
        <v>23</v>
      </c>
      <c r="AT68">
        <f t="shared" si="37"/>
        <v>6</v>
      </c>
      <c r="AU68">
        <f t="shared" si="38"/>
        <v>41.608695652173914</v>
      </c>
      <c r="AV68" t="s">
        <v>20</v>
      </c>
      <c r="AW68">
        <v>1612</v>
      </c>
      <c r="AX68">
        <v>0</v>
      </c>
      <c r="AY68">
        <v>0</v>
      </c>
      <c r="AZ68">
        <f t="shared" si="39"/>
        <v>1612</v>
      </c>
      <c r="BA68">
        <v>0</v>
      </c>
      <c r="BB68">
        <f t="shared" si="40"/>
        <v>1612</v>
      </c>
      <c r="BC68">
        <v>35</v>
      </c>
      <c r="BD68">
        <f t="shared" si="41"/>
        <v>7</v>
      </c>
      <c r="BE68">
        <f t="shared" si="42"/>
        <v>46.057142857142857</v>
      </c>
      <c r="BF68" t="s">
        <v>21</v>
      </c>
      <c r="BG68">
        <v>855</v>
      </c>
      <c r="BH68">
        <v>0</v>
      </c>
      <c r="BI68">
        <v>0</v>
      </c>
      <c r="BJ68">
        <f t="shared" si="43"/>
        <v>855</v>
      </c>
      <c r="BK68">
        <v>0</v>
      </c>
      <c r="BL68">
        <f t="shared" si="44"/>
        <v>855</v>
      </c>
      <c r="BM68">
        <v>9</v>
      </c>
      <c r="BN68">
        <f t="shared" si="45"/>
        <v>5</v>
      </c>
      <c r="BO68">
        <f t="shared" si="46"/>
        <v>95</v>
      </c>
      <c r="BP68" t="s">
        <v>22</v>
      </c>
      <c r="BQ68">
        <v>2788</v>
      </c>
      <c r="BR68">
        <v>0</v>
      </c>
      <c r="BS68">
        <v>0</v>
      </c>
      <c r="BT68">
        <f t="shared" si="47"/>
        <v>2788</v>
      </c>
      <c r="BU68">
        <v>0</v>
      </c>
      <c r="BV68">
        <f t="shared" si="48"/>
        <v>2788</v>
      </c>
      <c r="BW68">
        <v>22</v>
      </c>
      <c r="BX68">
        <f t="shared" si="49"/>
        <v>5</v>
      </c>
      <c r="BY68">
        <f t="shared" si="50"/>
        <v>126.72727272727273</v>
      </c>
      <c r="BZ68" t="s">
        <v>23</v>
      </c>
      <c r="CA68">
        <v>2480</v>
      </c>
    </row>
    <row r="69" spans="1:79" ht="17.25" customHeight="1" x14ac:dyDescent="0.3">
      <c r="A69" s="2">
        <v>44550</v>
      </c>
      <c r="B69" t="s">
        <v>158</v>
      </c>
      <c r="C69" t="s">
        <v>159</v>
      </c>
      <c r="D69" t="s">
        <v>27</v>
      </c>
      <c r="E69" t="s">
        <v>4</v>
      </c>
      <c r="F69">
        <v>2</v>
      </c>
      <c r="G69">
        <v>0</v>
      </c>
      <c r="H69">
        <v>0</v>
      </c>
      <c r="I69">
        <v>0</v>
      </c>
      <c r="J69">
        <f t="shared" si="26"/>
        <v>2</v>
      </c>
      <c r="K69">
        <v>0</v>
      </c>
      <c r="L69">
        <f t="shared" si="27"/>
        <v>2</v>
      </c>
      <c r="M69">
        <v>2</v>
      </c>
      <c r="N69">
        <v>1</v>
      </c>
      <c r="O69">
        <f t="shared" si="28"/>
        <v>1</v>
      </c>
      <c r="P69" t="s">
        <v>15</v>
      </c>
      <c r="Q69">
        <v>42</v>
      </c>
      <c r="R69">
        <v>200</v>
      </c>
      <c r="S69">
        <v>0</v>
      </c>
      <c r="T69">
        <v>0</v>
      </c>
      <c r="U69">
        <f t="shared" si="29"/>
        <v>242</v>
      </c>
      <c r="V69">
        <v>0</v>
      </c>
      <c r="W69">
        <f t="shared" si="30"/>
        <v>242</v>
      </c>
      <c r="X69">
        <v>0</v>
      </c>
      <c r="Y69">
        <v>2</v>
      </c>
      <c r="Z69">
        <f t="shared" si="31"/>
        <v>0</v>
      </c>
      <c r="AA69" t="s">
        <v>16</v>
      </c>
      <c r="AB69">
        <v>1827</v>
      </c>
      <c r="AC69">
        <v>0</v>
      </c>
      <c r="AD69">
        <v>0</v>
      </c>
      <c r="AE69">
        <v>0</v>
      </c>
      <c r="AF69">
        <f t="shared" si="32"/>
        <v>1827</v>
      </c>
      <c r="AG69">
        <v>0</v>
      </c>
      <c r="AH69">
        <f t="shared" si="33"/>
        <v>1827</v>
      </c>
      <c r="AI69">
        <v>4</v>
      </c>
      <c r="AJ69">
        <f t="shared" si="34"/>
        <v>6</v>
      </c>
      <c r="AK69">
        <f t="shared" si="51"/>
        <v>456.75</v>
      </c>
      <c r="AL69" t="s">
        <v>19</v>
      </c>
      <c r="AM69">
        <v>581</v>
      </c>
      <c r="AN69">
        <v>1267</v>
      </c>
      <c r="AO69">
        <v>0</v>
      </c>
      <c r="AP69">
        <f t="shared" si="35"/>
        <v>1848</v>
      </c>
      <c r="AQ69">
        <v>0</v>
      </c>
      <c r="AR69">
        <f t="shared" si="36"/>
        <v>1848</v>
      </c>
      <c r="AS69">
        <v>1</v>
      </c>
      <c r="AT69">
        <f t="shared" si="37"/>
        <v>6</v>
      </c>
      <c r="AU69">
        <f t="shared" si="38"/>
        <v>1848</v>
      </c>
      <c r="AV69" t="s">
        <v>20</v>
      </c>
      <c r="AW69">
        <v>90</v>
      </c>
      <c r="AX69">
        <v>100</v>
      </c>
      <c r="AY69">
        <v>0</v>
      </c>
      <c r="AZ69">
        <f t="shared" si="39"/>
        <v>190</v>
      </c>
      <c r="BA69">
        <v>0</v>
      </c>
      <c r="BB69">
        <f t="shared" si="40"/>
        <v>190</v>
      </c>
      <c r="BC69">
        <v>3</v>
      </c>
      <c r="BD69">
        <f t="shared" si="41"/>
        <v>7</v>
      </c>
      <c r="BE69">
        <f t="shared" si="42"/>
        <v>63.333333333333336</v>
      </c>
      <c r="BF69" t="s">
        <v>21</v>
      </c>
      <c r="BG69">
        <v>24</v>
      </c>
      <c r="BH69">
        <v>40</v>
      </c>
      <c r="BI69">
        <v>0</v>
      </c>
      <c r="BJ69">
        <f t="shared" si="43"/>
        <v>64</v>
      </c>
      <c r="BK69">
        <v>0</v>
      </c>
      <c r="BL69">
        <f t="shared" si="44"/>
        <v>64</v>
      </c>
      <c r="BM69">
        <v>1</v>
      </c>
      <c r="BN69">
        <f t="shared" si="45"/>
        <v>5</v>
      </c>
      <c r="BO69">
        <f t="shared" si="46"/>
        <v>64</v>
      </c>
      <c r="BP69" t="s">
        <v>22</v>
      </c>
      <c r="BQ69">
        <v>25</v>
      </c>
      <c r="BR69">
        <v>200</v>
      </c>
      <c r="BS69">
        <v>0</v>
      </c>
      <c r="BT69">
        <f t="shared" si="47"/>
        <v>225</v>
      </c>
      <c r="BU69">
        <v>0</v>
      </c>
      <c r="BV69">
        <f t="shared" si="48"/>
        <v>225</v>
      </c>
      <c r="BW69">
        <v>0</v>
      </c>
      <c r="BX69">
        <f t="shared" si="49"/>
        <v>5</v>
      </c>
      <c r="BY69">
        <f t="shared" si="50"/>
        <v>0</v>
      </c>
      <c r="BZ69" t="s">
        <v>23</v>
      </c>
      <c r="CA69">
        <v>1531</v>
      </c>
    </row>
    <row r="70" spans="1:79" ht="17.25" customHeight="1" x14ac:dyDescent="0.3">
      <c r="A70" s="2">
        <v>44550</v>
      </c>
      <c r="B70" t="s">
        <v>160</v>
      </c>
      <c r="C70" t="s">
        <v>161</v>
      </c>
      <c r="D70" t="s">
        <v>27</v>
      </c>
      <c r="E70" t="s">
        <v>4</v>
      </c>
      <c r="F70">
        <v>0</v>
      </c>
      <c r="G70">
        <v>0</v>
      </c>
      <c r="H70">
        <v>0</v>
      </c>
      <c r="I70">
        <v>0</v>
      </c>
      <c r="J70">
        <f t="shared" si="26"/>
        <v>0</v>
      </c>
      <c r="K70">
        <v>0</v>
      </c>
      <c r="L70">
        <f t="shared" si="27"/>
        <v>0</v>
      </c>
      <c r="M70">
        <v>10</v>
      </c>
      <c r="N70">
        <v>1</v>
      </c>
      <c r="O70">
        <f t="shared" si="28"/>
        <v>0</v>
      </c>
      <c r="P70" t="s">
        <v>15</v>
      </c>
      <c r="Q70">
        <v>3</v>
      </c>
      <c r="R70">
        <v>0</v>
      </c>
      <c r="S70">
        <v>0</v>
      </c>
      <c r="T70">
        <v>0</v>
      </c>
      <c r="U70">
        <f t="shared" si="29"/>
        <v>3</v>
      </c>
      <c r="V70">
        <v>0</v>
      </c>
      <c r="W70">
        <f t="shared" si="30"/>
        <v>3</v>
      </c>
      <c r="X70">
        <v>1</v>
      </c>
      <c r="Y70">
        <v>2</v>
      </c>
      <c r="Z70">
        <f t="shared" si="31"/>
        <v>3</v>
      </c>
      <c r="AA70" t="s">
        <v>16</v>
      </c>
      <c r="AB70">
        <v>5</v>
      </c>
      <c r="AC70">
        <v>0</v>
      </c>
      <c r="AD70">
        <v>0</v>
      </c>
      <c r="AE70">
        <v>0</v>
      </c>
      <c r="AF70">
        <f t="shared" si="32"/>
        <v>5</v>
      </c>
      <c r="AG70">
        <v>0</v>
      </c>
      <c r="AH70">
        <f t="shared" si="33"/>
        <v>5</v>
      </c>
      <c r="AI70">
        <v>5</v>
      </c>
      <c r="AJ70">
        <f>4+2</f>
        <v>6</v>
      </c>
      <c r="AK70">
        <f t="shared" si="51"/>
        <v>1</v>
      </c>
      <c r="AL70" t="s">
        <v>19</v>
      </c>
      <c r="AM70">
        <v>8</v>
      </c>
      <c r="AN70">
        <v>0</v>
      </c>
      <c r="AO70">
        <v>0</v>
      </c>
      <c r="AP70">
        <f t="shared" si="35"/>
        <v>8</v>
      </c>
      <c r="AQ70">
        <v>0</v>
      </c>
      <c r="AR70">
        <f t="shared" si="36"/>
        <v>8</v>
      </c>
      <c r="AS70">
        <v>4</v>
      </c>
      <c r="AT70">
        <f t="shared" si="37"/>
        <v>6</v>
      </c>
      <c r="AU70">
        <f t="shared" si="38"/>
        <v>2</v>
      </c>
      <c r="AV70" t="s">
        <v>20</v>
      </c>
      <c r="AW70">
        <v>79</v>
      </c>
      <c r="AX70">
        <v>0</v>
      </c>
      <c r="AY70">
        <v>0</v>
      </c>
      <c r="AZ70">
        <f t="shared" si="39"/>
        <v>79</v>
      </c>
      <c r="BA70">
        <v>0</v>
      </c>
      <c r="BB70">
        <f t="shared" si="40"/>
        <v>79</v>
      </c>
      <c r="BC70">
        <v>7</v>
      </c>
      <c r="BD70">
        <f t="shared" si="41"/>
        <v>7</v>
      </c>
      <c r="BE70">
        <f t="shared" si="42"/>
        <v>11.285714285714286</v>
      </c>
      <c r="BF70" t="s">
        <v>21</v>
      </c>
      <c r="BG70">
        <v>0</v>
      </c>
      <c r="BH70">
        <v>0</v>
      </c>
      <c r="BI70">
        <v>0</v>
      </c>
      <c r="BJ70">
        <f t="shared" si="43"/>
        <v>0</v>
      </c>
      <c r="BK70">
        <v>0</v>
      </c>
      <c r="BL70">
        <f t="shared" si="44"/>
        <v>0</v>
      </c>
      <c r="BM70">
        <v>4</v>
      </c>
      <c r="BN70">
        <f t="shared" si="45"/>
        <v>5</v>
      </c>
      <c r="BO70">
        <f t="shared" si="46"/>
        <v>0</v>
      </c>
      <c r="BP70" t="s">
        <v>22</v>
      </c>
      <c r="BQ70">
        <v>6</v>
      </c>
      <c r="BR70">
        <v>0</v>
      </c>
      <c r="BS70">
        <v>0</v>
      </c>
      <c r="BT70">
        <f t="shared" si="47"/>
        <v>6</v>
      </c>
      <c r="BU70">
        <v>0</v>
      </c>
      <c r="BV70">
        <f t="shared" si="48"/>
        <v>6</v>
      </c>
      <c r="BW70">
        <v>9</v>
      </c>
      <c r="BX70">
        <f t="shared" si="49"/>
        <v>5</v>
      </c>
      <c r="BY70">
        <f t="shared" si="50"/>
        <v>0.66666666666666663</v>
      </c>
      <c r="BZ70" t="s">
        <v>23</v>
      </c>
      <c r="CA70">
        <v>0</v>
      </c>
    </row>
    <row r="71" spans="1:79" ht="17.25" customHeight="1" x14ac:dyDescent="0.3">
      <c r="A71" s="2">
        <v>44550</v>
      </c>
      <c r="B71" t="s">
        <v>162</v>
      </c>
      <c r="C71" t="s">
        <v>163</v>
      </c>
      <c r="D71" t="s">
        <v>27</v>
      </c>
      <c r="E71" t="s">
        <v>4</v>
      </c>
      <c r="F71">
        <v>260</v>
      </c>
      <c r="G71">
        <v>0</v>
      </c>
      <c r="H71">
        <v>0</v>
      </c>
      <c r="I71">
        <v>-8</v>
      </c>
      <c r="J71">
        <f t="shared" si="26"/>
        <v>252</v>
      </c>
      <c r="K71">
        <v>0</v>
      </c>
      <c r="L71">
        <f t="shared" si="27"/>
        <v>252</v>
      </c>
      <c r="M71">
        <v>3</v>
      </c>
      <c r="N71">
        <v>1</v>
      </c>
      <c r="O71">
        <f t="shared" si="28"/>
        <v>84</v>
      </c>
      <c r="P71" t="s">
        <v>15</v>
      </c>
      <c r="Q71">
        <v>50</v>
      </c>
      <c r="R71">
        <v>0</v>
      </c>
      <c r="S71">
        <v>0</v>
      </c>
      <c r="T71">
        <v>0</v>
      </c>
      <c r="U71">
        <f t="shared" si="29"/>
        <v>50</v>
      </c>
      <c r="V71">
        <v>0</v>
      </c>
      <c r="W71">
        <f t="shared" si="30"/>
        <v>50</v>
      </c>
      <c r="X71">
        <v>1</v>
      </c>
      <c r="Y71">
        <v>2</v>
      </c>
      <c r="Z71">
        <f t="shared" si="31"/>
        <v>50</v>
      </c>
      <c r="AA71" t="s">
        <v>16</v>
      </c>
      <c r="AB71">
        <v>257</v>
      </c>
      <c r="AC71">
        <v>0</v>
      </c>
      <c r="AD71">
        <v>0</v>
      </c>
      <c r="AE71">
        <v>-55</v>
      </c>
      <c r="AF71">
        <f t="shared" si="32"/>
        <v>202</v>
      </c>
      <c r="AG71">
        <v>0</v>
      </c>
      <c r="AH71">
        <f t="shared" si="33"/>
        <v>202</v>
      </c>
      <c r="AI71">
        <v>13</v>
      </c>
      <c r="AJ71">
        <f t="shared" si="34"/>
        <v>6</v>
      </c>
      <c r="AK71">
        <f t="shared" si="51"/>
        <v>15.538461538461538</v>
      </c>
      <c r="AL71" t="s">
        <v>19</v>
      </c>
      <c r="AM71">
        <v>119</v>
      </c>
      <c r="AN71">
        <v>0</v>
      </c>
      <c r="AO71">
        <v>0</v>
      </c>
      <c r="AP71">
        <f t="shared" si="35"/>
        <v>119</v>
      </c>
      <c r="AQ71">
        <v>0</v>
      </c>
      <c r="AR71">
        <f t="shared" si="36"/>
        <v>119</v>
      </c>
      <c r="AS71">
        <v>2</v>
      </c>
      <c r="AT71">
        <f t="shared" si="37"/>
        <v>6</v>
      </c>
      <c r="AU71">
        <f t="shared" si="38"/>
        <v>59.5</v>
      </c>
      <c r="AV71" t="s">
        <v>20</v>
      </c>
      <c r="AW71">
        <v>0</v>
      </c>
      <c r="AX71">
        <v>0</v>
      </c>
      <c r="AY71">
        <v>2</v>
      </c>
      <c r="AZ71">
        <f t="shared" si="39"/>
        <v>2</v>
      </c>
      <c r="BA71">
        <v>0</v>
      </c>
      <c r="BB71">
        <f t="shared" si="40"/>
        <v>2</v>
      </c>
      <c r="BC71">
        <v>2</v>
      </c>
      <c r="BD71">
        <f t="shared" si="41"/>
        <v>7</v>
      </c>
      <c r="BE71">
        <f t="shared" si="42"/>
        <v>1</v>
      </c>
      <c r="BF71" t="s">
        <v>21</v>
      </c>
      <c r="BG71">
        <v>180</v>
      </c>
      <c r="BH71">
        <v>0</v>
      </c>
      <c r="BI71">
        <v>0</v>
      </c>
      <c r="BJ71">
        <f t="shared" si="43"/>
        <v>180</v>
      </c>
      <c r="BK71">
        <v>0</v>
      </c>
      <c r="BL71">
        <f t="shared" si="44"/>
        <v>180</v>
      </c>
      <c r="BM71">
        <v>1</v>
      </c>
      <c r="BN71">
        <f t="shared" si="45"/>
        <v>5</v>
      </c>
      <c r="BO71">
        <f t="shared" si="46"/>
        <v>180</v>
      </c>
      <c r="BP71" t="s">
        <v>22</v>
      </c>
      <c r="BQ71">
        <v>825</v>
      </c>
      <c r="BR71">
        <v>0</v>
      </c>
      <c r="BS71">
        <v>0</v>
      </c>
      <c r="BT71">
        <f t="shared" si="47"/>
        <v>825</v>
      </c>
      <c r="BU71">
        <v>0</v>
      </c>
      <c r="BV71">
        <f t="shared" si="48"/>
        <v>825</v>
      </c>
      <c r="BW71">
        <v>3</v>
      </c>
      <c r="BX71">
        <f t="shared" si="49"/>
        <v>5</v>
      </c>
      <c r="BY71">
        <f t="shared" si="50"/>
        <v>275</v>
      </c>
      <c r="BZ71" t="s">
        <v>23</v>
      </c>
      <c r="CA71">
        <v>116</v>
      </c>
    </row>
    <row r="72" spans="1:79" ht="17.25" customHeight="1" x14ac:dyDescent="0.3">
      <c r="A72" s="2">
        <v>44550</v>
      </c>
      <c r="B72" t="s">
        <v>164</v>
      </c>
      <c r="C72" t="s">
        <v>165</v>
      </c>
      <c r="D72" t="s">
        <v>27</v>
      </c>
      <c r="E72" t="s">
        <v>4</v>
      </c>
      <c r="F72">
        <v>3</v>
      </c>
      <c r="G72">
        <v>0</v>
      </c>
      <c r="H72">
        <v>0</v>
      </c>
      <c r="I72">
        <v>-3</v>
      </c>
      <c r="J72">
        <f t="shared" si="26"/>
        <v>0</v>
      </c>
      <c r="K72">
        <v>0</v>
      </c>
      <c r="L72">
        <f t="shared" si="27"/>
        <v>0</v>
      </c>
      <c r="M72">
        <v>7</v>
      </c>
      <c r="N72">
        <v>1</v>
      </c>
      <c r="O72">
        <f t="shared" si="28"/>
        <v>0</v>
      </c>
      <c r="P72" t="s">
        <v>15</v>
      </c>
      <c r="Q72">
        <v>30</v>
      </c>
      <c r="R72">
        <v>0</v>
      </c>
      <c r="S72">
        <v>0</v>
      </c>
      <c r="T72">
        <v>-1</v>
      </c>
      <c r="U72">
        <f t="shared" si="29"/>
        <v>29</v>
      </c>
      <c r="V72">
        <v>0</v>
      </c>
      <c r="W72">
        <f t="shared" si="30"/>
        <v>29</v>
      </c>
      <c r="X72">
        <v>2</v>
      </c>
      <c r="Y72">
        <v>2</v>
      </c>
      <c r="Z72">
        <f t="shared" si="31"/>
        <v>14.5</v>
      </c>
      <c r="AA72" t="s">
        <v>16</v>
      </c>
      <c r="AB72">
        <v>210</v>
      </c>
      <c r="AC72">
        <v>0</v>
      </c>
      <c r="AD72">
        <v>0</v>
      </c>
      <c r="AE72">
        <v>-5</v>
      </c>
      <c r="AF72">
        <f t="shared" si="32"/>
        <v>205</v>
      </c>
      <c r="AG72">
        <v>0</v>
      </c>
      <c r="AH72">
        <f t="shared" si="33"/>
        <v>205</v>
      </c>
      <c r="AI72">
        <v>3</v>
      </c>
      <c r="AJ72">
        <f t="shared" si="34"/>
        <v>6</v>
      </c>
      <c r="AK72">
        <f t="shared" si="51"/>
        <v>68.333333333333329</v>
      </c>
      <c r="AL72" t="s">
        <v>19</v>
      </c>
      <c r="AM72">
        <v>260</v>
      </c>
      <c r="AN72">
        <v>0</v>
      </c>
      <c r="AO72">
        <v>0</v>
      </c>
      <c r="AP72">
        <f t="shared" si="35"/>
        <v>260</v>
      </c>
      <c r="AQ72">
        <v>0</v>
      </c>
      <c r="AR72">
        <f t="shared" si="36"/>
        <v>260</v>
      </c>
      <c r="AS72">
        <v>1</v>
      </c>
      <c r="AT72">
        <f t="shared" si="37"/>
        <v>6</v>
      </c>
      <c r="AU72">
        <f t="shared" si="38"/>
        <v>260</v>
      </c>
      <c r="AV72" t="s">
        <v>20</v>
      </c>
      <c r="AW72">
        <v>67</v>
      </c>
      <c r="AX72">
        <v>0</v>
      </c>
      <c r="AY72">
        <v>1</v>
      </c>
      <c r="AZ72">
        <f t="shared" si="39"/>
        <v>68</v>
      </c>
      <c r="BA72">
        <v>0</v>
      </c>
      <c r="BB72">
        <f t="shared" si="40"/>
        <v>68</v>
      </c>
      <c r="BC72">
        <v>1</v>
      </c>
      <c r="BD72">
        <f t="shared" si="41"/>
        <v>7</v>
      </c>
      <c r="BE72">
        <f t="shared" si="42"/>
        <v>68</v>
      </c>
      <c r="BF72" t="s">
        <v>21</v>
      </c>
      <c r="BG72">
        <v>115</v>
      </c>
      <c r="BH72">
        <v>0</v>
      </c>
      <c r="BI72">
        <v>-10</v>
      </c>
      <c r="BJ72">
        <f t="shared" si="43"/>
        <v>105</v>
      </c>
      <c r="BK72">
        <v>0</v>
      </c>
      <c r="BL72">
        <f t="shared" si="44"/>
        <v>105</v>
      </c>
      <c r="BM72">
        <v>1</v>
      </c>
      <c r="BN72">
        <f t="shared" si="45"/>
        <v>5</v>
      </c>
      <c r="BO72">
        <f t="shared" si="46"/>
        <v>105</v>
      </c>
      <c r="BP72" t="s">
        <v>22</v>
      </c>
      <c r="BQ72">
        <v>460</v>
      </c>
      <c r="BR72">
        <v>0</v>
      </c>
      <c r="BS72">
        <v>0</v>
      </c>
      <c r="BT72">
        <f t="shared" si="47"/>
        <v>460</v>
      </c>
      <c r="BU72">
        <v>0</v>
      </c>
      <c r="BV72">
        <f t="shared" si="48"/>
        <v>460</v>
      </c>
      <c r="BW72">
        <v>4</v>
      </c>
      <c r="BX72">
        <f t="shared" si="49"/>
        <v>5</v>
      </c>
      <c r="BY72">
        <f t="shared" si="50"/>
        <v>115</v>
      </c>
      <c r="BZ72" t="s">
        <v>23</v>
      </c>
      <c r="CA72">
        <v>0</v>
      </c>
    </row>
    <row r="73" spans="1:79" ht="17.25" customHeight="1" x14ac:dyDescent="0.3">
      <c r="A73" s="2">
        <v>44550</v>
      </c>
      <c r="B73" t="s">
        <v>166</v>
      </c>
      <c r="C73" t="s">
        <v>167</v>
      </c>
      <c r="D73" t="s">
        <v>27</v>
      </c>
      <c r="E73" t="s">
        <v>4</v>
      </c>
      <c r="F73">
        <v>506</v>
      </c>
      <c r="G73">
        <v>720</v>
      </c>
      <c r="H73">
        <v>0</v>
      </c>
      <c r="I73">
        <v>0</v>
      </c>
      <c r="J73">
        <f t="shared" si="26"/>
        <v>1226</v>
      </c>
      <c r="K73">
        <v>0</v>
      </c>
      <c r="L73">
        <f t="shared" si="27"/>
        <v>1226</v>
      </c>
      <c r="M73">
        <v>64</v>
      </c>
      <c r="N73">
        <v>1</v>
      </c>
      <c r="O73">
        <f t="shared" si="28"/>
        <v>19.15625</v>
      </c>
      <c r="P73" t="s">
        <v>15</v>
      </c>
      <c r="Q73">
        <v>30</v>
      </c>
      <c r="R73">
        <v>0</v>
      </c>
      <c r="S73">
        <v>0</v>
      </c>
      <c r="T73">
        <v>0</v>
      </c>
      <c r="U73">
        <f t="shared" si="29"/>
        <v>30</v>
      </c>
      <c r="V73">
        <v>0</v>
      </c>
      <c r="W73">
        <f t="shared" si="30"/>
        <v>30</v>
      </c>
      <c r="X73">
        <v>1</v>
      </c>
      <c r="Y73">
        <v>2</v>
      </c>
      <c r="Z73">
        <f t="shared" si="31"/>
        <v>30</v>
      </c>
      <c r="AA73" t="s">
        <v>16</v>
      </c>
      <c r="AB73">
        <v>2841</v>
      </c>
      <c r="AC73">
        <v>0</v>
      </c>
      <c r="AD73">
        <v>0</v>
      </c>
      <c r="AE73">
        <v>-200</v>
      </c>
      <c r="AF73">
        <f t="shared" si="32"/>
        <v>2641</v>
      </c>
      <c r="AG73">
        <v>3000</v>
      </c>
      <c r="AH73">
        <f t="shared" si="33"/>
        <v>5641</v>
      </c>
      <c r="AI73">
        <v>28</v>
      </c>
      <c r="AJ73">
        <f t="shared" si="34"/>
        <v>6</v>
      </c>
      <c r="AK73">
        <f t="shared" si="51"/>
        <v>201.46428571428572</v>
      </c>
      <c r="AL73" t="s">
        <v>19</v>
      </c>
      <c r="AM73">
        <v>476</v>
      </c>
      <c r="AN73">
        <v>820</v>
      </c>
      <c r="AO73">
        <v>-300</v>
      </c>
      <c r="AP73">
        <f t="shared" si="35"/>
        <v>996</v>
      </c>
      <c r="AQ73">
        <v>0</v>
      </c>
      <c r="AR73">
        <f t="shared" si="36"/>
        <v>996</v>
      </c>
      <c r="AS73">
        <v>30</v>
      </c>
      <c r="AT73">
        <f t="shared" si="37"/>
        <v>6</v>
      </c>
      <c r="AU73">
        <f t="shared" si="38"/>
        <v>33.200000000000003</v>
      </c>
      <c r="AV73" t="s">
        <v>20</v>
      </c>
      <c r="AW73">
        <v>0</v>
      </c>
      <c r="AX73">
        <v>220</v>
      </c>
      <c r="AY73">
        <v>0</v>
      </c>
      <c r="AZ73">
        <f t="shared" si="39"/>
        <v>220</v>
      </c>
      <c r="BA73">
        <v>0</v>
      </c>
      <c r="BB73">
        <f t="shared" si="40"/>
        <v>220</v>
      </c>
      <c r="BC73">
        <v>2</v>
      </c>
      <c r="BD73">
        <f t="shared" si="41"/>
        <v>7</v>
      </c>
      <c r="BE73">
        <f t="shared" si="42"/>
        <v>110</v>
      </c>
      <c r="BF73" t="s">
        <v>21</v>
      </c>
      <c r="BG73">
        <v>215</v>
      </c>
      <c r="BH73">
        <v>0</v>
      </c>
      <c r="BI73">
        <v>0</v>
      </c>
      <c r="BJ73">
        <f t="shared" si="43"/>
        <v>215</v>
      </c>
      <c r="BK73">
        <v>1500</v>
      </c>
      <c r="BL73">
        <f t="shared" si="44"/>
        <v>1715</v>
      </c>
      <c r="BM73">
        <v>6</v>
      </c>
      <c r="BN73">
        <f t="shared" si="45"/>
        <v>5</v>
      </c>
      <c r="BO73">
        <f t="shared" si="46"/>
        <v>285.83333333333331</v>
      </c>
      <c r="BP73" t="s">
        <v>22</v>
      </c>
      <c r="BQ73">
        <v>525</v>
      </c>
      <c r="BR73">
        <v>683</v>
      </c>
      <c r="BS73">
        <v>0</v>
      </c>
      <c r="BT73">
        <f t="shared" si="47"/>
        <v>1208</v>
      </c>
      <c r="BU73">
        <v>0</v>
      </c>
      <c r="BV73">
        <f t="shared" si="48"/>
        <v>1208</v>
      </c>
      <c r="BW73">
        <v>10</v>
      </c>
      <c r="BX73">
        <f t="shared" si="49"/>
        <v>5</v>
      </c>
      <c r="BY73">
        <f t="shared" si="50"/>
        <v>120.8</v>
      </c>
      <c r="BZ73" t="s">
        <v>23</v>
      </c>
      <c r="CA73">
        <v>-6600</v>
      </c>
    </row>
    <row r="74" spans="1:79" ht="17.25" customHeight="1" x14ac:dyDescent="0.3">
      <c r="A74" s="2">
        <v>44550</v>
      </c>
      <c r="B74" t="s">
        <v>168</v>
      </c>
      <c r="C74" t="s">
        <v>169</v>
      </c>
      <c r="D74" t="s">
        <v>27</v>
      </c>
      <c r="E74" t="s">
        <v>4</v>
      </c>
      <c r="F74">
        <v>384</v>
      </c>
      <c r="G74">
        <v>0</v>
      </c>
      <c r="H74">
        <v>0</v>
      </c>
      <c r="I74">
        <v>0</v>
      </c>
      <c r="J74">
        <f t="shared" si="26"/>
        <v>384</v>
      </c>
      <c r="K74">
        <v>0</v>
      </c>
      <c r="L74">
        <f t="shared" si="27"/>
        <v>384</v>
      </c>
      <c r="M74">
        <v>3</v>
      </c>
      <c r="N74">
        <v>1</v>
      </c>
      <c r="O74">
        <f t="shared" si="28"/>
        <v>128</v>
      </c>
      <c r="P74" t="s">
        <v>15</v>
      </c>
      <c r="Q74">
        <v>247</v>
      </c>
      <c r="R74">
        <v>0</v>
      </c>
      <c r="S74">
        <v>0</v>
      </c>
      <c r="T74">
        <v>0</v>
      </c>
      <c r="U74">
        <f t="shared" si="29"/>
        <v>247</v>
      </c>
      <c r="V74">
        <v>0</v>
      </c>
      <c r="W74">
        <f t="shared" si="30"/>
        <v>247</v>
      </c>
      <c r="X74">
        <v>1</v>
      </c>
      <c r="Y74">
        <v>2</v>
      </c>
      <c r="Z74">
        <f t="shared" si="31"/>
        <v>247</v>
      </c>
      <c r="AA74" t="s">
        <v>16</v>
      </c>
      <c r="AB74">
        <v>563</v>
      </c>
      <c r="AC74">
        <v>0</v>
      </c>
      <c r="AD74">
        <v>0</v>
      </c>
      <c r="AE74">
        <v>0</v>
      </c>
      <c r="AF74">
        <f t="shared" si="32"/>
        <v>563</v>
      </c>
      <c r="AG74">
        <v>0</v>
      </c>
      <c r="AH74">
        <f t="shared" si="33"/>
        <v>563</v>
      </c>
      <c r="AI74">
        <v>4</v>
      </c>
      <c r="AJ74">
        <f t="shared" si="34"/>
        <v>6</v>
      </c>
      <c r="AK74">
        <f t="shared" si="51"/>
        <v>140.75</v>
      </c>
      <c r="AL74" t="s">
        <v>19</v>
      </c>
      <c r="AM74">
        <v>269</v>
      </c>
      <c r="AN74">
        <v>710</v>
      </c>
      <c r="AO74">
        <v>0</v>
      </c>
      <c r="AP74">
        <f t="shared" si="35"/>
        <v>979</v>
      </c>
      <c r="AQ74">
        <v>0</v>
      </c>
      <c r="AR74">
        <f t="shared" si="36"/>
        <v>979</v>
      </c>
      <c r="AS74">
        <v>4</v>
      </c>
      <c r="AT74">
        <f t="shared" si="37"/>
        <v>6</v>
      </c>
      <c r="AU74">
        <f t="shared" si="38"/>
        <v>244.75</v>
      </c>
      <c r="AV74" t="s">
        <v>20</v>
      </c>
      <c r="AW74">
        <v>215</v>
      </c>
      <c r="AX74">
        <v>30</v>
      </c>
      <c r="AY74">
        <v>0</v>
      </c>
      <c r="AZ74">
        <f t="shared" si="39"/>
        <v>245</v>
      </c>
      <c r="BA74">
        <v>0</v>
      </c>
      <c r="BB74">
        <f t="shared" si="40"/>
        <v>245</v>
      </c>
      <c r="BC74">
        <v>1</v>
      </c>
      <c r="BD74">
        <f t="shared" si="41"/>
        <v>7</v>
      </c>
      <c r="BE74">
        <f t="shared" si="42"/>
        <v>245</v>
      </c>
      <c r="BF74" t="s">
        <v>21</v>
      </c>
      <c r="BG74">
        <v>565</v>
      </c>
      <c r="BH74">
        <v>380</v>
      </c>
      <c r="BI74">
        <v>0</v>
      </c>
      <c r="BJ74">
        <f t="shared" si="43"/>
        <v>945</v>
      </c>
      <c r="BK74">
        <v>0</v>
      </c>
      <c r="BL74">
        <f t="shared" si="44"/>
        <v>945</v>
      </c>
      <c r="BM74">
        <v>0</v>
      </c>
      <c r="BN74">
        <f t="shared" si="45"/>
        <v>5</v>
      </c>
      <c r="BO74">
        <f t="shared" si="46"/>
        <v>0</v>
      </c>
      <c r="BP74" t="s">
        <v>22</v>
      </c>
      <c r="BQ74">
        <v>128</v>
      </c>
      <c r="BR74">
        <v>250</v>
      </c>
      <c r="BS74">
        <v>0</v>
      </c>
      <c r="BT74">
        <f t="shared" si="47"/>
        <v>378</v>
      </c>
      <c r="BU74">
        <v>0</v>
      </c>
      <c r="BV74">
        <f t="shared" si="48"/>
        <v>378</v>
      </c>
      <c r="BW74">
        <v>2</v>
      </c>
      <c r="BX74">
        <f t="shared" si="49"/>
        <v>5</v>
      </c>
      <c r="BY74">
        <f t="shared" si="50"/>
        <v>189</v>
      </c>
      <c r="BZ74" t="s">
        <v>23</v>
      </c>
      <c r="CA74">
        <v>1500</v>
      </c>
    </row>
    <row r="75" spans="1:79" ht="17.25" customHeight="1" x14ac:dyDescent="0.3">
      <c r="A75" s="2">
        <v>44550</v>
      </c>
      <c r="B75" t="s">
        <v>170</v>
      </c>
      <c r="C75" t="s">
        <v>171</v>
      </c>
      <c r="D75" t="s">
        <v>27</v>
      </c>
      <c r="E75" t="s">
        <v>4</v>
      </c>
      <c r="F75">
        <v>110</v>
      </c>
      <c r="G75">
        <v>0</v>
      </c>
      <c r="H75">
        <v>0</v>
      </c>
      <c r="I75">
        <v>0</v>
      </c>
      <c r="J75">
        <f t="shared" si="26"/>
        <v>110</v>
      </c>
      <c r="K75">
        <v>0</v>
      </c>
      <c r="L75">
        <f t="shared" si="27"/>
        <v>110</v>
      </c>
      <c r="M75">
        <v>2</v>
      </c>
      <c r="N75">
        <v>1</v>
      </c>
      <c r="O75">
        <f t="shared" si="28"/>
        <v>55</v>
      </c>
      <c r="P75" t="s">
        <v>15</v>
      </c>
      <c r="Q75">
        <v>127</v>
      </c>
      <c r="R75">
        <v>0</v>
      </c>
      <c r="S75">
        <v>0</v>
      </c>
      <c r="T75">
        <v>-10</v>
      </c>
      <c r="U75">
        <f t="shared" si="29"/>
        <v>117</v>
      </c>
      <c r="V75">
        <v>0</v>
      </c>
      <c r="W75">
        <f t="shared" si="30"/>
        <v>117</v>
      </c>
      <c r="X75">
        <v>0</v>
      </c>
      <c r="Y75">
        <v>2</v>
      </c>
      <c r="Z75">
        <f t="shared" si="31"/>
        <v>0</v>
      </c>
      <c r="AA75" t="s">
        <v>16</v>
      </c>
      <c r="AB75">
        <v>288</v>
      </c>
      <c r="AC75">
        <v>0</v>
      </c>
      <c r="AD75">
        <v>0</v>
      </c>
      <c r="AE75">
        <v>-25</v>
      </c>
      <c r="AF75">
        <f t="shared" si="32"/>
        <v>263</v>
      </c>
      <c r="AG75">
        <v>0</v>
      </c>
      <c r="AH75">
        <f t="shared" si="33"/>
        <v>263</v>
      </c>
      <c r="AI75">
        <v>4</v>
      </c>
      <c r="AJ75">
        <f t="shared" si="34"/>
        <v>6</v>
      </c>
      <c r="AK75">
        <f t="shared" si="51"/>
        <v>65.75</v>
      </c>
      <c r="AL75" t="s">
        <v>19</v>
      </c>
      <c r="AM75">
        <v>934</v>
      </c>
      <c r="AN75">
        <v>0</v>
      </c>
      <c r="AO75">
        <v>0</v>
      </c>
      <c r="AP75">
        <f t="shared" si="35"/>
        <v>934</v>
      </c>
      <c r="AQ75">
        <v>0</v>
      </c>
      <c r="AR75">
        <f t="shared" si="36"/>
        <v>934</v>
      </c>
      <c r="AS75">
        <v>2</v>
      </c>
      <c r="AT75">
        <f t="shared" si="37"/>
        <v>6</v>
      </c>
      <c r="AU75">
        <f t="shared" si="38"/>
        <v>467</v>
      </c>
      <c r="AV75" t="s">
        <v>20</v>
      </c>
      <c r="AW75">
        <v>140</v>
      </c>
      <c r="AX75">
        <v>0</v>
      </c>
      <c r="AY75">
        <v>0</v>
      </c>
      <c r="AZ75">
        <f t="shared" si="39"/>
        <v>140</v>
      </c>
      <c r="BA75">
        <v>0</v>
      </c>
      <c r="BB75">
        <f t="shared" si="40"/>
        <v>140</v>
      </c>
      <c r="BC75">
        <v>3</v>
      </c>
      <c r="BD75">
        <f t="shared" si="41"/>
        <v>7</v>
      </c>
      <c r="BE75">
        <f t="shared" si="42"/>
        <v>46.666666666666664</v>
      </c>
      <c r="BF75" t="s">
        <v>21</v>
      </c>
      <c r="BG75">
        <v>414</v>
      </c>
      <c r="BH75">
        <v>0</v>
      </c>
      <c r="BI75">
        <v>0</v>
      </c>
      <c r="BJ75">
        <f t="shared" si="43"/>
        <v>414</v>
      </c>
      <c r="BK75">
        <v>0</v>
      </c>
      <c r="BL75">
        <f t="shared" si="44"/>
        <v>414</v>
      </c>
      <c r="BM75">
        <v>1</v>
      </c>
      <c r="BN75">
        <f t="shared" si="45"/>
        <v>5</v>
      </c>
      <c r="BO75">
        <f t="shared" si="46"/>
        <v>414</v>
      </c>
      <c r="BP75" t="s">
        <v>22</v>
      </c>
      <c r="BQ75">
        <v>769</v>
      </c>
      <c r="BR75">
        <v>0</v>
      </c>
      <c r="BS75">
        <v>0</v>
      </c>
      <c r="BT75">
        <f t="shared" si="47"/>
        <v>769</v>
      </c>
      <c r="BU75">
        <v>0</v>
      </c>
      <c r="BV75">
        <f t="shared" si="48"/>
        <v>769</v>
      </c>
      <c r="BW75">
        <v>2</v>
      </c>
      <c r="BX75">
        <f t="shared" si="49"/>
        <v>5</v>
      </c>
      <c r="BY75">
        <f t="shared" si="50"/>
        <v>384.5</v>
      </c>
      <c r="BZ75" t="s">
        <v>23</v>
      </c>
      <c r="CA75">
        <v>4200</v>
      </c>
    </row>
    <row r="76" spans="1:79" ht="17.25" customHeight="1" x14ac:dyDescent="0.3">
      <c r="A76" s="2">
        <v>44550</v>
      </c>
      <c r="B76" t="s">
        <v>172</v>
      </c>
      <c r="C76" t="s">
        <v>173</v>
      </c>
      <c r="D76" t="s">
        <v>27</v>
      </c>
      <c r="E76" t="s">
        <v>4</v>
      </c>
      <c r="F76">
        <v>222</v>
      </c>
      <c r="G76">
        <v>0</v>
      </c>
      <c r="H76">
        <v>0</v>
      </c>
      <c r="I76">
        <v>0</v>
      </c>
      <c r="J76">
        <f t="shared" si="26"/>
        <v>222</v>
      </c>
      <c r="K76">
        <v>0</v>
      </c>
      <c r="L76">
        <f t="shared" si="27"/>
        <v>222</v>
      </c>
      <c r="M76">
        <v>6</v>
      </c>
      <c r="N76">
        <v>1</v>
      </c>
      <c r="O76">
        <f t="shared" si="28"/>
        <v>37</v>
      </c>
      <c r="P76" t="s">
        <v>15</v>
      </c>
      <c r="Q76">
        <v>216</v>
      </c>
      <c r="R76">
        <v>0</v>
      </c>
      <c r="S76">
        <v>0</v>
      </c>
      <c r="T76">
        <v>0</v>
      </c>
      <c r="U76">
        <f t="shared" si="29"/>
        <v>216</v>
      </c>
      <c r="V76">
        <v>0</v>
      </c>
      <c r="W76">
        <f t="shared" si="30"/>
        <v>216</v>
      </c>
      <c r="X76">
        <v>2</v>
      </c>
      <c r="Y76">
        <v>2</v>
      </c>
      <c r="Z76">
        <f t="shared" si="31"/>
        <v>108</v>
      </c>
      <c r="AA76" t="s">
        <v>16</v>
      </c>
      <c r="AB76">
        <v>1525</v>
      </c>
      <c r="AC76">
        <v>0</v>
      </c>
      <c r="AD76">
        <v>0</v>
      </c>
      <c r="AE76">
        <v>0</v>
      </c>
      <c r="AF76">
        <f t="shared" si="32"/>
        <v>1525</v>
      </c>
      <c r="AG76">
        <v>0</v>
      </c>
      <c r="AH76">
        <f t="shared" si="33"/>
        <v>1525</v>
      </c>
      <c r="AI76">
        <v>2</v>
      </c>
      <c r="AJ76">
        <f t="shared" si="34"/>
        <v>6</v>
      </c>
      <c r="AK76">
        <f t="shared" si="51"/>
        <v>762.5</v>
      </c>
      <c r="AL76" t="s">
        <v>19</v>
      </c>
      <c r="AM76">
        <v>879</v>
      </c>
      <c r="AN76">
        <v>0</v>
      </c>
      <c r="AO76">
        <v>0</v>
      </c>
      <c r="AP76">
        <f t="shared" si="35"/>
        <v>879</v>
      </c>
      <c r="AQ76">
        <v>0</v>
      </c>
      <c r="AR76">
        <f t="shared" si="36"/>
        <v>879</v>
      </c>
      <c r="AS76">
        <v>10</v>
      </c>
      <c r="AT76">
        <f t="shared" si="37"/>
        <v>6</v>
      </c>
      <c r="AU76">
        <f t="shared" si="38"/>
        <v>87.9</v>
      </c>
      <c r="AV76" t="s">
        <v>20</v>
      </c>
      <c r="AW76">
        <v>118</v>
      </c>
      <c r="AX76">
        <v>15</v>
      </c>
      <c r="AY76">
        <v>0</v>
      </c>
      <c r="AZ76">
        <f t="shared" si="39"/>
        <v>133</v>
      </c>
      <c r="BA76">
        <v>0</v>
      </c>
      <c r="BB76">
        <f t="shared" si="40"/>
        <v>133</v>
      </c>
      <c r="BC76">
        <v>1</v>
      </c>
      <c r="BD76">
        <f t="shared" si="41"/>
        <v>7</v>
      </c>
      <c r="BE76">
        <f t="shared" si="42"/>
        <v>133</v>
      </c>
      <c r="BF76" t="s">
        <v>21</v>
      </c>
      <c r="BG76">
        <v>529</v>
      </c>
      <c r="BH76">
        <v>0</v>
      </c>
      <c r="BI76">
        <v>0</v>
      </c>
      <c r="BJ76">
        <f t="shared" si="43"/>
        <v>529</v>
      </c>
      <c r="BK76">
        <v>0</v>
      </c>
      <c r="BL76">
        <f t="shared" si="44"/>
        <v>529</v>
      </c>
      <c r="BM76">
        <v>2</v>
      </c>
      <c r="BN76">
        <f t="shared" si="45"/>
        <v>5</v>
      </c>
      <c r="BO76">
        <f t="shared" si="46"/>
        <v>264.5</v>
      </c>
      <c r="BP76" t="s">
        <v>22</v>
      </c>
      <c r="BQ76">
        <v>1858</v>
      </c>
      <c r="BR76">
        <v>0</v>
      </c>
      <c r="BS76">
        <v>0</v>
      </c>
      <c r="BT76">
        <f t="shared" si="47"/>
        <v>1858</v>
      </c>
      <c r="BU76">
        <v>0</v>
      </c>
      <c r="BV76">
        <f t="shared" si="48"/>
        <v>1858</v>
      </c>
      <c r="BW76">
        <v>10</v>
      </c>
      <c r="BX76">
        <f t="shared" si="49"/>
        <v>5</v>
      </c>
      <c r="BY76">
        <f t="shared" si="50"/>
        <v>185.8</v>
      </c>
      <c r="BZ76" t="s">
        <v>23</v>
      </c>
      <c r="CA76">
        <v>750</v>
      </c>
    </row>
    <row r="77" spans="1:79" ht="17.25" customHeight="1" x14ac:dyDescent="0.3">
      <c r="A77" s="2">
        <v>44550</v>
      </c>
      <c r="B77" t="s">
        <v>174</v>
      </c>
      <c r="C77" t="s">
        <v>175</v>
      </c>
      <c r="D77" t="s">
        <v>27</v>
      </c>
      <c r="E77" t="s">
        <v>4</v>
      </c>
      <c r="F77">
        <v>251</v>
      </c>
      <c r="G77">
        <v>0</v>
      </c>
      <c r="H77">
        <v>0</v>
      </c>
      <c r="I77">
        <v>0</v>
      </c>
      <c r="J77">
        <f t="shared" si="26"/>
        <v>251</v>
      </c>
      <c r="K77">
        <v>0</v>
      </c>
      <c r="L77">
        <f t="shared" si="27"/>
        <v>251</v>
      </c>
      <c r="M77">
        <v>2</v>
      </c>
      <c r="N77">
        <v>1</v>
      </c>
      <c r="O77">
        <f t="shared" si="28"/>
        <v>125.5</v>
      </c>
      <c r="P77" t="s">
        <v>15</v>
      </c>
      <c r="Q77">
        <v>83</v>
      </c>
      <c r="R77">
        <v>0</v>
      </c>
      <c r="S77">
        <v>0</v>
      </c>
      <c r="T77">
        <v>0</v>
      </c>
      <c r="U77">
        <f t="shared" si="29"/>
        <v>83</v>
      </c>
      <c r="V77">
        <v>0</v>
      </c>
      <c r="W77">
        <f t="shared" si="30"/>
        <v>83</v>
      </c>
      <c r="X77">
        <v>0</v>
      </c>
      <c r="Y77">
        <v>2</v>
      </c>
      <c r="Z77">
        <f t="shared" si="31"/>
        <v>0</v>
      </c>
      <c r="AA77" t="s">
        <v>16</v>
      </c>
      <c r="AB77">
        <v>1612</v>
      </c>
      <c r="AC77">
        <v>0</v>
      </c>
      <c r="AD77">
        <v>0</v>
      </c>
      <c r="AE77">
        <v>-13</v>
      </c>
      <c r="AF77">
        <f t="shared" si="32"/>
        <v>1599</v>
      </c>
      <c r="AG77">
        <v>0</v>
      </c>
      <c r="AH77">
        <f t="shared" si="33"/>
        <v>1599</v>
      </c>
      <c r="AI77">
        <v>3</v>
      </c>
      <c r="AJ77">
        <f t="shared" si="34"/>
        <v>6</v>
      </c>
      <c r="AK77">
        <f t="shared" si="51"/>
        <v>533</v>
      </c>
      <c r="AL77" t="s">
        <v>19</v>
      </c>
      <c r="AM77">
        <v>750</v>
      </c>
      <c r="AN77">
        <v>910</v>
      </c>
      <c r="AO77">
        <v>0</v>
      </c>
      <c r="AP77">
        <f t="shared" si="35"/>
        <v>1660</v>
      </c>
      <c r="AQ77">
        <v>0</v>
      </c>
      <c r="AR77">
        <f t="shared" si="36"/>
        <v>1660</v>
      </c>
      <c r="AS77">
        <v>2</v>
      </c>
      <c r="AT77">
        <f t="shared" si="37"/>
        <v>6</v>
      </c>
      <c r="AU77">
        <f t="shared" si="38"/>
        <v>830</v>
      </c>
      <c r="AV77" t="s">
        <v>20</v>
      </c>
      <c r="AW77">
        <v>137</v>
      </c>
      <c r="AX77">
        <v>235</v>
      </c>
      <c r="AY77">
        <v>-2</v>
      </c>
      <c r="AZ77">
        <f t="shared" si="39"/>
        <v>370</v>
      </c>
      <c r="BA77">
        <v>0</v>
      </c>
      <c r="BB77">
        <f t="shared" si="40"/>
        <v>370</v>
      </c>
      <c r="BC77">
        <v>1</v>
      </c>
      <c r="BD77">
        <f t="shared" si="41"/>
        <v>7</v>
      </c>
      <c r="BE77">
        <f t="shared" si="42"/>
        <v>370</v>
      </c>
      <c r="BF77" t="s">
        <v>21</v>
      </c>
      <c r="BG77">
        <v>218</v>
      </c>
      <c r="BH77">
        <v>240</v>
      </c>
      <c r="BI77">
        <v>0</v>
      </c>
      <c r="BJ77">
        <f t="shared" si="43"/>
        <v>458</v>
      </c>
      <c r="BK77">
        <v>0</v>
      </c>
      <c r="BL77">
        <f t="shared" si="44"/>
        <v>458</v>
      </c>
      <c r="BM77">
        <v>0</v>
      </c>
      <c r="BN77">
        <f t="shared" si="45"/>
        <v>5</v>
      </c>
      <c r="BO77">
        <f t="shared" si="46"/>
        <v>0</v>
      </c>
      <c r="BP77" t="s">
        <v>22</v>
      </c>
      <c r="BQ77">
        <v>72</v>
      </c>
      <c r="BR77">
        <v>240</v>
      </c>
      <c r="BS77">
        <v>0</v>
      </c>
      <c r="BT77">
        <f t="shared" si="47"/>
        <v>312</v>
      </c>
      <c r="BU77">
        <v>0</v>
      </c>
      <c r="BV77">
        <f t="shared" si="48"/>
        <v>312</v>
      </c>
      <c r="BW77">
        <v>2</v>
      </c>
      <c r="BX77">
        <f t="shared" si="49"/>
        <v>5</v>
      </c>
      <c r="BY77">
        <f t="shared" si="50"/>
        <v>156</v>
      </c>
      <c r="BZ77" t="s">
        <v>23</v>
      </c>
      <c r="CA77">
        <v>367</v>
      </c>
    </row>
    <row r="78" spans="1:79" ht="17.25" customHeight="1" x14ac:dyDescent="0.3">
      <c r="A78" s="2">
        <v>44550</v>
      </c>
      <c r="B78" t="s">
        <v>176</v>
      </c>
      <c r="C78" t="s">
        <v>177</v>
      </c>
      <c r="D78" t="s">
        <v>27</v>
      </c>
      <c r="E78" t="s">
        <v>4</v>
      </c>
      <c r="F78">
        <v>512</v>
      </c>
      <c r="G78">
        <v>0</v>
      </c>
      <c r="H78">
        <v>0</v>
      </c>
      <c r="I78">
        <v>-143</v>
      </c>
      <c r="J78">
        <f t="shared" si="26"/>
        <v>369</v>
      </c>
      <c r="K78">
        <v>0</v>
      </c>
      <c r="L78">
        <f t="shared" si="27"/>
        <v>369</v>
      </c>
      <c r="M78">
        <v>38</v>
      </c>
      <c r="N78">
        <v>1</v>
      </c>
      <c r="O78">
        <f t="shared" si="28"/>
        <v>9.7105263157894743</v>
      </c>
      <c r="P78" t="s">
        <v>15</v>
      </c>
      <c r="Q78">
        <v>829</v>
      </c>
      <c r="R78">
        <v>0</v>
      </c>
      <c r="S78">
        <v>0</v>
      </c>
      <c r="T78">
        <v>0</v>
      </c>
      <c r="U78">
        <f t="shared" si="29"/>
        <v>829</v>
      </c>
      <c r="V78">
        <v>0</v>
      </c>
      <c r="W78">
        <f t="shared" si="30"/>
        <v>829</v>
      </c>
      <c r="X78">
        <v>19</v>
      </c>
      <c r="Y78">
        <v>2</v>
      </c>
      <c r="Z78">
        <f t="shared" si="31"/>
        <v>43.631578947368418</v>
      </c>
      <c r="AA78" t="s">
        <v>16</v>
      </c>
      <c r="AB78">
        <v>3418</v>
      </c>
      <c r="AC78">
        <v>0</v>
      </c>
      <c r="AD78">
        <v>0</v>
      </c>
      <c r="AE78">
        <v>-135</v>
      </c>
      <c r="AF78">
        <f t="shared" si="32"/>
        <v>3283</v>
      </c>
      <c r="AG78">
        <v>0</v>
      </c>
      <c r="AH78">
        <f t="shared" si="33"/>
        <v>3283</v>
      </c>
      <c r="AI78">
        <v>95</v>
      </c>
      <c r="AJ78">
        <f t="shared" si="34"/>
        <v>6</v>
      </c>
      <c r="AK78">
        <f t="shared" si="51"/>
        <v>34.557894736842108</v>
      </c>
      <c r="AL78" t="s">
        <v>19</v>
      </c>
      <c r="AM78">
        <v>1584</v>
      </c>
      <c r="AN78">
        <v>0</v>
      </c>
      <c r="AO78">
        <v>-262</v>
      </c>
      <c r="AP78">
        <f t="shared" si="35"/>
        <v>1322</v>
      </c>
      <c r="AQ78">
        <v>3040</v>
      </c>
      <c r="AR78">
        <f t="shared" si="36"/>
        <v>4362</v>
      </c>
      <c r="AS78">
        <v>81</v>
      </c>
      <c r="AT78">
        <f t="shared" si="37"/>
        <v>6</v>
      </c>
      <c r="AU78">
        <f t="shared" si="38"/>
        <v>53.851851851851855</v>
      </c>
      <c r="AV78" t="s">
        <v>20</v>
      </c>
      <c r="AW78">
        <v>999</v>
      </c>
      <c r="AX78">
        <v>0</v>
      </c>
      <c r="AY78">
        <v>-167</v>
      </c>
      <c r="AZ78">
        <f t="shared" si="39"/>
        <v>832</v>
      </c>
      <c r="BA78">
        <v>0</v>
      </c>
      <c r="BB78">
        <f t="shared" si="40"/>
        <v>832</v>
      </c>
      <c r="BC78">
        <v>64</v>
      </c>
      <c r="BD78">
        <f t="shared" si="41"/>
        <v>7</v>
      </c>
      <c r="BE78">
        <f t="shared" si="42"/>
        <v>13</v>
      </c>
      <c r="BF78" t="s">
        <v>21</v>
      </c>
      <c r="BG78">
        <v>758</v>
      </c>
      <c r="BH78">
        <v>0</v>
      </c>
      <c r="BI78">
        <v>-33</v>
      </c>
      <c r="BJ78">
        <f t="shared" si="43"/>
        <v>725</v>
      </c>
      <c r="BK78">
        <v>720</v>
      </c>
      <c r="BL78">
        <f t="shared" si="44"/>
        <v>1445</v>
      </c>
      <c r="BM78">
        <v>25</v>
      </c>
      <c r="BN78">
        <f t="shared" si="45"/>
        <v>5</v>
      </c>
      <c r="BO78">
        <f t="shared" si="46"/>
        <v>57.8</v>
      </c>
      <c r="BP78" t="s">
        <v>22</v>
      </c>
      <c r="BQ78">
        <v>1588</v>
      </c>
      <c r="BR78">
        <v>0</v>
      </c>
      <c r="BS78">
        <v>-57</v>
      </c>
      <c r="BT78">
        <f t="shared" si="47"/>
        <v>1531</v>
      </c>
      <c r="BU78">
        <v>0</v>
      </c>
      <c r="BV78">
        <f t="shared" si="48"/>
        <v>1531</v>
      </c>
      <c r="BW78">
        <v>22</v>
      </c>
      <c r="BX78">
        <f t="shared" si="49"/>
        <v>5</v>
      </c>
      <c r="BY78">
        <f t="shared" si="50"/>
        <v>69.590909090909093</v>
      </c>
      <c r="BZ78" t="s">
        <v>23</v>
      </c>
      <c r="CA78">
        <v>3156</v>
      </c>
    </row>
    <row r="79" spans="1:79" ht="17.25" customHeight="1" x14ac:dyDescent="0.3">
      <c r="A79" s="2">
        <v>44550</v>
      </c>
      <c r="E79" t="s">
        <v>4</v>
      </c>
      <c r="F79">
        <v>0</v>
      </c>
      <c r="G79">
        <v>0</v>
      </c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P79" t="s">
        <v>15</v>
      </c>
      <c r="Q79">
        <v>0</v>
      </c>
      <c r="R79">
        <v>0</v>
      </c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AA79" t="s">
        <v>16</v>
      </c>
      <c r="AB79">
        <v>0</v>
      </c>
      <c r="AC79">
        <v>0</v>
      </c>
      <c r="AD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L79" t="s">
        <v>19</v>
      </c>
      <c r="AM79">
        <v>0</v>
      </c>
      <c r="AN79">
        <v>0</v>
      </c>
      <c r="AO79">
        <v>0</v>
      </c>
      <c r="AP79">
        <f t="shared" si="35"/>
        <v>0</v>
      </c>
      <c r="AQ79">
        <v>0</v>
      </c>
      <c r="AR79">
        <f t="shared" si="36"/>
        <v>0</v>
      </c>
      <c r="AS79">
        <v>0</v>
      </c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Z79" t="s">
        <v>23</v>
      </c>
      <c r="CA79">
        <v>0</v>
      </c>
    </row>
    <row r="80" spans="1:79" ht="17.25" customHeight="1" x14ac:dyDescent="0.3">
      <c r="A80" s="2">
        <v>44550</v>
      </c>
      <c r="B80" t="s">
        <v>178</v>
      </c>
      <c r="C80" t="s">
        <v>179</v>
      </c>
      <c r="D80" t="s">
        <v>27</v>
      </c>
      <c r="E80" t="s">
        <v>4</v>
      </c>
      <c r="F80">
        <v>0</v>
      </c>
      <c r="G80">
        <v>0</v>
      </c>
      <c r="H80">
        <v>0</v>
      </c>
      <c r="I80">
        <v>0</v>
      </c>
      <c r="J80">
        <f t="shared" si="26"/>
        <v>0</v>
      </c>
      <c r="K80">
        <v>0</v>
      </c>
      <c r="L80">
        <f t="shared" si="27"/>
        <v>0</v>
      </c>
      <c r="M80">
        <v>0</v>
      </c>
      <c r="N80">
        <v>1</v>
      </c>
      <c r="O80">
        <f t="shared" si="28"/>
        <v>0</v>
      </c>
      <c r="P80" t="s">
        <v>15</v>
      </c>
      <c r="Q80">
        <v>0</v>
      </c>
      <c r="R80">
        <v>0</v>
      </c>
      <c r="S80">
        <v>0</v>
      </c>
      <c r="T80">
        <v>0</v>
      </c>
      <c r="U80">
        <f t="shared" si="29"/>
        <v>0</v>
      </c>
      <c r="V80">
        <v>0</v>
      </c>
      <c r="W80">
        <f t="shared" si="30"/>
        <v>0</v>
      </c>
      <c r="X80">
        <v>0</v>
      </c>
      <c r="Y80">
        <v>2</v>
      </c>
      <c r="Z80">
        <f t="shared" si="31"/>
        <v>0</v>
      </c>
      <c r="AA80" t="s">
        <v>16</v>
      </c>
      <c r="AB80">
        <v>0</v>
      </c>
      <c r="AC80">
        <v>0</v>
      </c>
      <c r="AD80">
        <v>0</v>
      </c>
      <c r="AE80">
        <v>0</v>
      </c>
      <c r="AF80">
        <f t="shared" si="32"/>
        <v>0</v>
      </c>
      <c r="AG80">
        <v>0</v>
      </c>
      <c r="AH80">
        <f t="shared" si="33"/>
        <v>0</v>
      </c>
      <c r="AI80">
        <v>0</v>
      </c>
      <c r="AJ80">
        <f t="shared" si="34"/>
        <v>6</v>
      </c>
      <c r="AK80">
        <f t="shared" si="51"/>
        <v>0</v>
      </c>
      <c r="AL80" t="s">
        <v>19</v>
      </c>
      <c r="AM80">
        <v>0</v>
      </c>
      <c r="AN80">
        <v>0</v>
      </c>
      <c r="AO80">
        <v>0</v>
      </c>
      <c r="AP80">
        <f t="shared" si="35"/>
        <v>0</v>
      </c>
      <c r="AQ80">
        <v>0</v>
      </c>
      <c r="AR80">
        <f t="shared" si="36"/>
        <v>0</v>
      </c>
      <c r="AS80">
        <v>0</v>
      </c>
      <c r="AT80">
        <f t="shared" si="37"/>
        <v>6</v>
      </c>
      <c r="AU80">
        <f t="shared" si="38"/>
        <v>0</v>
      </c>
      <c r="AV80" t="s">
        <v>20</v>
      </c>
      <c r="AW80">
        <v>0</v>
      </c>
      <c r="AX80">
        <v>0</v>
      </c>
      <c r="AY80">
        <v>0</v>
      </c>
      <c r="AZ80">
        <f t="shared" si="39"/>
        <v>0</v>
      </c>
      <c r="BA80">
        <v>0</v>
      </c>
      <c r="BB80">
        <f t="shared" si="40"/>
        <v>0</v>
      </c>
      <c r="BC80">
        <v>0</v>
      </c>
      <c r="BD80">
        <f t="shared" si="41"/>
        <v>7</v>
      </c>
      <c r="BE80">
        <f t="shared" si="42"/>
        <v>0</v>
      </c>
      <c r="BF80" t="s">
        <v>21</v>
      </c>
      <c r="BG80">
        <v>0</v>
      </c>
      <c r="BH80">
        <v>0</v>
      </c>
      <c r="BI80">
        <v>0</v>
      </c>
      <c r="BJ80">
        <f t="shared" si="43"/>
        <v>0</v>
      </c>
      <c r="BK80">
        <v>0</v>
      </c>
      <c r="BL80">
        <f t="shared" si="44"/>
        <v>0</v>
      </c>
      <c r="BM80">
        <v>0</v>
      </c>
      <c r="BN80">
        <f t="shared" si="45"/>
        <v>5</v>
      </c>
      <c r="BO80">
        <f t="shared" si="46"/>
        <v>0</v>
      </c>
      <c r="BP80" t="s">
        <v>22</v>
      </c>
      <c r="BQ80">
        <v>0</v>
      </c>
      <c r="BR80">
        <v>0</v>
      </c>
      <c r="BS80">
        <v>0</v>
      </c>
      <c r="BT80">
        <f t="shared" si="47"/>
        <v>0</v>
      </c>
      <c r="BU80">
        <v>0</v>
      </c>
      <c r="BV80">
        <f t="shared" si="48"/>
        <v>0</v>
      </c>
      <c r="BW80">
        <v>0</v>
      </c>
      <c r="BX80">
        <f t="shared" si="49"/>
        <v>5</v>
      </c>
      <c r="BY80">
        <f t="shared" si="50"/>
        <v>0</v>
      </c>
      <c r="BZ80" t="s">
        <v>23</v>
      </c>
      <c r="CA80">
        <v>0</v>
      </c>
    </row>
    <row r="81" spans="1:79" ht="17.25" customHeight="1" x14ac:dyDescent="0.3">
      <c r="A81" s="2">
        <v>44550</v>
      </c>
      <c r="B81" t="s">
        <v>180</v>
      </c>
      <c r="C81" t="s">
        <v>181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0</v>
      </c>
      <c r="N81">
        <v>1</v>
      </c>
      <c r="O81">
        <f t="shared" si="28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0</v>
      </c>
      <c r="Y81">
        <v>2</v>
      </c>
      <c r="Z81">
        <f t="shared" si="31"/>
        <v>0</v>
      </c>
      <c r="AA81" t="s">
        <v>16</v>
      </c>
      <c r="AB81">
        <v>0</v>
      </c>
      <c r="AC81">
        <v>0</v>
      </c>
      <c r="AD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0</v>
      </c>
      <c r="AJ81">
        <f t="shared" si="34"/>
        <v>6</v>
      </c>
      <c r="AK81">
        <f t="shared" si="51"/>
        <v>0</v>
      </c>
      <c r="AL81" t="s">
        <v>19</v>
      </c>
      <c r="AM81">
        <v>0</v>
      </c>
      <c r="AN81">
        <v>0</v>
      </c>
      <c r="AO81">
        <v>0</v>
      </c>
      <c r="AP81">
        <f t="shared" si="35"/>
        <v>0</v>
      </c>
      <c r="AQ81">
        <v>0</v>
      </c>
      <c r="AR81">
        <f t="shared" si="36"/>
        <v>0</v>
      </c>
      <c r="AS81">
        <v>0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0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0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0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ht="17.25" customHeight="1" x14ac:dyDescent="0.3">
      <c r="A82" s="2">
        <v>44550</v>
      </c>
      <c r="B82" t="s">
        <v>182</v>
      </c>
      <c r="C82" t="s">
        <v>183</v>
      </c>
      <c r="D82" t="s">
        <v>27</v>
      </c>
      <c r="E82" t="s">
        <v>4</v>
      </c>
      <c r="F82">
        <v>214</v>
      </c>
      <c r="G82">
        <v>0</v>
      </c>
      <c r="H82">
        <v>0</v>
      </c>
      <c r="I82">
        <v>-17</v>
      </c>
      <c r="J82">
        <f t="shared" si="26"/>
        <v>197</v>
      </c>
      <c r="K82">
        <v>700</v>
      </c>
      <c r="L82">
        <f t="shared" si="27"/>
        <v>897</v>
      </c>
      <c r="M82">
        <v>11</v>
      </c>
      <c r="N82">
        <v>1</v>
      </c>
      <c r="O82">
        <f t="shared" si="28"/>
        <v>81.545454545454547</v>
      </c>
      <c r="P82" t="s">
        <v>15</v>
      </c>
      <c r="Q82">
        <v>68</v>
      </c>
      <c r="R82">
        <v>0</v>
      </c>
      <c r="S82">
        <v>0</v>
      </c>
      <c r="T82">
        <v>0</v>
      </c>
      <c r="U82">
        <f t="shared" si="29"/>
        <v>68</v>
      </c>
      <c r="V82">
        <v>200</v>
      </c>
      <c r="W82">
        <f t="shared" si="30"/>
        <v>268</v>
      </c>
      <c r="X82">
        <v>4</v>
      </c>
      <c r="Y82">
        <v>2</v>
      </c>
      <c r="Z82">
        <f t="shared" si="31"/>
        <v>67</v>
      </c>
      <c r="AA82" t="s">
        <v>16</v>
      </c>
      <c r="AB82">
        <v>688</v>
      </c>
      <c r="AC82">
        <v>0</v>
      </c>
      <c r="AD82">
        <v>0</v>
      </c>
      <c r="AE82">
        <v>-11</v>
      </c>
      <c r="AF82">
        <f t="shared" si="32"/>
        <v>677</v>
      </c>
      <c r="AG82">
        <v>8220</v>
      </c>
      <c r="AH82">
        <f t="shared" si="33"/>
        <v>8897</v>
      </c>
      <c r="AI82">
        <v>61</v>
      </c>
      <c r="AJ82">
        <f t="shared" si="34"/>
        <v>6</v>
      </c>
      <c r="AK82">
        <f t="shared" si="51"/>
        <v>145.85245901639345</v>
      </c>
      <c r="AL82" t="s">
        <v>19</v>
      </c>
      <c r="AM82">
        <v>0</v>
      </c>
      <c r="AN82">
        <v>0</v>
      </c>
      <c r="AO82">
        <v>0</v>
      </c>
      <c r="AP82">
        <f t="shared" si="35"/>
        <v>0</v>
      </c>
      <c r="AQ82">
        <v>0</v>
      </c>
      <c r="AR82">
        <f t="shared" si="36"/>
        <v>0</v>
      </c>
      <c r="AS82">
        <v>17</v>
      </c>
      <c r="AT82">
        <f t="shared" si="37"/>
        <v>6</v>
      </c>
      <c r="AU82">
        <f t="shared" si="38"/>
        <v>0</v>
      </c>
      <c r="AV82" t="s">
        <v>20</v>
      </c>
      <c r="AW82">
        <v>96</v>
      </c>
      <c r="AX82">
        <v>0</v>
      </c>
      <c r="AY82">
        <v>0</v>
      </c>
      <c r="AZ82">
        <f t="shared" si="39"/>
        <v>96</v>
      </c>
      <c r="BA82">
        <v>700</v>
      </c>
      <c r="BB82">
        <f t="shared" si="40"/>
        <v>796</v>
      </c>
      <c r="BC82">
        <v>10</v>
      </c>
      <c r="BD82">
        <f t="shared" si="41"/>
        <v>7</v>
      </c>
      <c r="BE82">
        <f t="shared" si="42"/>
        <v>79.599999999999994</v>
      </c>
      <c r="BF82" t="s">
        <v>21</v>
      </c>
      <c r="BG82">
        <v>60</v>
      </c>
      <c r="BH82">
        <v>0</v>
      </c>
      <c r="BI82">
        <v>0</v>
      </c>
      <c r="BJ82">
        <f t="shared" si="43"/>
        <v>60</v>
      </c>
      <c r="BK82">
        <v>1000</v>
      </c>
      <c r="BL82">
        <f t="shared" si="44"/>
        <v>1060</v>
      </c>
      <c r="BM82">
        <v>15</v>
      </c>
      <c r="BN82">
        <v>71</v>
      </c>
      <c r="BO82">
        <f t="shared" si="46"/>
        <v>70.666666666666671</v>
      </c>
      <c r="BP82" t="s">
        <v>22</v>
      </c>
      <c r="BQ82">
        <v>415</v>
      </c>
      <c r="BR82">
        <v>0</v>
      </c>
      <c r="BS82">
        <v>0</v>
      </c>
      <c r="BT82">
        <f t="shared" si="47"/>
        <v>415</v>
      </c>
      <c r="BU82">
        <v>0</v>
      </c>
      <c r="BV82">
        <f t="shared" si="48"/>
        <v>415</v>
      </c>
      <c r="BW82">
        <v>4</v>
      </c>
      <c r="BX82">
        <f t="shared" si="49"/>
        <v>5</v>
      </c>
      <c r="BY82">
        <f t="shared" si="50"/>
        <v>103.75</v>
      </c>
      <c r="BZ82" t="s">
        <v>23</v>
      </c>
      <c r="CA82">
        <v>0</v>
      </c>
    </row>
    <row r="83" spans="1:79" ht="17.25" customHeight="1" x14ac:dyDescent="0.3">
      <c r="A83" s="2">
        <v>44550</v>
      </c>
      <c r="E83" t="s">
        <v>4</v>
      </c>
      <c r="F83">
        <v>0</v>
      </c>
      <c r="G83">
        <v>0</v>
      </c>
      <c r="I83">
        <v>0</v>
      </c>
      <c r="J83">
        <f t="shared" si="26"/>
        <v>0</v>
      </c>
      <c r="K83">
        <v>0</v>
      </c>
      <c r="L83">
        <f t="shared" si="27"/>
        <v>0</v>
      </c>
      <c r="M83">
        <v>0</v>
      </c>
      <c r="P83" t="s">
        <v>15</v>
      </c>
      <c r="Q83">
        <v>0</v>
      </c>
      <c r="R83">
        <v>0</v>
      </c>
      <c r="T83">
        <v>0</v>
      </c>
      <c r="U83">
        <f t="shared" si="29"/>
        <v>0</v>
      </c>
      <c r="V83">
        <v>0</v>
      </c>
      <c r="W83">
        <f t="shared" si="30"/>
        <v>0</v>
      </c>
      <c r="X83">
        <v>0</v>
      </c>
      <c r="AA83" t="s">
        <v>16</v>
      </c>
      <c r="AB83">
        <v>0</v>
      </c>
      <c r="AC83">
        <v>0</v>
      </c>
      <c r="AD83">
        <v>0</v>
      </c>
      <c r="AE83">
        <v>0</v>
      </c>
      <c r="AF83">
        <f t="shared" si="32"/>
        <v>0</v>
      </c>
      <c r="AG83">
        <v>0</v>
      </c>
      <c r="AH83">
        <f t="shared" si="33"/>
        <v>0</v>
      </c>
      <c r="AI83">
        <v>0</v>
      </c>
      <c r="AL83" t="s">
        <v>19</v>
      </c>
      <c r="AM83">
        <v>0</v>
      </c>
      <c r="AN83">
        <v>0</v>
      </c>
      <c r="AO83">
        <v>0</v>
      </c>
      <c r="AP83">
        <f t="shared" si="35"/>
        <v>0</v>
      </c>
      <c r="AQ83">
        <v>0</v>
      </c>
      <c r="AR83">
        <f t="shared" si="36"/>
        <v>0</v>
      </c>
      <c r="AS83">
        <v>0</v>
      </c>
      <c r="AV83" t="s">
        <v>20</v>
      </c>
      <c r="AW83">
        <v>0</v>
      </c>
      <c r="AX83">
        <v>0</v>
      </c>
      <c r="AY83">
        <v>0</v>
      </c>
      <c r="AZ83">
        <f t="shared" si="39"/>
        <v>0</v>
      </c>
      <c r="BA83">
        <v>0</v>
      </c>
      <c r="BB83">
        <f t="shared" si="40"/>
        <v>0</v>
      </c>
      <c r="BC83">
        <v>0</v>
      </c>
      <c r="BF83" t="s">
        <v>21</v>
      </c>
      <c r="BG83">
        <v>0</v>
      </c>
      <c r="BH83">
        <v>0</v>
      </c>
      <c r="BI83">
        <v>0</v>
      </c>
      <c r="BJ83">
        <f t="shared" si="43"/>
        <v>0</v>
      </c>
      <c r="BK83">
        <v>0</v>
      </c>
      <c r="BL83">
        <f t="shared" si="44"/>
        <v>0</v>
      </c>
      <c r="BM83">
        <v>0</v>
      </c>
      <c r="BP83" t="s">
        <v>22</v>
      </c>
      <c r="BQ83">
        <v>0</v>
      </c>
      <c r="BR83">
        <v>0</v>
      </c>
      <c r="BS83">
        <v>0</v>
      </c>
      <c r="BT83">
        <f t="shared" si="47"/>
        <v>0</v>
      </c>
      <c r="BU83">
        <v>0</v>
      </c>
      <c r="BV83">
        <f t="shared" si="48"/>
        <v>0</v>
      </c>
      <c r="BW83">
        <v>0</v>
      </c>
      <c r="BZ83" t="s">
        <v>23</v>
      </c>
      <c r="CA83">
        <v>0</v>
      </c>
    </row>
    <row r="84" spans="1:79" ht="17.25" customHeight="1" x14ac:dyDescent="0.3">
      <c r="A84" s="2">
        <v>44550</v>
      </c>
      <c r="B84" t="s">
        <v>184</v>
      </c>
      <c r="C84" t="s">
        <v>185</v>
      </c>
      <c r="D84" t="s">
        <v>27</v>
      </c>
      <c r="E84" t="s">
        <v>4</v>
      </c>
      <c r="F84">
        <v>0</v>
      </c>
      <c r="G84">
        <v>0</v>
      </c>
      <c r="H84">
        <v>0</v>
      </c>
      <c r="I84">
        <v>0</v>
      </c>
      <c r="J84">
        <f t="shared" si="26"/>
        <v>0</v>
      </c>
      <c r="K84">
        <v>0</v>
      </c>
      <c r="L84">
        <f t="shared" si="27"/>
        <v>0</v>
      </c>
      <c r="M84">
        <v>72</v>
      </c>
      <c r="N84">
        <v>1</v>
      </c>
      <c r="O84">
        <f t="shared" si="28"/>
        <v>0</v>
      </c>
      <c r="P84" t="s">
        <v>15</v>
      </c>
      <c r="Q84">
        <v>0</v>
      </c>
      <c r="R84">
        <v>0</v>
      </c>
      <c r="S84">
        <v>0</v>
      </c>
      <c r="T84">
        <v>0</v>
      </c>
      <c r="U84">
        <f t="shared" si="29"/>
        <v>0</v>
      </c>
      <c r="V84">
        <v>0</v>
      </c>
      <c r="W84">
        <f t="shared" si="30"/>
        <v>0</v>
      </c>
      <c r="X84">
        <v>12</v>
      </c>
      <c r="Y84">
        <v>2</v>
      </c>
      <c r="Z84">
        <f t="shared" si="31"/>
        <v>0</v>
      </c>
      <c r="AA84" t="s">
        <v>16</v>
      </c>
      <c r="AB84">
        <v>0</v>
      </c>
      <c r="AC84">
        <v>0</v>
      </c>
      <c r="AD84">
        <v>0</v>
      </c>
      <c r="AE84">
        <v>0</v>
      </c>
      <c r="AF84">
        <f t="shared" si="32"/>
        <v>0</v>
      </c>
      <c r="AG84">
        <v>0</v>
      </c>
      <c r="AH84">
        <f t="shared" si="33"/>
        <v>0</v>
      </c>
      <c r="AI84">
        <v>37</v>
      </c>
      <c r="AJ84">
        <f t="shared" si="34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5"/>
        <v>0</v>
      </c>
      <c r="AQ84">
        <v>0</v>
      </c>
      <c r="AR84">
        <f t="shared" si="36"/>
        <v>0</v>
      </c>
      <c r="AS84">
        <v>6</v>
      </c>
      <c r="AT84">
        <f t="shared" si="37"/>
        <v>6</v>
      </c>
      <c r="AU84">
        <f t="shared" si="38"/>
        <v>0</v>
      </c>
      <c r="AV84" t="s">
        <v>20</v>
      </c>
      <c r="AW84">
        <v>0</v>
      </c>
      <c r="AX84">
        <v>0</v>
      </c>
      <c r="AY84">
        <v>0</v>
      </c>
      <c r="AZ84">
        <f t="shared" si="39"/>
        <v>0</v>
      </c>
      <c r="BA84">
        <v>0</v>
      </c>
      <c r="BB84">
        <f t="shared" si="40"/>
        <v>0</v>
      </c>
      <c r="BC84">
        <v>8</v>
      </c>
      <c r="BD84">
        <f t="shared" si="41"/>
        <v>7</v>
      </c>
      <c r="BE84">
        <f t="shared" si="42"/>
        <v>0</v>
      </c>
      <c r="BF84" t="s">
        <v>21</v>
      </c>
      <c r="BG84">
        <v>0</v>
      </c>
      <c r="BH84">
        <v>0</v>
      </c>
      <c r="BI84">
        <v>0</v>
      </c>
      <c r="BJ84">
        <f t="shared" si="43"/>
        <v>0</v>
      </c>
      <c r="BK84">
        <v>0</v>
      </c>
      <c r="BL84">
        <f t="shared" si="44"/>
        <v>0</v>
      </c>
      <c r="BM84">
        <v>34</v>
      </c>
      <c r="BN84">
        <f t="shared" si="45"/>
        <v>5</v>
      </c>
      <c r="BO84">
        <f t="shared" si="46"/>
        <v>0</v>
      </c>
      <c r="BP84" t="s">
        <v>22</v>
      </c>
      <c r="BQ84">
        <v>0</v>
      </c>
      <c r="BR84">
        <v>0</v>
      </c>
      <c r="BS84">
        <v>0</v>
      </c>
      <c r="BT84">
        <f t="shared" si="47"/>
        <v>0</v>
      </c>
      <c r="BU84">
        <v>0</v>
      </c>
      <c r="BV84">
        <f t="shared" si="48"/>
        <v>0</v>
      </c>
      <c r="BW84">
        <v>6</v>
      </c>
      <c r="BX84">
        <f t="shared" si="49"/>
        <v>5</v>
      </c>
      <c r="BY84">
        <f t="shared" si="50"/>
        <v>0</v>
      </c>
      <c r="BZ84" t="s">
        <v>23</v>
      </c>
      <c r="CA84">
        <v>0</v>
      </c>
    </row>
    <row r="85" spans="1:79" ht="17.25" customHeight="1" x14ac:dyDescent="0.3">
      <c r="A85" s="2">
        <v>44550</v>
      </c>
      <c r="B85" t="s">
        <v>186</v>
      </c>
      <c r="C85" t="s">
        <v>187</v>
      </c>
      <c r="D85" t="s">
        <v>27</v>
      </c>
      <c r="E85" t="s">
        <v>4</v>
      </c>
      <c r="F85">
        <v>186</v>
      </c>
      <c r="G85">
        <v>0</v>
      </c>
      <c r="H85">
        <v>0</v>
      </c>
      <c r="I85">
        <v>-26</v>
      </c>
      <c r="J85">
        <f t="shared" si="26"/>
        <v>160</v>
      </c>
      <c r="K85">
        <v>500</v>
      </c>
      <c r="L85">
        <f t="shared" si="27"/>
        <v>660</v>
      </c>
      <c r="M85">
        <v>13</v>
      </c>
      <c r="N85">
        <v>1</v>
      </c>
      <c r="O85">
        <f t="shared" si="28"/>
        <v>50.769230769230766</v>
      </c>
      <c r="P85" t="s">
        <v>15</v>
      </c>
      <c r="Q85">
        <v>104</v>
      </c>
      <c r="R85">
        <v>0</v>
      </c>
      <c r="S85">
        <v>0</v>
      </c>
      <c r="T85">
        <v>0</v>
      </c>
      <c r="U85">
        <f t="shared" si="29"/>
        <v>104</v>
      </c>
      <c r="V85">
        <v>200</v>
      </c>
      <c r="W85">
        <f t="shared" si="30"/>
        <v>304</v>
      </c>
      <c r="X85">
        <v>4</v>
      </c>
      <c r="Y85">
        <v>2</v>
      </c>
      <c r="Z85">
        <f t="shared" si="31"/>
        <v>76</v>
      </c>
      <c r="AA85" t="s">
        <v>16</v>
      </c>
      <c r="AB85">
        <v>362</v>
      </c>
      <c r="AC85">
        <v>0</v>
      </c>
      <c r="AD85">
        <v>0</v>
      </c>
      <c r="AE85">
        <v>0</v>
      </c>
      <c r="AF85">
        <f t="shared" si="32"/>
        <v>362</v>
      </c>
      <c r="AG85">
        <v>500</v>
      </c>
      <c r="AH85">
        <f t="shared" si="33"/>
        <v>862</v>
      </c>
      <c r="AI85">
        <v>17</v>
      </c>
      <c r="AJ85">
        <f t="shared" si="34"/>
        <v>6</v>
      </c>
      <c r="AK85">
        <f t="shared" si="51"/>
        <v>50.705882352941174</v>
      </c>
      <c r="AL85" t="s">
        <v>19</v>
      </c>
      <c r="AM85">
        <v>206</v>
      </c>
      <c r="AN85">
        <v>0</v>
      </c>
      <c r="AO85">
        <v>-13</v>
      </c>
      <c r="AP85">
        <f t="shared" si="35"/>
        <v>193</v>
      </c>
      <c r="AQ85">
        <v>100</v>
      </c>
      <c r="AR85">
        <f t="shared" si="36"/>
        <v>293</v>
      </c>
      <c r="AS85">
        <v>4</v>
      </c>
      <c r="AT85">
        <f t="shared" si="37"/>
        <v>6</v>
      </c>
      <c r="AU85">
        <f>IFERROR(AR85/AS85,0)</f>
        <v>73.25</v>
      </c>
      <c r="AV85" t="s">
        <v>20</v>
      </c>
      <c r="AW85">
        <v>241</v>
      </c>
      <c r="AX85">
        <v>0</v>
      </c>
      <c r="AY85">
        <v>-13</v>
      </c>
      <c r="AZ85">
        <f t="shared" si="39"/>
        <v>228</v>
      </c>
      <c r="BA85">
        <v>100</v>
      </c>
      <c r="BB85">
        <f t="shared" si="40"/>
        <v>328</v>
      </c>
      <c r="BC85">
        <v>3</v>
      </c>
      <c r="BD85">
        <f t="shared" si="41"/>
        <v>7</v>
      </c>
      <c r="BE85">
        <f t="shared" si="42"/>
        <v>109.33333333333333</v>
      </c>
      <c r="BF85" t="s">
        <v>21</v>
      </c>
      <c r="BG85">
        <v>270</v>
      </c>
      <c r="BH85">
        <v>0</v>
      </c>
      <c r="BI85">
        <v>0</v>
      </c>
      <c r="BJ85">
        <f t="shared" si="43"/>
        <v>270</v>
      </c>
      <c r="BK85">
        <v>300</v>
      </c>
      <c r="BL85">
        <f t="shared" si="44"/>
        <v>570</v>
      </c>
      <c r="BM85">
        <v>5</v>
      </c>
      <c r="BN85">
        <f t="shared" si="45"/>
        <v>5</v>
      </c>
      <c r="BO85">
        <f t="shared" si="46"/>
        <v>114</v>
      </c>
      <c r="BP85" t="s">
        <v>22</v>
      </c>
      <c r="BQ85">
        <v>125</v>
      </c>
      <c r="BR85">
        <v>0</v>
      </c>
      <c r="BS85">
        <v>0</v>
      </c>
      <c r="BT85">
        <f t="shared" si="47"/>
        <v>125</v>
      </c>
      <c r="BU85">
        <v>200</v>
      </c>
      <c r="BV85">
        <f t="shared" si="48"/>
        <v>325</v>
      </c>
      <c r="BW85">
        <v>2</v>
      </c>
      <c r="BX85">
        <f t="shared" si="49"/>
        <v>5</v>
      </c>
      <c r="BY85">
        <f t="shared" si="50"/>
        <v>162.5</v>
      </c>
      <c r="BZ85" t="s">
        <v>23</v>
      </c>
      <c r="CA85">
        <v>0</v>
      </c>
    </row>
    <row r="86" spans="1:79" ht="18.600000000000001" customHeight="1" x14ac:dyDescent="0.3">
      <c r="A86" s="2">
        <v>44550</v>
      </c>
      <c r="B86" t="s">
        <v>188</v>
      </c>
      <c r="C86" t="s">
        <v>189</v>
      </c>
      <c r="D86" t="s">
        <v>27</v>
      </c>
      <c r="E86" t="s">
        <v>4</v>
      </c>
      <c r="F86">
        <v>860</v>
      </c>
      <c r="G86">
        <v>0</v>
      </c>
      <c r="H86">
        <v>0</v>
      </c>
      <c r="I86">
        <v>0</v>
      </c>
      <c r="J86">
        <f t="shared" si="26"/>
        <v>860</v>
      </c>
      <c r="K86">
        <v>0</v>
      </c>
      <c r="L86">
        <f t="shared" si="27"/>
        <v>860</v>
      </c>
      <c r="M86">
        <v>13</v>
      </c>
      <c r="N86">
        <v>1</v>
      </c>
      <c r="O86">
        <f t="shared" si="28"/>
        <v>66.15384615384616</v>
      </c>
      <c r="P86" t="s">
        <v>15</v>
      </c>
      <c r="Q86">
        <v>297</v>
      </c>
      <c r="R86">
        <v>0</v>
      </c>
      <c r="S86">
        <v>0</v>
      </c>
      <c r="T86">
        <v>0</v>
      </c>
      <c r="U86">
        <f t="shared" si="29"/>
        <v>297</v>
      </c>
      <c r="V86">
        <v>0</v>
      </c>
      <c r="W86">
        <f t="shared" si="30"/>
        <v>297</v>
      </c>
      <c r="X86">
        <v>0</v>
      </c>
      <c r="Y86">
        <v>2</v>
      </c>
      <c r="Z86">
        <f t="shared" si="31"/>
        <v>0</v>
      </c>
      <c r="AA86" t="s">
        <v>16</v>
      </c>
      <c r="AB86">
        <v>200</v>
      </c>
      <c r="AC86">
        <v>0</v>
      </c>
      <c r="AD86">
        <v>0</v>
      </c>
      <c r="AE86">
        <v>0</v>
      </c>
      <c r="AF86">
        <f t="shared" si="32"/>
        <v>200</v>
      </c>
      <c r="AG86">
        <v>0</v>
      </c>
      <c r="AH86">
        <f t="shared" si="33"/>
        <v>200</v>
      </c>
      <c r="AI86">
        <v>13</v>
      </c>
      <c r="AJ86">
        <f t="shared" si="34"/>
        <v>6</v>
      </c>
      <c r="AK86">
        <f t="shared" si="51"/>
        <v>15.384615384615385</v>
      </c>
      <c r="AL86" t="s">
        <v>19</v>
      </c>
      <c r="AM86">
        <v>55</v>
      </c>
      <c r="AN86">
        <v>0</v>
      </c>
      <c r="AO86">
        <v>0</v>
      </c>
      <c r="AP86">
        <f t="shared" si="35"/>
        <v>55</v>
      </c>
      <c r="AQ86">
        <v>0</v>
      </c>
      <c r="AR86">
        <f t="shared" si="36"/>
        <v>55</v>
      </c>
      <c r="AS86">
        <v>6</v>
      </c>
      <c r="AT86">
        <f t="shared" si="37"/>
        <v>6</v>
      </c>
      <c r="AU86">
        <f>IFERROR(AR86/AS86,0)</f>
        <v>9.1666666666666661</v>
      </c>
      <c r="AV86" t="s">
        <v>20</v>
      </c>
      <c r="AW86">
        <v>95</v>
      </c>
      <c r="AX86">
        <v>0</v>
      </c>
      <c r="AY86">
        <v>0</v>
      </c>
      <c r="AZ86">
        <f t="shared" si="39"/>
        <v>95</v>
      </c>
      <c r="BA86">
        <v>0</v>
      </c>
      <c r="BB86">
        <f t="shared" si="40"/>
        <v>95</v>
      </c>
      <c r="BC86">
        <v>11</v>
      </c>
      <c r="BD86">
        <f t="shared" si="41"/>
        <v>7</v>
      </c>
      <c r="BE86">
        <f t="shared" si="42"/>
        <v>8.6363636363636367</v>
      </c>
      <c r="BF86" t="s">
        <v>21</v>
      </c>
      <c r="BG86">
        <v>559</v>
      </c>
      <c r="BH86">
        <v>0</v>
      </c>
      <c r="BI86">
        <v>0</v>
      </c>
      <c r="BJ86">
        <f t="shared" si="43"/>
        <v>559</v>
      </c>
      <c r="BK86">
        <v>0</v>
      </c>
      <c r="BL86">
        <f t="shared" si="44"/>
        <v>559</v>
      </c>
      <c r="BM86">
        <v>1</v>
      </c>
      <c r="BN86">
        <f t="shared" si="45"/>
        <v>5</v>
      </c>
      <c r="BO86">
        <f t="shared" si="46"/>
        <v>559</v>
      </c>
      <c r="BP86" t="s">
        <v>22</v>
      </c>
      <c r="BQ86">
        <v>315</v>
      </c>
      <c r="BR86">
        <v>0</v>
      </c>
      <c r="BS86">
        <v>0</v>
      </c>
      <c r="BT86">
        <f t="shared" si="47"/>
        <v>315</v>
      </c>
      <c r="BU86">
        <v>0</v>
      </c>
      <c r="BV86">
        <f t="shared" si="48"/>
        <v>315</v>
      </c>
      <c r="BW86">
        <v>6</v>
      </c>
      <c r="BX86">
        <f t="shared" si="49"/>
        <v>5</v>
      </c>
      <c r="BY86">
        <f t="shared" si="50"/>
        <v>52.5</v>
      </c>
      <c r="BZ86" t="s">
        <v>23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8566-4F25-4817-9F36-3802DF3BBB87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5.109375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9" width="11.33203125" customWidth="1"/>
    <col min="30" max="30" width="15.6640625" bestFit="1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44551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44551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73</v>
      </c>
      <c r="BH3">
        <v>0</v>
      </c>
      <c r="BI3">
        <v>0</v>
      </c>
      <c r="BJ3">
        <f t="shared" si="17"/>
        <v>73</v>
      </c>
      <c r="BK3">
        <v>0</v>
      </c>
      <c r="BL3">
        <f t="shared" si="18"/>
        <v>73</v>
      </c>
      <c r="BM3">
        <v>6</v>
      </c>
      <c r="BN3">
        <f t="shared" si="19"/>
        <v>5</v>
      </c>
      <c r="BO3">
        <f t="shared" si="20"/>
        <v>12.166666666666666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2">
        <v>44551</v>
      </c>
      <c r="E4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P4" t="s">
        <v>15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2">
        <v>44551</v>
      </c>
      <c r="B5" t="s">
        <v>30</v>
      </c>
      <c r="C5" t="s">
        <v>31</v>
      </c>
      <c r="D5" t="s">
        <v>27</v>
      </c>
      <c r="E5" t="s">
        <v>4</v>
      </c>
      <c r="F5">
        <v>293</v>
      </c>
      <c r="G5">
        <v>0</v>
      </c>
      <c r="H5">
        <v>0</v>
      </c>
      <c r="I5">
        <v>0</v>
      </c>
      <c r="J5">
        <f t="shared" si="0"/>
        <v>293</v>
      </c>
      <c r="K5">
        <v>0</v>
      </c>
      <c r="L5">
        <f t="shared" si="1"/>
        <v>293</v>
      </c>
      <c r="M5">
        <v>8</v>
      </c>
      <c r="N5">
        <v>1</v>
      </c>
      <c r="O5">
        <f t="shared" si="2"/>
        <v>36.625</v>
      </c>
      <c r="P5" t="s">
        <v>15</v>
      </c>
      <c r="Q5">
        <v>357</v>
      </c>
      <c r="R5">
        <v>0</v>
      </c>
      <c r="S5">
        <v>0</v>
      </c>
      <c r="T5">
        <v>0</v>
      </c>
      <c r="U5">
        <f t="shared" si="3"/>
        <v>357</v>
      </c>
      <c r="V5">
        <v>0</v>
      </c>
      <c r="W5">
        <f t="shared" si="4"/>
        <v>357</v>
      </c>
      <c r="X5">
        <v>7</v>
      </c>
      <c r="Y5">
        <v>2</v>
      </c>
      <c r="Z5">
        <f t="shared" si="5"/>
        <v>51</v>
      </c>
      <c r="AA5" t="s">
        <v>16</v>
      </c>
      <c r="AB5">
        <v>898</v>
      </c>
      <c r="AC5">
        <v>0</v>
      </c>
      <c r="AE5">
        <v>-3</v>
      </c>
      <c r="AF5">
        <f t="shared" si="6"/>
        <v>895</v>
      </c>
      <c r="AG5">
        <v>0</v>
      </c>
      <c r="AH5">
        <f t="shared" si="7"/>
        <v>895</v>
      </c>
      <c r="AI5">
        <v>21</v>
      </c>
      <c r="AJ5">
        <f t="shared" si="8"/>
        <v>6</v>
      </c>
      <c r="AK5">
        <f t="shared" si="25"/>
        <v>42.61904761904762</v>
      </c>
      <c r="AL5" t="s">
        <v>19</v>
      </c>
      <c r="AM5">
        <v>1485</v>
      </c>
      <c r="AN5">
        <v>165</v>
      </c>
      <c r="AO5">
        <v>-70</v>
      </c>
      <c r="AP5">
        <f t="shared" si="9"/>
        <v>1580</v>
      </c>
      <c r="AQ5">
        <v>0</v>
      </c>
      <c r="AR5">
        <f t="shared" si="10"/>
        <v>1580</v>
      </c>
      <c r="AS5">
        <v>17</v>
      </c>
      <c r="AT5">
        <f t="shared" si="11"/>
        <v>6</v>
      </c>
      <c r="AU5">
        <f t="shared" si="12"/>
        <v>92.941176470588232</v>
      </c>
      <c r="AV5" t="s">
        <v>20</v>
      </c>
      <c r="AW5">
        <v>82</v>
      </c>
      <c r="AX5">
        <v>0</v>
      </c>
      <c r="AY5">
        <v>0</v>
      </c>
      <c r="AZ5">
        <f t="shared" si="13"/>
        <v>82</v>
      </c>
      <c r="BA5">
        <v>160</v>
      </c>
      <c r="BB5">
        <f t="shared" si="14"/>
        <v>242</v>
      </c>
      <c r="BC5">
        <v>4</v>
      </c>
      <c r="BD5">
        <f t="shared" si="15"/>
        <v>7</v>
      </c>
      <c r="BE5">
        <f t="shared" si="16"/>
        <v>60.5</v>
      </c>
      <c r="BF5" t="s">
        <v>21</v>
      </c>
      <c r="BG5">
        <v>296</v>
      </c>
      <c r="BH5">
        <v>0</v>
      </c>
      <c r="BI5">
        <v>0</v>
      </c>
      <c r="BJ5">
        <f t="shared" si="17"/>
        <v>296</v>
      </c>
      <c r="BK5">
        <v>0</v>
      </c>
      <c r="BL5">
        <f t="shared" si="18"/>
        <v>296</v>
      </c>
      <c r="BM5">
        <v>3</v>
      </c>
      <c r="BN5">
        <f t="shared" si="19"/>
        <v>5</v>
      </c>
      <c r="BO5">
        <f t="shared" si="20"/>
        <v>98.666666666666671</v>
      </c>
      <c r="BP5" t="s">
        <v>22</v>
      </c>
      <c r="BQ5">
        <v>2028</v>
      </c>
      <c r="BR5">
        <v>0</v>
      </c>
      <c r="BS5">
        <v>0</v>
      </c>
      <c r="BT5">
        <f t="shared" si="21"/>
        <v>2028</v>
      </c>
      <c r="BU5">
        <v>0</v>
      </c>
      <c r="BV5">
        <f t="shared" si="22"/>
        <v>2028</v>
      </c>
      <c r="BW5">
        <v>18</v>
      </c>
      <c r="BX5">
        <f t="shared" si="23"/>
        <v>5</v>
      </c>
      <c r="BY5">
        <f t="shared" si="24"/>
        <v>112.66666666666667</v>
      </c>
      <c r="BZ5" t="s">
        <v>23</v>
      </c>
      <c r="CA5">
        <v>960</v>
      </c>
    </row>
    <row r="6" spans="1:79" ht="17.25" customHeight="1" x14ac:dyDescent="0.3">
      <c r="A6" s="2">
        <v>44551</v>
      </c>
      <c r="B6" t="s">
        <v>32</v>
      </c>
      <c r="C6" t="s">
        <v>33</v>
      </c>
      <c r="D6" t="s">
        <v>27</v>
      </c>
      <c r="E6" t="s">
        <v>4</v>
      </c>
      <c r="F6">
        <v>197</v>
      </c>
      <c r="G6">
        <v>0</v>
      </c>
      <c r="H6">
        <v>0</v>
      </c>
      <c r="I6">
        <v>-100</v>
      </c>
      <c r="J6">
        <f t="shared" si="0"/>
        <v>97</v>
      </c>
      <c r="K6">
        <v>0</v>
      </c>
      <c r="L6">
        <f t="shared" si="1"/>
        <v>97</v>
      </c>
      <c r="M6">
        <v>6</v>
      </c>
      <c r="N6">
        <v>1</v>
      </c>
      <c r="O6">
        <f t="shared" si="2"/>
        <v>16.166666666666668</v>
      </c>
      <c r="P6" t="s">
        <v>15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350</v>
      </c>
      <c r="AC6">
        <v>0</v>
      </c>
      <c r="AE6">
        <v>-10</v>
      </c>
      <c r="AF6">
        <f t="shared" si="6"/>
        <v>340</v>
      </c>
      <c r="AG6">
        <v>0</v>
      </c>
      <c r="AH6">
        <f t="shared" si="7"/>
        <v>340</v>
      </c>
      <c r="AI6">
        <v>3</v>
      </c>
      <c r="AJ6">
        <f t="shared" si="8"/>
        <v>6</v>
      </c>
      <c r="AK6">
        <f t="shared" si="25"/>
        <v>113.33333333333333</v>
      </c>
      <c r="AL6" t="s">
        <v>19</v>
      </c>
      <c r="AM6">
        <v>440</v>
      </c>
      <c r="AN6">
        <v>25</v>
      </c>
      <c r="AO6">
        <v>-10</v>
      </c>
      <c r="AP6">
        <f t="shared" si="9"/>
        <v>455</v>
      </c>
      <c r="AQ6">
        <v>0</v>
      </c>
      <c r="AR6">
        <f t="shared" si="10"/>
        <v>455</v>
      </c>
      <c r="AS6">
        <v>1</v>
      </c>
      <c r="AT6">
        <f t="shared" si="11"/>
        <v>6</v>
      </c>
      <c r="AU6">
        <f t="shared" si="12"/>
        <v>455</v>
      </c>
      <c r="AV6" t="s">
        <v>20</v>
      </c>
      <c r="AW6">
        <v>236</v>
      </c>
      <c r="AX6">
        <v>0</v>
      </c>
      <c r="AY6">
        <v>0</v>
      </c>
      <c r="AZ6">
        <f t="shared" si="13"/>
        <v>236</v>
      </c>
      <c r="BA6">
        <v>0</v>
      </c>
      <c r="BB6">
        <f t="shared" si="14"/>
        <v>236</v>
      </c>
      <c r="BC6">
        <v>1</v>
      </c>
      <c r="BD6">
        <f t="shared" si="15"/>
        <v>7</v>
      </c>
      <c r="BE6">
        <f t="shared" si="16"/>
        <v>236</v>
      </c>
      <c r="BF6" t="s">
        <v>21</v>
      </c>
      <c r="BG6">
        <v>73</v>
      </c>
      <c r="BH6">
        <v>0</v>
      </c>
      <c r="BI6">
        <v>0</v>
      </c>
      <c r="BJ6">
        <f t="shared" si="17"/>
        <v>73</v>
      </c>
      <c r="BK6">
        <v>0</v>
      </c>
      <c r="BL6">
        <f t="shared" si="18"/>
        <v>73</v>
      </c>
      <c r="BM6">
        <v>2</v>
      </c>
      <c r="BN6">
        <f t="shared" si="19"/>
        <v>5</v>
      </c>
      <c r="BO6">
        <f t="shared" si="20"/>
        <v>36.5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2">
        <v>44551</v>
      </c>
      <c r="B7" t="s">
        <v>34</v>
      </c>
      <c r="C7" t="s">
        <v>35</v>
      </c>
      <c r="D7" t="s">
        <v>27</v>
      </c>
      <c r="E7" t="s">
        <v>4</v>
      </c>
      <c r="F7">
        <v>196</v>
      </c>
      <c r="G7">
        <v>0</v>
      </c>
      <c r="H7">
        <v>0</v>
      </c>
      <c r="I7">
        <v>-7</v>
      </c>
      <c r="J7">
        <f t="shared" si="0"/>
        <v>189</v>
      </c>
      <c r="K7">
        <v>0</v>
      </c>
      <c r="L7">
        <f t="shared" si="1"/>
        <v>189</v>
      </c>
      <c r="M7">
        <v>8</v>
      </c>
      <c r="N7">
        <v>1</v>
      </c>
      <c r="O7">
        <f t="shared" si="2"/>
        <v>23.625</v>
      </c>
      <c r="P7" t="s">
        <v>15</v>
      </c>
      <c r="Q7">
        <v>22</v>
      </c>
      <c r="R7">
        <v>0</v>
      </c>
      <c r="S7">
        <v>0</v>
      </c>
      <c r="T7">
        <v>0</v>
      </c>
      <c r="U7">
        <f t="shared" si="3"/>
        <v>22</v>
      </c>
      <c r="V7">
        <v>0</v>
      </c>
      <c r="W7">
        <f t="shared" si="4"/>
        <v>22</v>
      </c>
      <c r="X7">
        <v>2</v>
      </c>
      <c r="Y7">
        <v>2</v>
      </c>
      <c r="Z7">
        <f t="shared" si="5"/>
        <v>11</v>
      </c>
      <c r="AA7" t="s">
        <v>16</v>
      </c>
      <c r="AB7">
        <v>439</v>
      </c>
      <c r="AC7">
        <v>0</v>
      </c>
      <c r="AE7">
        <v>0</v>
      </c>
      <c r="AF7">
        <f t="shared" si="6"/>
        <v>439</v>
      </c>
      <c r="AG7">
        <v>0</v>
      </c>
      <c r="AH7">
        <f t="shared" si="7"/>
        <v>439</v>
      </c>
      <c r="AI7">
        <v>2</v>
      </c>
      <c r="AJ7">
        <f t="shared" si="8"/>
        <v>6</v>
      </c>
      <c r="AK7">
        <f t="shared" si="25"/>
        <v>219.5</v>
      </c>
      <c r="AL7" t="s">
        <v>19</v>
      </c>
      <c r="AM7">
        <v>380</v>
      </c>
      <c r="AN7">
        <v>0</v>
      </c>
      <c r="AO7">
        <v>0</v>
      </c>
      <c r="AP7">
        <f t="shared" si="9"/>
        <v>380</v>
      </c>
      <c r="AQ7">
        <v>0</v>
      </c>
      <c r="AR7">
        <f t="shared" si="10"/>
        <v>380</v>
      </c>
      <c r="AS7">
        <v>4</v>
      </c>
      <c r="AT7">
        <f t="shared" si="11"/>
        <v>6</v>
      </c>
      <c r="AU7">
        <f t="shared" si="12"/>
        <v>95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251</v>
      </c>
      <c r="BH7">
        <v>96</v>
      </c>
      <c r="BI7">
        <v>0</v>
      </c>
      <c r="BJ7">
        <f t="shared" si="17"/>
        <v>347</v>
      </c>
      <c r="BK7">
        <v>0</v>
      </c>
      <c r="BL7">
        <f t="shared" si="18"/>
        <v>347</v>
      </c>
      <c r="BM7">
        <v>1</v>
      </c>
      <c r="BN7">
        <f t="shared" si="19"/>
        <v>5</v>
      </c>
      <c r="BO7">
        <f t="shared" si="20"/>
        <v>347</v>
      </c>
      <c r="BP7" t="s">
        <v>22</v>
      </c>
      <c r="BQ7">
        <v>302</v>
      </c>
      <c r="BR7">
        <v>0</v>
      </c>
      <c r="BS7">
        <v>0</v>
      </c>
      <c r="BT7">
        <f t="shared" si="21"/>
        <v>302</v>
      </c>
      <c r="BU7">
        <v>0</v>
      </c>
      <c r="BV7">
        <f t="shared" si="22"/>
        <v>302</v>
      </c>
      <c r="BW7">
        <v>3</v>
      </c>
      <c r="BX7">
        <f t="shared" si="23"/>
        <v>5</v>
      </c>
      <c r="BY7">
        <f t="shared" si="24"/>
        <v>100.66666666666667</v>
      </c>
      <c r="BZ7" t="s">
        <v>23</v>
      </c>
      <c r="CA7">
        <v>1119</v>
      </c>
    </row>
    <row r="8" spans="1:79" ht="17.25" customHeight="1" x14ac:dyDescent="0.3">
      <c r="A8" s="2">
        <v>44551</v>
      </c>
      <c r="B8" t="s">
        <v>36</v>
      </c>
      <c r="C8" t="s">
        <v>37</v>
      </c>
      <c r="D8" t="s">
        <v>27</v>
      </c>
      <c r="E8" t="s">
        <v>4</v>
      </c>
      <c r="F8">
        <v>333</v>
      </c>
      <c r="G8">
        <v>160</v>
      </c>
      <c r="H8">
        <v>0</v>
      </c>
      <c r="I8">
        <v>0</v>
      </c>
      <c r="J8">
        <f t="shared" si="0"/>
        <v>493</v>
      </c>
      <c r="K8">
        <v>0</v>
      </c>
      <c r="L8">
        <f t="shared" si="1"/>
        <v>493</v>
      </c>
      <c r="M8">
        <v>10</v>
      </c>
      <c r="N8">
        <v>1</v>
      </c>
      <c r="O8">
        <f t="shared" si="2"/>
        <v>49.3</v>
      </c>
      <c r="P8" t="s">
        <v>15</v>
      </c>
      <c r="Q8">
        <v>366</v>
      </c>
      <c r="R8">
        <v>0</v>
      </c>
      <c r="S8">
        <v>0</v>
      </c>
      <c r="T8">
        <v>0</v>
      </c>
      <c r="U8">
        <f t="shared" si="3"/>
        <v>366</v>
      </c>
      <c r="V8">
        <v>0</v>
      </c>
      <c r="W8">
        <f t="shared" si="4"/>
        <v>366</v>
      </c>
      <c r="X8">
        <v>2</v>
      </c>
      <c r="Y8">
        <v>2</v>
      </c>
      <c r="Z8">
        <f t="shared" si="5"/>
        <v>183</v>
      </c>
      <c r="AA8" t="s">
        <v>16</v>
      </c>
      <c r="AB8">
        <v>1601</v>
      </c>
      <c r="AC8">
        <v>0</v>
      </c>
      <c r="AE8">
        <v>-60</v>
      </c>
      <c r="AF8">
        <f t="shared" si="6"/>
        <v>1541</v>
      </c>
      <c r="AG8">
        <v>0</v>
      </c>
      <c r="AH8">
        <f t="shared" si="7"/>
        <v>1541</v>
      </c>
      <c r="AI8">
        <v>27</v>
      </c>
      <c r="AJ8">
        <f t="shared" si="8"/>
        <v>6</v>
      </c>
      <c r="AK8">
        <f t="shared" si="25"/>
        <v>57.074074074074076</v>
      </c>
      <c r="AL8" t="s">
        <v>19</v>
      </c>
      <c r="AM8">
        <v>537</v>
      </c>
      <c r="AN8">
        <v>480</v>
      </c>
      <c r="AO8">
        <v>0</v>
      </c>
      <c r="AP8">
        <f t="shared" si="9"/>
        <v>1017</v>
      </c>
      <c r="AQ8">
        <v>0</v>
      </c>
      <c r="AR8">
        <f t="shared" si="10"/>
        <v>1017</v>
      </c>
      <c r="AS8">
        <v>4</v>
      </c>
      <c r="AT8">
        <f t="shared" si="11"/>
        <v>6</v>
      </c>
      <c r="AU8">
        <f t="shared" si="12"/>
        <v>254.25</v>
      </c>
      <c r="AV8" t="s">
        <v>20</v>
      </c>
      <c r="AW8">
        <v>252</v>
      </c>
      <c r="AX8">
        <v>0</v>
      </c>
      <c r="AY8">
        <v>0</v>
      </c>
      <c r="AZ8">
        <f t="shared" si="13"/>
        <v>252</v>
      </c>
      <c r="BA8">
        <v>0</v>
      </c>
      <c r="BB8">
        <f t="shared" si="14"/>
        <v>252</v>
      </c>
      <c r="BC8">
        <v>4</v>
      </c>
      <c r="BD8">
        <f t="shared" si="15"/>
        <v>7</v>
      </c>
      <c r="BE8">
        <f t="shared" si="16"/>
        <v>63</v>
      </c>
      <c r="BF8" t="s">
        <v>21</v>
      </c>
      <c r="BG8">
        <v>125</v>
      </c>
      <c r="BH8">
        <v>320</v>
      </c>
      <c r="BI8">
        <v>0</v>
      </c>
      <c r="BJ8">
        <f t="shared" si="17"/>
        <v>445</v>
      </c>
      <c r="BK8">
        <v>0</v>
      </c>
      <c r="BL8">
        <f t="shared" si="18"/>
        <v>445</v>
      </c>
      <c r="BM8">
        <v>1</v>
      </c>
      <c r="BN8">
        <f t="shared" si="19"/>
        <v>5</v>
      </c>
      <c r="BO8">
        <f t="shared" si="20"/>
        <v>445</v>
      </c>
      <c r="BP8" t="s">
        <v>22</v>
      </c>
      <c r="BQ8">
        <v>1729</v>
      </c>
      <c r="BR8">
        <v>480</v>
      </c>
      <c r="BS8">
        <v>0</v>
      </c>
      <c r="BT8">
        <f t="shared" si="21"/>
        <v>2209</v>
      </c>
      <c r="BU8">
        <v>0</v>
      </c>
      <c r="BV8">
        <f t="shared" si="22"/>
        <v>2209</v>
      </c>
      <c r="BW8">
        <v>45</v>
      </c>
      <c r="BX8">
        <f t="shared" si="23"/>
        <v>5</v>
      </c>
      <c r="BY8">
        <f t="shared" si="24"/>
        <v>49.088888888888889</v>
      </c>
      <c r="BZ8" t="s">
        <v>23</v>
      </c>
      <c r="CA8">
        <v>5882</v>
      </c>
    </row>
    <row r="9" spans="1:79" ht="17.25" customHeight="1" x14ac:dyDescent="0.3">
      <c r="A9" s="2">
        <v>44551</v>
      </c>
      <c r="B9" t="s">
        <v>38</v>
      </c>
      <c r="C9" t="s">
        <v>39</v>
      </c>
      <c r="D9" t="s">
        <v>27</v>
      </c>
      <c r="E9" t="s">
        <v>4</v>
      </c>
      <c r="F9">
        <v>321</v>
      </c>
      <c r="G9">
        <v>139</v>
      </c>
      <c r="H9">
        <v>0</v>
      </c>
      <c r="I9">
        <v>0</v>
      </c>
      <c r="J9">
        <f t="shared" si="0"/>
        <v>460</v>
      </c>
      <c r="K9">
        <v>0</v>
      </c>
      <c r="L9">
        <f t="shared" si="1"/>
        <v>460</v>
      </c>
      <c r="M9">
        <v>9</v>
      </c>
      <c r="N9">
        <v>1</v>
      </c>
      <c r="O9">
        <f t="shared" si="2"/>
        <v>51.111111111111114</v>
      </c>
      <c r="P9" t="s">
        <v>15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337</v>
      </c>
      <c r="AC9">
        <v>0</v>
      </c>
      <c r="AE9">
        <v>0</v>
      </c>
      <c r="AF9">
        <f t="shared" si="6"/>
        <v>337</v>
      </c>
      <c r="AG9">
        <v>0</v>
      </c>
      <c r="AH9">
        <f t="shared" si="7"/>
        <v>337</v>
      </c>
      <c r="AI9">
        <v>1</v>
      </c>
      <c r="AJ9">
        <f t="shared" si="8"/>
        <v>6</v>
      </c>
      <c r="AK9">
        <f t="shared" si="25"/>
        <v>337</v>
      </c>
      <c r="AL9" t="s">
        <v>19</v>
      </c>
      <c r="AM9">
        <v>297</v>
      </c>
      <c r="AN9">
        <v>0</v>
      </c>
      <c r="AO9">
        <v>0</v>
      </c>
      <c r="AP9">
        <f t="shared" si="9"/>
        <v>297</v>
      </c>
      <c r="AQ9">
        <v>0</v>
      </c>
      <c r="AR9">
        <f t="shared" si="10"/>
        <v>297</v>
      </c>
      <c r="AS9">
        <v>1</v>
      </c>
      <c r="AT9">
        <f t="shared" si="11"/>
        <v>6</v>
      </c>
      <c r="AU9">
        <f t="shared" si="12"/>
        <v>297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309</v>
      </c>
      <c r="BH9">
        <v>290</v>
      </c>
      <c r="BI9">
        <v>0</v>
      </c>
      <c r="BJ9">
        <f t="shared" si="17"/>
        <v>599</v>
      </c>
      <c r="BK9">
        <v>0</v>
      </c>
      <c r="BL9">
        <f t="shared" si="18"/>
        <v>599</v>
      </c>
      <c r="BM9">
        <v>1</v>
      </c>
      <c r="BN9">
        <f t="shared" si="19"/>
        <v>5</v>
      </c>
      <c r="BO9">
        <f t="shared" si="20"/>
        <v>599</v>
      </c>
      <c r="BP9" t="s">
        <v>22</v>
      </c>
      <c r="BQ9">
        <v>144</v>
      </c>
      <c r="BR9">
        <v>250</v>
      </c>
      <c r="BS9">
        <v>0</v>
      </c>
      <c r="BT9">
        <f t="shared" si="21"/>
        <v>394</v>
      </c>
      <c r="BU9">
        <v>0</v>
      </c>
      <c r="BV9">
        <f t="shared" si="22"/>
        <v>394</v>
      </c>
      <c r="BW9">
        <v>1</v>
      </c>
      <c r="BX9">
        <f t="shared" si="23"/>
        <v>5</v>
      </c>
      <c r="BY9">
        <f t="shared" si="24"/>
        <v>394</v>
      </c>
      <c r="BZ9" t="s">
        <v>23</v>
      </c>
      <c r="CA9">
        <v>9070</v>
      </c>
    </row>
    <row r="10" spans="1:79" ht="17.25" customHeight="1" x14ac:dyDescent="0.3">
      <c r="A10" s="2">
        <v>44551</v>
      </c>
      <c r="B10" t="s">
        <v>40</v>
      </c>
      <c r="C10" t="s">
        <v>41</v>
      </c>
      <c r="D10" t="s">
        <v>27</v>
      </c>
      <c r="E10" t="s">
        <v>4</v>
      </c>
      <c r="F10">
        <v>463</v>
      </c>
      <c r="G10">
        <v>97</v>
      </c>
      <c r="H10">
        <v>0</v>
      </c>
      <c r="I10">
        <v>-7</v>
      </c>
      <c r="J10">
        <f t="shared" si="0"/>
        <v>553</v>
      </c>
      <c r="K10">
        <v>0</v>
      </c>
      <c r="L10">
        <f t="shared" si="1"/>
        <v>553</v>
      </c>
      <c r="M10">
        <v>33</v>
      </c>
      <c r="N10">
        <v>1</v>
      </c>
      <c r="O10">
        <v>360</v>
      </c>
      <c r="P10" t="s">
        <v>15</v>
      </c>
      <c r="Q10">
        <v>53</v>
      </c>
      <c r="R10">
        <v>238</v>
      </c>
      <c r="S10">
        <v>0</v>
      </c>
      <c r="T10">
        <v>0</v>
      </c>
      <c r="U10">
        <f t="shared" si="3"/>
        <v>291</v>
      </c>
      <c r="V10">
        <v>0</v>
      </c>
      <c r="W10">
        <f t="shared" si="4"/>
        <v>291</v>
      </c>
      <c r="X10">
        <v>5</v>
      </c>
      <c r="Y10">
        <v>2</v>
      </c>
      <c r="Z10">
        <f t="shared" si="5"/>
        <v>58.2</v>
      </c>
      <c r="AA10" t="s">
        <v>16</v>
      </c>
      <c r="AB10">
        <v>930</v>
      </c>
      <c r="AC10">
        <v>0</v>
      </c>
      <c r="AE10">
        <v>0</v>
      </c>
      <c r="AF10">
        <f t="shared" si="6"/>
        <v>930</v>
      </c>
      <c r="AG10">
        <v>0</v>
      </c>
      <c r="AH10">
        <f t="shared" si="7"/>
        <v>930</v>
      </c>
      <c r="AI10">
        <v>5</v>
      </c>
      <c r="AJ10">
        <f t="shared" si="8"/>
        <v>6</v>
      </c>
      <c r="AK10">
        <f t="shared" si="25"/>
        <v>186</v>
      </c>
      <c r="AL10" t="s">
        <v>19</v>
      </c>
      <c r="AM10">
        <v>690</v>
      </c>
      <c r="AN10">
        <v>1760</v>
      </c>
      <c r="AO10">
        <v>0</v>
      </c>
      <c r="AP10">
        <f t="shared" si="9"/>
        <v>2450</v>
      </c>
      <c r="AQ10">
        <v>0</v>
      </c>
      <c r="AR10">
        <f t="shared" si="10"/>
        <v>2450</v>
      </c>
      <c r="AS10">
        <v>11</v>
      </c>
      <c r="AT10">
        <f t="shared" si="11"/>
        <v>6</v>
      </c>
      <c r="AU10">
        <f t="shared" si="12"/>
        <v>222.72727272727272</v>
      </c>
      <c r="AV10" t="s">
        <v>20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F10" t="s">
        <v>21</v>
      </c>
      <c r="BG10">
        <v>40</v>
      </c>
      <c r="BH10">
        <v>3836</v>
      </c>
      <c r="BI10">
        <v>0</v>
      </c>
      <c r="BJ10">
        <f t="shared" si="17"/>
        <v>3876</v>
      </c>
      <c r="BK10">
        <v>0</v>
      </c>
      <c r="BL10">
        <f t="shared" si="18"/>
        <v>3876</v>
      </c>
      <c r="BM10">
        <v>8</v>
      </c>
      <c r="BN10">
        <f t="shared" si="19"/>
        <v>5</v>
      </c>
      <c r="BO10">
        <f t="shared" si="20"/>
        <v>484.5</v>
      </c>
      <c r="BP10" t="s">
        <v>22</v>
      </c>
      <c r="BQ10">
        <v>612</v>
      </c>
      <c r="BR10">
        <v>640</v>
      </c>
      <c r="BS10">
        <v>-2</v>
      </c>
      <c r="BT10">
        <f t="shared" si="21"/>
        <v>1250</v>
      </c>
      <c r="BU10">
        <v>0</v>
      </c>
      <c r="BV10">
        <f t="shared" si="22"/>
        <v>1250</v>
      </c>
      <c r="BW10">
        <v>2</v>
      </c>
      <c r="BX10">
        <f t="shared" si="23"/>
        <v>5</v>
      </c>
      <c r="BY10">
        <f t="shared" si="24"/>
        <v>625</v>
      </c>
      <c r="BZ10" t="s">
        <v>23</v>
      </c>
      <c r="CA10">
        <v>2603</v>
      </c>
    </row>
    <row r="11" spans="1:79" ht="17.25" customHeight="1" x14ac:dyDescent="0.3">
      <c r="A11" s="2">
        <v>44551</v>
      </c>
      <c r="B11" t="s">
        <v>42</v>
      </c>
      <c r="C11" t="s">
        <v>43</v>
      </c>
      <c r="D11" t="s">
        <v>27</v>
      </c>
      <c r="E11" t="s">
        <v>4</v>
      </c>
      <c r="F11">
        <v>620</v>
      </c>
      <c r="G11">
        <v>542</v>
      </c>
      <c r="H11">
        <v>0</v>
      </c>
      <c r="I11">
        <v>-92</v>
      </c>
      <c r="J11">
        <f t="shared" si="0"/>
        <v>1070</v>
      </c>
      <c r="K11">
        <v>0</v>
      </c>
      <c r="L11">
        <f t="shared" si="1"/>
        <v>1070</v>
      </c>
      <c r="M11">
        <v>51</v>
      </c>
      <c r="N11">
        <v>1</v>
      </c>
      <c r="O11">
        <f t="shared" si="2"/>
        <v>20.980392156862745</v>
      </c>
      <c r="P11" t="s">
        <v>15</v>
      </c>
      <c r="Q11">
        <v>170</v>
      </c>
      <c r="R11">
        <v>422</v>
      </c>
      <c r="S11">
        <v>0</v>
      </c>
      <c r="T11">
        <v>0</v>
      </c>
      <c r="U11">
        <f t="shared" si="3"/>
        <v>592</v>
      </c>
      <c r="V11">
        <v>0</v>
      </c>
      <c r="W11">
        <f t="shared" si="4"/>
        <v>592</v>
      </c>
      <c r="X11">
        <v>8</v>
      </c>
      <c r="Y11">
        <v>2</v>
      </c>
      <c r="Z11">
        <f t="shared" si="5"/>
        <v>74</v>
      </c>
      <c r="AA11" t="s">
        <v>16</v>
      </c>
      <c r="AB11">
        <v>3914</v>
      </c>
      <c r="AC11">
        <v>3060</v>
      </c>
      <c r="AE11">
        <v>0</v>
      </c>
      <c r="AF11">
        <f t="shared" si="6"/>
        <v>6974</v>
      </c>
      <c r="AG11">
        <v>0</v>
      </c>
      <c r="AH11">
        <f t="shared" si="7"/>
        <v>6974</v>
      </c>
      <c r="AI11">
        <v>5</v>
      </c>
      <c r="AJ11">
        <f t="shared" si="8"/>
        <v>6</v>
      </c>
      <c r="AK11">
        <f t="shared" si="25"/>
        <v>1394.8</v>
      </c>
      <c r="AL11" t="s">
        <v>19</v>
      </c>
      <c r="AM11">
        <v>1319</v>
      </c>
      <c r="AN11">
        <v>1124</v>
      </c>
      <c r="AO11">
        <v>0</v>
      </c>
      <c r="AP11">
        <f t="shared" si="9"/>
        <v>2443</v>
      </c>
      <c r="AQ11">
        <v>0</v>
      </c>
      <c r="AR11">
        <f t="shared" si="10"/>
        <v>2443</v>
      </c>
      <c r="AS11">
        <v>7</v>
      </c>
      <c r="AT11">
        <f t="shared" si="11"/>
        <v>6</v>
      </c>
      <c r="AU11">
        <f t="shared" si="12"/>
        <v>349</v>
      </c>
      <c r="AV11" t="s">
        <v>20</v>
      </c>
      <c r="AW11">
        <v>98</v>
      </c>
      <c r="AX11">
        <v>200</v>
      </c>
      <c r="AY11">
        <v>0</v>
      </c>
      <c r="AZ11">
        <f t="shared" si="13"/>
        <v>298</v>
      </c>
      <c r="BA11">
        <v>0</v>
      </c>
      <c r="BB11">
        <f t="shared" si="14"/>
        <v>298</v>
      </c>
      <c r="BC11">
        <v>4</v>
      </c>
      <c r="BD11">
        <f t="shared" si="15"/>
        <v>7</v>
      </c>
      <c r="BE11">
        <f t="shared" si="16"/>
        <v>74.5</v>
      </c>
      <c r="BF11" t="s">
        <v>21</v>
      </c>
      <c r="BG11">
        <v>168</v>
      </c>
      <c r="BH11">
        <v>2144</v>
      </c>
      <c r="BI11">
        <v>0</v>
      </c>
      <c r="BJ11">
        <f t="shared" si="17"/>
        <v>2312</v>
      </c>
      <c r="BK11">
        <v>0</v>
      </c>
      <c r="BL11">
        <f t="shared" si="18"/>
        <v>2312</v>
      </c>
      <c r="BM11">
        <v>2</v>
      </c>
      <c r="BN11">
        <f t="shared" si="19"/>
        <v>5</v>
      </c>
      <c r="BO11">
        <f t="shared" si="20"/>
        <v>1156</v>
      </c>
      <c r="BP11" t="s">
        <v>22</v>
      </c>
      <c r="BQ11">
        <v>842</v>
      </c>
      <c r="BR11">
        <v>421</v>
      </c>
      <c r="BS11">
        <v>0</v>
      </c>
      <c r="BT11">
        <f t="shared" si="21"/>
        <v>1263</v>
      </c>
      <c r="BU11">
        <v>0</v>
      </c>
      <c r="BV11">
        <f t="shared" si="22"/>
        <v>1263</v>
      </c>
      <c r="BW11">
        <v>11</v>
      </c>
      <c r="BX11">
        <f t="shared" si="23"/>
        <v>5</v>
      </c>
      <c r="BY11">
        <f t="shared" si="24"/>
        <v>114.81818181818181</v>
      </c>
      <c r="BZ11" t="s">
        <v>23</v>
      </c>
      <c r="CA11">
        <v>9094</v>
      </c>
    </row>
    <row r="12" spans="1:79" ht="17.25" customHeight="1" x14ac:dyDescent="0.3">
      <c r="A12" s="2">
        <v>44551</v>
      </c>
      <c r="B12" t="s">
        <v>44</v>
      </c>
      <c r="C12" t="s">
        <v>45</v>
      </c>
      <c r="D12" t="s">
        <v>27</v>
      </c>
      <c r="E12" t="s">
        <v>4</v>
      </c>
      <c r="F12">
        <v>91</v>
      </c>
      <c r="G12">
        <v>0</v>
      </c>
      <c r="H12">
        <v>0</v>
      </c>
      <c r="I12">
        <v>0</v>
      </c>
      <c r="J12">
        <f t="shared" si="0"/>
        <v>91</v>
      </c>
      <c r="K12">
        <v>0</v>
      </c>
      <c r="L12">
        <f t="shared" si="1"/>
        <v>91</v>
      </c>
      <c r="M12">
        <v>15</v>
      </c>
      <c r="N12">
        <v>1</v>
      </c>
      <c r="O12">
        <f t="shared" si="2"/>
        <v>6.0666666666666664</v>
      </c>
      <c r="P12" t="s">
        <v>15</v>
      </c>
      <c r="Q12">
        <v>281</v>
      </c>
      <c r="R12">
        <v>0</v>
      </c>
      <c r="S12">
        <v>0</v>
      </c>
      <c r="T12">
        <v>0</v>
      </c>
      <c r="U12">
        <f t="shared" si="3"/>
        <v>281</v>
      </c>
      <c r="V12">
        <v>0</v>
      </c>
      <c r="W12">
        <f t="shared" si="4"/>
        <v>281</v>
      </c>
      <c r="X12">
        <v>6</v>
      </c>
      <c r="Y12">
        <v>2</v>
      </c>
      <c r="Z12">
        <f t="shared" si="5"/>
        <v>46.833333333333336</v>
      </c>
      <c r="AA12" t="s">
        <v>16</v>
      </c>
      <c r="AB12">
        <v>1964</v>
      </c>
      <c r="AC12">
        <v>0</v>
      </c>
      <c r="AE12">
        <v>-1</v>
      </c>
      <c r="AF12">
        <f t="shared" si="6"/>
        <v>1963</v>
      </c>
      <c r="AG12">
        <v>0</v>
      </c>
      <c r="AH12">
        <f t="shared" si="7"/>
        <v>1963</v>
      </c>
      <c r="AI12">
        <v>5</v>
      </c>
      <c r="AJ12">
        <f t="shared" si="8"/>
        <v>6</v>
      </c>
      <c r="AK12">
        <f t="shared" si="25"/>
        <v>392.6</v>
      </c>
      <c r="AL12" t="s">
        <v>19</v>
      </c>
      <c r="AM12">
        <v>2643</v>
      </c>
      <c r="AN12">
        <v>202</v>
      </c>
      <c r="AO12">
        <v>-36</v>
      </c>
      <c r="AP12">
        <f t="shared" si="9"/>
        <v>2809</v>
      </c>
      <c r="AQ12">
        <v>0</v>
      </c>
      <c r="AR12">
        <f t="shared" si="10"/>
        <v>2809</v>
      </c>
      <c r="AS12">
        <v>5</v>
      </c>
      <c r="AT12">
        <f t="shared" si="11"/>
        <v>6</v>
      </c>
      <c r="AU12">
        <f t="shared" si="12"/>
        <v>561.79999999999995</v>
      </c>
      <c r="AV12" t="s">
        <v>20</v>
      </c>
      <c r="AW12">
        <v>403</v>
      </c>
      <c r="AX12">
        <v>0</v>
      </c>
      <c r="AY12">
        <v>0</v>
      </c>
      <c r="AZ12">
        <f t="shared" si="13"/>
        <v>403</v>
      </c>
      <c r="BA12">
        <v>0</v>
      </c>
      <c r="BB12">
        <f t="shared" si="14"/>
        <v>403</v>
      </c>
      <c r="BC12">
        <v>3</v>
      </c>
      <c r="BD12">
        <f t="shared" si="15"/>
        <v>7</v>
      </c>
      <c r="BE12">
        <f t="shared" si="16"/>
        <v>134.33333333333334</v>
      </c>
      <c r="BF12" t="s">
        <v>21</v>
      </c>
      <c r="BG12">
        <v>114</v>
      </c>
      <c r="BH12">
        <v>973</v>
      </c>
      <c r="BI12">
        <v>0</v>
      </c>
      <c r="BJ12">
        <f t="shared" si="17"/>
        <v>1087</v>
      </c>
      <c r="BK12">
        <v>0</v>
      </c>
      <c r="BL12">
        <f t="shared" si="18"/>
        <v>1087</v>
      </c>
      <c r="BM12">
        <v>4</v>
      </c>
      <c r="BN12">
        <f t="shared" si="19"/>
        <v>5</v>
      </c>
      <c r="BO12">
        <f t="shared" si="20"/>
        <v>271.75</v>
      </c>
      <c r="BP12" t="s">
        <v>22</v>
      </c>
      <c r="BQ12">
        <v>619</v>
      </c>
      <c r="BR12">
        <v>0</v>
      </c>
      <c r="BS12">
        <v>-10</v>
      </c>
      <c r="BT12">
        <f t="shared" si="21"/>
        <v>609</v>
      </c>
      <c r="BU12">
        <v>0</v>
      </c>
      <c r="BV12">
        <f t="shared" si="22"/>
        <v>609</v>
      </c>
      <c r="BW12">
        <v>7</v>
      </c>
      <c r="BX12">
        <f t="shared" si="23"/>
        <v>5</v>
      </c>
      <c r="BY12">
        <f t="shared" si="24"/>
        <v>87</v>
      </c>
      <c r="BZ12" t="s">
        <v>23</v>
      </c>
      <c r="CA12">
        <v>7863</v>
      </c>
    </row>
    <row r="13" spans="1:79" ht="17.25" customHeight="1" x14ac:dyDescent="0.3">
      <c r="A13" s="2">
        <v>44551</v>
      </c>
      <c r="B13" t="s">
        <v>46</v>
      </c>
      <c r="C13" t="s">
        <v>47</v>
      </c>
      <c r="D13" t="s">
        <v>27</v>
      </c>
      <c r="E13" t="s">
        <v>4</v>
      </c>
      <c r="F13">
        <v>115</v>
      </c>
      <c r="G13">
        <v>0</v>
      </c>
      <c r="H13">
        <v>0</v>
      </c>
      <c r="I13">
        <v>0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P13" t="s">
        <v>15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7265</v>
      </c>
      <c r="AC13">
        <v>0</v>
      </c>
      <c r="AE13">
        <v>0</v>
      </c>
      <c r="AF13">
        <f t="shared" si="6"/>
        <v>7265</v>
      </c>
      <c r="AG13">
        <v>0</v>
      </c>
      <c r="AH13">
        <f t="shared" si="7"/>
        <v>7265</v>
      </c>
      <c r="AI13">
        <v>51</v>
      </c>
      <c r="AJ13">
        <f t="shared" si="8"/>
        <v>6</v>
      </c>
      <c r="AK13">
        <f t="shared" si="25"/>
        <v>142.45098039215685</v>
      </c>
      <c r="AL13" t="s">
        <v>19</v>
      </c>
      <c r="AM13">
        <v>314</v>
      </c>
      <c r="AN13">
        <v>190</v>
      </c>
      <c r="AO13">
        <v>0</v>
      </c>
      <c r="AP13">
        <f t="shared" si="9"/>
        <v>504</v>
      </c>
      <c r="AQ13">
        <v>640</v>
      </c>
      <c r="AR13">
        <f t="shared" si="10"/>
        <v>1144</v>
      </c>
      <c r="AS13">
        <v>15</v>
      </c>
      <c r="AT13">
        <f t="shared" si="11"/>
        <v>6</v>
      </c>
      <c r="AU13">
        <f t="shared" si="12"/>
        <v>76.266666666666666</v>
      </c>
      <c r="AV13" t="s">
        <v>20</v>
      </c>
      <c r="AW13">
        <v>207</v>
      </c>
      <c r="AX13">
        <v>490</v>
      </c>
      <c r="AY13">
        <v>-300</v>
      </c>
      <c r="AZ13">
        <f t="shared" si="13"/>
        <v>397</v>
      </c>
      <c r="BA13">
        <v>0</v>
      </c>
      <c r="BB13">
        <f t="shared" si="14"/>
        <v>397</v>
      </c>
      <c r="BC13">
        <v>7</v>
      </c>
      <c r="BD13">
        <f t="shared" si="15"/>
        <v>7</v>
      </c>
      <c r="BE13">
        <f t="shared" si="16"/>
        <v>56.714285714285715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2955</v>
      </c>
      <c r="BR13">
        <v>405</v>
      </c>
      <c r="BS13">
        <v>0</v>
      </c>
      <c r="BT13">
        <f t="shared" si="21"/>
        <v>3360</v>
      </c>
      <c r="BU13">
        <v>0</v>
      </c>
      <c r="BV13">
        <f t="shared" si="22"/>
        <v>3360</v>
      </c>
      <c r="BW13">
        <v>13</v>
      </c>
      <c r="BX13">
        <f t="shared" si="23"/>
        <v>5</v>
      </c>
      <c r="BY13">
        <f t="shared" si="24"/>
        <v>258.46153846153845</v>
      </c>
      <c r="BZ13" t="s">
        <v>23</v>
      </c>
      <c r="CA13">
        <v>8665</v>
      </c>
    </row>
    <row r="14" spans="1:79" ht="18" customHeight="1" x14ac:dyDescent="0.3">
      <c r="A14" s="2">
        <v>44551</v>
      </c>
      <c r="B14" t="s">
        <v>48</v>
      </c>
      <c r="C14" t="s">
        <v>49</v>
      </c>
      <c r="D14" t="s">
        <v>27</v>
      </c>
      <c r="E14" t="s">
        <v>4</v>
      </c>
      <c r="F14">
        <v>77</v>
      </c>
      <c r="G14">
        <v>0</v>
      </c>
      <c r="H14">
        <v>0</v>
      </c>
      <c r="I14">
        <v>0</v>
      </c>
      <c r="J14">
        <f t="shared" si="0"/>
        <v>77</v>
      </c>
      <c r="K14">
        <v>0</v>
      </c>
      <c r="L14">
        <f t="shared" si="1"/>
        <v>77</v>
      </c>
      <c r="M14">
        <v>5</v>
      </c>
      <c r="N14">
        <v>1</v>
      </c>
      <c r="O14">
        <f t="shared" si="2"/>
        <v>15.4</v>
      </c>
      <c r="P14" t="s">
        <v>15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A14" t="s">
        <v>16</v>
      </c>
      <c r="AB14">
        <v>462</v>
      </c>
      <c r="AC14">
        <v>0</v>
      </c>
      <c r="AE14">
        <v>0</v>
      </c>
      <c r="AF14">
        <f t="shared" si="6"/>
        <v>462</v>
      </c>
      <c r="AG14">
        <v>0</v>
      </c>
      <c r="AH14">
        <f t="shared" si="7"/>
        <v>462</v>
      </c>
      <c r="AI14">
        <v>7</v>
      </c>
      <c r="AJ14">
        <f t="shared" si="8"/>
        <v>6</v>
      </c>
      <c r="AK14">
        <f>IFERROR(AH14/AI14,0)</f>
        <v>66</v>
      </c>
      <c r="AL14" t="s">
        <v>19</v>
      </c>
      <c r="AM14">
        <v>728</v>
      </c>
      <c r="AN14">
        <v>230</v>
      </c>
      <c r="AO14">
        <v>0</v>
      </c>
      <c r="AP14">
        <f t="shared" si="9"/>
        <v>958</v>
      </c>
      <c r="AQ14">
        <v>0</v>
      </c>
      <c r="AR14">
        <f t="shared" si="10"/>
        <v>958</v>
      </c>
      <c r="AS14">
        <v>4</v>
      </c>
      <c r="AT14">
        <f t="shared" si="11"/>
        <v>6</v>
      </c>
      <c r="AU14">
        <f t="shared" si="12"/>
        <v>239.5</v>
      </c>
      <c r="AV14" t="s">
        <v>20</v>
      </c>
      <c r="AW14">
        <v>408</v>
      </c>
      <c r="AX14">
        <v>0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37</v>
      </c>
      <c r="BH14">
        <v>310</v>
      </c>
      <c r="BI14">
        <v>0</v>
      </c>
      <c r="BJ14">
        <f t="shared" si="17"/>
        <v>347</v>
      </c>
      <c r="BK14">
        <v>0</v>
      </c>
      <c r="BL14">
        <f t="shared" si="18"/>
        <v>347</v>
      </c>
      <c r="BM14">
        <v>1</v>
      </c>
      <c r="BN14">
        <f t="shared" si="19"/>
        <v>5</v>
      </c>
      <c r="BO14">
        <f t="shared" si="20"/>
        <v>347</v>
      </c>
      <c r="BP14" t="s">
        <v>22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BZ14" t="s">
        <v>23</v>
      </c>
      <c r="CA14">
        <v>4768</v>
      </c>
    </row>
    <row r="15" spans="1:79" ht="17.25" customHeight="1" x14ac:dyDescent="0.3">
      <c r="A15" s="2">
        <v>44551</v>
      </c>
      <c r="B15" t="s">
        <v>50</v>
      </c>
      <c r="C15" t="s">
        <v>51</v>
      </c>
      <c r="D15" t="s">
        <v>27</v>
      </c>
      <c r="E15" t="s">
        <v>4</v>
      </c>
      <c r="F15">
        <v>199</v>
      </c>
      <c r="G15">
        <v>0</v>
      </c>
      <c r="H15">
        <v>0</v>
      </c>
      <c r="I15">
        <v>-5</v>
      </c>
      <c r="J15">
        <f t="shared" si="0"/>
        <v>194</v>
      </c>
      <c r="K15">
        <v>0</v>
      </c>
      <c r="L15">
        <f t="shared" si="1"/>
        <v>194</v>
      </c>
      <c r="M15">
        <v>5</v>
      </c>
      <c r="N15">
        <v>1</v>
      </c>
      <c r="O15">
        <f t="shared" si="2"/>
        <v>38.799999999999997</v>
      </c>
      <c r="P15" t="s">
        <v>15</v>
      </c>
      <c r="Q15">
        <v>208</v>
      </c>
      <c r="R15">
        <v>0</v>
      </c>
      <c r="S15">
        <v>0</v>
      </c>
      <c r="T15">
        <v>0</v>
      </c>
      <c r="U15">
        <f t="shared" si="3"/>
        <v>208</v>
      </c>
      <c r="V15">
        <v>0</v>
      </c>
      <c r="W15">
        <f t="shared" si="4"/>
        <v>208</v>
      </c>
      <c r="X15">
        <v>1</v>
      </c>
      <c r="Y15">
        <v>2</v>
      </c>
      <c r="Z15">
        <f t="shared" si="5"/>
        <v>208</v>
      </c>
      <c r="AA15" t="s">
        <v>16</v>
      </c>
      <c r="AB15">
        <v>986</v>
      </c>
      <c r="AC15">
        <v>0</v>
      </c>
      <c r="AE15">
        <v>-21</v>
      </c>
      <c r="AF15">
        <f t="shared" si="6"/>
        <v>965</v>
      </c>
      <c r="AG15">
        <v>0</v>
      </c>
      <c r="AH15">
        <f t="shared" si="7"/>
        <v>965</v>
      </c>
      <c r="AI15">
        <v>8</v>
      </c>
      <c r="AJ15">
        <f t="shared" si="8"/>
        <v>6</v>
      </c>
      <c r="AK15">
        <f t="shared" si="25"/>
        <v>120.625</v>
      </c>
      <c r="AL15" t="s">
        <v>19</v>
      </c>
      <c r="AM15">
        <v>706</v>
      </c>
      <c r="AN15">
        <v>130</v>
      </c>
      <c r="AO15">
        <v>-26</v>
      </c>
      <c r="AP15">
        <f t="shared" si="9"/>
        <v>810</v>
      </c>
      <c r="AQ15">
        <v>480</v>
      </c>
      <c r="AR15">
        <f t="shared" si="10"/>
        <v>1290</v>
      </c>
      <c r="AS15">
        <v>17</v>
      </c>
      <c r="AT15">
        <f t="shared" si="11"/>
        <v>6</v>
      </c>
      <c r="AU15">
        <f t="shared" si="12"/>
        <v>75.882352941176464</v>
      </c>
      <c r="AV15" t="s">
        <v>20</v>
      </c>
      <c r="AW15">
        <v>136</v>
      </c>
      <c r="AX15">
        <v>0</v>
      </c>
      <c r="AY15">
        <v>0</v>
      </c>
      <c r="AZ15">
        <f t="shared" si="13"/>
        <v>136</v>
      </c>
      <c r="BA15">
        <v>320</v>
      </c>
      <c r="BB15">
        <f t="shared" si="14"/>
        <v>456</v>
      </c>
      <c r="BC15">
        <v>15</v>
      </c>
      <c r="BD15">
        <f t="shared" si="15"/>
        <v>7</v>
      </c>
      <c r="BE15">
        <f t="shared" si="16"/>
        <v>30.4</v>
      </c>
      <c r="BF15" t="s">
        <v>21</v>
      </c>
      <c r="BG15">
        <v>248</v>
      </c>
      <c r="BH15">
        <v>40</v>
      </c>
      <c r="BI15">
        <v>-20</v>
      </c>
      <c r="BJ15">
        <f t="shared" si="17"/>
        <v>268</v>
      </c>
      <c r="BK15">
        <v>0</v>
      </c>
      <c r="BL15">
        <f t="shared" si="18"/>
        <v>268</v>
      </c>
      <c r="BM15">
        <v>4</v>
      </c>
      <c r="BN15">
        <f t="shared" si="19"/>
        <v>5</v>
      </c>
      <c r="BO15">
        <f t="shared" si="20"/>
        <v>67</v>
      </c>
      <c r="BP15" t="s">
        <v>22</v>
      </c>
      <c r="BQ15">
        <v>747</v>
      </c>
      <c r="BR15">
        <v>0</v>
      </c>
      <c r="BS15">
        <v>0</v>
      </c>
      <c r="BT15">
        <f t="shared" si="21"/>
        <v>747</v>
      </c>
      <c r="BU15">
        <v>0</v>
      </c>
      <c r="BV15">
        <f t="shared" si="22"/>
        <v>747</v>
      </c>
      <c r="BW15">
        <v>6</v>
      </c>
      <c r="BX15">
        <f t="shared" si="23"/>
        <v>5</v>
      </c>
      <c r="BY15">
        <f t="shared" si="24"/>
        <v>124.5</v>
      </c>
      <c r="BZ15" t="s">
        <v>23</v>
      </c>
      <c r="CA15">
        <v>575</v>
      </c>
    </row>
    <row r="16" spans="1:79" ht="17.25" customHeight="1" x14ac:dyDescent="0.3">
      <c r="A16" s="2">
        <v>44551</v>
      </c>
      <c r="B16" t="s">
        <v>52</v>
      </c>
      <c r="C16" t="s">
        <v>53</v>
      </c>
      <c r="D16" t="s">
        <v>27</v>
      </c>
      <c r="E16" t="s">
        <v>4</v>
      </c>
      <c r="F16">
        <v>194</v>
      </c>
      <c r="G16">
        <v>0</v>
      </c>
      <c r="H16">
        <v>0</v>
      </c>
      <c r="I16">
        <v>0</v>
      </c>
      <c r="J16">
        <f t="shared" si="0"/>
        <v>194</v>
      </c>
      <c r="K16">
        <v>0</v>
      </c>
      <c r="L16">
        <f t="shared" si="1"/>
        <v>194</v>
      </c>
      <c r="M16">
        <v>3</v>
      </c>
      <c r="N16">
        <v>1</v>
      </c>
      <c r="O16">
        <f t="shared" si="2"/>
        <v>64.666666666666671</v>
      </c>
      <c r="P16" t="s">
        <v>15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1851</v>
      </c>
      <c r="AC16">
        <v>0</v>
      </c>
      <c r="AE16">
        <v>-30</v>
      </c>
      <c r="AF16">
        <f t="shared" si="6"/>
        <v>1821</v>
      </c>
      <c r="AG16">
        <v>0</v>
      </c>
      <c r="AH16">
        <f t="shared" si="7"/>
        <v>1821</v>
      </c>
      <c r="AI16">
        <v>26</v>
      </c>
      <c r="AJ16">
        <f t="shared" si="8"/>
        <v>6</v>
      </c>
      <c r="AK16">
        <f t="shared" si="25"/>
        <v>70.038461538461533</v>
      </c>
      <c r="AL16" t="s">
        <v>19</v>
      </c>
      <c r="AM16">
        <v>991</v>
      </c>
      <c r="AN16">
        <v>160</v>
      </c>
      <c r="AO16">
        <v>0</v>
      </c>
      <c r="AP16">
        <f t="shared" si="9"/>
        <v>1151</v>
      </c>
      <c r="AQ16">
        <v>0</v>
      </c>
      <c r="AR16">
        <f t="shared" si="10"/>
        <v>1151</v>
      </c>
      <c r="AS16">
        <v>7</v>
      </c>
      <c r="AT16">
        <f t="shared" si="11"/>
        <v>6</v>
      </c>
      <c r="AU16">
        <f t="shared" si="12"/>
        <v>164.42857142857142</v>
      </c>
      <c r="AV16" t="s">
        <v>20</v>
      </c>
      <c r="AW16">
        <v>297</v>
      </c>
      <c r="AX16">
        <v>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54</v>
      </c>
      <c r="BH16">
        <v>660</v>
      </c>
      <c r="BI16">
        <v>-10</v>
      </c>
      <c r="BJ16">
        <f t="shared" si="17"/>
        <v>704</v>
      </c>
      <c r="BK16">
        <v>0</v>
      </c>
      <c r="BL16">
        <f t="shared" si="18"/>
        <v>704</v>
      </c>
      <c r="BM16">
        <v>3</v>
      </c>
      <c r="BN16">
        <f t="shared" si="19"/>
        <v>5</v>
      </c>
      <c r="BO16">
        <f t="shared" si="20"/>
        <v>234.66666666666666</v>
      </c>
      <c r="BP16" t="s">
        <v>22</v>
      </c>
      <c r="BQ16">
        <v>605</v>
      </c>
      <c r="BR16">
        <v>380</v>
      </c>
      <c r="BS16">
        <v>0</v>
      </c>
      <c r="BT16">
        <f t="shared" si="21"/>
        <v>985</v>
      </c>
      <c r="BU16">
        <v>0</v>
      </c>
      <c r="BV16">
        <f t="shared" si="22"/>
        <v>985</v>
      </c>
      <c r="BW16">
        <v>20</v>
      </c>
      <c r="BX16">
        <f t="shared" si="23"/>
        <v>5</v>
      </c>
      <c r="BY16">
        <f t="shared" si="24"/>
        <v>49.25</v>
      </c>
      <c r="BZ16" t="s">
        <v>23</v>
      </c>
      <c r="CA16">
        <v>6498</v>
      </c>
    </row>
    <row r="17" spans="1:79" ht="17.25" customHeight="1" x14ac:dyDescent="0.3">
      <c r="A17" s="2">
        <v>44551</v>
      </c>
      <c r="B17" t="s">
        <v>54</v>
      </c>
      <c r="C17" t="s">
        <v>55</v>
      </c>
      <c r="D17" t="s">
        <v>27</v>
      </c>
      <c r="E17" t="s">
        <v>4</v>
      </c>
      <c r="F17">
        <v>227</v>
      </c>
      <c r="G17">
        <v>0</v>
      </c>
      <c r="H17">
        <v>0</v>
      </c>
      <c r="I17">
        <v>-5</v>
      </c>
      <c r="J17">
        <f t="shared" si="0"/>
        <v>222</v>
      </c>
      <c r="K17">
        <v>0</v>
      </c>
      <c r="L17">
        <f t="shared" si="1"/>
        <v>222</v>
      </c>
      <c r="M17">
        <v>18</v>
      </c>
      <c r="N17">
        <v>1</v>
      </c>
      <c r="O17">
        <f t="shared" si="2"/>
        <v>12.333333333333334</v>
      </c>
      <c r="P17" t="s">
        <v>15</v>
      </c>
      <c r="Q17">
        <v>207</v>
      </c>
      <c r="R17">
        <v>0</v>
      </c>
      <c r="S17">
        <v>0</v>
      </c>
      <c r="T17">
        <v>0</v>
      </c>
      <c r="U17">
        <f t="shared" si="3"/>
        <v>207</v>
      </c>
      <c r="V17">
        <v>0</v>
      </c>
      <c r="W17">
        <f t="shared" si="4"/>
        <v>207</v>
      </c>
      <c r="X17">
        <v>1</v>
      </c>
      <c r="Y17">
        <v>2</v>
      </c>
      <c r="Z17">
        <f t="shared" si="5"/>
        <v>207</v>
      </c>
      <c r="AA17" t="s">
        <v>16</v>
      </c>
      <c r="AB17">
        <v>536</v>
      </c>
      <c r="AC17">
        <v>0</v>
      </c>
      <c r="AE17">
        <v>-1</v>
      </c>
      <c r="AF17">
        <f t="shared" si="6"/>
        <v>535</v>
      </c>
      <c r="AG17">
        <v>0</v>
      </c>
      <c r="AH17">
        <f t="shared" si="7"/>
        <v>535</v>
      </c>
      <c r="AI17">
        <v>10</v>
      </c>
      <c r="AJ17">
        <f t="shared" si="8"/>
        <v>6</v>
      </c>
      <c r="AK17">
        <f t="shared" si="25"/>
        <v>53.5</v>
      </c>
      <c r="AL17" t="s">
        <v>19</v>
      </c>
      <c r="AM17">
        <v>1688</v>
      </c>
      <c r="AN17">
        <v>231</v>
      </c>
      <c r="AO17">
        <v>-23</v>
      </c>
      <c r="AP17">
        <f t="shared" si="9"/>
        <v>1896</v>
      </c>
      <c r="AQ17">
        <v>0</v>
      </c>
      <c r="AR17">
        <f t="shared" si="10"/>
        <v>1896</v>
      </c>
      <c r="AS17">
        <v>12</v>
      </c>
      <c r="AT17">
        <f t="shared" si="11"/>
        <v>6</v>
      </c>
      <c r="AU17">
        <f t="shared" si="12"/>
        <v>158</v>
      </c>
      <c r="AV17" t="s">
        <v>20</v>
      </c>
      <c r="AW17">
        <v>352</v>
      </c>
      <c r="AX17">
        <v>0</v>
      </c>
      <c r="AY17">
        <v>0</v>
      </c>
      <c r="AZ17">
        <f t="shared" si="13"/>
        <v>352</v>
      </c>
      <c r="BA17">
        <v>0</v>
      </c>
      <c r="BB17">
        <f t="shared" si="14"/>
        <v>352</v>
      </c>
      <c r="BC17">
        <v>3</v>
      </c>
      <c r="BD17">
        <f t="shared" si="15"/>
        <v>7</v>
      </c>
      <c r="BE17">
        <f t="shared" si="16"/>
        <v>117.33333333333333</v>
      </c>
      <c r="BF17" t="s">
        <v>21</v>
      </c>
      <c r="BG17">
        <v>363</v>
      </c>
      <c r="BH17">
        <v>0</v>
      </c>
      <c r="BI17">
        <v>0</v>
      </c>
      <c r="BJ17">
        <f t="shared" si="17"/>
        <v>363</v>
      </c>
      <c r="BK17">
        <v>0</v>
      </c>
      <c r="BL17">
        <f t="shared" si="18"/>
        <v>363</v>
      </c>
      <c r="BM17">
        <v>4</v>
      </c>
      <c r="BN17">
        <f t="shared" si="19"/>
        <v>5</v>
      </c>
      <c r="BO17">
        <f t="shared" si="20"/>
        <v>90.75</v>
      </c>
      <c r="BP17" t="s">
        <v>22</v>
      </c>
      <c r="BQ17">
        <v>357</v>
      </c>
      <c r="BR17">
        <v>0</v>
      </c>
      <c r="BS17">
        <v>0</v>
      </c>
      <c r="BT17">
        <f t="shared" si="21"/>
        <v>357</v>
      </c>
      <c r="BU17">
        <v>0</v>
      </c>
      <c r="BV17">
        <f t="shared" si="22"/>
        <v>357</v>
      </c>
      <c r="BW17">
        <v>3</v>
      </c>
      <c r="BX17">
        <f t="shared" si="23"/>
        <v>5</v>
      </c>
      <c r="BY17">
        <f t="shared" si="24"/>
        <v>119</v>
      </c>
      <c r="BZ17" t="s">
        <v>23</v>
      </c>
      <c r="CA17">
        <v>18960</v>
      </c>
    </row>
    <row r="18" spans="1:79" ht="17.25" customHeight="1" x14ac:dyDescent="0.3">
      <c r="A18" s="2">
        <v>44551</v>
      </c>
      <c r="B18" t="s">
        <v>56</v>
      </c>
      <c r="C18" t="s">
        <v>57</v>
      </c>
      <c r="D18" t="s">
        <v>27</v>
      </c>
      <c r="E18" t="s">
        <v>4</v>
      </c>
      <c r="F18">
        <v>130</v>
      </c>
      <c r="G18">
        <v>0</v>
      </c>
      <c r="H18">
        <v>0</v>
      </c>
      <c r="I18">
        <v>-3</v>
      </c>
      <c r="J18">
        <f t="shared" si="0"/>
        <v>127</v>
      </c>
      <c r="K18">
        <v>0</v>
      </c>
      <c r="L18">
        <f t="shared" si="1"/>
        <v>127</v>
      </c>
      <c r="M18">
        <v>26</v>
      </c>
      <c r="N18">
        <v>1</v>
      </c>
      <c r="O18">
        <f t="shared" si="2"/>
        <v>4.884615384615385</v>
      </c>
      <c r="P18" t="s">
        <v>15</v>
      </c>
      <c r="Q18">
        <v>140</v>
      </c>
      <c r="R18">
        <v>0</v>
      </c>
      <c r="S18">
        <v>0</v>
      </c>
      <c r="T18">
        <v>0</v>
      </c>
      <c r="U18">
        <f t="shared" si="3"/>
        <v>140</v>
      </c>
      <c r="V18">
        <v>0</v>
      </c>
      <c r="W18">
        <f t="shared" si="4"/>
        <v>140</v>
      </c>
      <c r="X18">
        <v>3</v>
      </c>
      <c r="Y18">
        <v>2</v>
      </c>
      <c r="Z18">
        <f t="shared" si="5"/>
        <v>46.666666666666664</v>
      </c>
      <c r="AA18" t="s">
        <v>16</v>
      </c>
      <c r="AB18">
        <v>2249</v>
      </c>
      <c r="AC18">
        <v>1530</v>
      </c>
      <c r="AE18">
        <v>-9</v>
      </c>
      <c r="AF18">
        <f t="shared" si="6"/>
        <v>3770</v>
      </c>
      <c r="AG18">
        <v>0</v>
      </c>
      <c r="AH18">
        <f t="shared" si="7"/>
        <v>3770</v>
      </c>
      <c r="AI18">
        <v>16</v>
      </c>
      <c r="AJ18">
        <f t="shared" si="8"/>
        <v>6</v>
      </c>
      <c r="AK18">
        <f t="shared" si="25"/>
        <v>235.625</v>
      </c>
      <c r="AL18" t="s">
        <v>19</v>
      </c>
      <c r="AM18">
        <v>1331</v>
      </c>
      <c r="AN18">
        <v>59</v>
      </c>
      <c r="AO18">
        <v>-27</v>
      </c>
      <c r="AP18">
        <f t="shared" si="9"/>
        <v>1363</v>
      </c>
      <c r="AQ18">
        <v>0</v>
      </c>
      <c r="AR18">
        <f t="shared" si="10"/>
        <v>1363</v>
      </c>
      <c r="AS18">
        <v>14</v>
      </c>
      <c r="AT18">
        <f t="shared" si="11"/>
        <v>6</v>
      </c>
      <c r="AU18">
        <f t="shared" si="12"/>
        <v>97.357142857142861</v>
      </c>
      <c r="AV18" t="s">
        <v>20</v>
      </c>
      <c r="AW18">
        <v>272</v>
      </c>
      <c r="AX18">
        <v>0</v>
      </c>
      <c r="AY18">
        <v>0</v>
      </c>
      <c r="AZ18">
        <f t="shared" si="13"/>
        <v>272</v>
      </c>
      <c r="BA18">
        <v>0</v>
      </c>
      <c r="BB18">
        <f t="shared" si="14"/>
        <v>272</v>
      </c>
      <c r="BC18">
        <v>3</v>
      </c>
      <c r="BD18">
        <f t="shared" si="15"/>
        <v>7</v>
      </c>
      <c r="BE18">
        <f t="shared" si="16"/>
        <v>90.666666666666671</v>
      </c>
      <c r="BF18" t="s">
        <v>21</v>
      </c>
      <c r="BG18">
        <v>236</v>
      </c>
      <c r="BH18">
        <v>0</v>
      </c>
      <c r="BI18">
        <v>0</v>
      </c>
      <c r="BJ18">
        <f t="shared" si="17"/>
        <v>236</v>
      </c>
      <c r="BK18">
        <v>0</v>
      </c>
      <c r="BL18">
        <f t="shared" si="18"/>
        <v>236</v>
      </c>
      <c r="BM18">
        <v>5</v>
      </c>
      <c r="BN18">
        <f t="shared" si="19"/>
        <v>5</v>
      </c>
      <c r="BO18">
        <f t="shared" si="20"/>
        <v>47.2</v>
      </c>
      <c r="BP18" t="s">
        <v>22</v>
      </c>
      <c r="BQ18">
        <v>446</v>
      </c>
      <c r="BR18">
        <v>0</v>
      </c>
      <c r="BS18">
        <v>0</v>
      </c>
      <c r="BT18">
        <f t="shared" si="21"/>
        <v>446</v>
      </c>
      <c r="BU18">
        <v>0</v>
      </c>
      <c r="BV18">
        <f t="shared" si="22"/>
        <v>446</v>
      </c>
      <c r="BW18">
        <v>3</v>
      </c>
      <c r="BX18">
        <f t="shared" si="23"/>
        <v>5</v>
      </c>
      <c r="BY18">
        <f t="shared" si="24"/>
        <v>148.66666666666666</v>
      </c>
      <c r="BZ18" t="s">
        <v>23</v>
      </c>
      <c r="CA18">
        <v>10223</v>
      </c>
    </row>
    <row r="19" spans="1:79" ht="17.25" customHeight="1" x14ac:dyDescent="0.3">
      <c r="A19" s="2">
        <v>44551</v>
      </c>
      <c r="B19" t="s">
        <v>58</v>
      </c>
      <c r="C19" t="s">
        <v>59</v>
      </c>
      <c r="D19" t="s">
        <v>27</v>
      </c>
      <c r="E19" t="s">
        <v>4</v>
      </c>
      <c r="F19">
        <v>50</v>
      </c>
      <c r="G19">
        <v>0</v>
      </c>
      <c r="H19">
        <v>0</v>
      </c>
      <c r="I19">
        <v>0</v>
      </c>
      <c r="J19">
        <f t="shared" si="0"/>
        <v>50</v>
      </c>
      <c r="K19">
        <v>0</v>
      </c>
      <c r="L19">
        <f t="shared" si="1"/>
        <v>50</v>
      </c>
      <c r="M19">
        <v>2</v>
      </c>
      <c r="N19">
        <v>1</v>
      </c>
      <c r="O19">
        <f t="shared" si="2"/>
        <v>25</v>
      </c>
      <c r="P19" t="s">
        <v>15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421</v>
      </c>
      <c r="AC19">
        <v>0</v>
      </c>
      <c r="AE19">
        <v>0</v>
      </c>
      <c r="AF19">
        <f t="shared" si="6"/>
        <v>421</v>
      </c>
      <c r="AG19">
        <v>0</v>
      </c>
      <c r="AH19">
        <f t="shared" si="7"/>
        <v>421</v>
      </c>
      <c r="AI19">
        <v>4</v>
      </c>
      <c r="AJ19">
        <f t="shared" si="8"/>
        <v>6</v>
      </c>
      <c r="AK19">
        <f t="shared" si="25"/>
        <v>105.25</v>
      </c>
      <c r="AL19" t="s">
        <v>19</v>
      </c>
      <c r="AM19">
        <v>51</v>
      </c>
      <c r="AN19">
        <v>0</v>
      </c>
      <c r="AO19">
        <v>0</v>
      </c>
      <c r="AP19">
        <f t="shared" si="9"/>
        <v>51</v>
      </c>
      <c r="AQ19">
        <v>0</v>
      </c>
      <c r="AR19">
        <f t="shared" si="10"/>
        <v>51</v>
      </c>
      <c r="AS19">
        <v>3</v>
      </c>
      <c r="AT19">
        <f t="shared" si="11"/>
        <v>6</v>
      </c>
      <c r="AU19">
        <f t="shared" si="12"/>
        <v>17</v>
      </c>
      <c r="AV19" t="s">
        <v>20</v>
      </c>
      <c r="AW19">
        <v>109</v>
      </c>
      <c r="AX19">
        <v>0</v>
      </c>
      <c r="AY19">
        <v>0</v>
      </c>
      <c r="AZ19">
        <f t="shared" si="13"/>
        <v>109</v>
      </c>
      <c r="BA19">
        <v>0</v>
      </c>
      <c r="BB19">
        <f t="shared" si="14"/>
        <v>109</v>
      </c>
      <c r="BC19">
        <v>2</v>
      </c>
      <c r="BD19">
        <f t="shared" si="15"/>
        <v>7</v>
      </c>
      <c r="BE19">
        <f t="shared" si="16"/>
        <v>54.5</v>
      </c>
      <c r="BF19" t="s">
        <v>21</v>
      </c>
      <c r="BG19">
        <v>68</v>
      </c>
      <c r="BH19">
        <v>40</v>
      </c>
      <c r="BI19">
        <v>0</v>
      </c>
      <c r="BJ19">
        <f t="shared" si="17"/>
        <v>108</v>
      </c>
      <c r="BK19">
        <v>0</v>
      </c>
      <c r="BL19">
        <f t="shared" si="18"/>
        <v>108</v>
      </c>
      <c r="BM19">
        <v>1</v>
      </c>
      <c r="BN19">
        <f t="shared" si="19"/>
        <v>5</v>
      </c>
      <c r="BO19">
        <f t="shared" si="20"/>
        <v>108</v>
      </c>
      <c r="BP19" t="s">
        <v>22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2">
        <v>44551</v>
      </c>
      <c r="B20" t="s">
        <v>60</v>
      </c>
      <c r="C20" t="s">
        <v>61</v>
      </c>
      <c r="D20" t="s">
        <v>27</v>
      </c>
      <c r="E20" t="s">
        <v>4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P20" t="s">
        <v>15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671</v>
      </c>
      <c r="AC20">
        <v>0</v>
      </c>
      <c r="AE20">
        <v>0</v>
      </c>
      <c r="AF20">
        <f t="shared" si="6"/>
        <v>671</v>
      </c>
      <c r="AG20">
        <v>0</v>
      </c>
      <c r="AH20">
        <f t="shared" si="7"/>
        <v>671</v>
      </c>
      <c r="AI20">
        <v>14</v>
      </c>
      <c r="AJ20">
        <f t="shared" si="8"/>
        <v>6</v>
      </c>
      <c r="AK20">
        <f t="shared" si="25"/>
        <v>47.928571428571431</v>
      </c>
      <c r="AL20" t="s">
        <v>19</v>
      </c>
      <c r="AM20">
        <v>266</v>
      </c>
      <c r="AN20">
        <v>0</v>
      </c>
      <c r="AO20">
        <v>0</v>
      </c>
      <c r="AP20">
        <f t="shared" si="9"/>
        <v>266</v>
      </c>
      <c r="AQ20">
        <v>360</v>
      </c>
      <c r="AR20">
        <f t="shared" si="10"/>
        <v>626</v>
      </c>
      <c r="AS20">
        <v>5</v>
      </c>
      <c r="AT20">
        <f t="shared" si="11"/>
        <v>6</v>
      </c>
      <c r="AU20">
        <f t="shared" si="12"/>
        <v>125.2</v>
      </c>
      <c r="AV20" t="s">
        <v>20</v>
      </c>
      <c r="AW20">
        <v>320</v>
      </c>
      <c r="AX20">
        <v>0</v>
      </c>
      <c r="AY20">
        <v>-10</v>
      </c>
      <c r="AZ20">
        <f t="shared" si="13"/>
        <v>310</v>
      </c>
      <c r="BA20">
        <v>240</v>
      </c>
      <c r="BB20">
        <f t="shared" si="14"/>
        <v>550</v>
      </c>
      <c r="BC20">
        <v>10</v>
      </c>
      <c r="BD20">
        <f t="shared" si="15"/>
        <v>7</v>
      </c>
      <c r="BE20">
        <f t="shared" si="16"/>
        <v>55</v>
      </c>
      <c r="BF20" t="s">
        <v>21</v>
      </c>
      <c r="BG20">
        <v>168</v>
      </c>
      <c r="BH20">
        <v>0</v>
      </c>
      <c r="BI20">
        <v>0</v>
      </c>
      <c r="BJ20">
        <f t="shared" si="17"/>
        <v>168</v>
      </c>
      <c r="BK20">
        <v>0</v>
      </c>
      <c r="BL20">
        <f t="shared" si="18"/>
        <v>168</v>
      </c>
      <c r="BM20">
        <v>1</v>
      </c>
      <c r="BN20">
        <f t="shared" si="19"/>
        <v>5</v>
      </c>
      <c r="BO20">
        <f t="shared" si="20"/>
        <v>168</v>
      </c>
      <c r="BP20" t="s">
        <v>22</v>
      </c>
      <c r="BQ20">
        <v>331</v>
      </c>
      <c r="BR20">
        <v>0</v>
      </c>
      <c r="BS20">
        <v>0</v>
      </c>
      <c r="BT20">
        <f t="shared" si="21"/>
        <v>331</v>
      </c>
      <c r="BU20">
        <v>0</v>
      </c>
      <c r="BV20">
        <f t="shared" si="22"/>
        <v>331</v>
      </c>
      <c r="BW20">
        <v>3</v>
      </c>
      <c r="BX20">
        <f t="shared" si="23"/>
        <v>5</v>
      </c>
      <c r="BY20">
        <f t="shared" si="24"/>
        <v>110.33333333333333</v>
      </c>
      <c r="BZ20" t="s">
        <v>23</v>
      </c>
      <c r="CA20">
        <v>1477</v>
      </c>
    </row>
    <row r="21" spans="1:79" ht="17.25" customHeight="1" x14ac:dyDescent="0.3">
      <c r="A21" s="2">
        <v>44551</v>
      </c>
      <c r="B21" t="s">
        <v>62</v>
      </c>
      <c r="C21" t="s">
        <v>63</v>
      </c>
      <c r="D21" t="s">
        <v>27</v>
      </c>
      <c r="E21" t="s">
        <v>4</v>
      </c>
      <c r="F21">
        <v>1548</v>
      </c>
      <c r="G21">
        <v>0</v>
      </c>
      <c r="H21">
        <v>0</v>
      </c>
      <c r="I21">
        <v>-45</v>
      </c>
      <c r="J21">
        <f t="shared" si="0"/>
        <v>1503</v>
      </c>
      <c r="K21">
        <v>0</v>
      </c>
      <c r="L21">
        <f t="shared" si="1"/>
        <v>1503</v>
      </c>
      <c r="M21">
        <v>77</v>
      </c>
      <c r="N21">
        <v>1</v>
      </c>
      <c r="O21">
        <f t="shared" si="2"/>
        <v>19.519480519480521</v>
      </c>
      <c r="P21" t="s">
        <v>15</v>
      </c>
      <c r="Q21">
        <v>479</v>
      </c>
      <c r="R21">
        <v>0</v>
      </c>
      <c r="S21">
        <v>0</v>
      </c>
      <c r="T21">
        <v>-44</v>
      </c>
      <c r="U21">
        <f t="shared" si="3"/>
        <v>435</v>
      </c>
      <c r="V21">
        <v>0</v>
      </c>
      <c r="W21">
        <f t="shared" si="4"/>
        <v>435</v>
      </c>
      <c r="X21">
        <v>22</v>
      </c>
      <c r="Y21">
        <v>2</v>
      </c>
      <c r="Z21">
        <f t="shared" si="5"/>
        <v>19.772727272727273</v>
      </c>
      <c r="AA21" t="s">
        <v>16</v>
      </c>
      <c r="AB21">
        <v>12327</v>
      </c>
      <c r="AC21">
        <v>0</v>
      </c>
      <c r="AE21">
        <v>-78</v>
      </c>
      <c r="AF21">
        <f t="shared" si="6"/>
        <v>12249</v>
      </c>
      <c r="AG21">
        <v>6000</v>
      </c>
      <c r="AH21">
        <f t="shared" si="7"/>
        <v>18249</v>
      </c>
      <c r="AI21">
        <v>395</v>
      </c>
      <c r="AJ21">
        <f t="shared" si="8"/>
        <v>6</v>
      </c>
      <c r="AK21">
        <f t="shared" si="25"/>
        <v>46.2</v>
      </c>
      <c r="AL21" t="s">
        <v>19</v>
      </c>
      <c r="AM21">
        <v>2535</v>
      </c>
      <c r="AN21">
        <v>70</v>
      </c>
      <c r="AO21">
        <v>-182</v>
      </c>
      <c r="AP21">
        <f t="shared" si="9"/>
        <v>2423</v>
      </c>
      <c r="AQ21">
        <v>900</v>
      </c>
      <c r="AR21">
        <f t="shared" si="10"/>
        <v>3323</v>
      </c>
      <c r="AS21">
        <v>63</v>
      </c>
      <c r="AT21">
        <f t="shared" si="11"/>
        <v>6</v>
      </c>
      <c r="AU21">
        <f t="shared" si="12"/>
        <v>52.746031746031747</v>
      </c>
      <c r="AV21" t="s">
        <v>20</v>
      </c>
      <c r="AW21">
        <v>2361</v>
      </c>
      <c r="AX21">
        <v>0</v>
      </c>
      <c r="AY21">
        <v>-116</v>
      </c>
      <c r="AZ21">
        <f t="shared" si="13"/>
        <v>2245</v>
      </c>
      <c r="BA21">
        <v>1500</v>
      </c>
      <c r="BB21">
        <f t="shared" si="14"/>
        <v>3745</v>
      </c>
      <c r="BC21">
        <v>91</v>
      </c>
      <c r="BD21">
        <f t="shared" si="15"/>
        <v>7</v>
      </c>
      <c r="BE21">
        <f t="shared" si="16"/>
        <v>41.153846153846153</v>
      </c>
      <c r="BF21" t="s">
        <v>21</v>
      </c>
      <c r="BG21">
        <v>1443</v>
      </c>
      <c r="BH21">
        <v>0</v>
      </c>
      <c r="BI21">
        <v>-20</v>
      </c>
      <c r="BJ21">
        <f t="shared" si="17"/>
        <v>1423</v>
      </c>
      <c r="BK21">
        <v>0</v>
      </c>
      <c r="BL21">
        <f t="shared" si="18"/>
        <v>1423</v>
      </c>
      <c r="BM21">
        <v>39</v>
      </c>
      <c r="BN21">
        <f t="shared" si="19"/>
        <v>5</v>
      </c>
      <c r="BO21">
        <f t="shared" si="20"/>
        <v>36.487179487179489</v>
      </c>
      <c r="BP21" t="s">
        <v>22</v>
      </c>
      <c r="BQ21">
        <v>2126</v>
      </c>
      <c r="BR21">
        <v>0</v>
      </c>
      <c r="BS21">
        <v>0</v>
      </c>
      <c r="BT21">
        <f t="shared" si="21"/>
        <v>2126</v>
      </c>
      <c r="BU21">
        <v>0</v>
      </c>
      <c r="BV21">
        <f t="shared" si="22"/>
        <v>2126</v>
      </c>
      <c r="BW21">
        <v>17</v>
      </c>
      <c r="BX21">
        <f t="shared" si="23"/>
        <v>5</v>
      </c>
      <c r="BY21">
        <f t="shared" si="24"/>
        <v>125.05882352941177</v>
      </c>
      <c r="BZ21" t="s">
        <v>23</v>
      </c>
      <c r="CA21">
        <v>5400</v>
      </c>
    </row>
    <row r="22" spans="1:79" ht="17.25" customHeight="1" x14ac:dyDescent="0.3">
      <c r="A22" s="2">
        <v>44551</v>
      </c>
      <c r="B22" t="s">
        <v>64</v>
      </c>
      <c r="C22" t="s">
        <v>65</v>
      </c>
      <c r="D22" t="s">
        <v>27</v>
      </c>
      <c r="E22" t="s">
        <v>4</v>
      </c>
      <c r="F22">
        <v>30718</v>
      </c>
      <c r="G22">
        <v>0</v>
      </c>
      <c r="H22">
        <v>0</v>
      </c>
      <c r="I22">
        <v>-2670</v>
      </c>
      <c r="J22">
        <f t="shared" si="0"/>
        <v>28048</v>
      </c>
      <c r="K22">
        <v>0</v>
      </c>
      <c r="L22">
        <f t="shared" si="1"/>
        <v>28048</v>
      </c>
      <c r="M22">
        <v>4430</v>
      </c>
      <c r="N22">
        <v>1</v>
      </c>
      <c r="O22">
        <f t="shared" si="2"/>
        <v>6.3313769751693005</v>
      </c>
      <c r="P22" t="s">
        <v>15</v>
      </c>
      <c r="Q22">
        <v>15205</v>
      </c>
      <c r="R22">
        <v>0</v>
      </c>
      <c r="S22">
        <v>0</v>
      </c>
      <c r="T22">
        <v>-131</v>
      </c>
      <c r="U22">
        <f t="shared" si="3"/>
        <v>15074</v>
      </c>
      <c r="V22">
        <v>0</v>
      </c>
      <c r="W22">
        <f t="shared" si="4"/>
        <v>15074</v>
      </c>
      <c r="X22">
        <v>598</v>
      </c>
      <c r="Y22">
        <v>2</v>
      </c>
      <c r="Z22">
        <f t="shared" si="5"/>
        <v>25.207357859531772</v>
      </c>
      <c r="AA22" t="s">
        <v>16</v>
      </c>
      <c r="AB22">
        <v>156642</v>
      </c>
      <c r="AC22">
        <v>0</v>
      </c>
      <c r="AE22">
        <v>-3162</v>
      </c>
      <c r="AF22">
        <f t="shared" si="6"/>
        <v>153480</v>
      </c>
      <c r="AG22">
        <f>51312+15000</f>
        <v>66312</v>
      </c>
      <c r="AH22">
        <f t="shared" si="7"/>
        <v>219792</v>
      </c>
      <c r="AI22">
        <v>4976</v>
      </c>
      <c r="AJ22">
        <f t="shared" si="8"/>
        <v>6</v>
      </c>
      <c r="AK22">
        <f t="shared" si="25"/>
        <v>44.170418006430872</v>
      </c>
      <c r="AL22" t="s">
        <v>19</v>
      </c>
      <c r="AM22">
        <v>24841</v>
      </c>
      <c r="AN22">
        <v>2930</v>
      </c>
      <c r="AO22">
        <v>-2402</v>
      </c>
      <c r="AP22">
        <f t="shared" si="9"/>
        <v>25369</v>
      </c>
      <c r="AQ22">
        <v>0</v>
      </c>
      <c r="AR22">
        <f t="shared" si="10"/>
        <v>25369</v>
      </c>
      <c r="AS22">
        <v>1243</v>
      </c>
      <c r="AT22">
        <f t="shared" si="11"/>
        <v>6</v>
      </c>
      <c r="AU22">
        <f t="shared" si="12"/>
        <v>20.409493161705552</v>
      </c>
      <c r="AV22" t="s">
        <v>20</v>
      </c>
      <c r="AW22">
        <v>35946</v>
      </c>
      <c r="AX22">
        <v>0</v>
      </c>
      <c r="AY22">
        <v>-2018</v>
      </c>
      <c r="AZ22">
        <f t="shared" si="13"/>
        <v>33928</v>
      </c>
      <c r="BA22">
        <v>108253</v>
      </c>
      <c r="BB22">
        <f t="shared" si="14"/>
        <v>142181</v>
      </c>
      <c r="BC22">
        <v>3376</v>
      </c>
      <c r="BD22">
        <f t="shared" si="15"/>
        <v>7</v>
      </c>
      <c r="BE22">
        <f t="shared" si="16"/>
        <v>42.115225118483416</v>
      </c>
      <c r="BF22" t="s">
        <v>21</v>
      </c>
      <c r="BG22">
        <v>28964</v>
      </c>
      <c r="BH22">
        <v>0</v>
      </c>
      <c r="BI22">
        <v>-932</v>
      </c>
      <c r="BJ22">
        <f t="shared" si="17"/>
        <v>28032</v>
      </c>
      <c r="BK22">
        <v>0</v>
      </c>
      <c r="BL22">
        <f t="shared" si="18"/>
        <v>28032</v>
      </c>
      <c r="BM22">
        <v>1370</v>
      </c>
      <c r="BN22">
        <f t="shared" si="19"/>
        <v>5</v>
      </c>
      <c r="BO22">
        <f>IFERROR(BL22/BM22,0)</f>
        <v>20.461313868613139</v>
      </c>
      <c r="BP22" t="s">
        <v>22</v>
      </c>
      <c r="BQ22">
        <v>57777</v>
      </c>
      <c r="BR22">
        <v>0</v>
      </c>
      <c r="BS22">
        <v>-1425</v>
      </c>
      <c r="BT22">
        <f t="shared" si="21"/>
        <v>56352</v>
      </c>
      <c r="BU22">
        <v>0</v>
      </c>
      <c r="BV22">
        <f t="shared" si="22"/>
        <v>56352</v>
      </c>
      <c r="BW22">
        <v>985</v>
      </c>
      <c r="BX22">
        <f t="shared" si="23"/>
        <v>5</v>
      </c>
      <c r="BY22">
        <f t="shared" si="24"/>
        <v>57.210152284263962</v>
      </c>
      <c r="BZ22" t="s">
        <v>23</v>
      </c>
      <c r="CA22">
        <v>185391</v>
      </c>
    </row>
    <row r="23" spans="1:79" ht="17.25" customHeight="1" x14ac:dyDescent="0.3">
      <c r="A23" s="2">
        <v>44551</v>
      </c>
      <c r="B23" t="s">
        <v>66</v>
      </c>
      <c r="C23" t="s">
        <v>67</v>
      </c>
      <c r="D23" t="s">
        <v>27</v>
      </c>
      <c r="E23" t="s">
        <v>4</v>
      </c>
      <c r="F23">
        <v>639</v>
      </c>
      <c r="G23">
        <v>339</v>
      </c>
      <c r="H23">
        <v>0</v>
      </c>
      <c r="I23">
        <v>0</v>
      </c>
      <c r="J23">
        <f t="shared" si="0"/>
        <v>978</v>
      </c>
      <c r="K23">
        <v>0</v>
      </c>
      <c r="L23">
        <f t="shared" si="1"/>
        <v>978</v>
      </c>
      <c r="M23">
        <v>14</v>
      </c>
      <c r="N23">
        <v>1</v>
      </c>
      <c r="O23">
        <f t="shared" si="2"/>
        <v>69.857142857142861</v>
      </c>
      <c r="P23" t="s">
        <v>15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1422</v>
      </c>
      <c r="AC23">
        <v>0</v>
      </c>
      <c r="AE23">
        <v>0</v>
      </c>
      <c r="AF23">
        <f t="shared" si="6"/>
        <v>1422</v>
      </c>
      <c r="AG23">
        <v>0</v>
      </c>
      <c r="AH23">
        <f t="shared" si="7"/>
        <v>1422</v>
      </c>
      <c r="AI23">
        <v>17</v>
      </c>
      <c r="AJ23">
        <f t="shared" si="8"/>
        <v>6</v>
      </c>
      <c r="AK23">
        <f t="shared" si="25"/>
        <v>83.647058823529406</v>
      </c>
      <c r="AL23" t="s">
        <v>19</v>
      </c>
      <c r="AM23">
        <v>516</v>
      </c>
      <c r="AN23">
        <v>950</v>
      </c>
      <c r="AO23">
        <v>-10</v>
      </c>
      <c r="AP23">
        <f t="shared" si="9"/>
        <v>1456</v>
      </c>
      <c r="AQ23">
        <v>0</v>
      </c>
      <c r="AR23">
        <f t="shared" si="10"/>
        <v>1456</v>
      </c>
      <c r="AS23">
        <v>15</v>
      </c>
      <c r="AT23">
        <f t="shared" si="11"/>
        <v>6</v>
      </c>
      <c r="AU23">
        <f t="shared" si="12"/>
        <v>97.066666666666663</v>
      </c>
      <c r="AV23" t="s">
        <v>20</v>
      </c>
      <c r="AW23">
        <v>2</v>
      </c>
      <c r="AX23">
        <v>0</v>
      </c>
      <c r="AY23">
        <v>0</v>
      </c>
      <c r="AZ23">
        <f t="shared" si="13"/>
        <v>2</v>
      </c>
      <c r="BA23">
        <v>0</v>
      </c>
      <c r="BB23">
        <f t="shared" si="14"/>
        <v>2</v>
      </c>
      <c r="BC23">
        <v>5</v>
      </c>
      <c r="BD23">
        <f t="shared" si="15"/>
        <v>7</v>
      </c>
      <c r="BE23">
        <f t="shared" si="16"/>
        <v>0.4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1019</v>
      </c>
      <c r="BR23">
        <v>285</v>
      </c>
      <c r="BS23">
        <v>0</v>
      </c>
      <c r="BT23">
        <f t="shared" si="21"/>
        <v>1304</v>
      </c>
      <c r="BU23">
        <v>0</v>
      </c>
      <c r="BV23">
        <f t="shared" si="22"/>
        <v>1304</v>
      </c>
      <c r="BW23">
        <v>8</v>
      </c>
      <c r="BX23">
        <f t="shared" si="23"/>
        <v>5</v>
      </c>
      <c r="BY23">
        <f t="shared" si="24"/>
        <v>163</v>
      </c>
      <c r="BZ23" t="s">
        <v>23</v>
      </c>
      <c r="CA23">
        <v>0</v>
      </c>
    </row>
    <row r="24" spans="1:79" ht="17.25" customHeight="1" x14ac:dyDescent="0.3">
      <c r="A24" s="2">
        <v>44551</v>
      </c>
      <c r="B24" t="s">
        <v>68</v>
      </c>
      <c r="C24" t="s">
        <v>69</v>
      </c>
      <c r="D24" t="s">
        <v>27</v>
      </c>
      <c r="E24" t="s">
        <v>4</v>
      </c>
      <c r="F24">
        <v>397</v>
      </c>
      <c r="G24">
        <v>0</v>
      </c>
      <c r="H24">
        <v>0</v>
      </c>
      <c r="I24">
        <v>-8</v>
      </c>
      <c r="J24">
        <f t="shared" si="0"/>
        <v>389</v>
      </c>
      <c r="K24">
        <v>0</v>
      </c>
      <c r="L24">
        <f t="shared" si="1"/>
        <v>389</v>
      </c>
      <c r="M24">
        <v>17</v>
      </c>
      <c r="N24">
        <v>1</v>
      </c>
      <c r="O24">
        <f t="shared" si="2"/>
        <v>22.882352941176471</v>
      </c>
      <c r="P24" t="s">
        <v>15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A24" t="s">
        <v>16</v>
      </c>
      <c r="AB24">
        <v>195</v>
      </c>
      <c r="AC24">
        <v>0</v>
      </c>
      <c r="AE24">
        <v>0</v>
      </c>
      <c r="AF24">
        <f t="shared" si="6"/>
        <v>195</v>
      </c>
      <c r="AG24">
        <v>0</v>
      </c>
      <c r="AH24">
        <f t="shared" si="7"/>
        <v>195</v>
      </c>
      <c r="AI24">
        <v>7</v>
      </c>
      <c r="AJ24">
        <f t="shared" si="8"/>
        <v>6</v>
      </c>
      <c r="AK24">
        <f t="shared" si="25"/>
        <v>27.857142857142858</v>
      </c>
      <c r="AL24" t="s">
        <v>19</v>
      </c>
      <c r="AM24">
        <v>1297</v>
      </c>
      <c r="AN24">
        <v>600</v>
      </c>
      <c r="AO24">
        <v>-3</v>
      </c>
      <c r="AP24">
        <f t="shared" si="9"/>
        <v>1894</v>
      </c>
      <c r="AQ24">
        <v>0</v>
      </c>
      <c r="AR24">
        <f t="shared" si="10"/>
        <v>1894</v>
      </c>
      <c r="AS24">
        <v>16</v>
      </c>
      <c r="AT24">
        <f t="shared" si="11"/>
        <v>6</v>
      </c>
      <c r="AU24">
        <f t="shared" si="12"/>
        <v>118.375</v>
      </c>
      <c r="AV24" t="s">
        <v>20</v>
      </c>
      <c r="AW24">
        <v>160</v>
      </c>
      <c r="AX24">
        <v>0</v>
      </c>
      <c r="AY24">
        <v>-5</v>
      </c>
      <c r="AZ24">
        <f t="shared" si="13"/>
        <v>155</v>
      </c>
      <c r="BA24">
        <v>300</v>
      </c>
      <c r="BB24">
        <f t="shared" si="14"/>
        <v>455</v>
      </c>
      <c r="BC24">
        <v>13</v>
      </c>
      <c r="BD24">
        <f t="shared" si="15"/>
        <v>7</v>
      </c>
      <c r="BE24">
        <f t="shared" si="16"/>
        <v>35</v>
      </c>
      <c r="BF24" t="s">
        <v>21</v>
      </c>
      <c r="BG24">
        <v>380</v>
      </c>
      <c r="BH24">
        <v>300</v>
      </c>
      <c r="BI24">
        <v>0</v>
      </c>
      <c r="BJ24">
        <f t="shared" si="17"/>
        <v>680</v>
      </c>
      <c r="BK24">
        <v>0</v>
      </c>
      <c r="BL24">
        <f t="shared" si="18"/>
        <v>680</v>
      </c>
      <c r="BM24">
        <v>6</v>
      </c>
      <c r="BN24">
        <f t="shared" si="19"/>
        <v>5</v>
      </c>
      <c r="BO24">
        <f t="shared" si="20"/>
        <v>113.33333333333333</v>
      </c>
      <c r="BP24" t="s">
        <v>22</v>
      </c>
      <c r="BQ24">
        <v>834</v>
      </c>
      <c r="BR24">
        <v>0</v>
      </c>
      <c r="BS24">
        <v>-5</v>
      </c>
      <c r="BT24">
        <f t="shared" si="21"/>
        <v>829</v>
      </c>
      <c r="BU24">
        <v>0</v>
      </c>
      <c r="BV24">
        <f t="shared" si="22"/>
        <v>829</v>
      </c>
      <c r="BW24">
        <v>8</v>
      </c>
      <c r="BX24">
        <f t="shared" si="23"/>
        <v>5</v>
      </c>
      <c r="BY24">
        <f t="shared" si="24"/>
        <v>103.625</v>
      </c>
      <c r="BZ24" t="s">
        <v>23</v>
      </c>
      <c r="CA24">
        <v>598</v>
      </c>
    </row>
    <row r="25" spans="1:79" ht="17.25" customHeight="1" x14ac:dyDescent="0.3">
      <c r="A25" s="2">
        <v>44551</v>
      </c>
      <c r="B25" t="s">
        <v>70</v>
      </c>
      <c r="C25" t="s">
        <v>71</v>
      </c>
      <c r="D25" t="s">
        <v>27</v>
      </c>
      <c r="E25" t="s">
        <v>4</v>
      </c>
      <c r="F25">
        <v>1550</v>
      </c>
      <c r="G25">
        <v>0</v>
      </c>
      <c r="H25">
        <v>0</v>
      </c>
      <c r="I25">
        <v>-70</v>
      </c>
      <c r="J25">
        <f t="shared" si="0"/>
        <v>1480</v>
      </c>
      <c r="K25">
        <v>0</v>
      </c>
      <c r="L25">
        <f t="shared" si="1"/>
        <v>1480</v>
      </c>
      <c r="M25">
        <v>94</v>
      </c>
      <c r="N25">
        <v>1</v>
      </c>
      <c r="O25">
        <f t="shared" si="2"/>
        <v>15.74468085106383</v>
      </c>
      <c r="P25" t="s">
        <v>15</v>
      </c>
      <c r="Q25">
        <v>528</v>
      </c>
      <c r="R25">
        <v>0</v>
      </c>
      <c r="S25">
        <v>0</v>
      </c>
      <c r="T25">
        <v>-34</v>
      </c>
      <c r="U25">
        <f t="shared" si="3"/>
        <v>494</v>
      </c>
      <c r="V25">
        <v>0</v>
      </c>
      <c r="W25">
        <f t="shared" si="4"/>
        <v>494</v>
      </c>
      <c r="X25">
        <v>23</v>
      </c>
      <c r="Y25">
        <v>2</v>
      </c>
      <c r="Z25">
        <f t="shared" si="5"/>
        <v>21.478260869565219</v>
      </c>
      <c r="AA25" t="s">
        <v>16</v>
      </c>
      <c r="AB25">
        <v>2100</v>
      </c>
      <c r="AC25">
        <v>0</v>
      </c>
      <c r="AE25">
        <v>-20</v>
      </c>
      <c r="AF25">
        <f t="shared" si="6"/>
        <v>2080</v>
      </c>
      <c r="AG25">
        <v>0</v>
      </c>
      <c r="AH25">
        <f t="shared" si="7"/>
        <v>2080</v>
      </c>
      <c r="AI25">
        <v>59</v>
      </c>
      <c r="AJ25">
        <f t="shared" si="8"/>
        <v>6</v>
      </c>
      <c r="AK25">
        <f t="shared" si="25"/>
        <v>35.254237288135592</v>
      </c>
      <c r="AL25" t="s">
        <v>19</v>
      </c>
      <c r="AM25">
        <v>1573</v>
      </c>
      <c r="AN25">
        <v>0</v>
      </c>
      <c r="AO25">
        <v>-115</v>
      </c>
      <c r="AP25">
        <f t="shared" si="9"/>
        <v>1458</v>
      </c>
      <c r="AQ25">
        <v>900</v>
      </c>
      <c r="AR25">
        <f t="shared" si="10"/>
        <v>2358</v>
      </c>
      <c r="AS25">
        <v>82</v>
      </c>
      <c r="AT25">
        <f t="shared" si="11"/>
        <v>6</v>
      </c>
      <c r="AU25">
        <f t="shared" si="12"/>
        <v>28.756097560975611</v>
      </c>
      <c r="AV25" t="s">
        <v>20</v>
      </c>
      <c r="AW25">
        <v>1566</v>
      </c>
      <c r="AX25">
        <v>0</v>
      </c>
      <c r="AY25">
        <v>-104</v>
      </c>
      <c r="AZ25">
        <f t="shared" si="13"/>
        <v>1462</v>
      </c>
      <c r="BA25">
        <v>2100</v>
      </c>
      <c r="BB25">
        <f t="shared" si="14"/>
        <v>3562</v>
      </c>
      <c r="BC25">
        <v>72</v>
      </c>
      <c r="BD25">
        <f t="shared" si="15"/>
        <v>7</v>
      </c>
      <c r="BE25">
        <f t="shared" si="16"/>
        <v>49.472222222222221</v>
      </c>
      <c r="BF25" t="s">
        <v>21</v>
      </c>
      <c r="BG25">
        <v>1007</v>
      </c>
      <c r="BH25">
        <v>0</v>
      </c>
      <c r="BI25">
        <v>-58</v>
      </c>
      <c r="BJ25">
        <f t="shared" si="17"/>
        <v>949</v>
      </c>
      <c r="BK25">
        <v>0</v>
      </c>
      <c r="BL25">
        <f t="shared" si="18"/>
        <v>949</v>
      </c>
      <c r="BM25">
        <v>45</v>
      </c>
      <c r="BN25">
        <f t="shared" si="19"/>
        <v>5</v>
      </c>
      <c r="BO25">
        <f t="shared" si="20"/>
        <v>21.088888888888889</v>
      </c>
      <c r="BP25" t="s">
        <v>22</v>
      </c>
      <c r="BQ25">
        <v>3929</v>
      </c>
      <c r="BR25">
        <v>0</v>
      </c>
      <c r="BS25">
        <v>-20</v>
      </c>
      <c r="BT25">
        <f t="shared" si="21"/>
        <v>3909</v>
      </c>
      <c r="BU25">
        <v>0</v>
      </c>
      <c r="BV25">
        <f t="shared" si="22"/>
        <v>3909</v>
      </c>
      <c r="BW25">
        <v>41</v>
      </c>
      <c r="BX25">
        <f t="shared" si="23"/>
        <v>5</v>
      </c>
      <c r="BY25">
        <f t="shared" si="24"/>
        <v>95.341463414634148</v>
      </c>
      <c r="BZ25" t="s">
        <v>23</v>
      </c>
      <c r="CA25">
        <v>30900</v>
      </c>
    </row>
    <row r="26" spans="1:79" ht="17.25" customHeight="1" x14ac:dyDescent="0.3">
      <c r="A26" s="2">
        <v>44551</v>
      </c>
      <c r="B26" t="s">
        <v>72</v>
      </c>
      <c r="C26" t="s">
        <v>73</v>
      </c>
      <c r="D26" t="s">
        <v>27</v>
      </c>
      <c r="E26" t="s">
        <v>4</v>
      </c>
      <c r="F26">
        <v>606</v>
      </c>
      <c r="G26">
        <v>0</v>
      </c>
      <c r="H26">
        <v>0</v>
      </c>
      <c r="I26">
        <v>-10</v>
      </c>
      <c r="J26">
        <f t="shared" si="0"/>
        <v>596</v>
      </c>
      <c r="K26">
        <v>0</v>
      </c>
      <c r="L26">
        <f t="shared" si="1"/>
        <v>596</v>
      </c>
      <c r="M26">
        <v>33</v>
      </c>
      <c r="N26">
        <v>1</v>
      </c>
      <c r="O26">
        <f t="shared" si="2"/>
        <v>18.060606060606062</v>
      </c>
      <c r="P26" t="s">
        <v>15</v>
      </c>
      <c r="Q26">
        <v>190</v>
      </c>
      <c r="R26">
        <v>0</v>
      </c>
      <c r="S26">
        <v>0</v>
      </c>
      <c r="T26">
        <v>-10</v>
      </c>
      <c r="U26">
        <f t="shared" si="3"/>
        <v>180</v>
      </c>
      <c r="V26">
        <v>0</v>
      </c>
      <c r="W26">
        <f t="shared" si="4"/>
        <v>180</v>
      </c>
      <c r="X26">
        <v>8</v>
      </c>
      <c r="Y26">
        <v>2</v>
      </c>
      <c r="Z26">
        <f t="shared" si="5"/>
        <v>22.5</v>
      </c>
      <c r="AA26" t="s">
        <v>16</v>
      </c>
      <c r="AB26">
        <v>1007</v>
      </c>
      <c r="AC26">
        <v>0</v>
      </c>
      <c r="AE26">
        <v>0</v>
      </c>
      <c r="AF26">
        <f t="shared" si="6"/>
        <v>1007</v>
      </c>
      <c r="AG26">
        <v>0</v>
      </c>
      <c r="AH26">
        <f t="shared" si="7"/>
        <v>1007</v>
      </c>
      <c r="AI26">
        <v>26</v>
      </c>
      <c r="AJ26">
        <f t="shared" si="8"/>
        <v>6</v>
      </c>
      <c r="AK26">
        <f t="shared" si="25"/>
        <v>38.730769230769234</v>
      </c>
      <c r="AL26" t="s">
        <v>19</v>
      </c>
      <c r="AM26">
        <v>1491</v>
      </c>
      <c r="AN26">
        <v>1700</v>
      </c>
      <c r="AO26">
        <v>-82</v>
      </c>
      <c r="AP26">
        <f t="shared" si="9"/>
        <v>3109</v>
      </c>
      <c r="AQ26">
        <v>0</v>
      </c>
      <c r="AR26">
        <f t="shared" si="10"/>
        <v>3109</v>
      </c>
      <c r="AS26">
        <v>30</v>
      </c>
      <c r="AT26">
        <f t="shared" si="11"/>
        <v>6</v>
      </c>
      <c r="AU26">
        <f t="shared" si="12"/>
        <v>103.63333333333334</v>
      </c>
      <c r="AV26" t="s">
        <v>20</v>
      </c>
      <c r="AW26">
        <v>954</v>
      </c>
      <c r="AX26">
        <v>0</v>
      </c>
      <c r="AY26">
        <v>-30</v>
      </c>
      <c r="AZ26">
        <f t="shared" si="13"/>
        <v>924</v>
      </c>
      <c r="BA26">
        <v>0</v>
      </c>
      <c r="BB26">
        <f t="shared" si="14"/>
        <v>924</v>
      </c>
      <c r="BC26">
        <v>15</v>
      </c>
      <c r="BD26">
        <f t="shared" si="15"/>
        <v>7</v>
      </c>
      <c r="BE26">
        <f t="shared" si="16"/>
        <v>61.6</v>
      </c>
      <c r="BF26" t="s">
        <v>21</v>
      </c>
      <c r="BG26">
        <v>1332</v>
      </c>
      <c r="BH26">
        <v>0</v>
      </c>
      <c r="BI26">
        <v>0</v>
      </c>
      <c r="BJ26">
        <f t="shared" si="17"/>
        <v>1332</v>
      </c>
      <c r="BK26">
        <v>0</v>
      </c>
      <c r="BL26">
        <f t="shared" si="18"/>
        <v>1332</v>
      </c>
      <c r="BM26">
        <v>14</v>
      </c>
      <c r="BN26">
        <f t="shared" si="19"/>
        <v>5</v>
      </c>
      <c r="BO26">
        <f t="shared" si="20"/>
        <v>95.142857142857139</v>
      </c>
      <c r="BP26" t="s">
        <v>22</v>
      </c>
      <c r="BQ26">
        <v>450</v>
      </c>
      <c r="BR26">
        <v>475</v>
      </c>
      <c r="BS26">
        <v>-10</v>
      </c>
      <c r="BT26">
        <f t="shared" si="21"/>
        <v>915</v>
      </c>
      <c r="BU26">
        <v>0</v>
      </c>
      <c r="BV26">
        <f t="shared" si="22"/>
        <v>915</v>
      </c>
      <c r="BW26">
        <v>24</v>
      </c>
      <c r="BX26">
        <f t="shared" si="23"/>
        <v>5</v>
      </c>
      <c r="BY26">
        <f t="shared" si="24"/>
        <v>38.125</v>
      </c>
      <c r="BZ26" t="s">
        <v>23</v>
      </c>
      <c r="CA26">
        <v>8700</v>
      </c>
    </row>
    <row r="27" spans="1:79" ht="17.25" customHeight="1" x14ac:dyDescent="0.3">
      <c r="A27" s="2">
        <v>44551</v>
      </c>
      <c r="B27" t="s">
        <v>74</v>
      </c>
      <c r="C27" t="s">
        <v>75</v>
      </c>
      <c r="D27" t="s">
        <v>27</v>
      </c>
      <c r="E27" t="s">
        <v>4</v>
      </c>
      <c r="F27">
        <v>6116</v>
      </c>
      <c r="G27">
        <v>3228</v>
      </c>
      <c r="H27">
        <v>0</v>
      </c>
      <c r="I27">
        <v>-208</v>
      </c>
      <c r="J27">
        <f t="shared" si="0"/>
        <v>9136</v>
      </c>
      <c r="K27">
        <v>0</v>
      </c>
      <c r="L27">
        <f t="shared" si="1"/>
        <v>9136</v>
      </c>
      <c r="M27">
        <v>825</v>
      </c>
      <c r="N27">
        <v>1</v>
      </c>
      <c r="O27">
        <f t="shared" si="2"/>
        <v>11.073939393939394</v>
      </c>
      <c r="P27" t="s">
        <v>15</v>
      </c>
      <c r="Q27">
        <v>1922</v>
      </c>
      <c r="R27">
        <v>2926</v>
      </c>
      <c r="S27">
        <v>0</v>
      </c>
      <c r="T27">
        <v>-300</v>
      </c>
      <c r="U27">
        <f t="shared" si="3"/>
        <v>4548</v>
      </c>
      <c r="V27">
        <v>0</v>
      </c>
      <c r="W27">
        <f t="shared" si="4"/>
        <v>4548</v>
      </c>
      <c r="X27">
        <v>165</v>
      </c>
      <c r="Y27">
        <v>2</v>
      </c>
      <c r="Z27">
        <f>IFERROR(W27/X27,0)</f>
        <v>27.563636363636363</v>
      </c>
      <c r="AA27" t="s">
        <v>16</v>
      </c>
      <c r="AB27">
        <v>6923</v>
      </c>
      <c r="AC27">
        <v>0</v>
      </c>
      <c r="AE27">
        <v>-910</v>
      </c>
      <c r="AF27">
        <f t="shared" si="6"/>
        <v>6013</v>
      </c>
      <c r="AG27">
        <v>0</v>
      </c>
      <c r="AH27">
        <f t="shared" si="7"/>
        <v>6013</v>
      </c>
      <c r="AI27">
        <v>224</v>
      </c>
      <c r="AJ27">
        <f t="shared" si="8"/>
        <v>6</v>
      </c>
      <c r="AK27">
        <f t="shared" si="25"/>
        <v>26.84375</v>
      </c>
      <c r="AL27" t="s">
        <v>19</v>
      </c>
      <c r="AM27">
        <v>1720</v>
      </c>
      <c r="AN27">
        <v>1210</v>
      </c>
      <c r="AO27">
        <v>-85</v>
      </c>
      <c r="AP27">
        <f t="shared" si="9"/>
        <v>2845</v>
      </c>
      <c r="AQ27">
        <v>1500</v>
      </c>
      <c r="AR27">
        <f t="shared" si="10"/>
        <v>4345</v>
      </c>
      <c r="AS27">
        <v>91</v>
      </c>
      <c r="AT27">
        <f t="shared" si="11"/>
        <v>6</v>
      </c>
      <c r="AU27">
        <f t="shared" si="12"/>
        <v>47.747252747252745</v>
      </c>
      <c r="AV27" t="s">
        <v>20</v>
      </c>
      <c r="AW27">
        <v>711</v>
      </c>
      <c r="AX27">
        <v>410</v>
      </c>
      <c r="AY27">
        <v>-170</v>
      </c>
      <c r="AZ27">
        <f t="shared" si="13"/>
        <v>951</v>
      </c>
      <c r="BA27">
        <v>3000</v>
      </c>
      <c r="BB27">
        <f t="shared" si="14"/>
        <v>3951</v>
      </c>
      <c r="BC27">
        <v>80</v>
      </c>
      <c r="BD27">
        <f t="shared" si="15"/>
        <v>7</v>
      </c>
      <c r="BE27">
        <f t="shared" si="16"/>
        <v>49.387500000000003</v>
      </c>
      <c r="BF27" t="s">
        <v>21</v>
      </c>
      <c r="BG27">
        <v>543</v>
      </c>
      <c r="BH27">
        <v>3000</v>
      </c>
      <c r="BI27">
        <v>-22</v>
      </c>
      <c r="BJ27">
        <f t="shared" si="17"/>
        <v>3521</v>
      </c>
      <c r="BK27">
        <v>0</v>
      </c>
      <c r="BL27">
        <f t="shared" si="18"/>
        <v>3521</v>
      </c>
      <c r="BM27">
        <v>90</v>
      </c>
      <c r="BN27">
        <f t="shared" si="19"/>
        <v>5</v>
      </c>
      <c r="BO27">
        <f t="shared" si="20"/>
        <v>39.12222222222222</v>
      </c>
      <c r="BP27" t="s">
        <v>22</v>
      </c>
      <c r="BQ27">
        <v>3097</v>
      </c>
      <c r="BR27">
        <v>2183</v>
      </c>
      <c r="BS27">
        <v>-23</v>
      </c>
      <c r="BT27">
        <f t="shared" si="21"/>
        <v>5257</v>
      </c>
      <c r="BU27">
        <v>0</v>
      </c>
      <c r="BV27">
        <f t="shared" si="22"/>
        <v>5257</v>
      </c>
      <c r="BW27">
        <v>101</v>
      </c>
      <c r="BX27">
        <f t="shared" si="23"/>
        <v>5</v>
      </c>
      <c r="BY27">
        <f t="shared" si="24"/>
        <v>52.049504950495049</v>
      </c>
      <c r="BZ27" t="s">
        <v>23</v>
      </c>
      <c r="CA27">
        <v>1800</v>
      </c>
    </row>
    <row r="28" spans="1:79" ht="17.25" customHeight="1" x14ac:dyDescent="0.3">
      <c r="A28" s="2">
        <v>44551</v>
      </c>
      <c r="B28" t="s">
        <v>76</v>
      </c>
      <c r="C28" t="s">
        <v>77</v>
      </c>
      <c r="D28" t="s">
        <v>27</v>
      </c>
      <c r="E28" t="s">
        <v>4</v>
      </c>
      <c r="F28">
        <v>576</v>
      </c>
      <c r="G28">
        <v>0</v>
      </c>
      <c r="H28">
        <v>0</v>
      </c>
      <c r="I28">
        <v>-40</v>
      </c>
      <c r="J28">
        <f t="shared" si="0"/>
        <v>536</v>
      </c>
      <c r="K28">
        <v>0</v>
      </c>
      <c r="L28">
        <f t="shared" si="1"/>
        <v>536</v>
      </c>
      <c r="M28">
        <v>60</v>
      </c>
      <c r="N28">
        <v>1</v>
      </c>
      <c r="O28">
        <f t="shared" si="2"/>
        <v>8.9333333333333336</v>
      </c>
      <c r="P28" t="s">
        <v>15</v>
      </c>
      <c r="Q28">
        <v>693</v>
      </c>
      <c r="R28">
        <v>0</v>
      </c>
      <c r="S28">
        <v>0</v>
      </c>
      <c r="T28">
        <v>0</v>
      </c>
      <c r="U28">
        <f t="shared" si="3"/>
        <v>693</v>
      </c>
      <c r="V28">
        <v>0</v>
      </c>
      <c r="W28">
        <f t="shared" si="4"/>
        <v>693</v>
      </c>
      <c r="X28">
        <v>11</v>
      </c>
      <c r="Y28">
        <v>2</v>
      </c>
      <c r="Z28">
        <f t="shared" si="5"/>
        <v>63</v>
      </c>
      <c r="AA28" t="s">
        <v>16</v>
      </c>
      <c r="AB28">
        <v>1886</v>
      </c>
      <c r="AC28">
        <v>0</v>
      </c>
      <c r="AE28">
        <v>-70</v>
      </c>
      <c r="AF28">
        <f t="shared" si="6"/>
        <v>1816</v>
      </c>
      <c r="AG28">
        <v>0</v>
      </c>
      <c r="AH28">
        <f t="shared" si="7"/>
        <v>1816</v>
      </c>
      <c r="AI28">
        <v>40</v>
      </c>
      <c r="AJ28">
        <f t="shared" si="8"/>
        <v>6</v>
      </c>
      <c r="AK28">
        <f t="shared" si="25"/>
        <v>45.4</v>
      </c>
      <c r="AL28" t="s">
        <v>19</v>
      </c>
      <c r="AM28">
        <v>688</v>
      </c>
      <c r="AN28">
        <v>0</v>
      </c>
      <c r="AO28">
        <v>-31</v>
      </c>
      <c r="AP28">
        <f t="shared" si="9"/>
        <v>657</v>
      </c>
      <c r="AQ28">
        <v>300</v>
      </c>
      <c r="AR28">
        <f t="shared" si="10"/>
        <v>957</v>
      </c>
      <c r="AS28">
        <v>11</v>
      </c>
      <c r="AT28">
        <f t="shared" si="11"/>
        <v>6</v>
      </c>
      <c r="AU28">
        <f t="shared" si="12"/>
        <v>87</v>
      </c>
      <c r="AV28" t="s">
        <v>20</v>
      </c>
      <c r="AW28">
        <v>572</v>
      </c>
      <c r="AX28">
        <v>0</v>
      </c>
      <c r="AY28">
        <v>-30</v>
      </c>
      <c r="AZ28">
        <f t="shared" si="13"/>
        <v>542</v>
      </c>
      <c r="BA28">
        <v>1200</v>
      </c>
      <c r="BB28">
        <f t="shared" si="14"/>
        <v>1742</v>
      </c>
      <c r="BC28">
        <v>32</v>
      </c>
      <c r="BD28">
        <f t="shared" si="15"/>
        <v>7</v>
      </c>
      <c r="BE28">
        <f t="shared" si="16"/>
        <v>54.4375</v>
      </c>
      <c r="BF28" t="s">
        <v>21</v>
      </c>
      <c r="BG28">
        <v>432</v>
      </c>
      <c r="BH28">
        <v>0</v>
      </c>
      <c r="BI28">
        <v>0</v>
      </c>
      <c r="BJ28">
        <f t="shared" si="17"/>
        <v>432</v>
      </c>
      <c r="BK28">
        <v>0</v>
      </c>
      <c r="BL28">
        <f t="shared" si="18"/>
        <v>432</v>
      </c>
      <c r="BM28">
        <v>13</v>
      </c>
      <c r="BN28">
        <f t="shared" si="19"/>
        <v>5</v>
      </c>
      <c r="BO28">
        <f t="shared" si="20"/>
        <v>33.230769230769234</v>
      </c>
      <c r="BP28" t="s">
        <v>22</v>
      </c>
      <c r="BQ28">
        <v>1502</v>
      </c>
      <c r="BR28">
        <v>0</v>
      </c>
      <c r="BS28">
        <v>-10</v>
      </c>
      <c r="BT28">
        <f t="shared" si="21"/>
        <v>1492</v>
      </c>
      <c r="BU28">
        <v>0</v>
      </c>
      <c r="BV28">
        <f t="shared" si="22"/>
        <v>1492</v>
      </c>
      <c r="BW28">
        <v>17</v>
      </c>
      <c r="BX28">
        <f t="shared" si="23"/>
        <v>5</v>
      </c>
      <c r="BY28">
        <f t="shared" si="24"/>
        <v>87.764705882352942</v>
      </c>
      <c r="BZ28" t="s">
        <v>23</v>
      </c>
      <c r="CA28">
        <v>9900</v>
      </c>
    </row>
    <row r="29" spans="1:79" ht="17.25" customHeight="1" x14ac:dyDescent="0.3">
      <c r="A29" s="2">
        <v>44551</v>
      </c>
      <c r="B29" t="s">
        <v>78</v>
      </c>
      <c r="C29" t="s">
        <v>79</v>
      </c>
      <c r="D29" t="s">
        <v>27</v>
      </c>
      <c r="E29" t="s">
        <v>4</v>
      </c>
      <c r="F29">
        <v>927</v>
      </c>
      <c r="G29">
        <v>0</v>
      </c>
      <c r="H29">
        <v>0</v>
      </c>
      <c r="I29">
        <v>0</v>
      </c>
      <c r="J29">
        <f t="shared" si="0"/>
        <v>927</v>
      </c>
      <c r="K29">
        <v>0</v>
      </c>
      <c r="L29">
        <f t="shared" si="1"/>
        <v>927</v>
      </c>
      <c r="M29">
        <v>27</v>
      </c>
      <c r="N29">
        <v>1</v>
      </c>
      <c r="O29">
        <f t="shared" si="2"/>
        <v>34.333333333333336</v>
      </c>
      <c r="P29" t="s">
        <v>15</v>
      </c>
      <c r="Q29">
        <v>537</v>
      </c>
      <c r="R29">
        <v>0</v>
      </c>
      <c r="S29">
        <v>0</v>
      </c>
      <c r="T29">
        <v>0</v>
      </c>
      <c r="U29">
        <f t="shared" si="3"/>
        <v>537</v>
      </c>
      <c r="V29">
        <v>0</v>
      </c>
      <c r="W29">
        <f t="shared" si="4"/>
        <v>537</v>
      </c>
      <c r="X29">
        <v>5</v>
      </c>
      <c r="Y29">
        <v>2</v>
      </c>
      <c r="Z29">
        <f t="shared" si="5"/>
        <v>107.4</v>
      </c>
      <c r="AA29" t="s">
        <v>16</v>
      </c>
      <c r="AB29">
        <v>2686</v>
      </c>
      <c r="AC29">
        <v>0</v>
      </c>
      <c r="AE29">
        <v>-10</v>
      </c>
      <c r="AF29">
        <f t="shared" si="6"/>
        <v>2676</v>
      </c>
      <c r="AG29">
        <v>0</v>
      </c>
      <c r="AH29">
        <f t="shared" si="7"/>
        <v>2676</v>
      </c>
      <c r="AI29">
        <v>52</v>
      </c>
      <c r="AJ29">
        <f t="shared" si="8"/>
        <v>6</v>
      </c>
      <c r="AK29">
        <f t="shared" si="25"/>
        <v>51.46153846153846</v>
      </c>
      <c r="AL29" t="s">
        <v>19</v>
      </c>
      <c r="AM29">
        <v>904</v>
      </c>
      <c r="AN29">
        <v>0</v>
      </c>
      <c r="AO29">
        <v>-61</v>
      </c>
      <c r="AP29">
        <f t="shared" si="9"/>
        <v>843</v>
      </c>
      <c r="AQ29">
        <v>0</v>
      </c>
      <c r="AR29">
        <f t="shared" si="10"/>
        <v>843</v>
      </c>
      <c r="AS29">
        <v>11</v>
      </c>
      <c r="AT29">
        <f t="shared" si="11"/>
        <v>6</v>
      </c>
      <c r="AU29">
        <f t="shared" si="12"/>
        <v>76.63636363636364</v>
      </c>
      <c r="AV29" t="s">
        <v>20</v>
      </c>
      <c r="AW29">
        <v>1098</v>
      </c>
      <c r="AX29">
        <v>0</v>
      </c>
      <c r="AY29">
        <v>-20</v>
      </c>
      <c r="AZ29">
        <f t="shared" si="13"/>
        <v>1078</v>
      </c>
      <c r="BA29">
        <v>600</v>
      </c>
      <c r="BB29">
        <f t="shared" si="14"/>
        <v>1678</v>
      </c>
      <c r="BC29">
        <v>38</v>
      </c>
      <c r="BD29">
        <f t="shared" si="15"/>
        <v>7</v>
      </c>
      <c r="BE29">
        <f t="shared" si="16"/>
        <v>44.157894736842103</v>
      </c>
      <c r="BF29" t="s">
        <v>21</v>
      </c>
      <c r="BG29">
        <v>524</v>
      </c>
      <c r="BH29">
        <v>0</v>
      </c>
      <c r="BI29">
        <v>0</v>
      </c>
      <c r="BJ29">
        <f t="shared" si="17"/>
        <v>524</v>
      </c>
      <c r="BK29">
        <v>600</v>
      </c>
      <c r="BL29">
        <f t="shared" si="18"/>
        <v>1124</v>
      </c>
      <c r="BM29">
        <v>16</v>
      </c>
      <c r="BN29">
        <f t="shared" si="19"/>
        <v>5</v>
      </c>
      <c r="BO29">
        <f t="shared" si="20"/>
        <v>70.25</v>
      </c>
      <c r="BP29" t="s">
        <v>22</v>
      </c>
      <c r="BQ29">
        <v>1459</v>
      </c>
      <c r="BR29">
        <v>0</v>
      </c>
      <c r="BS29">
        <v>0</v>
      </c>
      <c r="BT29">
        <f t="shared" si="21"/>
        <v>1459</v>
      </c>
      <c r="BU29">
        <v>0</v>
      </c>
      <c r="BV29">
        <f t="shared" si="22"/>
        <v>1459</v>
      </c>
      <c r="BW29">
        <v>5</v>
      </c>
      <c r="BX29">
        <f t="shared" si="23"/>
        <v>5</v>
      </c>
      <c r="BY29">
        <f t="shared" si="24"/>
        <v>291.8</v>
      </c>
      <c r="BZ29" t="s">
        <v>23</v>
      </c>
      <c r="CA29">
        <v>1500</v>
      </c>
    </row>
    <row r="30" spans="1:79" ht="17.25" customHeight="1" x14ac:dyDescent="0.3">
      <c r="A30" s="2">
        <v>44551</v>
      </c>
      <c r="B30" t="s">
        <v>80</v>
      </c>
      <c r="C30" t="s">
        <v>81</v>
      </c>
      <c r="D30" t="s">
        <v>27</v>
      </c>
      <c r="E30" t="s">
        <v>4</v>
      </c>
      <c r="F30">
        <v>1179</v>
      </c>
      <c r="G30">
        <v>0</v>
      </c>
      <c r="H30">
        <v>0</v>
      </c>
      <c r="I30">
        <v>-20</v>
      </c>
      <c r="J30">
        <f t="shared" si="0"/>
        <v>1159</v>
      </c>
      <c r="K30">
        <v>0</v>
      </c>
      <c r="L30">
        <f t="shared" si="1"/>
        <v>1159</v>
      </c>
      <c r="M30">
        <v>30</v>
      </c>
      <c r="N30">
        <v>1</v>
      </c>
      <c r="O30">
        <f t="shared" si="2"/>
        <v>38.633333333333333</v>
      </c>
      <c r="P30" t="s">
        <v>15</v>
      </c>
      <c r="Q30">
        <v>281</v>
      </c>
      <c r="R30">
        <v>0</v>
      </c>
      <c r="S30">
        <v>0</v>
      </c>
      <c r="T30">
        <v>0</v>
      </c>
      <c r="U30">
        <f t="shared" si="3"/>
        <v>281</v>
      </c>
      <c r="V30">
        <v>0</v>
      </c>
      <c r="W30">
        <f t="shared" si="4"/>
        <v>281</v>
      </c>
      <c r="X30">
        <v>7</v>
      </c>
      <c r="Y30">
        <v>2</v>
      </c>
      <c r="Z30">
        <f t="shared" si="5"/>
        <v>40.142857142857146</v>
      </c>
      <c r="AA30" t="s">
        <v>16</v>
      </c>
      <c r="AB30">
        <v>2782</v>
      </c>
      <c r="AC30">
        <v>0</v>
      </c>
      <c r="AE30">
        <v>-30</v>
      </c>
      <c r="AF30">
        <f t="shared" si="6"/>
        <v>2752</v>
      </c>
      <c r="AG30">
        <v>0</v>
      </c>
      <c r="AH30">
        <f t="shared" si="7"/>
        <v>2752</v>
      </c>
      <c r="AI30">
        <v>99</v>
      </c>
      <c r="AJ30">
        <f t="shared" si="8"/>
        <v>6</v>
      </c>
      <c r="AK30">
        <f t="shared" si="25"/>
        <v>27.797979797979799</v>
      </c>
      <c r="AL30" t="s">
        <v>19</v>
      </c>
      <c r="AM30">
        <v>1676</v>
      </c>
      <c r="AN30">
        <v>70</v>
      </c>
      <c r="AO30">
        <v>-94</v>
      </c>
      <c r="AP30">
        <f t="shared" si="9"/>
        <v>1652</v>
      </c>
      <c r="AQ30">
        <v>0</v>
      </c>
      <c r="AR30">
        <f t="shared" si="10"/>
        <v>1652</v>
      </c>
      <c r="AS30">
        <v>40</v>
      </c>
      <c r="AT30">
        <f t="shared" si="11"/>
        <v>6</v>
      </c>
      <c r="AU30">
        <f t="shared" si="12"/>
        <v>41.3</v>
      </c>
      <c r="AV30" t="s">
        <v>20</v>
      </c>
      <c r="AW30">
        <v>2107</v>
      </c>
      <c r="AX30">
        <v>0</v>
      </c>
      <c r="AY30">
        <v>-28</v>
      </c>
      <c r="AZ30">
        <f t="shared" si="13"/>
        <v>2079</v>
      </c>
      <c r="BA30">
        <v>1500</v>
      </c>
      <c r="BB30">
        <f t="shared" si="14"/>
        <v>3579</v>
      </c>
      <c r="BC30">
        <v>77</v>
      </c>
      <c r="BD30">
        <f t="shared" si="15"/>
        <v>7</v>
      </c>
      <c r="BE30">
        <f t="shared" si="16"/>
        <v>46.480519480519483</v>
      </c>
      <c r="BF30" t="s">
        <v>21</v>
      </c>
      <c r="BG30">
        <v>746</v>
      </c>
      <c r="BH30">
        <v>40</v>
      </c>
      <c r="BI30">
        <v>-10</v>
      </c>
      <c r="BJ30">
        <f t="shared" si="17"/>
        <v>776</v>
      </c>
      <c r="BK30">
        <v>300</v>
      </c>
      <c r="BL30">
        <f t="shared" si="18"/>
        <v>1076</v>
      </c>
      <c r="BM30">
        <v>29</v>
      </c>
      <c r="BN30">
        <f t="shared" si="19"/>
        <v>5</v>
      </c>
      <c r="BO30">
        <f t="shared" si="20"/>
        <v>37.103448275862071</v>
      </c>
      <c r="BP30" t="s">
        <v>22</v>
      </c>
      <c r="BQ30">
        <v>1653</v>
      </c>
      <c r="BR30">
        <v>0</v>
      </c>
      <c r="BS30">
        <v>0</v>
      </c>
      <c r="BT30">
        <f t="shared" si="21"/>
        <v>1653</v>
      </c>
      <c r="BU30">
        <v>0</v>
      </c>
      <c r="BV30">
        <f t="shared" si="22"/>
        <v>1653</v>
      </c>
      <c r="BW30">
        <v>14</v>
      </c>
      <c r="BX30">
        <f t="shared" si="23"/>
        <v>5</v>
      </c>
      <c r="BY30">
        <f t="shared" si="24"/>
        <v>118.07142857142857</v>
      </c>
      <c r="BZ30" t="s">
        <v>23</v>
      </c>
      <c r="CA30">
        <v>0</v>
      </c>
    </row>
    <row r="31" spans="1:79" ht="17.25" customHeight="1" x14ac:dyDescent="0.3">
      <c r="A31" s="2">
        <v>44551</v>
      </c>
      <c r="B31" t="s">
        <v>82</v>
      </c>
      <c r="C31" t="s">
        <v>83</v>
      </c>
      <c r="D31" t="s">
        <v>27</v>
      </c>
      <c r="E31" t="s">
        <v>4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P31" t="s">
        <v>15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115</v>
      </c>
      <c r="AC31">
        <v>0</v>
      </c>
      <c r="AE31">
        <v>-26</v>
      </c>
      <c r="AF31">
        <f t="shared" si="6"/>
        <v>89</v>
      </c>
      <c r="AG31">
        <v>0</v>
      </c>
      <c r="AH31">
        <f t="shared" si="7"/>
        <v>89</v>
      </c>
      <c r="AI31">
        <v>52</v>
      </c>
      <c r="AJ31">
        <f t="shared" si="8"/>
        <v>6</v>
      </c>
      <c r="AK31">
        <f t="shared" si="25"/>
        <v>1.7115384615384615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32</v>
      </c>
      <c r="AX31">
        <v>0</v>
      </c>
      <c r="AY31">
        <v>0</v>
      </c>
      <c r="AZ31">
        <f t="shared" si="13"/>
        <v>32</v>
      </c>
      <c r="BA31">
        <v>0</v>
      </c>
      <c r="BB31">
        <f t="shared" si="14"/>
        <v>32</v>
      </c>
      <c r="BC31">
        <v>32</v>
      </c>
      <c r="BD31">
        <f t="shared" si="15"/>
        <v>7</v>
      </c>
      <c r="BE31">
        <f t="shared" si="16"/>
        <v>1</v>
      </c>
      <c r="BF31" t="s">
        <v>21</v>
      </c>
      <c r="BG31">
        <v>11</v>
      </c>
      <c r="BH31">
        <v>0</v>
      </c>
      <c r="BI31">
        <v>0</v>
      </c>
      <c r="BJ31">
        <f t="shared" si="17"/>
        <v>11</v>
      </c>
      <c r="BK31">
        <v>0</v>
      </c>
      <c r="BL31">
        <f t="shared" si="18"/>
        <v>11</v>
      </c>
      <c r="BM31">
        <v>15</v>
      </c>
      <c r="BN31">
        <f t="shared" si="19"/>
        <v>5</v>
      </c>
      <c r="BO31">
        <f t="shared" si="20"/>
        <v>0.73333333333333328</v>
      </c>
      <c r="BP31" t="s">
        <v>22</v>
      </c>
      <c r="BQ31">
        <v>137</v>
      </c>
      <c r="BR31">
        <v>0</v>
      </c>
      <c r="BS31">
        <v>0</v>
      </c>
      <c r="BT31">
        <f t="shared" si="21"/>
        <v>137</v>
      </c>
      <c r="BU31">
        <v>0</v>
      </c>
      <c r="BV31">
        <f t="shared" si="22"/>
        <v>137</v>
      </c>
      <c r="BW31">
        <v>11</v>
      </c>
      <c r="BX31">
        <f t="shared" si="23"/>
        <v>5</v>
      </c>
      <c r="BY31">
        <f t="shared" si="24"/>
        <v>12.454545454545455</v>
      </c>
      <c r="BZ31" t="s">
        <v>23</v>
      </c>
      <c r="CA31">
        <v>0</v>
      </c>
    </row>
    <row r="32" spans="1:79" ht="17.25" customHeight="1" x14ac:dyDescent="0.3">
      <c r="A32" s="2">
        <v>44551</v>
      </c>
      <c r="B32" t="s">
        <v>84</v>
      </c>
      <c r="C32" t="s">
        <v>85</v>
      </c>
      <c r="D32" t="s">
        <v>27</v>
      </c>
      <c r="E32" t="s">
        <v>4</v>
      </c>
      <c r="F32">
        <v>1914</v>
      </c>
      <c r="G32">
        <v>100</v>
      </c>
      <c r="H32">
        <v>0</v>
      </c>
      <c r="I32">
        <v>-61</v>
      </c>
      <c r="J32">
        <f t="shared" si="0"/>
        <v>1953</v>
      </c>
      <c r="K32">
        <v>0</v>
      </c>
      <c r="L32">
        <f t="shared" si="1"/>
        <v>1953</v>
      </c>
      <c r="M32">
        <v>168</v>
      </c>
      <c r="N32">
        <v>1</v>
      </c>
      <c r="O32">
        <f t="shared" si="2"/>
        <v>11.625</v>
      </c>
      <c r="P32" t="s">
        <v>15</v>
      </c>
      <c r="Q32">
        <v>1249</v>
      </c>
      <c r="R32">
        <v>0</v>
      </c>
      <c r="S32">
        <v>0</v>
      </c>
      <c r="T32">
        <v>-34</v>
      </c>
      <c r="U32">
        <f t="shared" si="3"/>
        <v>1215</v>
      </c>
      <c r="V32">
        <v>0</v>
      </c>
      <c r="W32">
        <f t="shared" si="4"/>
        <v>1215</v>
      </c>
      <c r="X32">
        <v>33</v>
      </c>
      <c r="Y32">
        <v>2</v>
      </c>
      <c r="Z32">
        <f t="shared" si="5"/>
        <v>36.81818181818182</v>
      </c>
      <c r="AA32" t="s">
        <v>16</v>
      </c>
      <c r="AB32">
        <v>8337</v>
      </c>
      <c r="AC32">
        <v>0</v>
      </c>
      <c r="AE32">
        <v>-1231</v>
      </c>
      <c r="AF32">
        <f t="shared" si="6"/>
        <v>7106</v>
      </c>
      <c r="AG32">
        <v>0</v>
      </c>
      <c r="AH32">
        <f t="shared" si="7"/>
        <v>7106</v>
      </c>
      <c r="AI32">
        <v>308</v>
      </c>
      <c r="AJ32">
        <f t="shared" si="8"/>
        <v>6</v>
      </c>
      <c r="AK32">
        <f t="shared" si="25"/>
        <v>23.071428571428573</v>
      </c>
      <c r="AL32" t="s">
        <v>19</v>
      </c>
      <c r="AM32">
        <v>2042</v>
      </c>
      <c r="AN32">
        <v>345</v>
      </c>
      <c r="AO32">
        <v>-139</v>
      </c>
      <c r="AP32">
        <f t="shared" si="9"/>
        <v>2248</v>
      </c>
      <c r="AQ32">
        <v>0</v>
      </c>
      <c r="AR32">
        <f t="shared" si="10"/>
        <v>2248</v>
      </c>
      <c r="AS32">
        <v>60</v>
      </c>
      <c r="AT32">
        <f t="shared" si="11"/>
        <v>6</v>
      </c>
      <c r="AU32">
        <f t="shared" si="12"/>
        <v>37.466666666666669</v>
      </c>
      <c r="AV32" t="s">
        <v>20</v>
      </c>
      <c r="AW32">
        <v>2392</v>
      </c>
      <c r="AX32">
        <v>0</v>
      </c>
      <c r="AY32">
        <v>-20</v>
      </c>
      <c r="AZ32">
        <f t="shared" si="13"/>
        <v>2372</v>
      </c>
      <c r="BA32">
        <v>0</v>
      </c>
      <c r="BB32">
        <f t="shared" si="14"/>
        <v>2372</v>
      </c>
      <c r="BC32">
        <v>86</v>
      </c>
      <c r="BD32">
        <f t="shared" si="15"/>
        <v>7</v>
      </c>
      <c r="BE32">
        <f t="shared" si="16"/>
        <v>27.581395348837209</v>
      </c>
      <c r="BF32" t="s">
        <v>21</v>
      </c>
      <c r="BG32">
        <v>964</v>
      </c>
      <c r="BH32">
        <v>0</v>
      </c>
      <c r="BI32">
        <v>-46</v>
      </c>
      <c r="BJ32">
        <f t="shared" si="17"/>
        <v>918</v>
      </c>
      <c r="BK32">
        <v>0</v>
      </c>
      <c r="BL32">
        <f t="shared" si="18"/>
        <v>918</v>
      </c>
      <c r="BM32">
        <v>62</v>
      </c>
      <c r="BN32">
        <f t="shared" si="19"/>
        <v>5</v>
      </c>
      <c r="BO32">
        <f t="shared" si="20"/>
        <v>14.806451612903226</v>
      </c>
      <c r="BP32" t="s">
        <v>22</v>
      </c>
      <c r="BQ32">
        <v>1518</v>
      </c>
      <c r="BR32">
        <v>0</v>
      </c>
      <c r="BS32">
        <v>-27</v>
      </c>
      <c r="BT32">
        <f t="shared" si="21"/>
        <v>1491</v>
      </c>
      <c r="BU32">
        <v>0</v>
      </c>
      <c r="BV32">
        <f t="shared" si="22"/>
        <v>1491</v>
      </c>
      <c r="BW32">
        <v>45</v>
      </c>
      <c r="BX32">
        <f t="shared" si="23"/>
        <v>5</v>
      </c>
      <c r="BY32">
        <f t="shared" si="24"/>
        <v>33.133333333333333</v>
      </c>
      <c r="BZ32" t="s">
        <v>23</v>
      </c>
      <c r="CA32">
        <v>20000</v>
      </c>
    </row>
    <row r="33" spans="1:79" ht="17.25" customHeight="1" x14ac:dyDescent="0.3">
      <c r="A33" s="2">
        <v>44551</v>
      </c>
      <c r="B33" t="s">
        <v>86</v>
      </c>
      <c r="C33" t="s">
        <v>87</v>
      </c>
      <c r="D33" t="s">
        <v>27</v>
      </c>
      <c r="E33" t="s">
        <v>4</v>
      </c>
      <c r="F33">
        <v>281</v>
      </c>
      <c r="G33">
        <v>1657</v>
      </c>
      <c r="H33">
        <v>0</v>
      </c>
      <c r="I33">
        <v>0</v>
      </c>
      <c r="J33">
        <f t="shared" si="0"/>
        <v>1938</v>
      </c>
      <c r="K33">
        <v>0</v>
      </c>
      <c r="L33">
        <f t="shared" si="1"/>
        <v>1938</v>
      </c>
      <c r="M33">
        <v>183</v>
      </c>
      <c r="N33">
        <v>1</v>
      </c>
      <c r="O33">
        <f t="shared" si="2"/>
        <v>10.590163934426229</v>
      </c>
      <c r="P33" t="s">
        <v>15</v>
      </c>
      <c r="Q33">
        <v>784</v>
      </c>
      <c r="R33">
        <v>2422</v>
      </c>
      <c r="S33">
        <v>0</v>
      </c>
      <c r="T33">
        <v>0</v>
      </c>
      <c r="U33">
        <f t="shared" si="3"/>
        <v>3206</v>
      </c>
      <c r="V33">
        <v>0</v>
      </c>
      <c r="W33">
        <f t="shared" si="4"/>
        <v>3206</v>
      </c>
      <c r="X33">
        <v>32</v>
      </c>
      <c r="Y33">
        <v>2</v>
      </c>
      <c r="Z33">
        <f t="shared" si="5"/>
        <v>100.1875</v>
      </c>
      <c r="AA33" t="s">
        <v>16</v>
      </c>
      <c r="AB33">
        <v>14603</v>
      </c>
      <c r="AC33">
        <v>0</v>
      </c>
      <c r="AE33">
        <v>0</v>
      </c>
      <c r="AF33">
        <f t="shared" si="6"/>
        <v>14603</v>
      </c>
      <c r="AG33">
        <v>435</v>
      </c>
      <c r="AH33">
        <f t="shared" si="7"/>
        <v>15038</v>
      </c>
      <c r="AI33">
        <v>230</v>
      </c>
      <c r="AJ33">
        <f t="shared" si="8"/>
        <v>6</v>
      </c>
      <c r="AK33">
        <f t="shared" si="25"/>
        <v>65.382608695652181</v>
      </c>
      <c r="AL33" t="s">
        <v>19</v>
      </c>
      <c r="AM33">
        <v>1426</v>
      </c>
      <c r="AN33">
        <v>447</v>
      </c>
      <c r="AO33">
        <v>0</v>
      </c>
      <c r="AP33">
        <f t="shared" si="9"/>
        <v>1873</v>
      </c>
      <c r="AQ33">
        <v>1838</v>
      </c>
      <c r="AR33">
        <f t="shared" si="10"/>
        <v>3711</v>
      </c>
      <c r="AS33">
        <v>39</v>
      </c>
      <c r="AT33">
        <f t="shared" si="11"/>
        <v>6</v>
      </c>
      <c r="AU33">
        <f t="shared" si="12"/>
        <v>95.15384615384616</v>
      </c>
      <c r="AV33" t="s">
        <v>20</v>
      </c>
      <c r="AW33">
        <v>977</v>
      </c>
      <c r="AX33">
        <v>4000</v>
      </c>
      <c r="AY33">
        <v>-360</v>
      </c>
      <c r="AZ33">
        <f t="shared" si="13"/>
        <v>4617</v>
      </c>
      <c r="BA33">
        <v>0</v>
      </c>
      <c r="BB33">
        <f t="shared" si="14"/>
        <v>4617</v>
      </c>
      <c r="BC33">
        <v>50</v>
      </c>
      <c r="BD33">
        <f t="shared" si="15"/>
        <v>7</v>
      </c>
      <c r="BE33">
        <f t="shared" si="16"/>
        <v>92.34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2818</v>
      </c>
      <c r="BS33">
        <v>0</v>
      </c>
      <c r="BT33">
        <f t="shared" si="21"/>
        <v>4059</v>
      </c>
      <c r="BU33">
        <v>0</v>
      </c>
      <c r="BV33">
        <f t="shared" si="22"/>
        <v>4059</v>
      </c>
      <c r="BW33">
        <v>72</v>
      </c>
      <c r="BX33">
        <f t="shared" si="23"/>
        <v>5</v>
      </c>
      <c r="BY33">
        <f t="shared" si="24"/>
        <v>56.375</v>
      </c>
      <c r="BZ33" t="s">
        <v>23</v>
      </c>
      <c r="CA33">
        <v>18707</v>
      </c>
    </row>
    <row r="34" spans="1:79" ht="17.25" customHeight="1" x14ac:dyDescent="0.3">
      <c r="A34" s="2">
        <v>44551</v>
      </c>
      <c r="B34" t="s">
        <v>88</v>
      </c>
      <c r="C34" t="s">
        <v>89</v>
      </c>
      <c r="D34" t="s">
        <v>27</v>
      </c>
      <c r="E34" t="s">
        <v>4</v>
      </c>
      <c r="F34">
        <v>1471</v>
      </c>
      <c r="G34">
        <v>1425</v>
      </c>
      <c r="H34">
        <v>0</v>
      </c>
      <c r="I34">
        <v>-50</v>
      </c>
      <c r="J34">
        <f t="shared" si="0"/>
        <v>2846</v>
      </c>
      <c r="K34">
        <v>0</v>
      </c>
      <c r="L34">
        <f t="shared" si="1"/>
        <v>2846</v>
      </c>
      <c r="M34">
        <v>160</v>
      </c>
      <c r="N34">
        <v>1</v>
      </c>
      <c r="O34">
        <f t="shared" si="2"/>
        <v>17.787500000000001</v>
      </c>
      <c r="P34" t="s">
        <v>15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A34" t="s">
        <v>16</v>
      </c>
      <c r="AB34">
        <v>3626</v>
      </c>
      <c r="AC34">
        <v>0</v>
      </c>
      <c r="AE34">
        <v>0</v>
      </c>
      <c r="AF34">
        <f t="shared" si="6"/>
        <v>3626</v>
      </c>
      <c r="AG34">
        <v>0</v>
      </c>
      <c r="AH34">
        <f t="shared" si="7"/>
        <v>3626</v>
      </c>
      <c r="AI34">
        <v>19</v>
      </c>
      <c r="AJ34">
        <f t="shared" si="8"/>
        <v>6</v>
      </c>
      <c r="AK34">
        <f t="shared" si="25"/>
        <v>190.84210526315789</v>
      </c>
      <c r="AL34" t="s">
        <v>19</v>
      </c>
      <c r="AM34">
        <v>1296</v>
      </c>
      <c r="AN34">
        <v>171</v>
      </c>
      <c r="AO34">
        <v>0</v>
      </c>
      <c r="AP34">
        <f t="shared" si="9"/>
        <v>1467</v>
      </c>
      <c r="AQ34">
        <v>600</v>
      </c>
      <c r="AR34">
        <f t="shared" si="10"/>
        <v>2067</v>
      </c>
      <c r="AS34">
        <v>23</v>
      </c>
      <c r="AT34">
        <f t="shared" si="11"/>
        <v>6</v>
      </c>
      <c r="AU34">
        <f t="shared" si="12"/>
        <v>89.869565217391298</v>
      </c>
      <c r="AV34" t="s">
        <v>20</v>
      </c>
      <c r="AW34">
        <v>126</v>
      </c>
      <c r="AX34">
        <v>400</v>
      </c>
      <c r="AY34">
        <v>0</v>
      </c>
      <c r="AZ34">
        <f t="shared" si="13"/>
        <v>526</v>
      </c>
      <c r="BA34">
        <v>0</v>
      </c>
      <c r="BB34">
        <f t="shared" si="14"/>
        <v>526</v>
      </c>
      <c r="BC34">
        <v>13</v>
      </c>
      <c r="BD34">
        <f t="shared" si="15"/>
        <v>7</v>
      </c>
      <c r="BE34">
        <f t="shared" si="16"/>
        <v>40.46153846153846</v>
      </c>
      <c r="BF34" t="s">
        <v>21</v>
      </c>
      <c r="BG34">
        <v>623</v>
      </c>
      <c r="BH34">
        <v>300</v>
      </c>
      <c r="BI34">
        <v>0</v>
      </c>
      <c r="BJ34">
        <f t="shared" si="17"/>
        <v>923</v>
      </c>
      <c r="BK34">
        <v>0</v>
      </c>
      <c r="BL34">
        <f t="shared" si="18"/>
        <v>923</v>
      </c>
      <c r="BM34">
        <v>45</v>
      </c>
      <c r="BN34">
        <f t="shared" si="19"/>
        <v>5</v>
      </c>
      <c r="BO34">
        <f t="shared" si="20"/>
        <v>20.511111111111113</v>
      </c>
      <c r="BP34" t="s">
        <v>22</v>
      </c>
      <c r="BQ34">
        <v>705</v>
      </c>
      <c r="BR34">
        <v>3521</v>
      </c>
      <c r="BS34">
        <v>0</v>
      </c>
      <c r="BT34">
        <f t="shared" si="21"/>
        <v>4226</v>
      </c>
      <c r="BU34">
        <v>0</v>
      </c>
      <c r="BV34">
        <f t="shared" si="22"/>
        <v>4226</v>
      </c>
      <c r="BW34">
        <v>60</v>
      </c>
      <c r="BX34">
        <f t="shared" si="23"/>
        <v>5</v>
      </c>
      <c r="BY34">
        <f t="shared" si="24"/>
        <v>70.433333333333337</v>
      </c>
      <c r="BZ34" t="s">
        <v>23</v>
      </c>
      <c r="CA34">
        <v>7626</v>
      </c>
    </row>
    <row r="35" spans="1:79" ht="17.25" customHeight="1" x14ac:dyDescent="0.3">
      <c r="A35" s="2">
        <v>44551</v>
      </c>
      <c r="B35" t="s">
        <v>90</v>
      </c>
      <c r="C35" t="s">
        <v>91</v>
      </c>
      <c r="D35" t="s">
        <v>27</v>
      </c>
      <c r="E35" t="s">
        <v>4</v>
      </c>
      <c r="F35">
        <v>337</v>
      </c>
      <c r="G35">
        <v>0</v>
      </c>
      <c r="H35">
        <v>0</v>
      </c>
      <c r="I35">
        <v>-62</v>
      </c>
      <c r="J35">
        <f t="shared" si="0"/>
        <v>275</v>
      </c>
      <c r="K35">
        <v>0</v>
      </c>
      <c r="L35">
        <f t="shared" si="1"/>
        <v>275</v>
      </c>
      <c r="M35">
        <v>43</v>
      </c>
      <c r="N35">
        <v>1</v>
      </c>
      <c r="O35">
        <f t="shared" si="2"/>
        <v>6.3953488372093021</v>
      </c>
      <c r="P35" t="s">
        <v>15</v>
      </c>
      <c r="Q35">
        <v>393</v>
      </c>
      <c r="R35">
        <v>0</v>
      </c>
      <c r="S35">
        <v>0</v>
      </c>
      <c r="T35">
        <v>0</v>
      </c>
      <c r="U35">
        <f t="shared" si="3"/>
        <v>393</v>
      </c>
      <c r="V35">
        <v>0</v>
      </c>
      <c r="W35">
        <f t="shared" si="4"/>
        <v>393</v>
      </c>
      <c r="X35">
        <v>16</v>
      </c>
      <c r="Y35">
        <v>2</v>
      </c>
      <c r="Z35">
        <f t="shared" si="5"/>
        <v>24.5625</v>
      </c>
      <c r="AA35" t="s">
        <v>16</v>
      </c>
      <c r="AB35">
        <v>6881</v>
      </c>
      <c r="AC35">
        <v>0</v>
      </c>
      <c r="AE35">
        <v>-32</v>
      </c>
      <c r="AF35">
        <f t="shared" si="6"/>
        <v>6849</v>
      </c>
      <c r="AG35">
        <v>0</v>
      </c>
      <c r="AH35">
        <f t="shared" si="7"/>
        <v>6849</v>
      </c>
      <c r="AI35">
        <v>177</v>
      </c>
      <c r="AJ35">
        <f t="shared" si="8"/>
        <v>6</v>
      </c>
      <c r="AK35">
        <f t="shared" si="25"/>
        <v>38.694915254237287</v>
      </c>
      <c r="AL35" t="s">
        <v>19</v>
      </c>
      <c r="AM35">
        <v>1885</v>
      </c>
      <c r="AN35">
        <v>430</v>
      </c>
      <c r="AO35">
        <v>-64</v>
      </c>
      <c r="AP35">
        <f t="shared" si="9"/>
        <v>2251</v>
      </c>
      <c r="AQ35">
        <v>960</v>
      </c>
      <c r="AR35">
        <f t="shared" si="10"/>
        <v>3211</v>
      </c>
      <c r="AS35">
        <v>91</v>
      </c>
      <c r="AT35">
        <f t="shared" si="11"/>
        <v>6</v>
      </c>
      <c r="AU35">
        <f t="shared" si="12"/>
        <v>35.285714285714285</v>
      </c>
      <c r="AV35" t="s">
        <v>20</v>
      </c>
      <c r="AW35">
        <v>2376</v>
      </c>
      <c r="AX35">
        <v>0</v>
      </c>
      <c r="AY35">
        <v>-36</v>
      </c>
      <c r="AZ35">
        <f t="shared" si="13"/>
        <v>2340</v>
      </c>
      <c r="BA35">
        <v>0</v>
      </c>
      <c r="BB35">
        <f t="shared" si="14"/>
        <v>2340</v>
      </c>
      <c r="BC35">
        <v>102</v>
      </c>
      <c r="BD35">
        <f t="shared" si="15"/>
        <v>7</v>
      </c>
      <c r="BE35">
        <f t="shared" si="16"/>
        <v>22.941176470588236</v>
      </c>
      <c r="BF35" t="s">
        <v>21</v>
      </c>
      <c r="BG35">
        <v>861</v>
      </c>
      <c r="BH35">
        <v>2</v>
      </c>
      <c r="BI35">
        <v>-12</v>
      </c>
      <c r="BJ35">
        <f t="shared" si="17"/>
        <v>851</v>
      </c>
      <c r="BK35">
        <v>0</v>
      </c>
      <c r="BL35">
        <f t="shared" si="18"/>
        <v>851</v>
      </c>
      <c r="BM35">
        <v>52</v>
      </c>
      <c r="BN35">
        <f t="shared" si="19"/>
        <v>5</v>
      </c>
      <c r="BO35">
        <f t="shared" si="20"/>
        <v>16.365384615384617</v>
      </c>
      <c r="BP35" t="s">
        <v>22</v>
      </c>
      <c r="BQ35">
        <v>3168</v>
      </c>
      <c r="BR35">
        <v>0</v>
      </c>
      <c r="BS35">
        <v>-67</v>
      </c>
      <c r="BT35">
        <f t="shared" si="21"/>
        <v>3101</v>
      </c>
      <c r="BU35">
        <v>0</v>
      </c>
      <c r="BV35">
        <f t="shared" si="22"/>
        <v>3101</v>
      </c>
      <c r="BW35">
        <v>41</v>
      </c>
      <c r="BX35">
        <f t="shared" si="23"/>
        <v>5</v>
      </c>
      <c r="BY35">
        <f t="shared" si="24"/>
        <v>75.634146341463421</v>
      </c>
      <c r="BZ35" t="s">
        <v>23</v>
      </c>
      <c r="CA35">
        <v>5110</v>
      </c>
    </row>
    <row r="36" spans="1:79" ht="17.25" customHeight="1" x14ac:dyDescent="0.3">
      <c r="A36" s="2">
        <v>44551</v>
      </c>
      <c r="B36" t="s">
        <v>92</v>
      </c>
      <c r="C36" t="s">
        <v>93</v>
      </c>
      <c r="D36" t="s">
        <v>27</v>
      </c>
      <c r="E36" t="s">
        <v>4</v>
      </c>
      <c r="F36">
        <v>240</v>
      </c>
      <c r="G36">
        <v>0</v>
      </c>
      <c r="H36">
        <v>0</v>
      </c>
      <c r="I36">
        <v>-12</v>
      </c>
      <c r="J36">
        <f t="shared" si="0"/>
        <v>228</v>
      </c>
      <c r="K36">
        <v>0</v>
      </c>
      <c r="L36">
        <f t="shared" si="1"/>
        <v>228</v>
      </c>
      <c r="M36">
        <v>32</v>
      </c>
      <c r="N36">
        <v>1</v>
      </c>
      <c r="O36">
        <f t="shared" si="2"/>
        <v>7.125</v>
      </c>
      <c r="P36" t="s">
        <v>15</v>
      </c>
      <c r="Q36">
        <v>325</v>
      </c>
      <c r="R36">
        <v>0</v>
      </c>
      <c r="S36">
        <v>0</v>
      </c>
      <c r="T36">
        <v>0</v>
      </c>
      <c r="U36">
        <f t="shared" si="3"/>
        <v>325</v>
      </c>
      <c r="V36">
        <v>0</v>
      </c>
      <c r="W36">
        <f t="shared" si="4"/>
        <v>325</v>
      </c>
      <c r="X36">
        <v>10</v>
      </c>
      <c r="Y36">
        <v>2</v>
      </c>
      <c r="Z36">
        <f t="shared" si="5"/>
        <v>32.5</v>
      </c>
      <c r="AA36" t="s">
        <v>16</v>
      </c>
      <c r="AB36">
        <v>6359</v>
      </c>
      <c r="AC36">
        <v>0</v>
      </c>
      <c r="AE36">
        <v>-48</v>
      </c>
      <c r="AF36">
        <f t="shared" si="6"/>
        <v>6311</v>
      </c>
      <c r="AG36">
        <v>0</v>
      </c>
      <c r="AH36">
        <f t="shared" si="7"/>
        <v>6311</v>
      </c>
      <c r="AI36">
        <v>153</v>
      </c>
      <c r="AJ36">
        <f t="shared" si="8"/>
        <v>6</v>
      </c>
      <c r="AK36">
        <f t="shared" si="25"/>
        <v>41.248366013071895</v>
      </c>
      <c r="AL36" t="s">
        <v>19</v>
      </c>
      <c r="AM36">
        <v>2397</v>
      </c>
      <c r="AN36">
        <v>221</v>
      </c>
      <c r="AO36">
        <v>-59</v>
      </c>
      <c r="AP36">
        <f t="shared" si="9"/>
        <v>2559</v>
      </c>
      <c r="AQ36">
        <v>1920</v>
      </c>
      <c r="AR36">
        <f t="shared" si="10"/>
        <v>4479</v>
      </c>
      <c r="AS36">
        <v>59</v>
      </c>
      <c r="AT36">
        <f t="shared" si="11"/>
        <v>6</v>
      </c>
      <c r="AU36">
        <f t="shared" si="12"/>
        <v>75.915254237288138</v>
      </c>
      <c r="AV36" t="s">
        <v>20</v>
      </c>
      <c r="AW36">
        <v>2258</v>
      </c>
      <c r="AX36">
        <v>0</v>
      </c>
      <c r="AY36">
        <v>-36</v>
      </c>
      <c r="AZ36">
        <f t="shared" si="13"/>
        <v>2222</v>
      </c>
      <c r="BA36">
        <v>0</v>
      </c>
      <c r="BB36">
        <f t="shared" si="14"/>
        <v>2222</v>
      </c>
      <c r="BC36">
        <v>89</v>
      </c>
      <c r="BD36">
        <f t="shared" si="15"/>
        <v>7</v>
      </c>
      <c r="BE36">
        <f t="shared" si="16"/>
        <v>24.966292134831459</v>
      </c>
      <c r="BF36" t="s">
        <v>21</v>
      </c>
      <c r="BG36">
        <v>1986</v>
      </c>
      <c r="BH36">
        <v>2</v>
      </c>
      <c r="BI36">
        <v>-12</v>
      </c>
      <c r="BJ36">
        <f t="shared" si="17"/>
        <v>1976</v>
      </c>
      <c r="BK36">
        <v>0</v>
      </c>
      <c r="BL36">
        <f t="shared" si="18"/>
        <v>1976</v>
      </c>
      <c r="BM36">
        <v>44</v>
      </c>
      <c r="BN36">
        <f t="shared" si="19"/>
        <v>5</v>
      </c>
      <c r="BO36">
        <f t="shared" si="20"/>
        <v>44.909090909090907</v>
      </c>
      <c r="BP36" t="s">
        <v>22</v>
      </c>
      <c r="BQ36">
        <v>2264</v>
      </c>
      <c r="BR36">
        <v>0</v>
      </c>
      <c r="BS36">
        <v>-43</v>
      </c>
      <c r="BT36">
        <f t="shared" si="21"/>
        <v>2221</v>
      </c>
      <c r="BU36">
        <v>0</v>
      </c>
      <c r="BV36">
        <f t="shared" si="22"/>
        <v>2221</v>
      </c>
      <c r="BW36">
        <v>25</v>
      </c>
      <c r="BX36">
        <f t="shared" si="23"/>
        <v>5</v>
      </c>
      <c r="BY36">
        <f t="shared" si="24"/>
        <v>88.84</v>
      </c>
      <c r="BZ36" t="s">
        <v>23</v>
      </c>
      <c r="CA36">
        <v>13819</v>
      </c>
    </row>
    <row r="37" spans="1:79" ht="17.25" customHeight="1" x14ac:dyDescent="0.3">
      <c r="A37" s="2">
        <v>44551</v>
      </c>
      <c r="B37" t="s">
        <v>94</v>
      </c>
      <c r="C37" t="s">
        <v>95</v>
      </c>
      <c r="D37" t="s">
        <v>27</v>
      </c>
      <c r="E37" t="s">
        <v>4</v>
      </c>
      <c r="F37">
        <v>1014</v>
      </c>
      <c r="G37">
        <v>0</v>
      </c>
      <c r="H37">
        <v>0</v>
      </c>
      <c r="I37">
        <v>-40</v>
      </c>
      <c r="J37">
        <f t="shared" si="0"/>
        <v>974</v>
      </c>
      <c r="K37">
        <v>0</v>
      </c>
      <c r="L37">
        <f t="shared" si="1"/>
        <v>974</v>
      </c>
      <c r="M37">
        <v>65</v>
      </c>
      <c r="N37">
        <v>1</v>
      </c>
      <c r="O37">
        <f t="shared" si="2"/>
        <v>14.984615384615385</v>
      </c>
      <c r="P37" t="s">
        <v>15</v>
      </c>
      <c r="Q37">
        <v>1041</v>
      </c>
      <c r="R37">
        <v>0</v>
      </c>
      <c r="S37">
        <v>0</v>
      </c>
      <c r="T37">
        <v>0</v>
      </c>
      <c r="U37">
        <f t="shared" si="3"/>
        <v>1041</v>
      </c>
      <c r="V37">
        <v>0</v>
      </c>
      <c r="W37">
        <f t="shared" si="4"/>
        <v>1041</v>
      </c>
      <c r="X37">
        <v>21</v>
      </c>
      <c r="Y37">
        <v>2</v>
      </c>
      <c r="Z37">
        <f t="shared" si="5"/>
        <v>49.571428571428569</v>
      </c>
      <c r="AA37" t="s">
        <v>16</v>
      </c>
      <c r="AB37">
        <v>1938</v>
      </c>
      <c r="AC37">
        <v>0</v>
      </c>
      <c r="AE37">
        <v>0</v>
      </c>
      <c r="AF37">
        <f t="shared" si="6"/>
        <v>1938</v>
      </c>
      <c r="AG37">
        <v>0</v>
      </c>
      <c r="AH37">
        <f t="shared" si="7"/>
        <v>1938</v>
      </c>
      <c r="AI37">
        <v>61</v>
      </c>
      <c r="AJ37">
        <f t="shared" si="8"/>
        <v>6</v>
      </c>
      <c r="AK37">
        <f t="shared" si="25"/>
        <v>31.770491803278688</v>
      </c>
      <c r="AL37" t="s">
        <v>19</v>
      </c>
      <c r="AM37">
        <v>3571</v>
      </c>
      <c r="AN37">
        <v>300</v>
      </c>
      <c r="AO37">
        <v>-70</v>
      </c>
      <c r="AP37">
        <f t="shared" si="9"/>
        <v>3801</v>
      </c>
      <c r="AQ37">
        <v>0</v>
      </c>
      <c r="AR37">
        <f t="shared" si="10"/>
        <v>3801</v>
      </c>
      <c r="AS37">
        <v>24</v>
      </c>
      <c r="AT37">
        <f t="shared" si="11"/>
        <v>6</v>
      </c>
      <c r="AU37">
        <f t="shared" si="12"/>
        <v>158.375</v>
      </c>
      <c r="AV37" t="s">
        <v>20</v>
      </c>
      <c r="AW37">
        <v>2187</v>
      </c>
      <c r="AX37">
        <v>0</v>
      </c>
      <c r="AY37">
        <v>0</v>
      </c>
      <c r="AZ37">
        <f t="shared" si="13"/>
        <v>2187</v>
      </c>
      <c r="BA37">
        <v>0</v>
      </c>
      <c r="BB37">
        <f t="shared" si="14"/>
        <v>2187</v>
      </c>
      <c r="BC37">
        <v>43</v>
      </c>
      <c r="BD37">
        <f t="shared" si="15"/>
        <v>7</v>
      </c>
      <c r="BE37">
        <f t="shared" si="16"/>
        <v>50.860465116279073</v>
      </c>
      <c r="BF37" t="s">
        <v>21</v>
      </c>
      <c r="BG37">
        <v>1064</v>
      </c>
      <c r="BH37">
        <v>0</v>
      </c>
      <c r="BI37">
        <v>0</v>
      </c>
      <c r="BJ37">
        <f t="shared" si="17"/>
        <v>1064</v>
      </c>
      <c r="BK37">
        <v>600</v>
      </c>
      <c r="BL37">
        <f t="shared" si="18"/>
        <v>1664</v>
      </c>
      <c r="BM37">
        <v>37</v>
      </c>
      <c r="BN37">
        <f t="shared" si="19"/>
        <v>5</v>
      </c>
      <c r="BO37">
        <f t="shared" si="20"/>
        <v>44.972972972972975</v>
      </c>
      <c r="BP37" t="s">
        <v>22</v>
      </c>
      <c r="BQ37">
        <v>3737</v>
      </c>
      <c r="BR37">
        <v>0</v>
      </c>
      <c r="BS37">
        <v>0</v>
      </c>
      <c r="BT37">
        <f t="shared" si="21"/>
        <v>3737</v>
      </c>
      <c r="BU37">
        <v>0</v>
      </c>
      <c r="BV37">
        <f t="shared" si="22"/>
        <v>3737</v>
      </c>
      <c r="BW37">
        <v>30</v>
      </c>
      <c r="BX37">
        <f t="shared" si="23"/>
        <v>5</v>
      </c>
      <c r="BY37">
        <f t="shared" si="24"/>
        <v>124.56666666666666</v>
      </c>
      <c r="BZ37" t="s">
        <v>23</v>
      </c>
      <c r="CA37">
        <v>22534</v>
      </c>
    </row>
    <row r="38" spans="1:79" ht="17.25" customHeight="1" x14ac:dyDescent="0.3">
      <c r="A38" s="2">
        <v>44551</v>
      </c>
      <c r="B38" t="s">
        <v>96</v>
      </c>
      <c r="C38" t="s">
        <v>97</v>
      </c>
      <c r="D38" t="s">
        <v>27</v>
      </c>
      <c r="E38" t="s">
        <v>4</v>
      </c>
      <c r="F38">
        <v>5000</v>
      </c>
      <c r="G38">
        <v>0</v>
      </c>
      <c r="H38">
        <v>0</v>
      </c>
      <c r="I38">
        <v>-3425</v>
      </c>
      <c r="J38">
        <f t="shared" si="0"/>
        <v>1575</v>
      </c>
      <c r="K38">
        <v>0</v>
      </c>
      <c r="L38">
        <f t="shared" si="1"/>
        <v>1575</v>
      </c>
      <c r="M38">
        <v>1882</v>
      </c>
      <c r="N38">
        <v>1</v>
      </c>
      <c r="O38">
        <f t="shared" si="2"/>
        <v>0.83687566418703507</v>
      </c>
      <c r="P38" t="s">
        <v>15</v>
      </c>
      <c r="Q38">
        <v>6075</v>
      </c>
      <c r="R38">
        <v>0</v>
      </c>
      <c r="S38">
        <v>0</v>
      </c>
      <c r="T38">
        <v>-12</v>
      </c>
      <c r="U38">
        <f t="shared" si="3"/>
        <v>6063</v>
      </c>
      <c r="V38">
        <v>0</v>
      </c>
      <c r="W38">
        <f t="shared" si="4"/>
        <v>6063</v>
      </c>
      <c r="X38">
        <v>470</v>
      </c>
      <c r="Y38">
        <v>2</v>
      </c>
      <c r="Z38">
        <f t="shared" si="5"/>
        <v>12.9</v>
      </c>
      <c r="AA38" t="s">
        <v>16</v>
      </c>
      <c r="AB38">
        <v>26054</v>
      </c>
      <c r="AC38">
        <v>0</v>
      </c>
      <c r="AE38">
        <v>-1170</v>
      </c>
      <c r="AF38">
        <f t="shared" si="6"/>
        <v>24884</v>
      </c>
      <c r="AG38">
        <v>6000</v>
      </c>
      <c r="AH38">
        <f t="shared" si="7"/>
        <v>30884</v>
      </c>
      <c r="AI38">
        <v>2542</v>
      </c>
      <c r="AJ38">
        <f t="shared" si="8"/>
        <v>6</v>
      </c>
      <c r="AK38">
        <f t="shared" si="25"/>
        <v>12.149488591660111</v>
      </c>
      <c r="AL38" t="s">
        <v>19</v>
      </c>
      <c r="AM38">
        <v>10871</v>
      </c>
      <c r="AN38">
        <v>4943</v>
      </c>
      <c r="AO38">
        <v>-3878</v>
      </c>
      <c r="AP38">
        <f t="shared" si="9"/>
        <v>11936</v>
      </c>
      <c r="AQ38">
        <v>20000</v>
      </c>
      <c r="AR38">
        <f t="shared" si="10"/>
        <v>31936</v>
      </c>
      <c r="AS38">
        <v>1093</v>
      </c>
      <c r="AT38">
        <f t="shared" si="11"/>
        <v>6</v>
      </c>
      <c r="AU38">
        <f t="shared" si="12"/>
        <v>29.218664226898444</v>
      </c>
      <c r="AV38" t="s">
        <v>20</v>
      </c>
      <c r="AW38">
        <v>5708</v>
      </c>
      <c r="AX38">
        <v>0</v>
      </c>
      <c r="AY38">
        <v>-322</v>
      </c>
      <c r="AZ38">
        <f t="shared" si="13"/>
        <v>5386</v>
      </c>
      <c r="BA38">
        <v>5000</v>
      </c>
      <c r="BB38">
        <f t="shared" si="14"/>
        <v>10386</v>
      </c>
      <c r="BC38">
        <v>704</v>
      </c>
      <c r="BD38">
        <f t="shared" si="15"/>
        <v>7</v>
      </c>
      <c r="BE38">
        <f t="shared" si="16"/>
        <v>14.752840909090908</v>
      </c>
      <c r="BF38" t="s">
        <v>21</v>
      </c>
      <c r="BG38">
        <v>296</v>
      </c>
      <c r="BH38">
        <v>0</v>
      </c>
      <c r="BI38">
        <v>-295</v>
      </c>
      <c r="BJ38">
        <f t="shared" si="17"/>
        <v>1</v>
      </c>
      <c r="BK38">
        <v>0</v>
      </c>
      <c r="BL38">
        <f t="shared" si="18"/>
        <v>1</v>
      </c>
      <c r="BM38">
        <v>424</v>
      </c>
      <c r="BN38">
        <f t="shared" si="19"/>
        <v>5</v>
      </c>
      <c r="BO38">
        <f t="shared" si="20"/>
        <v>2.3584905660377358E-3</v>
      </c>
      <c r="BP38" t="s">
        <v>22</v>
      </c>
      <c r="BQ38">
        <v>4066</v>
      </c>
      <c r="BR38">
        <v>0</v>
      </c>
      <c r="BS38">
        <v>-1494</v>
      </c>
      <c r="BT38">
        <f t="shared" si="21"/>
        <v>2572</v>
      </c>
      <c r="BU38">
        <v>0</v>
      </c>
      <c r="BV38">
        <f t="shared" si="22"/>
        <v>2572</v>
      </c>
      <c r="BW38">
        <v>512</v>
      </c>
      <c r="BX38">
        <f t="shared" si="23"/>
        <v>5</v>
      </c>
      <c r="BY38">
        <f t="shared" si="24"/>
        <v>5.0234375</v>
      </c>
      <c r="BZ38" t="s">
        <v>23</v>
      </c>
      <c r="CA38">
        <v>0</v>
      </c>
    </row>
    <row r="39" spans="1:79" ht="17.25" customHeight="1" x14ac:dyDescent="0.3">
      <c r="A39" s="2">
        <v>44551</v>
      </c>
      <c r="B39" t="s">
        <v>98</v>
      </c>
      <c r="C39" t="s">
        <v>99</v>
      </c>
      <c r="D39" t="s">
        <v>27</v>
      </c>
      <c r="E39" t="s">
        <v>4</v>
      </c>
      <c r="F39">
        <v>857</v>
      </c>
      <c r="G39">
        <v>0</v>
      </c>
      <c r="H39">
        <v>0</v>
      </c>
      <c r="I39">
        <v>-315</v>
      </c>
      <c r="J39">
        <f t="shared" si="0"/>
        <v>542</v>
      </c>
      <c r="K39">
        <v>0</v>
      </c>
      <c r="L39">
        <f t="shared" si="1"/>
        <v>542</v>
      </c>
      <c r="M39">
        <v>100</v>
      </c>
      <c r="N39">
        <v>1</v>
      </c>
      <c r="O39">
        <f t="shared" si="2"/>
        <v>5.42</v>
      </c>
      <c r="P39" t="s">
        <v>15</v>
      </c>
      <c r="Q39">
        <v>409</v>
      </c>
      <c r="R39">
        <v>0</v>
      </c>
      <c r="S39">
        <v>0</v>
      </c>
      <c r="T39">
        <v>0</v>
      </c>
      <c r="U39">
        <f t="shared" si="3"/>
        <v>409</v>
      </c>
      <c r="V39">
        <v>0</v>
      </c>
      <c r="W39">
        <f t="shared" si="4"/>
        <v>409</v>
      </c>
      <c r="X39">
        <v>26</v>
      </c>
      <c r="Y39">
        <v>2</v>
      </c>
      <c r="Z39">
        <f t="shared" si="5"/>
        <v>15.73076923076923</v>
      </c>
      <c r="AA39" t="s">
        <v>16</v>
      </c>
      <c r="AB39">
        <v>7025</v>
      </c>
      <c r="AC39">
        <v>0</v>
      </c>
      <c r="AE39">
        <v>-1034</v>
      </c>
      <c r="AF39">
        <f t="shared" si="6"/>
        <v>5991</v>
      </c>
      <c r="AG39">
        <v>0</v>
      </c>
      <c r="AH39">
        <f t="shared" si="7"/>
        <v>5991</v>
      </c>
      <c r="AI39">
        <v>1637</v>
      </c>
      <c r="AJ39">
        <f t="shared" si="8"/>
        <v>6</v>
      </c>
      <c r="AK39">
        <f t="shared" si="25"/>
        <v>3.6597434331093464</v>
      </c>
      <c r="AL39" t="s">
        <v>19</v>
      </c>
      <c r="AM39">
        <v>19</v>
      </c>
      <c r="AN39">
        <v>0</v>
      </c>
      <c r="AO39">
        <v>-17</v>
      </c>
      <c r="AP39">
        <f t="shared" si="9"/>
        <v>2</v>
      </c>
      <c r="AQ39">
        <v>0</v>
      </c>
      <c r="AR39">
        <f t="shared" si="10"/>
        <v>2</v>
      </c>
      <c r="AS39">
        <v>821</v>
      </c>
      <c r="AT39">
        <f t="shared" si="11"/>
        <v>6</v>
      </c>
      <c r="AU39">
        <f t="shared" si="12"/>
        <v>2.4360535931790498E-3</v>
      </c>
      <c r="AV39" t="s">
        <v>20</v>
      </c>
      <c r="AW39">
        <v>7179</v>
      </c>
      <c r="AX39">
        <v>0</v>
      </c>
      <c r="AY39">
        <v>-780</v>
      </c>
      <c r="AZ39">
        <f t="shared" si="13"/>
        <v>6399</v>
      </c>
      <c r="BA39">
        <v>0</v>
      </c>
      <c r="BB39">
        <f t="shared" si="14"/>
        <v>6399</v>
      </c>
      <c r="BC39">
        <v>633</v>
      </c>
      <c r="BD39">
        <f t="shared" si="15"/>
        <v>7</v>
      </c>
      <c r="BE39">
        <f t="shared" si="16"/>
        <v>10.109004739336493</v>
      </c>
      <c r="BF39" t="s">
        <v>21</v>
      </c>
      <c r="BG39">
        <v>361</v>
      </c>
      <c r="BH39">
        <v>0</v>
      </c>
      <c r="BI39">
        <v>-45</v>
      </c>
      <c r="BJ39">
        <f t="shared" si="17"/>
        <v>316</v>
      </c>
      <c r="BK39">
        <v>0</v>
      </c>
      <c r="BL39">
        <f t="shared" si="18"/>
        <v>316</v>
      </c>
      <c r="BM39">
        <v>119</v>
      </c>
      <c r="BN39">
        <f t="shared" si="19"/>
        <v>5</v>
      </c>
      <c r="BO39">
        <f t="shared" si="20"/>
        <v>2.6554621848739495</v>
      </c>
      <c r="BP39" t="s">
        <v>22</v>
      </c>
      <c r="BQ39">
        <v>503</v>
      </c>
      <c r="BR39">
        <v>0</v>
      </c>
      <c r="BS39">
        <v>-71</v>
      </c>
      <c r="BT39">
        <f t="shared" si="21"/>
        <v>432</v>
      </c>
      <c r="BU39">
        <v>0</v>
      </c>
      <c r="BV39">
        <f t="shared" si="22"/>
        <v>432</v>
      </c>
      <c r="BW39">
        <v>89</v>
      </c>
      <c r="BX39">
        <f t="shared" si="23"/>
        <v>5</v>
      </c>
      <c r="BY39">
        <f t="shared" si="24"/>
        <v>4.8539325842696632</v>
      </c>
      <c r="BZ39" t="s">
        <v>23</v>
      </c>
      <c r="CA39">
        <v>-34943</v>
      </c>
    </row>
    <row r="40" spans="1:79" ht="17.25" customHeight="1" x14ac:dyDescent="0.3">
      <c r="A40" s="2">
        <v>44551</v>
      </c>
      <c r="B40" t="s">
        <v>100</v>
      </c>
      <c r="C40" t="s">
        <v>101</v>
      </c>
      <c r="D40" t="s">
        <v>27</v>
      </c>
      <c r="E40" t="s">
        <v>4</v>
      </c>
      <c r="F40">
        <v>8288</v>
      </c>
      <c r="G40">
        <v>0</v>
      </c>
      <c r="H40">
        <v>0</v>
      </c>
      <c r="I40">
        <v>-2767</v>
      </c>
      <c r="J40">
        <f t="shared" si="0"/>
        <v>5521</v>
      </c>
      <c r="K40">
        <v>0</v>
      </c>
      <c r="L40">
        <f t="shared" si="1"/>
        <v>5521</v>
      </c>
      <c r="M40">
        <v>2054</v>
      </c>
      <c r="N40">
        <v>1</v>
      </c>
      <c r="O40">
        <f t="shared" si="2"/>
        <v>2.6879259980525805</v>
      </c>
      <c r="P40" t="s">
        <v>15</v>
      </c>
      <c r="Q40">
        <v>2696</v>
      </c>
      <c r="R40">
        <v>0</v>
      </c>
      <c r="S40">
        <v>0</v>
      </c>
      <c r="T40">
        <v>-17</v>
      </c>
      <c r="U40">
        <f t="shared" si="3"/>
        <v>2679</v>
      </c>
      <c r="V40">
        <v>0</v>
      </c>
      <c r="W40">
        <f t="shared" si="4"/>
        <v>2679</v>
      </c>
      <c r="X40">
        <v>460</v>
      </c>
      <c r="Y40">
        <v>2</v>
      </c>
      <c r="Z40">
        <f t="shared" si="5"/>
        <v>5.8239130434782611</v>
      </c>
      <c r="AA40" t="s">
        <v>16</v>
      </c>
      <c r="AB40">
        <v>7960</v>
      </c>
      <c r="AC40">
        <v>0</v>
      </c>
      <c r="AE40">
        <v>-6712</v>
      </c>
      <c r="AF40">
        <f t="shared" si="6"/>
        <v>1248</v>
      </c>
      <c r="AG40">
        <f>59000+14300</f>
        <v>73300</v>
      </c>
      <c r="AH40">
        <f t="shared" si="7"/>
        <v>74548</v>
      </c>
      <c r="AI40">
        <v>8249</v>
      </c>
      <c r="AJ40">
        <f t="shared" si="8"/>
        <v>6</v>
      </c>
      <c r="AK40">
        <f t="shared" si="25"/>
        <v>9.037216632319069</v>
      </c>
      <c r="AL40" t="s">
        <v>19</v>
      </c>
      <c r="AM40">
        <v>10312</v>
      </c>
      <c r="AN40">
        <v>11000</v>
      </c>
      <c r="AO40">
        <v>-10143</v>
      </c>
      <c r="AP40">
        <f t="shared" si="9"/>
        <v>11169</v>
      </c>
      <c r="AQ40">
        <v>32300</v>
      </c>
      <c r="AR40">
        <f t="shared" si="10"/>
        <v>43469</v>
      </c>
      <c r="AS40">
        <v>3543</v>
      </c>
      <c r="AT40">
        <f t="shared" si="11"/>
        <v>6</v>
      </c>
      <c r="AU40">
        <f t="shared" si="12"/>
        <v>12.268981089472199</v>
      </c>
      <c r="AV40" t="s">
        <v>20</v>
      </c>
      <c r="AW40">
        <v>4338</v>
      </c>
      <c r="AX40">
        <v>0</v>
      </c>
      <c r="AY40">
        <v>-990</v>
      </c>
      <c r="AZ40">
        <f t="shared" si="13"/>
        <v>3348</v>
      </c>
      <c r="BA40">
        <v>20000</v>
      </c>
      <c r="BB40">
        <f t="shared" si="14"/>
        <v>23348</v>
      </c>
      <c r="BC40">
        <v>2607</v>
      </c>
      <c r="BD40">
        <f t="shared" si="15"/>
        <v>7</v>
      </c>
      <c r="BE40">
        <f t="shared" si="16"/>
        <v>8.9558879938626781</v>
      </c>
      <c r="BF40" t="s">
        <v>21</v>
      </c>
      <c r="BG40">
        <v>2040</v>
      </c>
      <c r="BH40">
        <v>0</v>
      </c>
      <c r="BI40">
        <v>-1534</v>
      </c>
      <c r="BJ40">
        <f t="shared" si="17"/>
        <v>506</v>
      </c>
      <c r="BK40">
        <v>8000</v>
      </c>
      <c r="BL40">
        <f t="shared" si="18"/>
        <v>8506</v>
      </c>
      <c r="BM40">
        <v>1129</v>
      </c>
      <c r="BN40">
        <f t="shared" si="19"/>
        <v>5</v>
      </c>
      <c r="BO40">
        <f t="shared" si="20"/>
        <v>7.5341009743135521</v>
      </c>
      <c r="BP40" t="s">
        <v>22</v>
      </c>
      <c r="BQ40">
        <v>893</v>
      </c>
      <c r="BR40">
        <v>0</v>
      </c>
      <c r="BS40">
        <v>-831</v>
      </c>
      <c r="BT40">
        <f t="shared" si="21"/>
        <v>62</v>
      </c>
      <c r="BU40">
        <v>3600</v>
      </c>
      <c r="BV40">
        <f t="shared" si="22"/>
        <v>3662</v>
      </c>
      <c r="BW40">
        <v>848</v>
      </c>
      <c r="BX40">
        <f t="shared" si="23"/>
        <v>5</v>
      </c>
      <c r="BY40">
        <f t="shared" si="24"/>
        <v>4.3183962264150946</v>
      </c>
      <c r="BZ40" t="s">
        <v>23</v>
      </c>
      <c r="CA40">
        <v>1900</v>
      </c>
    </row>
    <row r="41" spans="1:79" ht="17.25" customHeight="1" x14ac:dyDescent="0.3">
      <c r="A41" s="2">
        <v>44551</v>
      </c>
      <c r="B41" t="s">
        <v>102</v>
      </c>
      <c r="C41" t="s">
        <v>103</v>
      </c>
      <c r="D41" t="s">
        <v>27</v>
      </c>
      <c r="E41" t="s">
        <v>4</v>
      </c>
      <c r="F41">
        <v>1057</v>
      </c>
      <c r="G41">
        <v>0</v>
      </c>
      <c r="H41">
        <v>0</v>
      </c>
      <c r="I41">
        <v>-37</v>
      </c>
      <c r="J41">
        <f t="shared" si="0"/>
        <v>1020</v>
      </c>
      <c r="K41">
        <v>0</v>
      </c>
      <c r="L41">
        <f t="shared" si="1"/>
        <v>1020</v>
      </c>
      <c r="M41">
        <v>209</v>
      </c>
      <c r="N41">
        <v>1</v>
      </c>
      <c r="O41">
        <f t="shared" si="2"/>
        <v>4.8803827751196174</v>
      </c>
      <c r="P41" t="s">
        <v>15</v>
      </c>
      <c r="Q41">
        <v>245</v>
      </c>
      <c r="R41">
        <v>0</v>
      </c>
      <c r="S41">
        <v>0</v>
      </c>
      <c r="T41">
        <v>0</v>
      </c>
      <c r="U41">
        <f t="shared" si="3"/>
        <v>245</v>
      </c>
      <c r="V41">
        <v>0</v>
      </c>
      <c r="W41">
        <f t="shared" si="4"/>
        <v>245</v>
      </c>
      <c r="X41">
        <v>44</v>
      </c>
      <c r="Y41">
        <v>2</v>
      </c>
      <c r="Z41">
        <f t="shared" si="5"/>
        <v>5.5681818181818183</v>
      </c>
      <c r="AA41" t="s">
        <v>16</v>
      </c>
      <c r="AB41">
        <v>4781</v>
      </c>
      <c r="AC41">
        <v>0</v>
      </c>
      <c r="AE41">
        <v>-20</v>
      </c>
      <c r="AF41">
        <f t="shared" si="6"/>
        <v>4761</v>
      </c>
      <c r="AG41">
        <v>0</v>
      </c>
      <c r="AH41">
        <f t="shared" si="7"/>
        <v>4761</v>
      </c>
      <c r="AI41">
        <v>220</v>
      </c>
      <c r="AJ41">
        <f t="shared" si="8"/>
        <v>6</v>
      </c>
      <c r="AK41">
        <f t="shared" si="25"/>
        <v>21.640909090909091</v>
      </c>
      <c r="AL41" t="s">
        <v>19</v>
      </c>
      <c r="AM41">
        <v>912</v>
      </c>
      <c r="AN41">
        <v>70</v>
      </c>
      <c r="AO41">
        <v>-96</v>
      </c>
      <c r="AP41">
        <f t="shared" si="9"/>
        <v>886</v>
      </c>
      <c r="AQ41">
        <v>0</v>
      </c>
      <c r="AR41">
        <f t="shared" si="10"/>
        <v>886</v>
      </c>
      <c r="AS41">
        <v>69</v>
      </c>
      <c r="AT41">
        <f t="shared" si="11"/>
        <v>6</v>
      </c>
      <c r="AU41">
        <f t="shared" si="12"/>
        <v>12.840579710144928</v>
      </c>
      <c r="AV41" t="s">
        <v>20</v>
      </c>
      <c r="AW41">
        <v>2031</v>
      </c>
      <c r="AX41">
        <v>0</v>
      </c>
      <c r="AY41">
        <v>-101</v>
      </c>
      <c r="AZ41">
        <f t="shared" si="13"/>
        <v>1930</v>
      </c>
      <c r="BA41">
        <v>0</v>
      </c>
      <c r="BB41">
        <f t="shared" si="14"/>
        <v>1930</v>
      </c>
      <c r="BC41">
        <v>105</v>
      </c>
      <c r="BD41">
        <f t="shared" si="15"/>
        <v>7</v>
      </c>
      <c r="BE41">
        <f t="shared" si="16"/>
        <v>18.38095238095238</v>
      </c>
      <c r="BF41" t="s">
        <v>21</v>
      </c>
      <c r="BG41">
        <v>291</v>
      </c>
      <c r="BH41">
        <v>50</v>
      </c>
      <c r="BI41">
        <v>-15</v>
      </c>
      <c r="BJ41">
        <f t="shared" si="17"/>
        <v>326</v>
      </c>
      <c r="BK41">
        <v>0</v>
      </c>
      <c r="BL41">
        <f t="shared" si="18"/>
        <v>326</v>
      </c>
      <c r="BM41">
        <v>25</v>
      </c>
      <c r="BN41">
        <f t="shared" si="19"/>
        <v>5</v>
      </c>
      <c r="BO41">
        <f t="shared" si="20"/>
        <v>13.04</v>
      </c>
      <c r="BP41" t="s">
        <v>22</v>
      </c>
      <c r="BQ41">
        <v>1010</v>
      </c>
      <c r="BR41">
        <v>0</v>
      </c>
      <c r="BS41">
        <v>-30</v>
      </c>
      <c r="BT41">
        <f t="shared" si="21"/>
        <v>980</v>
      </c>
      <c r="BU41">
        <v>0</v>
      </c>
      <c r="BV41">
        <f t="shared" si="22"/>
        <v>980</v>
      </c>
      <c r="BW41">
        <v>36</v>
      </c>
      <c r="BX41">
        <f t="shared" si="23"/>
        <v>5</v>
      </c>
      <c r="BY41">
        <f t="shared" si="24"/>
        <v>27.222222222222221</v>
      </c>
      <c r="BZ41" t="s">
        <v>23</v>
      </c>
      <c r="CA41">
        <v>1600</v>
      </c>
    </row>
    <row r="42" spans="1:79" ht="17.25" customHeight="1" x14ac:dyDescent="0.3">
      <c r="A42" s="2">
        <v>44551</v>
      </c>
      <c r="B42" t="s">
        <v>104</v>
      </c>
      <c r="C42" t="s">
        <v>105</v>
      </c>
      <c r="D42" t="s">
        <v>27</v>
      </c>
      <c r="E42" t="s">
        <v>4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v>0</v>
      </c>
      <c r="L42">
        <f t="shared" si="1"/>
        <v>0</v>
      </c>
      <c r="M42">
        <v>81</v>
      </c>
      <c r="N42">
        <v>1</v>
      </c>
      <c r="O42">
        <f t="shared" si="2"/>
        <v>0</v>
      </c>
      <c r="P42" t="s">
        <v>15</v>
      </c>
      <c r="Q42">
        <v>158</v>
      </c>
      <c r="R42">
        <v>0</v>
      </c>
      <c r="S42">
        <v>0</v>
      </c>
      <c r="T42">
        <v>0</v>
      </c>
      <c r="U42">
        <f t="shared" si="3"/>
        <v>158</v>
      </c>
      <c r="V42">
        <v>0</v>
      </c>
      <c r="W42">
        <f t="shared" si="4"/>
        <v>158</v>
      </c>
      <c r="X42">
        <v>21</v>
      </c>
      <c r="Y42">
        <v>2</v>
      </c>
      <c r="Z42">
        <f t="shared" si="5"/>
        <v>7.5238095238095237</v>
      </c>
      <c r="AA42" t="s">
        <v>16</v>
      </c>
      <c r="AB42">
        <v>461</v>
      </c>
      <c r="AC42">
        <v>0</v>
      </c>
      <c r="AE42">
        <v>-10</v>
      </c>
      <c r="AF42">
        <f t="shared" si="6"/>
        <v>451</v>
      </c>
      <c r="AG42">
        <v>0</v>
      </c>
      <c r="AH42">
        <f t="shared" si="7"/>
        <v>451</v>
      </c>
      <c r="AI42">
        <v>34</v>
      </c>
      <c r="AJ42">
        <f t="shared" si="8"/>
        <v>6</v>
      </c>
      <c r="AK42">
        <f t="shared" si="25"/>
        <v>13.264705882352942</v>
      </c>
      <c r="AL42" t="s">
        <v>19</v>
      </c>
      <c r="AM42">
        <v>521</v>
      </c>
      <c r="AN42">
        <v>0</v>
      </c>
      <c r="AO42">
        <v>-23</v>
      </c>
      <c r="AP42">
        <f t="shared" si="9"/>
        <v>498</v>
      </c>
      <c r="AQ42">
        <v>0</v>
      </c>
      <c r="AR42">
        <f t="shared" si="10"/>
        <v>498</v>
      </c>
      <c r="AS42">
        <v>27</v>
      </c>
      <c r="AT42">
        <f t="shared" si="11"/>
        <v>6</v>
      </c>
      <c r="AU42">
        <f t="shared" si="12"/>
        <v>18.444444444444443</v>
      </c>
      <c r="AV42" t="s">
        <v>20</v>
      </c>
      <c r="AW42">
        <v>210</v>
      </c>
      <c r="AX42">
        <v>0</v>
      </c>
      <c r="AY42">
        <v>0</v>
      </c>
      <c r="AZ42">
        <f t="shared" si="13"/>
        <v>210</v>
      </c>
      <c r="BA42">
        <v>0</v>
      </c>
      <c r="BB42">
        <f t="shared" si="14"/>
        <v>210</v>
      </c>
      <c r="BC42">
        <v>12</v>
      </c>
      <c r="BD42">
        <f t="shared" si="15"/>
        <v>7</v>
      </c>
      <c r="BE42">
        <f t="shared" si="16"/>
        <v>17.5</v>
      </c>
      <c r="BF42" t="s">
        <v>21</v>
      </c>
      <c r="BG42">
        <v>232</v>
      </c>
      <c r="BH42">
        <v>0</v>
      </c>
      <c r="BI42">
        <v>0</v>
      </c>
      <c r="BJ42">
        <f t="shared" si="17"/>
        <v>232</v>
      </c>
      <c r="BK42">
        <v>0</v>
      </c>
      <c r="BL42">
        <f t="shared" si="18"/>
        <v>232</v>
      </c>
      <c r="BM42">
        <v>9</v>
      </c>
      <c r="BN42">
        <f t="shared" si="19"/>
        <v>5</v>
      </c>
      <c r="BO42">
        <f t="shared" si="20"/>
        <v>25.777777777777779</v>
      </c>
      <c r="BP42" t="s">
        <v>22</v>
      </c>
      <c r="BQ42">
        <v>154</v>
      </c>
      <c r="BR42">
        <v>0</v>
      </c>
      <c r="BS42">
        <v>-10</v>
      </c>
      <c r="BT42">
        <f t="shared" si="21"/>
        <v>144</v>
      </c>
      <c r="BU42">
        <v>0</v>
      </c>
      <c r="BV42">
        <f t="shared" si="22"/>
        <v>144</v>
      </c>
      <c r="BW42">
        <v>23</v>
      </c>
      <c r="BX42">
        <f t="shared" si="23"/>
        <v>5</v>
      </c>
      <c r="BY42">
        <f t="shared" si="24"/>
        <v>6.2608695652173916</v>
      </c>
      <c r="BZ42" t="s">
        <v>23</v>
      </c>
      <c r="CA42">
        <v>0</v>
      </c>
    </row>
    <row r="43" spans="1:79" ht="17.25" customHeight="1" x14ac:dyDescent="0.3">
      <c r="A43" s="2">
        <v>44551</v>
      </c>
      <c r="B43" t="s">
        <v>106</v>
      </c>
      <c r="C43" t="s">
        <v>107</v>
      </c>
      <c r="D43" t="s">
        <v>27</v>
      </c>
      <c r="E43" t="s">
        <v>4</v>
      </c>
      <c r="F43">
        <v>649</v>
      </c>
      <c r="G43">
        <v>0</v>
      </c>
      <c r="H43">
        <v>0</v>
      </c>
      <c r="I43">
        <v>-55</v>
      </c>
      <c r="J43">
        <f t="shared" si="0"/>
        <v>594</v>
      </c>
      <c r="K43">
        <v>0</v>
      </c>
      <c r="L43">
        <f t="shared" si="1"/>
        <v>594</v>
      </c>
      <c r="M43">
        <v>71</v>
      </c>
      <c r="N43">
        <v>1</v>
      </c>
      <c r="O43">
        <f t="shared" si="2"/>
        <v>8.3661971830985919</v>
      </c>
      <c r="P43" t="s">
        <v>15</v>
      </c>
      <c r="Q43">
        <v>592</v>
      </c>
      <c r="R43">
        <v>0</v>
      </c>
      <c r="S43">
        <v>0</v>
      </c>
      <c r="T43">
        <v>0</v>
      </c>
      <c r="U43">
        <f t="shared" si="3"/>
        <v>592</v>
      </c>
      <c r="V43">
        <v>0</v>
      </c>
      <c r="W43">
        <f t="shared" si="4"/>
        <v>592</v>
      </c>
      <c r="X43">
        <v>19</v>
      </c>
      <c r="Y43">
        <v>2</v>
      </c>
      <c r="Z43">
        <f t="shared" si="5"/>
        <v>31.157894736842106</v>
      </c>
      <c r="AA43" t="s">
        <v>16</v>
      </c>
      <c r="AB43">
        <v>36</v>
      </c>
      <c r="AC43">
        <v>0</v>
      </c>
      <c r="AE43">
        <v>-5</v>
      </c>
      <c r="AF43">
        <f t="shared" si="6"/>
        <v>31</v>
      </c>
      <c r="AG43">
        <v>0</v>
      </c>
      <c r="AH43">
        <f t="shared" si="7"/>
        <v>31</v>
      </c>
      <c r="AI43">
        <v>12</v>
      </c>
      <c r="AJ43">
        <f t="shared" si="8"/>
        <v>6</v>
      </c>
      <c r="AK43">
        <f t="shared" si="25"/>
        <v>2.5833333333333335</v>
      </c>
      <c r="AL43" t="s">
        <v>19</v>
      </c>
      <c r="AM43">
        <v>915</v>
      </c>
      <c r="AN43">
        <v>0</v>
      </c>
      <c r="AO43">
        <v>-10</v>
      </c>
      <c r="AP43">
        <f t="shared" si="9"/>
        <v>905</v>
      </c>
      <c r="AQ43">
        <v>400</v>
      </c>
      <c r="AR43">
        <f t="shared" si="10"/>
        <v>1305</v>
      </c>
      <c r="AS43">
        <v>10</v>
      </c>
      <c r="AT43">
        <f t="shared" si="11"/>
        <v>6</v>
      </c>
      <c r="AU43">
        <f t="shared" si="12"/>
        <v>130.5</v>
      </c>
      <c r="AV43" t="s">
        <v>20</v>
      </c>
      <c r="AW43">
        <v>271</v>
      </c>
      <c r="AX43">
        <v>0</v>
      </c>
      <c r="AY43">
        <v>0</v>
      </c>
      <c r="AZ43">
        <f t="shared" si="13"/>
        <v>271</v>
      </c>
      <c r="BA43">
        <v>0</v>
      </c>
      <c r="BB43">
        <f t="shared" si="14"/>
        <v>271</v>
      </c>
      <c r="BC43">
        <v>2</v>
      </c>
      <c r="BD43">
        <f t="shared" si="15"/>
        <v>7</v>
      </c>
      <c r="BE43">
        <f t="shared" si="16"/>
        <v>135.5</v>
      </c>
      <c r="BF43" t="s">
        <v>21</v>
      </c>
      <c r="BG43">
        <v>511</v>
      </c>
      <c r="BH43">
        <v>0</v>
      </c>
      <c r="BI43">
        <v>0</v>
      </c>
      <c r="BJ43">
        <f t="shared" si="17"/>
        <v>511</v>
      </c>
      <c r="BK43">
        <v>0</v>
      </c>
      <c r="BL43">
        <f t="shared" si="18"/>
        <v>511</v>
      </c>
      <c r="BM43">
        <v>8</v>
      </c>
      <c r="BN43">
        <f t="shared" si="19"/>
        <v>5</v>
      </c>
      <c r="BO43">
        <f t="shared" si="20"/>
        <v>63.875</v>
      </c>
      <c r="BP43" t="s">
        <v>22</v>
      </c>
      <c r="BQ43">
        <v>1112</v>
      </c>
      <c r="BR43">
        <v>0</v>
      </c>
      <c r="BS43">
        <v>-15</v>
      </c>
      <c r="BT43">
        <f t="shared" si="21"/>
        <v>1097</v>
      </c>
      <c r="BU43">
        <v>0</v>
      </c>
      <c r="BV43">
        <f t="shared" si="22"/>
        <v>1097</v>
      </c>
      <c r="BW43">
        <v>21</v>
      </c>
      <c r="BX43">
        <f t="shared" si="23"/>
        <v>5</v>
      </c>
      <c r="BY43">
        <f t="shared" si="24"/>
        <v>52.238095238095241</v>
      </c>
      <c r="BZ43" t="s">
        <v>23</v>
      </c>
      <c r="CA43">
        <v>0</v>
      </c>
    </row>
    <row r="44" spans="1:79" ht="17.25" customHeight="1" x14ac:dyDescent="0.3">
      <c r="A44" s="2">
        <v>44551</v>
      </c>
      <c r="B44" t="s">
        <v>108</v>
      </c>
      <c r="C44" t="s">
        <v>109</v>
      </c>
      <c r="D44" t="s">
        <v>27</v>
      </c>
      <c r="E44" t="s">
        <v>4</v>
      </c>
      <c r="F44">
        <v>472</v>
      </c>
      <c r="G44">
        <v>0</v>
      </c>
      <c r="H44">
        <v>0</v>
      </c>
      <c r="I44">
        <v>0</v>
      </c>
      <c r="J44">
        <f t="shared" si="0"/>
        <v>472</v>
      </c>
      <c r="K44">
        <v>0</v>
      </c>
      <c r="L44">
        <f t="shared" si="1"/>
        <v>472</v>
      </c>
      <c r="M44">
        <v>12</v>
      </c>
      <c r="N44">
        <v>1</v>
      </c>
      <c r="O44">
        <f t="shared" si="2"/>
        <v>39.333333333333336</v>
      </c>
      <c r="P44" t="s">
        <v>15</v>
      </c>
      <c r="Q44">
        <v>50</v>
      </c>
      <c r="R44">
        <v>0</v>
      </c>
      <c r="S44">
        <v>0</v>
      </c>
      <c r="T44">
        <v>0</v>
      </c>
      <c r="U44">
        <f t="shared" si="3"/>
        <v>50</v>
      </c>
      <c r="V44">
        <v>0</v>
      </c>
      <c r="W44">
        <f t="shared" si="4"/>
        <v>50</v>
      </c>
      <c r="X44">
        <v>1</v>
      </c>
      <c r="Y44">
        <v>2</v>
      </c>
      <c r="Z44">
        <f t="shared" si="5"/>
        <v>50</v>
      </c>
      <c r="AA44" t="s">
        <v>16</v>
      </c>
      <c r="AB44">
        <v>2688</v>
      </c>
      <c r="AC44">
        <v>0</v>
      </c>
      <c r="AE44">
        <v>0</v>
      </c>
      <c r="AF44">
        <f t="shared" si="6"/>
        <v>2688</v>
      </c>
      <c r="AG44">
        <v>0</v>
      </c>
      <c r="AH44">
        <f t="shared" si="7"/>
        <v>2688</v>
      </c>
      <c r="AI44">
        <v>17</v>
      </c>
      <c r="AJ44">
        <f t="shared" si="8"/>
        <v>6</v>
      </c>
      <c r="AK44">
        <f>IFERROR(AH44/AI44,0)</f>
        <v>158.11764705882354</v>
      </c>
      <c r="AL44" t="s">
        <v>19</v>
      </c>
      <c r="AM44">
        <v>362</v>
      </c>
      <c r="AN44">
        <v>0</v>
      </c>
      <c r="AO44">
        <v>-17</v>
      </c>
      <c r="AP44">
        <f t="shared" si="9"/>
        <v>345</v>
      </c>
      <c r="AQ44">
        <v>0</v>
      </c>
      <c r="AR44">
        <f t="shared" si="10"/>
        <v>345</v>
      </c>
      <c r="AS44">
        <v>6</v>
      </c>
      <c r="AT44">
        <f t="shared" si="11"/>
        <v>6</v>
      </c>
      <c r="AU44">
        <f t="shared" si="12"/>
        <v>57.5</v>
      </c>
      <c r="AV44" t="s">
        <v>20</v>
      </c>
      <c r="AW44">
        <v>590</v>
      </c>
      <c r="AX44">
        <v>0</v>
      </c>
      <c r="AY44">
        <v>-5</v>
      </c>
      <c r="AZ44">
        <f t="shared" si="13"/>
        <v>585</v>
      </c>
      <c r="BA44">
        <v>0</v>
      </c>
      <c r="BB44">
        <f t="shared" si="14"/>
        <v>585</v>
      </c>
      <c r="BC44">
        <v>7</v>
      </c>
      <c r="BD44">
        <f t="shared" si="15"/>
        <v>7</v>
      </c>
      <c r="BE44">
        <f t="shared" si="16"/>
        <v>83.571428571428569</v>
      </c>
      <c r="BF44" t="s">
        <v>21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P44" t="s">
        <v>22</v>
      </c>
      <c r="BQ44">
        <v>774</v>
      </c>
      <c r="BR44">
        <v>0</v>
      </c>
      <c r="BS44">
        <v>0</v>
      </c>
      <c r="BT44">
        <f t="shared" si="21"/>
        <v>774</v>
      </c>
      <c r="BU44">
        <v>0</v>
      </c>
      <c r="BV44">
        <f t="shared" si="22"/>
        <v>774</v>
      </c>
      <c r="BW44">
        <v>6</v>
      </c>
      <c r="BX44">
        <f t="shared" si="23"/>
        <v>5</v>
      </c>
      <c r="BY44">
        <f t="shared" si="24"/>
        <v>129</v>
      </c>
      <c r="BZ44" t="s">
        <v>23</v>
      </c>
      <c r="CA44">
        <v>0</v>
      </c>
    </row>
    <row r="45" spans="1:79" ht="17.25" customHeight="1" x14ac:dyDescent="0.3">
      <c r="A45" s="2">
        <v>44551</v>
      </c>
      <c r="B45" t="s">
        <v>110</v>
      </c>
      <c r="C45" t="s">
        <v>111</v>
      </c>
      <c r="D45" t="s">
        <v>27</v>
      </c>
      <c r="E45" t="s">
        <v>4</v>
      </c>
      <c r="F45">
        <v>2613</v>
      </c>
      <c r="G45">
        <v>2407</v>
      </c>
      <c r="H45">
        <v>0</v>
      </c>
      <c r="I45">
        <v>-86</v>
      </c>
      <c r="J45">
        <f t="shared" si="0"/>
        <v>4934</v>
      </c>
      <c r="K45">
        <v>0</v>
      </c>
      <c r="L45">
        <f t="shared" si="1"/>
        <v>4934</v>
      </c>
      <c r="M45">
        <v>330</v>
      </c>
      <c r="N45">
        <v>1</v>
      </c>
      <c r="O45">
        <f t="shared" si="2"/>
        <v>14.951515151515151</v>
      </c>
      <c r="P45" t="s">
        <v>15</v>
      </c>
      <c r="Q45">
        <v>1315</v>
      </c>
      <c r="R45">
        <v>775</v>
      </c>
      <c r="S45">
        <v>0</v>
      </c>
      <c r="T45">
        <v>-26</v>
      </c>
      <c r="U45">
        <f t="shared" si="3"/>
        <v>2064</v>
      </c>
      <c r="V45">
        <v>0</v>
      </c>
      <c r="W45">
        <f t="shared" si="4"/>
        <v>2064</v>
      </c>
      <c r="X45">
        <v>61</v>
      </c>
      <c r="Y45">
        <v>2</v>
      </c>
      <c r="Z45">
        <f t="shared" si="5"/>
        <v>33.83606557377049</v>
      </c>
      <c r="AA45" t="s">
        <v>16</v>
      </c>
      <c r="AB45">
        <v>6611</v>
      </c>
      <c r="AC45">
        <v>0</v>
      </c>
      <c r="AE45">
        <v>-111</v>
      </c>
      <c r="AF45">
        <f t="shared" si="6"/>
        <v>6500</v>
      </c>
      <c r="AG45">
        <v>0</v>
      </c>
      <c r="AH45">
        <f t="shared" si="7"/>
        <v>6500</v>
      </c>
      <c r="AI45">
        <v>533</v>
      </c>
      <c r="AJ45">
        <f t="shared" si="8"/>
        <v>6</v>
      </c>
      <c r="AK45">
        <f t="shared" si="25"/>
        <v>12.195121951219512</v>
      </c>
      <c r="AL45" t="s">
        <v>19</v>
      </c>
      <c r="AM45">
        <v>2117</v>
      </c>
      <c r="AN45">
        <v>2004</v>
      </c>
      <c r="AO45">
        <v>-100</v>
      </c>
      <c r="AP45">
        <f t="shared" si="9"/>
        <v>4021</v>
      </c>
      <c r="AQ45">
        <v>3000</v>
      </c>
      <c r="AR45">
        <f t="shared" si="10"/>
        <v>7021</v>
      </c>
      <c r="AS45">
        <v>161</v>
      </c>
      <c r="AT45">
        <f t="shared" si="11"/>
        <v>6</v>
      </c>
      <c r="AU45">
        <f t="shared" si="12"/>
        <v>43.608695652173914</v>
      </c>
      <c r="AV45" t="s">
        <v>20</v>
      </c>
      <c r="AW45">
        <v>4598</v>
      </c>
      <c r="AX45">
        <v>1930</v>
      </c>
      <c r="AY45">
        <v>-517</v>
      </c>
      <c r="AZ45">
        <f t="shared" si="13"/>
        <v>6011</v>
      </c>
      <c r="BA45">
        <v>3000</v>
      </c>
      <c r="BB45">
        <f t="shared" si="14"/>
        <v>9011</v>
      </c>
      <c r="BC45">
        <v>203</v>
      </c>
      <c r="BD45">
        <f t="shared" si="15"/>
        <v>7</v>
      </c>
      <c r="BE45">
        <f t="shared" si="16"/>
        <v>44.389162561576356</v>
      </c>
      <c r="BF45" t="s">
        <v>21</v>
      </c>
      <c r="BG45">
        <v>1932</v>
      </c>
      <c r="BH45">
        <v>2480</v>
      </c>
      <c r="BI45">
        <v>-135</v>
      </c>
      <c r="BJ45">
        <f t="shared" si="17"/>
        <v>4277</v>
      </c>
      <c r="BK45">
        <v>0</v>
      </c>
      <c r="BL45">
        <f t="shared" si="18"/>
        <v>4277</v>
      </c>
      <c r="BM45">
        <v>227</v>
      </c>
      <c r="BN45">
        <f t="shared" si="19"/>
        <v>5</v>
      </c>
      <c r="BO45">
        <f t="shared" si="20"/>
        <v>18.841409691629956</v>
      </c>
      <c r="BP45" t="s">
        <v>22</v>
      </c>
      <c r="BQ45">
        <v>5568</v>
      </c>
      <c r="BR45">
        <v>773</v>
      </c>
      <c r="BS45">
        <v>-172</v>
      </c>
      <c r="BT45">
        <f t="shared" si="21"/>
        <v>6169</v>
      </c>
      <c r="BU45">
        <v>0</v>
      </c>
      <c r="BV45">
        <f t="shared" si="22"/>
        <v>6169</v>
      </c>
      <c r="BW45">
        <v>142</v>
      </c>
      <c r="BX45">
        <f t="shared" si="23"/>
        <v>5</v>
      </c>
      <c r="BY45">
        <f t="shared" si="24"/>
        <v>43.443661971830984</v>
      </c>
      <c r="BZ45" t="s">
        <v>23</v>
      </c>
      <c r="CA45">
        <v>27600</v>
      </c>
    </row>
    <row r="46" spans="1:79" ht="17.25" customHeight="1" x14ac:dyDescent="0.3">
      <c r="A46" s="2">
        <v>44551</v>
      </c>
      <c r="B46" t="s">
        <v>112</v>
      </c>
      <c r="C46" t="s">
        <v>113</v>
      </c>
      <c r="D46" t="s">
        <v>27</v>
      </c>
      <c r="E46" t="s">
        <v>4</v>
      </c>
      <c r="F46">
        <v>2141</v>
      </c>
      <c r="G46">
        <v>980</v>
      </c>
      <c r="H46">
        <v>0</v>
      </c>
      <c r="I46">
        <v>-65</v>
      </c>
      <c r="J46">
        <f t="shared" si="0"/>
        <v>3056</v>
      </c>
      <c r="K46">
        <v>0</v>
      </c>
      <c r="L46">
        <f t="shared" si="1"/>
        <v>3056</v>
      </c>
      <c r="M46">
        <v>184</v>
      </c>
      <c r="N46">
        <v>1</v>
      </c>
      <c r="O46">
        <f t="shared" si="2"/>
        <v>16.608695652173914</v>
      </c>
      <c r="P46" t="s">
        <v>15</v>
      </c>
      <c r="Q46">
        <v>731</v>
      </c>
      <c r="R46">
        <v>710</v>
      </c>
      <c r="S46">
        <v>0</v>
      </c>
      <c r="T46">
        <v>-348</v>
      </c>
      <c r="U46">
        <f t="shared" si="3"/>
        <v>1093</v>
      </c>
      <c r="V46">
        <v>0</v>
      </c>
      <c r="W46">
        <f t="shared" si="4"/>
        <v>1093</v>
      </c>
      <c r="X46">
        <v>85</v>
      </c>
      <c r="Y46">
        <v>2</v>
      </c>
      <c r="Z46">
        <f t="shared" si="5"/>
        <v>12.858823529411765</v>
      </c>
      <c r="AA46" t="s">
        <v>16</v>
      </c>
      <c r="AB46">
        <v>9543</v>
      </c>
      <c r="AC46">
        <v>0</v>
      </c>
      <c r="AE46">
        <v>-2100</v>
      </c>
      <c r="AF46">
        <f t="shared" si="6"/>
        <v>7443</v>
      </c>
      <c r="AG46">
        <v>0</v>
      </c>
      <c r="AH46">
        <f t="shared" si="7"/>
        <v>7443</v>
      </c>
      <c r="AI46">
        <v>417</v>
      </c>
      <c r="AJ46">
        <f t="shared" si="8"/>
        <v>6</v>
      </c>
      <c r="AK46">
        <f t="shared" si="25"/>
        <v>17.848920863309353</v>
      </c>
      <c r="AL46" t="s">
        <v>19</v>
      </c>
      <c r="AM46">
        <v>1983</v>
      </c>
      <c r="AN46">
        <v>2250</v>
      </c>
      <c r="AO46">
        <v>-109</v>
      </c>
      <c r="AP46">
        <f t="shared" si="9"/>
        <v>4124</v>
      </c>
      <c r="AQ46">
        <v>2000</v>
      </c>
      <c r="AR46">
        <f t="shared" si="10"/>
        <v>6124</v>
      </c>
      <c r="AS46">
        <v>166</v>
      </c>
      <c r="AT46">
        <f t="shared" si="11"/>
        <v>6</v>
      </c>
      <c r="AU46">
        <f t="shared" si="12"/>
        <v>36.891566265060241</v>
      </c>
      <c r="AV46" t="s">
        <v>20</v>
      </c>
      <c r="AW46">
        <v>5771</v>
      </c>
      <c r="AX46">
        <v>2260</v>
      </c>
      <c r="AY46">
        <v>-861</v>
      </c>
      <c r="AZ46">
        <f t="shared" si="13"/>
        <v>7170</v>
      </c>
      <c r="BA46">
        <v>3000</v>
      </c>
      <c r="BB46">
        <f t="shared" si="14"/>
        <v>10170</v>
      </c>
      <c r="BC46">
        <v>161</v>
      </c>
      <c r="BD46">
        <f t="shared" si="15"/>
        <v>7</v>
      </c>
      <c r="BE46">
        <f t="shared" si="16"/>
        <v>63.16770186335404</v>
      </c>
      <c r="BF46" t="s">
        <v>21</v>
      </c>
      <c r="BG46">
        <v>1075</v>
      </c>
      <c r="BH46">
        <v>2505</v>
      </c>
      <c r="BI46">
        <v>-21</v>
      </c>
      <c r="BJ46">
        <f t="shared" si="17"/>
        <v>3559</v>
      </c>
      <c r="BK46">
        <v>0</v>
      </c>
      <c r="BL46">
        <f t="shared" si="18"/>
        <v>3559</v>
      </c>
      <c r="BM46">
        <v>93</v>
      </c>
      <c r="BN46">
        <f t="shared" si="19"/>
        <v>5</v>
      </c>
      <c r="BO46">
        <f t="shared" si="20"/>
        <v>38.268817204301072</v>
      </c>
      <c r="BP46" t="s">
        <v>22</v>
      </c>
      <c r="BQ46">
        <v>1668</v>
      </c>
      <c r="BR46">
        <v>1200</v>
      </c>
      <c r="BS46">
        <v>-78</v>
      </c>
      <c r="BT46">
        <f t="shared" si="21"/>
        <v>2790</v>
      </c>
      <c r="BU46">
        <v>0</v>
      </c>
      <c r="BV46">
        <f t="shared" si="22"/>
        <v>2790</v>
      </c>
      <c r="BW46">
        <v>78</v>
      </c>
      <c r="BX46">
        <f t="shared" si="23"/>
        <v>5</v>
      </c>
      <c r="BY46">
        <f t="shared" si="24"/>
        <v>35.769230769230766</v>
      </c>
      <c r="BZ46" t="s">
        <v>23</v>
      </c>
      <c r="CA46">
        <v>25313</v>
      </c>
    </row>
    <row r="47" spans="1:79" ht="17.25" customHeight="1" x14ac:dyDescent="0.3">
      <c r="A47" s="2">
        <v>44551</v>
      </c>
      <c r="B47" t="s">
        <v>114</v>
      </c>
      <c r="C47" t="s">
        <v>115</v>
      </c>
      <c r="D47" t="s">
        <v>27</v>
      </c>
      <c r="E47" t="s">
        <v>4</v>
      </c>
      <c r="F47">
        <v>29</v>
      </c>
      <c r="G47">
        <v>189</v>
      </c>
      <c r="H47">
        <v>0</v>
      </c>
      <c r="I47">
        <v>-13</v>
      </c>
      <c r="J47">
        <f t="shared" si="0"/>
        <v>205</v>
      </c>
      <c r="K47">
        <v>0</v>
      </c>
      <c r="L47">
        <f t="shared" si="1"/>
        <v>205</v>
      </c>
      <c r="M47">
        <v>57</v>
      </c>
      <c r="N47">
        <v>1</v>
      </c>
      <c r="O47">
        <f t="shared" si="2"/>
        <v>3.5964912280701755</v>
      </c>
      <c r="P47" t="s">
        <v>15</v>
      </c>
      <c r="Q47">
        <v>330</v>
      </c>
      <c r="R47">
        <v>600</v>
      </c>
      <c r="S47">
        <v>0</v>
      </c>
      <c r="T47">
        <v>0</v>
      </c>
      <c r="U47">
        <f t="shared" si="3"/>
        <v>930</v>
      </c>
      <c r="V47">
        <v>0</v>
      </c>
      <c r="W47">
        <f t="shared" si="4"/>
        <v>930</v>
      </c>
      <c r="X47">
        <v>68</v>
      </c>
      <c r="Y47">
        <v>2</v>
      </c>
      <c r="Z47">
        <f t="shared" si="5"/>
        <v>13.676470588235293</v>
      </c>
      <c r="AA47" t="s">
        <v>16</v>
      </c>
      <c r="AB47">
        <v>1150</v>
      </c>
      <c r="AC47">
        <v>0</v>
      </c>
      <c r="AE47">
        <v>0</v>
      </c>
      <c r="AF47">
        <f t="shared" si="6"/>
        <v>1150</v>
      </c>
      <c r="AG47">
        <v>0</v>
      </c>
      <c r="AH47">
        <f t="shared" si="7"/>
        <v>1150</v>
      </c>
      <c r="AI47">
        <v>26</v>
      </c>
      <c r="AJ47">
        <f t="shared" si="8"/>
        <v>6</v>
      </c>
      <c r="AK47">
        <f t="shared" si="25"/>
        <v>44.230769230769234</v>
      </c>
      <c r="AL47" t="s">
        <v>19</v>
      </c>
      <c r="AM47">
        <v>866</v>
      </c>
      <c r="AN47">
        <v>390</v>
      </c>
      <c r="AO47">
        <v>0</v>
      </c>
      <c r="AP47">
        <f t="shared" si="9"/>
        <v>1256</v>
      </c>
      <c r="AQ47">
        <v>0</v>
      </c>
      <c r="AR47">
        <f t="shared" si="10"/>
        <v>1256</v>
      </c>
      <c r="AS47">
        <v>20</v>
      </c>
      <c r="AT47">
        <f t="shared" si="11"/>
        <v>6</v>
      </c>
      <c r="AU47">
        <f t="shared" si="12"/>
        <v>62.8</v>
      </c>
      <c r="AV47" t="s">
        <v>20</v>
      </c>
      <c r="AW47">
        <v>64</v>
      </c>
      <c r="AX47">
        <v>200</v>
      </c>
      <c r="AY47">
        <v>0</v>
      </c>
      <c r="AZ47">
        <f t="shared" si="13"/>
        <v>264</v>
      </c>
      <c r="BA47">
        <v>0</v>
      </c>
      <c r="BB47">
        <f t="shared" si="14"/>
        <v>264</v>
      </c>
      <c r="BC47">
        <v>14</v>
      </c>
      <c r="BD47">
        <f t="shared" si="15"/>
        <v>7</v>
      </c>
      <c r="BE47">
        <f t="shared" si="16"/>
        <v>18.857142857142858</v>
      </c>
      <c r="BF47" t="s">
        <v>21</v>
      </c>
      <c r="BG47">
        <v>423</v>
      </c>
      <c r="BH47">
        <v>1800</v>
      </c>
      <c r="BI47">
        <v>-10</v>
      </c>
      <c r="BJ47">
        <f t="shared" si="17"/>
        <v>2213</v>
      </c>
      <c r="BK47">
        <v>0</v>
      </c>
      <c r="BL47">
        <f t="shared" si="18"/>
        <v>2213</v>
      </c>
      <c r="BM47">
        <v>12</v>
      </c>
      <c r="BN47">
        <f t="shared" si="19"/>
        <v>5</v>
      </c>
      <c r="BO47">
        <f t="shared" si="20"/>
        <v>184.41666666666666</v>
      </c>
      <c r="BP47" t="s">
        <v>22</v>
      </c>
      <c r="BQ47">
        <v>706</v>
      </c>
      <c r="BR47">
        <v>399</v>
      </c>
      <c r="BS47">
        <v>0</v>
      </c>
      <c r="BT47">
        <f t="shared" si="21"/>
        <v>1105</v>
      </c>
      <c r="BU47">
        <v>0</v>
      </c>
      <c r="BV47">
        <f t="shared" si="22"/>
        <v>1105</v>
      </c>
      <c r="BW47">
        <v>11</v>
      </c>
      <c r="BX47">
        <f t="shared" si="23"/>
        <v>5</v>
      </c>
      <c r="BY47">
        <f t="shared" si="24"/>
        <v>100.45454545454545</v>
      </c>
      <c r="BZ47" t="s">
        <v>23</v>
      </c>
      <c r="CA47">
        <v>-30001</v>
      </c>
    </row>
    <row r="48" spans="1:79" ht="17.25" customHeight="1" x14ac:dyDescent="0.3">
      <c r="A48" s="2">
        <v>44551</v>
      </c>
      <c r="B48" t="s">
        <v>116</v>
      </c>
      <c r="C48" t="s">
        <v>117</v>
      </c>
      <c r="D48" t="s">
        <v>27</v>
      </c>
      <c r="E48" t="s">
        <v>4</v>
      </c>
      <c r="F48">
        <v>1759</v>
      </c>
      <c r="G48">
        <v>234</v>
      </c>
      <c r="H48">
        <v>0</v>
      </c>
      <c r="I48">
        <v>-95</v>
      </c>
      <c r="J48">
        <f t="shared" si="0"/>
        <v>1898</v>
      </c>
      <c r="K48">
        <v>0</v>
      </c>
      <c r="L48">
        <f t="shared" si="1"/>
        <v>1898</v>
      </c>
      <c r="M48">
        <v>222</v>
      </c>
      <c r="N48">
        <v>1</v>
      </c>
      <c r="O48">
        <f t="shared" si="2"/>
        <v>8.5495495495495497</v>
      </c>
      <c r="P48" t="s">
        <v>15</v>
      </c>
      <c r="Q48">
        <v>811</v>
      </c>
      <c r="R48">
        <v>0</v>
      </c>
      <c r="S48">
        <v>0</v>
      </c>
      <c r="T48">
        <v>0</v>
      </c>
      <c r="U48">
        <f t="shared" si="3"/>
        <v>811</v>
      </c>
      <c r="V48">
        <v>0</v>
      </c>
      <c r="W48">
        <f t="shared" si="4"/>
        <v>811</v>
      </c>
      <c r="X48">
        <v>53</v>
      </c>
      <c r="Y48">
        <v>2</v>
      </c>
      <c r="Z48">
        <f t="shared" si="5"/>
        <v>15.30188679245283</v>
      </c>
      <c r="AA48" t="s">
        <v>16</v>
      </c>
      <c r="AB48">
        <v>29955</v>
      </c>
      <c r="AC48">
        <v>0</v>
      </c>
      <c r="AE48">
        <v>-7899</v>
      </c>
      <c r="AF48">
        <f t="shared" si="6"/>
        <v>22056</v>
      </c>
      <c r="AG48">
        <v>4000</v>
      </c>
      <c r="AH48">
        <f t="shared" si="7"/>
        <v>26056</v>
      </c>
      <c r="AI48">
        <v>1523</v>
      </c>
      <c r="AJ48">
        <f t="shared" si="8"/>
        <v>6</v>
      </c>
      <c r="AK48">
        <f t="shared" si="25"/>
        <v>17.108338804990151</v>
      </c>
      <c r="AL48" t="s">
        <v>19</v>
      </c>
      <c r="AM48">
        <v>2272</v>
      </c>
      <c r="AN48">
        <v>131</v>
      </c>
      <c r="AO48">
        <v>-287</v>
      </c>
      <c r="AP48">
        <f t="shared" si="9"/>
        <v>2116</v>
      </c>
      <c r="AQ48">
        <v>1000</v>
      </c>
      <c r="AR48">
        <f t="shared" si="10"/>
        <v>3116</v>
      </c>
      <c r="AS48">
        <v>266</v>
      </c>
      <c r="AT48">
        <f t="shared" si="11"/>
        <v>6</v>
      </c>
      <c r="AU48">
        <f t="shared" si="12"/>
        <v>11.714285714285714</v>
      </c>
      <c r="AV48" t="s">
        <v>20</v>
      </c>
      <c r="AW48">
        <v>7401</v>
      </c>
      <c r="AX48">
        <v>0</v>
      </c>
      <c r="AY48">
        <v>-331</v>
      </c>
      <c r="AZ48">
        <f t="shared" si="13"/>
        <v>7070</v>
      </c>
      <c r="BA48">
        <v>2007</v>
      </c>
      <c r="BB48">
        <f t="shared" si="14"/>
        <v>9077</v>
      </c>
      <c r="BC48">
        <v>205</v>
      </c>
      <c r="BD48">
        <f t="shared" si="15"/>
        <v>7</v>
      </c>
      <c r="BE48">
        <f t="shared" si="16"/>
        <v>44.278048780487808</v>
      </c>
      <c r="BF48" t="s">
        <v>21</v>
      </c>
      <c r="BG48">
        <v>2535</v>
      </c>
      <c r="BH48">
        <v>40</v>
      </c>
      <c r="BI48">
        <v>-55</v>
      </c>
      <c r="BJ48">
        <f t="shared" si="17"/>
        <v>2520</v>
      </c>
      <c r="BK48">
        <v>0</v>
      </c>
      <c r="BL48">
        <f t="shared" si="18"/>
        <v>2520</v>
      </c>
      <c r="BM48">
        <v>92</v>
      </c>
      <c r="BN48">
        <f t="shared" si="19"/>
        <v>5</v>
      </c>
      <c r="BO48">
        <f t="shared" si="20"/>
        <v>27.391304347826086</v>
      </c>
      <c r="BP48" t="s">
        <v>22</v>
      </c>
      <c r="BQ48">
        <v>3969</v>
      </c>
      <c r="BR48">
        <v>8</v>
      </c>
      <c r="BS48">
        <v>-127</v>
      </c>
      <c r="BT48">
        <f t="shared" si="21"/>
        <v>3850</v>
      </c>
      <c r="BU48">
        <v>0</v>
      </c>
      <c r="BV48">
        <f t="shared" si="22"/>
        <v>3850</v>
      </c>
      <c r="BW48">
        <v>143</v>
      </c>
      <c r="BX48">
        <f t="shared" si="23"/>
        <v>5</v>
      </c>
      <c r="BY48">
        <f t="shared" si="24"/>
        <v>26.923076923076923</v>
      </c>
      <c r="BZ48" t="s">
        <v>23</v>
      </c>
      <c r="CA48">
        <v>-66057</v>
      </c>
    </row>
    <row r="49" spans="1:79" ht="17.25" customHeight="1" x14ac:dyDescent="0.3">
      <c r="A49" s="2">
        <v>44551</v>
      </c>
      <c r="B49" t="s">
        <v>118</v>
      </c>
      <c r="C49" t="s">
        <v>119</v>
      </c>
      <c r="D49" t="s">
        <v>27</v>
      </c>
      <c r="E49" t="s">
        <v>4</v>
      </c>
      <c r="F49">
        <v>150</v>
      </c>
      <c r="G49">
        <v>0</v>
      </c>
      <c r="H49">
        <v>0</v>
      </c>
      <c r="I49">
        <v>0</v>
      </c>
      <c r="J49">
        <f t="shared" si="0"/>
        <v>150</v>
      </c>
      <c r="K49">
        <v>0</v>
      </c>
      <c r="L49">
        <f t="shared" si="1"/>
        <v>150</v>
      </c>
      <c r="M49">
        <v>15</v>
      </c>
      <c r="N49">
        <v>1</v>
      </c>
      <c r="O49">
        <f t="shared" si="2"/>
        <v>10</v>
      </c>
      <c r="P49" t="s">
        <v>15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834</v>
      </c>
      <c r="AC49">
        <v>0</v>
      </c>
      <c r="AE49">
        <v>-22</v>
      </c>
      <c r="AF49">
        <f t="shared" si="6"/>
        <v>812</v>
      </c>
      <c r="AG49">
        <v>0</v>
      </c>
      <c r="AH49">
        <f t="shared" si="7"/>
        <v>812</v>
      </c>
      <c r="AI49">
        <v>23</v>
      </c>
      <c r="AJ49">
        <f t="shared" si="8"/>
        <v>6</v>
      </c>
      <c r="AK49">
        <f t="shared" si="25"/>
        <v>35.304347826086953</v>
      </c>
      <c r="AL49" t="s">
        <v>19</v>
      </c>
      <c r="AM49">
        <v>35</v>
      </c>
      <c r="AN49">
        <v>0</v>
      </c>
      <c r="AO49">
        <v>-33</v>
      </c>
      <c r="AP49">
        <f t="shared" si="9"/>
        <v>2</v>
      </c>
      <c r="AQ49">
        <v>0</v>
      </c>
      <c r="AR49">
        <f t="shared" si="10"/>
        <v>2</v>
      </c>
      <c r="AS49">
        <v>22</v>
      </c>
      <c r="AT49">
        <f t="shared" si="11"/>
        <v>6</v>
      </c>
      <c r="AU49">
        <f t="shared" si="12"/>
        <v>9.0909090909090912E-2</v>
      </c>
      <c r="AV49" t="s">
        <v>20</v>
      </c>
      <c r="AW49">
        <v>19</v>
      </c>
      <c r="AX49">
        <v>0</v>
      </c>
      <c r="AY49">
        <v>-11</v>
      </c>
      <c r="AZ49">
        <f t="shared" si="13"/>
        <v>8</v>
      </c>
      <c r="BA49">
        <v>0</v>
      </c>
      <c r="BB49">
        <f t="shared" si="14"/>
        <v>8</v>
      </c>
      <c r="BC49">
        <v>35</v>
      </c>
      <c r="BD49">
        <f t="shared" si="15"/>
        <v>7</v>
      </c>
      <c r="BE49">
        <f t="shared" si="16"/>
        <v>0.22857142857142856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BZ49" t="s">
        <v>23</v>
      </c>
      <c r="CA49">
        <v>0</v>
      </c>
    </row>
    <row r="50" spans="1:79" ht="17.25" customHeight="1" x14ac:dyDescent="0.3">
      <c r="A50" s="2">
        <v>44551</v>
      </c>
      <c r="B50" t="s">
        <v>120</v>
      </c>
      <c r="C50" t="s">
        <v>121</v>
      </c>
      <c r="D50" t="s">
        <v>27</v>
      </c>
      <c r="E50" t="s">
        <v>4</v>
      </c>
      <c r="F50">
        <v>670</v>
      </c>
      <c r="G50">
        <v>0</v>
      </c>
      <c r="H50">
        <v>0</v>
      </c>
      <c r="I50">
        <v>0</v>
      </c>
      <c r="J50">
        <f t="shared" si="0"/>
        <v>670</v>
      </c>
      <c r="K50">
        <v>0</v>
      </c>
      <c r="L50">
        <f t="shared" si="1"/>
        <v>670</v>
      </c>
      <c r="M50">
        <v>64</v>
      </c>
      <c r="N50">
        <v>1</v>
      </c>
      <c r="O50">
        <f t="shared" si="2"/>
        <v>10.46875</v>
      </c>
      <c r="P50" t="s">
        <v>15</v>
      </c>
      <c r="Q50">
        <v>287</v>
      </c>
      <c r="R50">
        <v>0</v>
      </c>
      <c r="S50">
        <v>0</v>
      </c>
      <c r="T50">
        <v>-20</v>
      </c>
      <c r="U50">
        <f t="shared" si="3"/>
        <v>267</v>
      </c>
      <c r="V50">
        <v>0</v>
      </c>
      <c r="W50">
        <f t="shared" si="4"/>
        <v>267</v>
      </c>
      <c r="X50">
        <v>9</v>
      </c>
      <c r="Y50">
        <v>2</v>
      </c>
      <c r="Z50">
        <f t="shared" si="5"/>
        <v>29.666666666666668</v>
      </c>
      <c r="AA50" t="s">
        <v>16</v>
      </c>
      <c r="AB50">
        <v>2516</v>
      </c>
      <c r="AC50">
        <v>0</v>
      </c>
      <c r="AE50">
        <v>-22</v>
      </c>
      <c r="AF50">
        <f t="shared" si="6"/>
        <v>2494</v>
      </c>
      <c r="AG50">
        <v>0</v>
      </c>
      <c r="AH50">
        <f t="shared" si="7"/>
        <v>2494</v>
      </c>
      <c r="AI50">
        <v>66</v>
      </c>
      <c r="AJ50">
        <f t="shared" si="8"/>
        <v>6</v>
      </c>
      <c r="AK50">
        <f t="shared" si="25"/>
        <v>37.787878787878789</v>
      </c>
      <c r="AL50" t="s">
        <v>19</v>
      </c>
      <c r="AM50">
        <v>1703</v>
      </c>
      <c r="AN50">
        <v>430</v>
      </c>
      <c r="AO50">
        <v>-119</v>
      </c>
      <c r="AP50">
        <f t="shared" si="9"/>
        <v>2014</v>
      </c>
      <c r="AQ50">
        <v>800</v>
      </c>
      <c r="AR50">
        <f t="shared" si="10"/>
        <v>2814</v>
      </c>
      <c r="AS50">
        <v>53</v>
      </c>
      <c r="AT50">
        <f t="shared" si="11"/>
        <v>6</v>
      </c>
      <c r="AU50">
        <f t="shared" si="12"/>
        <v>53.094339622641506</v>
      </c>
      <c r="AV50" t="s">
        <v>20</v>
      </c>
      <c r="AW50">
        <v>1417</v>
      </c>
      <c r="AX50">
        <v>0</v>
      </c>
      <c r="AY50">
        <v>-74</v>
      </c>
      <c r="AZ50">
        <f t="shared" si="13"/>
        <v>1343</v>
      </c>
      <c r="BA50">
        <v>0</v>
      </c>
      <c r="BB50">
        <f t="shared" si="14"/>
        <v>1343</v>
      </c>
      <c r="BC50">
        <v>44</v>
      </c>
      <c r="BD50">
        <f t="shared" si="15"/>
        <v>7</v>
      </c>
      <c r="BE50">
        <f t="shared" si="16"/>
        <v>30.522727272727273</v>
      </c>
      <c r="BF50" t="s">
        <v>21</v>
      </c>
      <c r="BG50">
        <v>946</v>
      </c>
      <c r="BH50">
        <v>0</v>
      </c>
      <c r="BI50">
        <v>-20</v>
      </c>
      <c r="BJ50">
        <f t="shared" si="17"/>
        <v>926</v>
      </c>
      <c r="BK50">
        <v>0</v>
      </c>
      <c r="BL50">
        <f t="shared" si="18"/>
        <v>926</v>
      </c>
      <c r="BM50">
        <v>29</v>
      </c>
      <c r="BN50">
        <f t="shared" si="19"/>
        <v>5</v>
      </c>
      <c r="BO50">
        <f t="shared" si="20"/>
        <v>31.931034482758619</v>
      </c>
      <c r="BP50" t="s">
        <v>22</v>
      </c>
      <c r="BQ50">
        <v>1733</v>
      </c>
      <c r="BR50">
        <v>0</v>
      </c>
      <c r="BS50">
        <v>-30</v>
      </c>
      <c r="BT50">
        <f t="shared" si="21"/>
        <v>1703</v>
      </c>
      <c r="BU50">
        <v>0</v>
      </c>
      <c r="BV50">
        <f t="shared" si="22"/>
        <v>1703</v>
      </c>
      <c r="BW50">
        <v>23</v>
      </c>
      <c r="BX50">
        <f t="shared" si="23"/>
        <v>5</v>
      </c>
      <c r="BY50">
        <f t="shared" si="24"/>
        <v>74.043478260869563</v>
      </c>
      <c r="BZ50" t="s">
        <v>23</v>
      </c>
      <c r="CA50">
        <v>6400</v>
      </c>
    </row>
    <row r="51" spans="1:79" ht="17.25" customHeight="1" x14ac:dyDescent="0.3">
      <c r="A51" s="2">
        <v>44551</v>
      </c>
      <c r="B51" t="s">
        <v>122</v>
      </c>
      <c r="C51" t="s">
        <v>123</v>
      </c>
      <c r="D51" t="s">
        <v>27</v>
      </c>
      <c r="E51" t="s">
        <v>4</v>
      </c>
      <c r="F51">
        <v>1139</v>
      </c>
      <c r="G51">
        <v>0</v>
      </c>
      <c r="H51">
        <v>0</v>
      </c>
      <c r="I51">
        <v>-17</v>
      </c>
      <c r="J51">
        <f t="shared" si="0"/>
        <v>1122</v>
      </c>
      <c r="K51">
        <v>0</v>
      </c>
      <c r="L51">
        <f t="shared" si="1"/>
        <v>1122</v>
      </c>
      <c r="M51">
        <v>42</v>
      </c>
      <c r="N51">
        <v>1</v>
      </c>
      <c r="O51">
        <f t="shared" si="2"/>
        <v>26.714285714285715</v>
      </c>
      <c r="P51" t="s">
        <v>15</v>
      </c>
      <c r="Q51">
        <v>587</v>
      </c>
      <c r="R51">
        <v>0</v>
      </c>
      <c r="S51">
        <v>0</v>
      </c>
      <c r="T51">
        <v>0</v>
      </c>
      <c r="U51">
        <f t="shared" si="3"/>
        <v>587</v>
      </c>
      <c r="V51">
        <v>0</v>
      </c>
      <c r="W51">
        <f t="shared" si="4"/>
        <v>587</v>
      </c>
      <c r="X51">
        <v>6</v>
      </c>
      <c r="Y51">
        <v>2</v>
      </c>
      <c r="Z51">
        <f t="shared" si="5"/>
        <v>97.833333333333329</v>
      </c>
      <c r="AA51" t="s">
        <v>16</v>
      </c>
      <c r="AB51">
        <v>4593</v>
      </c>
      <c r="AC51">
        <v>0</v>
      </c>
      <c r="AE51">
        <v>-64</v>
      </c>
      <c r="AF51">
        <f t="shared" si="6"/>
        <v>4529</v>
      </c>
      <c r="AG51">
        <v>0</v>
      </c>
      <c r="AH51">
        <f t="shared" si="7"/>
        <v>4529</v>
      </c>
      <c r="AI51">
        <v>101</v>
      </c>
      <c r="AJ51">
        <f t="shared" si="8"/>
        <v>6</v>
      </c>
      <c r="AK51">
        <f t="shared" si="25"/>
        <v>44.841584158415841</v>
      </c>
      <c r="AL51" t="s">
        <v>19</v>
      </c>
      <c r="AM51">
        <v>1234</v>
      </c>
      <c r="AN51">
        <v>0</v>
      </c>
      <c r="AO51">
        <v>-34</v>
      </c>
      <c r="AP51">
        <f t="shared" si="9"/>
        <v>1200</v>
      </c>
      <c r="AQ51">
        <v>500</v>
      </c>
      <c r="AR51">
        <f t="shared" si="10"/>
        <v>1700</v>
      </c>
      <c r="AS51">
        <v>37</v>
      </c>
      <c r="AT51">
        <f t="shared" si="11"/>
        <v>6</v>
      </c>
      <c r="AU51">
        <f t="shared" si="12"/>
        <v>45.945945945945944</v>
      </c>
      <c r="AV51" t="s">
        <v>20</v>
      </c>
      <c r="AW51">
        <v>1820</v>
      </c>
      <c r="AX51">
        <v>0</v>
      </c>
      <c r="AY51">
        <v>0</v>
      </c>
      <c r="AZ51">
        <f t="shared" si="13"/>
        <v>1820</v>
      </c>
      <c r="BA51">
        <v>1000</v>
      </c>
      <c r="BB51">
        <f t="shared" si="14"/>
        <v>2820</v>
      </c>
      <c r="BC51">
        <v>66</v>
      </c>
      <c r="BD51">
        <f t="shared" si="15"/>
        <v>7</v>
      </c>
      <c r="BE51">
        <f t="shared" si="16"/>
        <v>42.727272727272727</v>
      </c>
      <c r="BF51" t="s">
        <v>21</v>
      </c>
      <c r="BG51">
        <v>1057</v>
      </c>
      <c r="BH51">
        <v>0</v>
      </c>
      <c r="BI51">
        <v>0</v>
      </c>
      <c r="BJ51">
        <f t="shared" si="17"/>
        <v>1057</v>
      </c>
      <c r="BK51">
        <v>0</v>
      </c>
      <c r="BL51">
        <f t="shared" si="18"/>
        <v>1057</v>
      </c>
      <c r="BM51">
        <v>30</v>
      </c>
      <c r="BN51">
        <f t="shared" si="19"/>
        <v>5</v>
      </c>
      <c r="BO51">
        <f t="shared" si="20"/>
        <v>35.233333333333334</v>
      </c>
      <c r="BP51" t="s">
        <v>22</v>
      </c>
      <c r="BQ51">
        <v>2989</v>
      </c>
      <c r="BR51">
        <v>0</v>
      </c>
      <c r="BS51">
        <v>-34</v>
      </c>
      <c r="BT51">
        <f t="shared" si="21"/>
        <v>2955</v>
      </c>
      <c r="BU51">
        <v>0</v>
      </c>
      <c r="BV51">
        <f t="shared" si="22"/>
        <v>2955</v>
      </c>
      <c r="BW51">
        <v>33</v>
      </c>
      <c r="BX51">
        <f t="shared" si="23"/>
        <v>5</v>
      </c>
      <c r="BY51">
        <f t="shared" si="24"/>
        <v>89.545454545454547</v>
      </c>
      <c r="BZ51" t="s">
        <v>23</v>
      </c>
      <c r="CA51">
        <v>10500</v>
      </c>
    </row>
    <row r="52" spans="1:79" ht="17.25" customHeight="1" x14ac:dyDescent="0.3">
      <c r="A52" s="2">
        <v>44551</v>
      </c>
      <c r="B52" t="s">
        <v>124</v>
      </c>
      <c r="C52" t="s">
        <v>125</v>
      </c>
      <c r="D52" t="s">
        <v>27</v>
      </c>
      <c r="E52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P52" t="s">
        <v>15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2">
        <v>44551</v>
      </c>
      <c r="B53" t="s">
        <v>126</v>
      </c>
      <c r="C53" t="s">
        <v>127</v>
      </c>
      <c r="D53" t="s">
        <v>27</v>
      </c>
      <c r="E53" t="s">
        <v>4</v>
      </c>
      <c r="F53">
        <v>1339</v>
      </c>
      <c r="G53">
        <v>868</v>
      </c>
      <c r="H53">
        <v>0</v>
      </c>
      <c r="I53">
        <v>-305</v>
      </c>
      <c r="J53">
        <f t="shared" si="0"/>
        <v>1902</v>
      </c>
      <c r="K53">
        <v>0</v>
      </c>
      <c r="L53">
        <f t="shared" si="1"/>
        <v>1902</v>
      </c>
      <c r="M53">
        <v>111</v>
      </c>
      <c r="N53">
        <v>1</v>
      </c>
      <c r="O53">
        <f t="shared" si="2"/>
        <v>17.135135135135137</v>
      </c>
      <c r="P53" t="s">
        <v>15</v>
      </c>
      <c r="Q53">
        <v>485</v>
      </c>
      <c r="R53">
        <v>1320</v>
      </c>
      <c r="S53">
        <v>0</v>
      </c>
      <c r="T53">
        <v>0</v>
      </c>
      <c r="U53">
        <f t="shared" si="3"/>
        <v>1805</v>
      </c>
      <c r="V53">
        <v>0</v>
      </c>
      <c r="W53">
        <f t="shared" si="4"/>
        <v>1805</v>
      </c>
      <c r="X53">
        <v>20</v>
      </c>
      <c r="Y53">
        <v>2</v>
      </c>
      <c r="Z53">
        <f t="shared" si="5"/>
        <v>90.25</v>
      </c>
      <c r="AA53" t="s">
        <v>16</v>
      </c>
      <c r="AB53">
        <v>718</v>
      </c>
      <c r="AC53">
        <v>0</v>
      </c>
      <c r="AE53">
        <v>0</v>
      </c>
      <c r="AF53">
        <f t="shared" si="6"/>
        <v>718</v>
      </c>
      <c r="AG53">
        <v>0</v>
      </c>
      <c r="AH53">
        <f t="shared" si="7"/>
        <v>718</v>
      </c>
      <c r="AI53">
        <v>30</v>
      </c>
      <c r="AJ53">
        <f t="shared" si="8"/>
        <v>6</v>
      </c>
      <c r="AK53">
        <f t="shared" si="25"/>
        <v>23.933333333333334</v>
      </c>
      <c r="AL53" t="s">
        <v>19</v>
      </c>
      <c r="AM53">
        <v>2311</v>
      </c>
      <c r="AN53">
        <v>390</v>
      </c>
      <c r="AO53">
        <v>-15</v>
      </c>
      <c r="AP53">
        <f t="shared" si="9"/>
        <v>2686</v>
      </c>
      <c r="AQ53">
        <v>0</v>
      </c>
      <c r="AR53">
        <f t="shared" si="10"/>
        <v>2686</v>
      </c>
      <c r="AS53">
        <v>20</v>
      </c>
      <c r="AT53">
        <f t="shared" si="11"/>
        <v>6</v>
      </c>
      <c r="AU53">
        <f t="shared" si="12"/>
        <v>134.30000000000001</v>
      </c>
      <c r="AV53" t="s">
        <v>20</v>
      </c>
      <c r="AW53">
        <v>523</v>
      </c>
      <c r="AX53">
        <v>278</v>
      </c>
      <c r="AY53">
        <v>0</v>
      </c>
      <c r="AZ53">
        <f t="shared" si="13"/>
        <v>801</v>
      </c>
      <c r="BA53">
        <v>0</v>
      </c>
      <c r="BB53">
        <f t="shared" si="14"/>
        <v>801</v>
      </c>
      <c r="BC53">
        <v>21</v>
      </c>
      <c r="BD53">
        <f t="shared" si="15"/>
        <v>7</v>
      </c>
      <c r="BE53">
        <f t="shared" si="16"/>
        <v>38.142857142857146</v>
      </c>
      <c r="BF53" t="s">
        <v>21</v>
      </c>
      <c r="BG53">
        <v>158</v>
      </c>
      <c r="BH53">
        <v>570</v>
      </c>
      <c r="BI53">
        <v>-2</v>
      </c>
      <c r="BJ53">
        <f t="shared" si="17"/>
        <v>726</v>
      </c>
      <c r="BK53">
        <v>0</v>
      </c>
      <c r="BL53">
        <f t="shared" si="18"/>
        <v>726</v>
      </c>
      <c r="BM53">
        <v>11</v>
      </c>
      <c r="BN53">
        <f t="shared" si="19"/>
        <v>5</v>
      </c>
      <c r="BO53">
        <f t="shared" si="20"/>
        <v>66</v>
      </c>
      <c r="BP53" t="s">
        <v>22</v>
      </c>
      <c r="BQ53">
        <v>2084</v>
      </c>
      <c r="BR53">
        <v>500</v>
      </c>
      <c r="BS53">
        <v>0</v>
      </c>
      <c r="BT53">
        <f t="shared" si="21"/>
        <v>2584</v>
      </c>
      <c r="BU53">
        <v>0</v>
      </c>
      <c r="BV53">
        <f t="shared" si="22"/>
        <v>2584</v>
      </c>
      <c r="BW53">
        <v>37</v>
      </c>
      <c r="BX53">
        <f t="shared" si="23"/>
        <v>5</v>
      </c>
      <c r="BY53">
        <f t="shared" si="24"/>
        <v>69.837837837837839</v>
      </c>
      <c r="BZ53" t="s">
        <v>23</v>
      </c>
      <c r="CA53">
        <v>7596</v>
      </c>
    </row>
    <row r="54" spans="1:79" ht="17.25" customHeight="1" x14ac:dyDescent="0.3">
      <c r="A54" s="2">
        <v>44551</v>
      </c>
      <c r="B54" t="s">
        <v>128</v>
      </c>
      <c r="C54" t="s">
        <v>129</v>
      </c>
      <c r="D54" t="s">
        <v>27</v>
      </c>
      <c r="E54" t="s">
        <v>4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0</v>
      </c>
      <c r="L54">
        <f t="shared" si="1"/>
        <v>36</v>
      </c>
      <c r="M54">
        <v>2</v>
      </c>
      <c r="N54">
        <v>1</v>
      </c>
      <c r="O54">
        <f t="shared" si="2"/>
        <v>18</v>
      </c>
      <c r="P54" t="s">
        <v>15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307</v>
      </c>
      <c r="AC54">
        <v>0</v>
      </c>
      <c r="AE54">
        <v>-90</v>
      </c>
      <c r="AF54">
        <f t="shared" si="6"/>
        <v>217</v>
      </c>
      <c r="AG54">
        <v>0</v>
      </c>
      <c r="AH54">
        <f t="shared" si="7"/>
        <v>217</v>
      </c>
      <c r="AI54">
        <v>17</v>
      </c>
      <c r="AJ54">
        <f t="shared" si="8"/>
        <v>6</v>
      </c>
      <c r="AK54">
        <f t="shared" si="25"/>
        <v>12.764705882352942</v>
      </c>
      <c r="AL54" t="s">
        <v>19</v>
      </c>
      <c r="AM54">
        <v>17</v>
      </c>
      <c r="AN54">
        <v>0</v>
      </c>
      <c r="AO54">
        <v>-4</v>
      </c>
      <c r="AP54">
        <f t="shared" si="9"/>
        <v>13</v>
      </c>
      <c r="AQ54">
        <v>90</v>
      </c>
      <c r="AR54">
        <f t="shared" si="10"/>
        <v>103</v>
      </c>
      <c r="AS54">
        <v>10</v>
      </c>
      <c r="AT54">
        <f t="shared" si="11"/>
        <v>6</v>
      </c>
      <c r="AU54">
        <f t="shared" si="12"/>
        <v>10.3</v>
      </c>
      <c r="AV54" t="s">
        <v>20</v>
      </c>
      <c r="AW54">
        <v>35</v>
      </c>
      <c r="AX54">
        <v>0</v>
      </c>
      <c r="AY54">
        <v>-5</v>
      </c>
      <c r="AZ54">
        <f t="shared" si="13"/>
        <v>30</v>
      </c>
      <c r="BA54">
        <v>0</v>
      </c>
      <c r="BB54">
        <f t="shared" si="14"/>
        <v>30</v>
      </c>
      <c r="BC54">
        <v>5</v>
      </c>
      <c r="BD54">
        <f t="shared" si="15"/>
        <v>7</v>
      </c>
      <c r="BE54">
        <f t="shared" si="16"/>
        <v>6</v>
      </c>
      <c r="BF54" t="s">
        <v>21</v>
      </c>
      <c r="BG54">
        <v>44</v>
      </c>
      <c r="BH54">
        <v>90</v>
      </c>
      <c r="BI54">
        <v>0</v>
      </c>
      <c r="BJ54">
        <f t="shared" si="17"/>
        <v>134</v>
      </c>
      <c r="BK54">
        <v>0</v>
      </c>
      <c r="BL54">
        <f t="shared" si="18"/>
        <v>134</v>
      </c>
      <c r="BM54">
        <v>6</v>
      </c>
      <c r="BN54">
        <f t="shared" si="19"/>
        <v>5</v>
      </c>
      <c r="BO54">
        <f t="shared" si="20"/>
        <v>22.333333333333332</v>
      </c>
      <c r="BP54" t="s">
        <v>22</v>
      </c>
      <c r="BQ54">
        <v>57</v>
      </c>
      <c r="BR54">
        <v>82</v>
      </c>
      <c r="BS54">
        <v>0</v>
      </c>
      <c r="BT54">
        <f t="shared" si="21"/>
        <v>139</v>
      </c>
      <c r="BU54">
        <v>0</v>
      </c>
      <c r="BV54">
        <f t="shared" si="22"/>
        <v>139</v>
      </c>
      <c r="BW54">
        <v>7</v>
      </c>
      <c r="BX54">
        <f t="shared" si="23"/>
        <v>5</v>
      </c>
      <c r="BY54">
        <f t="shared" si="24"/>
        <v>19.857142857142858</v>
      </c>
      <c r="BZ54" t="s">
        <v>23</v>
      </c>
      <c r="CA54">
        <v>30</v>
      </c>
    </row>
    <row r="55" spans="1:79" ht="17.25" customHeight="1" x14ac:dyDescent="0.3">
      <c r="A55" s="2">
        <v>44551</v>
      </c>
      <c r="B55" t="s">
        <v>130</v>
      </c>
      <c r="C55" t="s">
        <v>131</v>
      </c>
      <c r="D55" t="s">
        <v>27</v>
      </c>
      <c r="E55" t="s">
        <v>4</v>
      </c>
      <c r="F55">
        <v>575</v>
      </c>
      <c r="G55">
        <v>0</v>
      </c>
      <c r="H55">
        <v>0</v>
      </c>
      <c r="I55">
        <v>-34</v>
      </c>
      <c r="J55">
        <f t="shared" si="0"/>
        <v>541</v>
      </c>
      <c r="K55">
        <v>0</v>
      </c>
      <c r="L55">
        <f t="shared" si="1"/>
        <v>541</v>
      </c>
      <c r="M55">
        <v>27</v>
      </c>
      <c r="N55">
        <v>1</v>
      </c>
      <c r="O55">
        <f t="shared" si="2"/>
        <v>20.037037037037038</v>
      </c>
      <c r="P55" t="s">
        <v>15</v>
      </c>
      <c r="Q55">
        <v>657</v>
      </c>
      <c r="R55">
        <v>0</v>
      </c>
      <c r="S55">
        <v>0</v>
      </c>
      <c r="T55">
        <v>-80</v>
      </c>
      <c r="U55">
        <f t="shared" si="3"/>
        <v>577</v>
      </c>
      <c r="V55">
        <v>0</v>
      </c>
      <c r="W55">
        <f t="shared" si="4"/>
        <v>577</v>
      </c>
      <c r="X55">
        <v>17</v>
      </c>
      <c r="Y55">
        <v>2</v>
      </c>
      <c r="Z55">
        <f t="shared" si="5"/>
        <v>33.941176470588232</v>
      </c>
      <c r="AA55" t="s">
        <v>16</v>
      </c>
      <c r="AB55">
        <v>3001</v>
      </c>
      <c r="AC55">
        <v>0</v>
      </c>
      <c r="AE55">
        <v>-17</v>
      </c>
      <c r="AF55">
        <f t="shared" si="6"/>
        <v>2984</v>
      </c>
      <c r="AG55">
        <v>0</v>
      </c>
      <c r="AH55">
        <f t="shared" si="7"/>
        <v>2984</v>
      </c>
      <c r="AI55">
        <v>83</v>
      </c>
      <c r="AJ55">
        <f t="shared" si="8"/>
        <v>6</v>
      </c>
      <c r="AK55">
        <f t="shared" si="25"/>
        <v>35.951807228915662</v>
      </c>
      <c r="AL55" t="s">
        <v>19</v>
      </c>
      <c r="AM55">
        <v>772</v>
      </c>
      <c r="AN55">
        <v>80</v>
      </c>
      <c r="AO55">
        <v>-53</v>
      </c>
      <c r="AP55">
        <f t="shared" si="9"/>
        <v>799</v>
      </c>
      <c r="AQ55">
        <v>900</v>
      </c>
      <c r="AR55">
        <f t="shared" si="10"/>
        <v>1699</v>
      </c>
      <c r="AS55">
        <v>33</v>
      </c>
      <c r="AT55">
        <f t="shared" si="11"/>
        <v>6</v>
      </c>
      <c r="AU55">
        <f t="shared" si="12"/>
        <v>51.484848484848484</v>
      </c>
      <c r="AV55" t="s">
        <v>20</v>
      </c>
      <c r="AW55">
        <v>351</v>
      </c>
      <c r="AX55">
        <v>0</v>
      </c>
      <c r="AY55">
        <v>-2</v>
      </c>
      <c r="AZ55">
        <f t="shared" si="13"/>
        <v>349</v>
      </c>
      <c r="BA55">
        <v>0</v>
      </c>
      <c r="BB55">
        <f t="shared" si="14"/>
        <v>349</v>
      </c>
      <c r="BC55">
        <v>20</v>
      </c>
      <c r="BD55">
        <f t="shared" si="15"/>
        <v>7</v>
      </c>
      <c r="BE55">
        <f t="shared" si="16"/>
        <v>17.45</v>
      </c>
      <c r="BF55" t="s">
        <v>21</v>
      </c>
      <c r="BG55">
        <v>737</v>
      </c>
      <c r="BH55">
        <v>0</v>
      </c>
      <c r="BI55">
        <v>-20</v>
      </c>
      <c r="BJ55">
        <f t="shared" si="17"/>
        <v>717</v>
      </c>
      <c r="BK55">
        <v>0</v>
      </c>
      <c r="BL55">
        <f t="shared" si="18"/>
        <v>717</v>
      </c>
      <c r="BM55">
        <v>17</v>
      </c>
      <c r="BN55">
        <f t="shared" si="19"/>
        <v>5</v>
      </c>
      <c r="BO55">
        <f t="shared" si="20"/>
        <v>42.176470588235297</v>
      </c>
      <c r="BP55" t="s">
        <v>22</v>
      </c>
      <c r="BQ55">
        <v>2393</v>
      </c>
      <c r="BR55">
        <v>0</v>
      </c>
      <c r="BS55">
        <v>0</v>
      </c>
      <c r="BT55">
        <f t="shared" si="21"/>
        <v>2393</v>
      </c>
      <c r="BU55">
        <v>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11700</v>
      </c>
    </row>
    <row r="56" spans="1:79" ht="17.25" customHeight="1" x14ac:dyDescent="0.3">
      <c r="A56" s="2">
        <v>44551</v>
      </c>
      <c r="B56" t="s">
        <v>132</v>
      </c>
      <c r="C56" t="s">
        <v>133</v>
      </c>
      <c r="D56" t="s">
        <v>27</v>
      </c>
      <c r="E56" t="s">
        <v>4</v>
      </c>
      <c r="F56">
        <v>814</v>
      </c>
      <c r="G56">
        <v>713</v>
      </c>
      <c r="H56">
        <v>0</v>
      </c>
      <c r="I56">
        <v>-38</v>
      </c>
      <c r="J56">
        <f t="shared" si="0"/>
        <v>1489</v>
      </c>
      <c r="K56">
        <v>0</v>
      </c>
      <c r="L56">
        <f t="shared" si="1"/>
        <v>1489</v>
      </c>
      <c r="M56">
        <v>144</v>
      </c>
      <c r="N56">
        <v>1</v>
      </c>
      <c r="O56">
        <f t="shared" si="2"/>
        <v>10.340277777777779</v>
      </c>
      <c r="P56" t="s">
        <v>15</v>
      </c>
      <c r="Q56">
        <v>59</v>
      </c>
      <c r="R56">
        <v>1980</v>
      </c>
      <c r="S56">
        <v>0</v>
      </c>
      <c r="T56">
        <v>0</v>
      </c>
      <c r="U56">
        <f t="shared" si="3"/>
        <v>2039</v>
      </c>
      <c r="V56">
        <v>0</v>
      </c>
      <c r="W56">
        <f t="shared" si="4"/>
        <v>2039</v>
      </c>
      <c r="X56">
        <v>86</v>
      </c>
      <c r="Y56">
        <v>2</v>
      </c>
      <c r="Z56">
        <f t="shared" si="5"/>
        <v>23.709302325581394</v>
      </c>
      <c r="AA56" t="s">
        <v>16</v>
      </c>
      <c r="AB56">
        <v>5955</v>
      </c>
      <c r="AC56">
        <v>1500</v>
      </c>
      <c r="AE56">
        <v>-237</v>
      </c>
      <c r="AF56">
        <f t="shared" si="6"/>
        <v>7218</v>
      </c>
      <c r="AG56">
        <v>4500</v>
      </c>
      <c r="AH56">
        <f t="shared" si="7"/>
        <v>11718</v>
      </c>
      <c r="AI56">
        <v>320</v>
      </c>
      <c r="AJ56">
        <f t="shared" si="8"/>
        <v>6</v>
      </c>
      <c r="AK56">
        <f t="shared" si="25"/>
        <v>36.618749999999999</v>
      </c>
      <c r="AL56" t="s">
        <v>19</v>
      </c>
      <c r="AM56">
        <v>8446</v>
      </c>
      <c r="AN56">
        <v>8883</v>
      </c>
      <c r="AO56">
        <v>-80</v>
      </c>
      <c r="AP56">
        <f t="shared" si="9"/>
        <v>17249</v>
      </c>
      <c r="AQ56">
        <v>0</v>
      </c>
      <c r="AR56">
        <f t="shared" si="10"/>
        <v>17249</v>
      </c>
      <c r="AS56">
        <v>276</v>
      </c>
      <c r="AT56">
        <f t="shared" si="11"/>
        <v>6</v>
      </c>
      <c r="AU56">
        <f t="shared" si="12"/>
        <v>62.496376811594203</v>
      </c>
      <c r="AV56" t="s">
        <v>20</v>
      </c>
      <c r="AW56">
        <v>6145</v>
      </c>
      <c r="AX56">
        <v>1600</v>
      </c>
      <c r="AY56">
        <v>-269</v>
      </c>
      <c r="AZ56">
        <f t="shared" si="13"/>
        <v>7476</v>
      </c>
      <c r="BA56">
        <v>16509</v>
      </c>
      <c r="BB56">
        <f t="shared" si="14"/>
        <v>23985</v>
      </c>
      <c r="BC56">
        <v>235</v>
      </c>
      <c r="BD56">
        <f t="shared" si="15"/>
        <v>7</v>
      </c>
      <c r="BE56">
        <f t="shared" si="16"/>
        <v>102.06382978723404</v>
      </c>
      <c r="BF56" t="s">
        <v>21</v>
      </c>
      <c r="BG56">
        <v>266</v>
      </c>
      <c r="BH56">
        <v>11818</v>
      </c>
      <c r="BI56">
        <v>-5</v>
      </c>
      <c r="BJ56">
        <f t="shared" si="17"/>
        <v>12079</v>
      </c>
      <c r="BK56">
        <v>650</v>
      </c>
      <c r="BL56">
        <f t="shared" si="18"/>
        <v>12729</v>
      </c>
      <c r="BM56">
        <v>339</v>
      </c>
      <c r="BN56">
        <f t="shared" si="19"/>
        <v>5</v>
      </c>
      <c r="BO56">
        <f t="shared" si="20"/>
        <v>37.548672566371678</v>
      </c>
      <c r="BP56" t="s">
        <v>22</v>
      </c>
      <c r="BQ56">
        <v>703</v>
      </c>
      <c r="BR56">
        <v>4021</v>
      </c>
      <c r="BS56">
        <v>-5</v>
      </c>
      <c r="BT56">
        <f t="shared" si="21"/>
        <v>4719</v>
      </c>
      <c r="BU56">
        <v>1900</v>
      </c>
      <c r="BV56">
        <f t="shared" si="22"/>
        <v>6619</v>
      </c>
      <c r="BW56">
        <v>181</v>
      </c>
      <c r="BX56">
        <f t="shared" si="23"/>
        <v>5</v>
      </c>
      <c r="BY56">
        <f t="shared" si="24"/>
        <v>36.569060773480665</v>
      </c>
      <c r="BZ56" t="s">
        <v>23</v>
      </c>
      <c r="CA56">
        <v>57594</v>
      </c>
    </row>
    <row r="57" spans="1:79" ht="17.25" customHeight="1" x14ac:dyDescent="0.3">
      <c r="A57" s="2">
        <v>44551</v>
      </c>
      <c r="B57" t="s">
        <v>134</v>
      </c>
      <c r="C57" t="s">
        <v>135</v>
      </c>
      <c r="D57" t="s">
        <v>27</v>
      </c>
      <c r="E57" t="s">
        <v>4</v>
      </c>
      <c r="F57">
        <v>912</v>
      </c>
      <c r="G57">
        <v>200</v>
      </c>
      <c r="H57">
        <v>0</v>
      </c>
      <c r="I57">
        <v>-53</v>
      </c>
      <c r="J57">
        <f t="shared" si="0"/>
        <v>1059</v>
      </c>
      <c r="K57">
        <v>0</v>
      </c>
      <c r="L57">
        <f t="shared" si="1"/>
        <v>1059</v>
      </c>
      <c r="M57">
        <v>117</v>
      </c>
      <c r="N57">
        <v>1</v>
      </c>
      <c r="O57">
        <f t="shared" si="2"/>
        <v>9.0512820512820511</v>
      </c>
      <c r="P57" t="s">
        <v>15</v>
      </c>
      <c r="Q57">
        <v>1234</v>
      </c>
      <c r="R57">
        <v>0</v>
      </c>
      <c r="S57">
        <v>0</v>
      </c>
      <c r="T57">
        <v>-11</v>
      </c>
      <c r="U57">
        <f t="shared" si="3"/>
        <v>1223</v>
      </c>
      <c r="V57">
        <v>0</v>
      </c>
      <c r="W57">
        <f t="shared" si="4"/>
        <v>1223</v>
      </c>
      <c r="X57">
        <v>43</v>
      </c>
      <c r="Y57">
        <v>2</v>
      </c>
      <c r="Z57">
        <f t="shared" si="5"/>
        <v>28.441860465116278</v>
      </c>
      <c r="AA57" t="s">
        <v>16</v>
      </c>
      <c r="AB57">
        <v>1341</v>
      </c>
      <c r="AC57">
        <v>0</v>
      </c>
      <c r="AE57">
        <v>-7</v>
      </c>
      <c r="AF57">
        <f t="shared" si="6"/>
        <v>1334</v>
      </c>
      <c r="AG57">
        <v>0</v>
      </c>
      <c r="AH57">
        <f t="shared" si="7"/>
        <v>1334</v>
      </c>
      <c r="AI57">
        <v>50</v>
      </c>
      <c r="AJ57">
        <f t="shared" si="8"/>
        <v>6</v>
      </c>
      <c r="AK57">
        <f t="shared" si="25"/>
        <v>26.68</v>
      </c>
      <c r="AL57" t="s">
        <v>19</v>
      </c>
      <c r="AM57">
        <v>1413</v>
      </c>
      <c r="AN57">
        <v>0</v>
      </c>
      <c r="AO57">
        <v>-51</v>
      </c>
      <c r="AP57">
        <f t="shared" si="9"/>
        <v>1362</v>
      </c>
      <c r="AQ57">
        <v>0</v>
      </c>
      <c r="AR57">
        <f t="shared" si="10"/>
        <v>1362</v>
      </c>
      <c r="AS57">
        <v>20</v>
      </c>
      <c r="AT57">
        <f t="shared" si="11"/>
        <v>6</v>
      </c>
      <c r="AU57">
        <f t="shared" si="12"/>
        <v>68.099999999999994</v>
      </c>
      <c r="AV57" t="s">
        <v>20</v>
      </c>
      <c r="AW57">
        <v>438</v>
      </c>
      <c r="AX57">
        <v>50</v>
      </c>
      <c r="AY57">
        <v>-8</v>
      </c>
      <c r="AZ57">
        <f t="shared" si="13"/>
        <v>480</v>
      </c>
      <c r="BA57">
        <v>0</v>
      </c>
      <c r="BB57">
        <f t="shared" si="14"/>
        <v>480</v>
      </c>
      <c r="BC57">
        <v>20</v>
      </c>
      <c r="BD57">
        <f t="shared" si="15"/>
        <v>7</v>
      </c>
      <c r="BE57">
        <f t="shared" si="16"/>
        <v>24</v>
      </c>
      <c r="BF57" t="s">
        <v>21</v>
      </c>
      <c r="BG57">
        <v>592</v>
      </c>
      <c r="BH57">
        <v>100</v>
      </c>
      <c r="BI57">
        <v>0</v>
      </c>
      <c r="BJ57">
        <f t="shared" si="17"/>
        <v>692</v>
      </c>
      <c r="BK57">
        <v>0</v>
      </c>
      <c r="BL57">
        <f t="shared" si="18"/>
        <v>692</v>
      </c>
      <c r="BM57">
        <v>17</v>
      </c>
      <c r="BN57">
        <f t="shared" si="19"/>
        <v>5</v>
      </c>
      <c r="BO57">
        <f t="shared" si="20"/>
        <v>40.705882352941174</v>
      </c>
      <c r="BP57" t="s">
        <v>22</v>
      </c>
      <c r="BQ57">
        <v>979</v>
      </c>
      <c r="BR57">
        <v>970</v>
      </c>
      <c r="BS57">
        <v>-11</v>
      </c>
      <c r="BT57">
        <f t="shared" si="21"/>
        <v>1938</v>
      </c>
      <c r="BU57">
        <v>0</v>
      </c>
      <c r="BV57">
        <f t="shared" si="22"/>
        <v>1938</v>
      </c>
      <c r="BW57">
        <v>38</v>
      </c>
      <c r="BX57">
        <f t="shared" si="23"/>
        <v>5</v>
      </c>
      <c r="BY57">
        <f t="shared" si="24"/>
        <v>51</v>
      </c>
      <c r="BZ57" t="s">
        <v>23</v>
      </c>
      <c r="CA57">
        <v>5403</v>
      </c>
    </row>
    <row r="58" spans="1:79" ht="17.25" customHeight="1" x14ac:dyDescent="0.3">
      <c r="A58" s="2">
        <v>44551</v>
      </c>
      <c r="B58" t="s">
        <v>136</v>
      </c>
      <c r="C58" t="s">
        <v>137</v>
      </c>
      <c r="D58" t="s">
        <v>27</v>
      </c>
      <c r="E58" t="s">
        <v>4</v>
      </c>
      <c r="F58">
        <v>598</v>
      </c>
      <c r="G58">
        <v>0</v>
      </c>
      <c r="H58">
        <v>0</v>
      </c>
      <c r="I58">
        <v>-38</v>
      </c>
      <c r="J58">
        <f t="shared" si="0"/>
        <v>560</v>
      </c>
      <c r="K58">
        <v>0</v>
      </c>
      <c r="L58">
        <f t="shared" si="1"/>
        <v>560</v>
      </c>
      <c r="M58">
        <v>8</v>
      </c>
      <c r="N58">
        <v>1</v>
      </c>
      <c r="O58">
        <f t="shared" si="2"/>
        <v>70</v>
      </c>
      <c r="P58" t="s">
        <v>15</v>
      </c>
      <c r="Q58">
        <v>378</v>
      </c>
      <c r="R58">
        <v>0</v>
      </c>
      <c r="S58">
        <v>0</v>
      </c>
      <c r="T58">
        <v>0</v>
      </c>
      <c r="U58">
        <f t="shared" si="3"/>
        <v>378</v>
      </c>
      <c r="V58">
        <v>0</v>
      </c>
      <c r="W58">
        <f t="shared" si="4"/>
        <v>378</v>
      </c>
      <c r="X58">
        <v>16</v>
      </c>
      <c r="Y58">
        <v>2</v>
      </c>
      <c r="Z58">
        <f t="shared" si="5"/>
        <v>23.625</v>
      </c>
      <c r="AA58" t="s">
        <v>16</v>
      </c>
      <c r="AB58">
        <v>3162</v>
      </c>
      <c r="AC58">
        <v>0</v>
      </c>
      <c r="AE58">
        <v>-42</v>
      </c>
      <c r="AF58">
        <f t="shared" si="6"/>
        <v>3120</v>
      </c>
      <c r="AG58">
        <v>0</v>
      </c>
      <c r="AH58">
        <f t="shared" si="7"/>
        <v>3120</v>
      </c>
      <c r="AI58">
        <v>12</v>
      </c>
      <c r="AJ58">
        <f t="shared" si="8"/>
        <v>6</v>
      </c>
      <c r="AK58">
        <f t="shared" si="25"/>
        <v>260</v>
      </c>
      <c r="AL58" t="s">
        <v>19</v>
      </c>
      <c r="AM58">
        <v>1171</v>
      </c>
      <c r="AN58">
        <v>0</v>
      </c>
      <c r="AO58">
        <v>-14</v>
      </c>
      <c r="AP58">
        <f t="shared" si="9"/>
        <v>1157</v>
      </c>
      <c r="AQ58">
        <v>0</v>
      </c>
      <c r="AR58">
        <f t="shared" si="10"/>
        <v>1157</v>
      </c>
      <c r="AS58">
        <v>5</v>
      </c>
      <c r="AT58">
        <f t="shared" si="11"/>
        <v>6</v>
      </c>
      <c r="AU58">
        <f t="shared" si="12"/>
        <v>231.4</v>
      </c>
      <c r="AV58" t="s">
        <v>20</v>
      </c>
      <c r="AW58">
        <v>474</v>
      </c>
      <c r="AX58">
        <v>0</v>
      </c>
      <c r="AY58">
        <v>-5</v>
      </c>
      <c r="AZ58">
        <f t="shared" si="13"/>
        <v>469</v>
      </c>
      <c r="BA58">
        <v>0</v>
      </c>
      <c r="BB58">
        <f t="shared" si="14"/>
        <v>469</v>
      </c>
      <c r="BC58">
        <v>4</v>
      </c>
      <c r="BD58">
        <f t="shared" si="15"/>
        <v>7</v>
      </c>
      <c r="BE58">
        <f t="shared" si="16"/>
        <v>117.25</v>
      </c>
      <c r="BF58" t="s">
        <v>21</v>
      </c>
      <c r="BG58">
        <v>551</v>
      </c>
      <c r="BH58">
        <v>0</v>
      </c>
      <c r="BI58">
        <v>0</v>
      </c>
      <c r="BJ58">
        <f t="shared" si="17"/>
        <v>551</v>
      </c>
      <c r="BK58">
        <v>0</v>
      </c>
      <c r="BL58">
        <f t="shared" si="18"/>
        <v>551</v>
      </c>
      <c r="BM58">
        <v>4</v>
      </c>
      <c r="BN58">
        <f t="shared" si="19"/>
        <v>5</v>
      </c>
      <c r="BO58">
        <f t="shared" si="20"/>
        <v>137.75</v>
      </c>
      <c r="BP58" t="s">
        <v>22</v>
      </c>
      <c r="BQ58">
        <v>567</v>
      </c>
      <c r="BR58">
        <v>0</v>
      </c>
      <c r="BS58">
        <v>0</v>
      </c>
      <c r="BT58">
        <f t="shared" si="21"/>
        <v>567</v>
      </c>
      <c r="BU58">
        <v>0</v>
      </c>
      <c r="BV58">
        <f t="shared" si="22"/>
        <v>567</v>
      </c>
      <c r="BW58">
        <v>15</v>
      </c>
      <c r="BX58">
        <f t="shared" si="23"/>
        <v>5</v>
      </c>
      <c r="BY58">
        <f t="shared" si="24"/>
        <v>37.799999999999997</v>
      </c>
      <c r="BZ58" t="s">
        <v>23</v>
      </c>
      <c r="CA58">
        <v>25306</v>
      </c>
    </row>
    <row r="59" spans="1:79" ht="17.25" customHeight="1" x14ac:dyDescent="0.3">
      <c r="A59" s="2">
        <v>44551</v>
      </c>
      <c r="B59" t="s">
        <v>138</v>
      </c>
      <c r="C59" t="s">
        <v>139</v>
      </c>
      <c r="D59" t="s">
        <v>27</v>
      </c>
      <c r="E59" t="s">
        <v>4</v>
      </c>
      <c r="F59">
        <v>2472</v>
      </c>
      <c r="G59">
        <v>0</v>
      </c>
      <c r="H59">
        <v>0</v>
      </c>
      <c r="I59">
        <v>-101</v>
      </c>
      <c r="J59">
        <f t="shared" si="0"/>
        <v>2371</v>
      </c>
      <c r="K59">
        <v>0</v>
      </c>
      <c r="L59">
        <f t="shared" si="1"/>
        <v>2371</v>
      </c>
      <c r="M59">
        <v>249</v>
      </c>
      <c r="N59">
        <v>1</v>
      </c>
      <c r="O59">
        <f t="shared" si="2"/>
        <v>9.522088353413654</v>
      </c>
      <c r="P59" t="s">
        <v>15</v>
      </c>
      <c r="Q59">
        <v>643</v>
      </c>
      <c r="R59">
        <v>0</v>
      </c>
      <c r="S59">
        <v>0</v>
      </c>
      <c r="T59">
        <v>-15</v>
      </c>
      <c r="U59">
        <f t="shared" si="3"/>
        <v>628</v>
      </c>
      <c r="V59">
        <v>0</v>
      </c>
      <c r="W59">
        <f t="shared" si="4"/>
        <v>628</v>
      </c>
      <c r="X59">
        <v>54</v>
      </c>
      <c r="Y59">
        <v>2</v>
      </c>
      <c r="Z59">
        <f t="shared" si="5"/>
        <v>11.62962962962963</v>
      </c>
      <c r="AA59" t="s">
        <v>16</v>
      </c>
      <c r="AB59">
        <v>9686</v>
      </c>
      <c r="AC59">
        <v>0</v>
      </c>
      <c r="AE59">
        <v>-66</v>
      </c>
      <c r="AF59">
        <f t="shared" si="6"/>
        <v>9620</v>
      </c>
      <c r="AG59">
        <v>0</v>
      </c>
      <c r="AH59">
        <f t="shared" si="7"/>
        <v>9620</v>
      </c>
      <c r="AI59">
        <v>623</v>
      </c>
      <c r="AJ59">
        <f t="shared" si="8"/>
        <v>6</v>
      </c>
      <c r="AK59">
        <f t="shared" si="25"/>
        <v>15.441412520064205</v>
      </c>
      <c r="AL59" t="s">
        <v>19</v>
      </c>
      <c r="AM59">
        <v>585</v>
      </c>
      <c r="AN59">
        <v>0</v>
      </c>
      <c r="AO59">
        <v>-55</v>
      </c>
      <c r="AP59">
        <f t="shared" si="9"/>
        <v>530</v>
      </c>
      <c r="AQ59">
        <v>550</v>
      </c>
      <c r="AR59">
        <f t="shared" si="10"/>
        <v>1080</v>
      </c>
      <c r="AS59">
        <v>68</v>
      </c>
      <c r="AT59">
        <f t="shared" si="11"/>
        <v>6</v>
      </c>
      <c r="AU59">
        <f t="shared" si="12"/>
        <v>15.882352941176471</v>
      </c>
      <c r="AV59" t="s">
        <v>20</v>
      </c>
      <c r="AW59">
        <v>1933</v>
      </c>
      <c r="AX59">
        <v>0</v>
      </c>
      <c r="AY59">
        <v>-103</v>
      </c>
      <c r="AZ59">
        <f t="shared" si="13"/>
        <v>1830</v>
      </c>
      <c r="BA59">
        <v>0</v>
      </c>
      <c r="BB59">
        <f t="shared" si="14"/>
        <v>1830</v>
      </c>
      <c r="BC59">
        <v>82</v>
      </c>
      <c r="BD59">
        <f t="shared" si="15"/>
        <v>7</v>
      </c>
      <c r="BE59">
        <f t="shared" si="16"/>
        <v>22.317073170731707</v>
      </c>
      <c r="BF59" t="s">
        <v>21</v>
      </c>
      <c r="BG59">
        <v>1249</v>
      </c>
      <c r="BH59">
        <v>40</v>
      </c>
      <c r="BI59">
        <v>-50</v>
      </c>
      <c r="BJ59">
        <f t="shared" si="17"/>
        <v>1239</v>
      </c>
      <c r="BK59">
        <v>0</v>
      </c>
      <c r="BL59">
        <f t="shared" si="18"/>
        <v>1239</v>
      </c>
      <c r="BM59">
        <v>103</v>
      </c>
      <c r="BN59">
        <f t="shared" si="19"/>
        <v>5</v>
      </c>
      <c r="BO59">
        <f t="shared" si="20"/>
        <v>12.029126213592233</v>
      </c>
      <c r="BP59" t="s">
        <v>22</v>
      </c>
      <c r="BQ59">
        <v>2107</v>
      </c>
      <c r="BR59">
        <v>0</v>
      </c>
      <c r="BS59">
        <v>-12</v>
      </c>
      <c r="BT59">
        <f t="shared" si="21"/>
        <v>2095</v>
      </c>
      <c r="BU59">
        <v>0</v>
      </c>
      <c r="BV59">
        <f t="shared" si="22"/>
        <v>2095</v>
      </c>
      <c r="BW59">
        <v>66</v>
      </c>
      <c r="BX59">
        <f t="shared" si="23"/>
        <v>5</v>
      </c>
      <c r="BY59">
        <f t="shared" si="24"/>
        <v>31.742424242424242</v>
      </c>
      <c r="BZ59" t="s">
        <v>23</v>
      </c>
      <c r="CA59">
        <v>0</v>
      </c>
    </row>
    <row r="60" spans="1:79" ht="17.25" customHeight="1" x14ac:dyDescent="0.3">
      <c r="A60" s="2">
        <v>44551</v>
      </c>
      <c r="B60" t="s">
        <v>140</v>
      </c>
      <c r="C60" t="s">
        <v>141</v>
      </c>
      <c r="D60" t="s">
        <v>27</v>
      </c>
      <c r="E60" t="s">
        <v>4</v>
      </c>
      <c r="F60">
        <v>368</v>
      </c>
      <c r="G60">
        <v>0</v>
      </c>
      <c r="H60">
        <v>0</v>
      </c>
      <c r="I60">
        <v>-10</v>
      </c>
      <c r="J60">
        <f t="shared" si="0"/>
        <v>358</v>
      </c>
      <c r="K60">
        <v>0</v>
      </c>
      <c r="L60">
        <f t="shared" si="1"/>
        <v>358</v>
      </c>
      <c r="M60">
        <v>2</v>
      </c>
      <c r="N60">
        <v>1</v>
      </c>
      <c r="O60">
        <f t="shared" si="2"/>
        <v>179</v>
      </c>
      <c r="P60" t="s">
        <v>15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A60" t="s">
        <v>16</v>
      </c>
      <c r="AB60">
        <v>738</v>
      </c>
      <c r="AC60">
        <v>0</v>
      </c>
      <c r="AE60">
        <v>0</v>
      </c>
      <c r="AF60">
        <f t="shared" si="6"/>
        <v>738</v>
      </c>
      <c r="AG60">
        <v>0</v>
      </c>
      <c r="AH60">
        <f t="shared" si="7"/>
        <v>738</v>
      </c>
      <c r="AI60">
        <v>15</v>
      </c>
      <c r="AJ60">
        <f t="shared" si="8"/>
        <v>6</v>
      </c>
      <c r="AK60">
        <f t="shared" si="25"/>
        <v>49.2</v>
      </c>
      <c r="AL60" t="s">
        <v>19</v>
      </c>
      <c r="AM60">
        <v>1171</v>
      </c>
      <c r="AN60">
        <v>340</v>
      </c>
      <c r="AO60">
        <v>-17</v>
      </c>
      <c r="AP60">
        <f t="shared" si="9"/>
        <v>1494</v>
      </c>
      <c r="AQ60">
        <v>0</v>
      </c>
      <c r="AR60">
        <f t="shared" si="10"/>
        <v>1494</v>
      </c>
      <c r="AS60">
        <v>23</v>
      </c>
      <c r="AT60">
        <f t="shared" si="11"/>
        <v>6</v>
      </c>
      <c r="AU60">
        <f t="shared" si="12"/>
        <v>64.956521739130437</v>
      </c>
      <c r="AV60" t="s">
        <v>20</v>
      </c>
      <c r="AW60">
        <v>54</v>
      </c>
      <c r="AX60">
        <v>0</v>
      </c>
      <c r="AY60">
        <v>-1</v>
      </c>
      <c r="AZ60">
        <f t="shared" si="13"/>
        <v>53</v>
      </c>
      <c r="BA60">
        <v>0</v>
      </c>
      <c r="BB60">
        <f t="shared" si="14"/>
        <v>53</v>
      </c>
      <c r="BC60">
        <v>3</v>
      </c>
      <c r="BD60">
        <f t="shared" si="15"/>
        <v>7</v>
      </c>
      <c r="BE60">
        <f t="shared" si="16"/>
        <v>17.666666666666668</v>
      </c>
      <c r="BF60" t="s">
        <v>21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P60" t="s">
        <v>22</v>
      </c>
      <c r="BQ60">
        <v>969</v>
      </c>
      <c r="BR60">
        <v>0</v>
      </c>
      <c r="BS60">
        <v>-1</v>
      </c>
      <c r="BT60">
        <f t="shared" si="21"/>
        <v>968</v>
      </c>
      <c r="BU60">
        <v>0</v>
      </c>
      <c r="BV60">
        <f t="shared" si="22"/>
        <v>968</v>
      </c>
      <c r="BW60">
        <v>17</v>
      </c>
      <c r="BX60">
        <f t="shared" si="23"/>
        <v>5</v>
      </c>
      <c r="BY60">
        <f t="shared" si="24"/>
        <v>56.941176470588232</v>
      </c>
      <c r="BZ60" t="s">
        <v>23</v>
      </c>
      <c r="CA60">
        <v>1440</v>
      </c>
    </row>
    <row r="61" spans="1:79" ht="17.25" customHeight="1" x14ac:dyDescent="0.3">
      <c r="A61" s="2">
        <v>44551</v>
      </c>
      <c r="B61" t="s">
        <v>142</v>
      </c>
      <c r="C61" t="s">
        <v>143</v>
      </c>
      <c r="D61" t="s">
        <v>27</v>
      </c>
      <c r="E61" t="s">
        <v>4</v>
      </c>
      <c r="F61">
        <v>534</v>
      </c>
      <c r="G61">
        <v>0</v>
      </c>
      <c r="H61">
        <v>0</v>
      </c>
      <c r="I61">
        <v>0</v>
      </c>
      <c r="J61">
        <f t="shared" si="0"/>
        <v>534</v>
      </c>
      <c r="K61">
        <v>0</v>
      </c>
      <c r="L61">
        <f t="shared" si="1"/>
        <v>534</v>
      </c>
      <c r="M61">
        <v>20</v>
      </c>
      <c r="N61">
        <v>1</v>
      </c>
      <c r="O61">
        <f t="shared" si="2"/>
        <v>26.7</v>
      </c>
      <c r="P61" t="s">
        <v>15</v>
      </c>
      <c r="Q61">
        <v>62</v>
      </c>
      <c r="R61">
        <v>32</v>
      </c>
      <c r="S61">
        <v>0</v>
      </c>
      <c r="T61">
        <v>-30</v>
      </c>
      <c r="U61">
        <f t="shared" si="3"/>
        <v>64</v>
      </c>
      <c r="V61">
        <v>1262</v>
      </c>
      <c r="W61">
        <f t="shared" si="4"/>
        <v>1326</v>
      </c>
      <c r="X61">
        <v>10</v>
      </c>
      <c r="Y61">
        <v>2</v>
      </c>
      <c r="Z61">
        <f t="shared" si="5"/>
        <v>132.6</v>
      </c>
      <c r="AA61" t="s">
        <v>16</v>
      </c>
      <c r="AB61">
        <v>1268</v>
      </c>
      <c r="AC61">
        <v>0</v>
      </c>
      <c r="AE61">
        <v>0</v>
      </c>
      <c r="AF61">
        <f t="shared" si="6"/>
        <v>1268</v>
      </c>
      <c r="AG61">
        <v>0</v>
      </c>
      <c r="AH61">
        <f t="shared" si="7"/>
        <v>1268</v>
      </c>
      <c r="AI61">
        <v>8</v>
      </c>
      <c r="AJ61">
        <f t="shared" si="8"/>
        <v>6</v>
      </c>
      <c r="AK61">
        <f t="shared" si="25"/>
        <v>158.5</v>
      </c>
      <c r="AL61" t="s">
        <v>19</v>
      </c>
      <c r="AM61">
        <v>924</v>
      </c>
      <c r="AN61">
        <v>0</v>
      </c>
      <c r="AO61">
        <v>-31</v>
      </c>
      <c r="AP61">
        <f t="shared" si="9"/>
        <v>893</v>
      </c>
      <c r="AQ61">
        <v>0</v>
      </c>
      <c r="AR61">
        <f t="shared" si="10"/>
        <v>893</v>
      </c>
      <c r="AS61">
        <v>6</v>
      </c>
      <c r="AT61">
        <f t="shared" si="11"/>
        <v>6</v>
      </c>
      <c r="AU61">
        <f t="shared" si="12"/>
        <v>148.83333333333334</v>
      </c>
      <c r="AV61" t="s">
        <v>20</v>
      </c>
      <c r="AW61">
        <v>248</v>
      </c>
      <c r="AX61">
        <v>45</v>
      </c>
      <c r="AY61">
        <v>-5</v>
      </c>
      <c r="AZ61">
        <f t="shared" si="13"/>
        <v>288</v>
      </c>
      <c r="BA61">
        <v>0</v>
      </c>
      <c r="BB61">
        <f t="shared" si="14"/>
        <v>288</v>
      </c>
      <c r="BC61">
        <v>2</v>
      </c>
      <c r="BD61">
        <f t="shared" si="15"/>
        <v>7</v>
      </c>
      <c r="BE61">
        <f t="shared" si="16"/>
        <v>144</v>
      </c>
      <c r="BF61" t="s">
        <v>21</v>
      </c>
      <c r="BG61">
        <v>206</v>
      </c>
      <c r="BH61">
        <v>312</v>
      </c>
      <c r="BI61">
        <v>0</v>
      </c>
      <c r="BJ61">
        <f t="shared" si="17"/>
        <v>518</v>
      </c>
      <c r="BK61">
        <v>0</v>
      </c>
      <c r="BL61">
        <f t="shared" si="18"/>
        <v>518</v>
      </c>
      <c r="BM61">
        <v>7</v>
      </c>
      <c r="BN61">
        <f t="shared" si="19"/>
        <v>5</v>
      </c>
      <c r="BO61">
        <f t="shared" si="20"/>
        <v>74</v>
      </c>
      <c r="BP61" t="s">
        <v>22</v>
      </c>
      <c r="BQ61">
        <v>856</v>
      </c>
      <c r="BR61">
        <v>163</v>
      </c>
      <c r="BS61">
        <v>0</v>
      </c>
      <c r="BT61">
        <f t="shared" si="21"/>
        <v>1019</v>
      </c>
      <c r="BU61">
        <v>0</v>
      </c>
      <c r="BV61">
        <f t="shared" si="22"/>
        <v>1019</v>
      </c>
      <c r="BW61">
        <v>4</v>
      </c>
      <c r="BX61">
        <f t="shared" si="23"/>
        <v>5</v>
      </c>
      <c r="BY61">
        <f t="shared" si="24"/>
        <v>254.75</v>
      </c>
      <c r="BZ61" t="s">
        <v>23</v>
      </c>
      <c r="CA61">
        <v>6264</v>
      </c>
    </row>
    <row r="62" spans="1:79" ht="17.25" customHeight="1" x14ac:dyDescent="0.3">
      <c r="A62" s="2">
        <v>44551</v>
      </c>
      <c r="B62" t="s">
        <v>144</v>
      </c>
      <c r="C62" t="s">
        <v>145</v>
      </c>
      <c r="D62" t="s">
        <v>27</v>
      </c>
      <c r="E62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P62" t="s">
        <v>15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A62" t="s">
        <v>16</v>
      </c>
      <c r="AB62">
        <v>0</v>
      </c>
      <c r="AC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15</v>
      </c>
      <c r="AN62">
        <v>0</v>
      </c>
      <c r="AO62">
        <v>0</v>
      </c>
      <c r="AP62">
        <f t="shared" si="9"/>
        <v>15</v>
      </c>
      <c r="AQ62">
        <v>0</v>
      </c>
      <c r="AR62">
        <f t="shared" si="10"/>
        <v>15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2">
        <v>44551</v>
      </c>
      <c r="B63" t="s">
        <v>146</v>
      </c>
      <c r="C63" t="s">
        <v>147</v>
      </c>
      <c r="D63" t="s">
        <v>27</v>
      </c>
      <c r="E63" t="s">
        <v>4</v>
      </c>
      <c r="F63">
        <v>476</v>
      </c>
      <c r="G63">
        <v>0</v>
      </c>
      <c r="H63">
        <v>0</v>
      </c>
      <c r="I63">
        <v>0</v>
      </c>
      <c r="J63">
        <f t="shared" si="0"/>
        <v>476</v>
      </c>
      <c r="K63">
        <v>0</v>
      </c>
      <c r="L63">
        <f t="shared" si="1"/>
        <v>476</v>
      </c>
      <c r="M63">
        <v>11</v>
      </c>
      <c r="N63">
        <v>1</v>
      </c>
      <c r="O63">
        <f t="shared" si="2"/>
        <v>43.272727272727273</v>
      </c>
      <c r="P63" t="s">
        <v>15</v>
      </c>
      <c r="Q63">
        <v>222</v>
      </c>
      <c r="R63">
        <v>0</v>
      </c>
      <c r="S63">
        <v>0</v>
      </c>
      <c r="T63">
        <v>0</v>
      </c>
      <c r="U63">
        <f t="shared" si="3"/>
        <v>222</v>
      </c>
      <c r="V63">
        <v>0</v>
      </c>
      <c r="W63">
        <f t="shared" si="4"/>
        <v>222</v>
      </c>
      <c r="X63">
        <v>2</v>
      </c>
      <c r="Y63">
        <v>2</v>
      </c>
      <c r="Z63">
        <f t="shared" si="5"/>
        <v>111</v>
      </c>
      <c r="AA63" t="s">
        <v>16</v>
      </c>
      <c r="AB63">
        <v>1088</v>
      </c>
      <c r="AC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487</v>
      </c>
      <c r="AN63">
        <v>0</v>
      </c>
      <c r="AO63">
        <v>0</v>
      </c>
      <c r="AP63">
        <f t="shared" si="9"/>
        <v>487</v>
      </c>
      <c r="AQ63">
        <v>0</v>
      </c>
      <c r="AR63">
        <f t="shared" si="10"/>
        <v>487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2">
        <v>44551</v>
      </c>
      <c r="B64" t="s">
        <v>148</v>
      </c>
      <c r="C64" t="s">
        <v>149</v>
      </c>
      <c r="D64" t="s">
        <v>27</v>
      </c>
      <c r="E64" t="s">
        <v>4</v>
      </c>
      <c r="F64">
        <v>509</v>
      </c>
      <c r="G64">
        <v>1142</v>
      </c>
      <c r="H64">
        <v>0</v>
      </c>
      <c r="I64">
        <v>0</v>
      </c>
      <c r="J64">
        <f t="shared" si="0"/>
        <v>1651</v>
      </c>
      <c r="K64">
        <v>0</v>
      </c>
      <c r="L64">
        <f t="shared" si="1"/>
        <v>1651</v>
      </c>
      <c r="M64">
        <v>39</v>
      </c>
      <c r="N64">
        <v>1</v>
      </c>
      <c r="O64">
        <f t="shared" si="2"/>
        <v>42.333333333333336</v>
      </c>
      <c r="P64" t="s">
        <v>15</v>
      </c>
      <c r="Q64">
        <v>560</v>
      </c>
      <c r="R64">
        <v>130</v>
      </c>
      <c r="S64">
        <v>0</v>
      </c>
      <c r="T64">
        <v>0</v>
      </c>
      <c r="U64">
        <f t="shared" si="3"/>
        <v>690</v>
      </c>
      <c r="V64">
        <v>0</v>
      </c>
      <c r="W64">
        <f t="shared" si="4"/>
        <v>690</v>
      </c>
      <c r="X64">
        <v>16</v>
      </c>
      <c r="Y64">
        <v>2</v>
      </c>
      <c r="Z64">
        <f t="shared" si="5"/>
        <v>43.125</v>
      </c>
      <c r="AA64" t="s">
        <v>16</v>
      </c>
      <c r="AB64">
        <v>1330</v>
      </c>
      <c r="AC64">
        <v>0</v>
      </c>
      <c r="AE64">
        <v>0</v>
      </c>
      <c r="AF64">
        <f t="shared" si="6"/>
        <v>1330</v>
      </c>
      <c r="AG64">
        <v>0</v>
      </c>
      <c r="AH64">
        <f t="shared" si="7"/>
        <v>1330</v>
      </c>
      <c r="AI64">
        <v>25</v>
      </c>
      <c r="AJ64">
        <f t="shared" si="8"/>
        <v>6</v>
      </c>
      <c r="AK64">
        <f t="shared" si="25"/>
        <v>53.2</v>
      </c>
      <c r="AL64" t="s">
        <v>19</v>
      </c>
      <c r="AM64">
        <v>360</v>
      </c>
      <c r="AN64">
        <v>1100</v>
      </c>
      <c r="AO64">
        <v>0</v>
      </c>
      <c r="AP64">
        <f t="shared" si="9"/>
        <v>1460</v>
      </c>
      <c r="AQ64">
        <v>0</v>
      </c>
      <c r="AR64">
        <f t="shared" si="10"/>
        <v>1460</v>
      </c>
      <c r="AS64">
        <v>114</v>
      </c>
      <c r="AT64">
        <f t="shared" si="11"/>
        <v>6</v>
      </c>
      <c r="AU64">
        <f t="shared" si="12"/>
        <v>12.807017543859649</v>
      </c>
      <c r="AV64" t="s">
        <v>20</v>
      </c>
      <c r="AW64">
        <v>131</v>
      </c>
      <c r="AX64">
        <v>280</v>
      </c>
      <c r="AY64">
        <v>0</v>
      </c>
      <c r="AZ64">
        <f t="shared" si="13"/>
        <v>411</v>
      </c>
      <c r="BA64">
        <v>0</v>
      </c>
      <c r="BB64">
        <f t="shared" si="14"/>
        <v>411</v>
      </c>
      <c r="BC64">
        <v>16</v>
      </c>
      <c r="BD64">
        <f t="shared" si="15"/>
        <v>7</v>
      </c>
      <c r="BE64">
        <f t="shared" si="16"/>
        <v>25.6875</v>
      </c>
      <c r="BF64" t="s">
        <v>21</v>
      </c>
      <c r="BG64">
        <v>258</v>
      </c>
      <c r="BH64">
        <v>0</v>
      </c>
      <c r="BI64">
        <v>0</v>
      </c>
      <c r="BJ64">
        <f t="shared" si="17"/>
        <v>258</v>
      </c>
      <c r="BK64">
        <v>0</v>
      </c>
      <c r="BL64">
        <f t="shared" si="18"/>
        <v>258</v>
      </c>
      <c r="BM64">
        <v>13</v>
      </c>
      <c r="BN64">
        <f t="shared" si="19"/>
        <v>5</v>
      </c>
      <c r="BO64">
        <f t="shared" si="20"/>
        <v>19.846153846153847</v>
      </c>
      <c r="BP64" t="s">
        <v>22</v>
      </c>
      <c r="BQ64">
        <v>412</v>
      </c>
      <c r="BR64">
        <v>250</v>
      </c>
      <c r="BS64">
        <v>-100</v>
      </c>
      <c r="BT64">
        <f t="shared" si="21"/>
        <v>562</v>
      </c>
      <c r="BU64">
        <v>0</v>
      </c>
      <c r="BV64">
        <f t="shared" si="22"/>
        <v>562</v>
      </c>
      <c r="BW64">
        <v>12</v>
      </c>
      <c r="BX64">
        <f t="shared" si="23"/>
        <v>5</v>
      </c>
      <c r="BY64">
        <f t="shared" si="24"/>
        <v>46.833333333333336</v>
      </c>
      <c r="BZ64" t="s">
        <v>23</v>
      </c>
      <c r="CA64">
        <v>118</v>
      </c>
    </row>
    <row r="65" spans="1:79" ht="17.25" customHeight="1" x14ac:dyDescent="0.3">
      <c r="A65" s="2">
        <v>44551</v>
      </c>
      <c r="B65" t="s">
        <v>150</v>
      </c>
      <c r="C65" t="s">
        <v>151</v>
      </c>
      <c r="D65" t="s">
        <v>27</v>
      </c>
      <c r="E65" t="s">
        <v>4</v>
      </c>
      <c r="F65">
        <v>177</v>
      </c>
      <c r="G65">
        <v>0</v>
      </c>
      <c r="H65">
        <v>0</v>
      </c>
      <c r="I65">
        <v>0</v>
      </c>
      <c r="J65">
        <f t="shared" si="0"/>
        <v>177</v>
      </c>
      <c r="K65">
        <v>0</v>
      </c>
      <c r="L65">
        <f t="shared" si="1"/>
        <v>177</v>
      </c>
      <c r="M65">
        <v>7</v>
      </c>
      <c r="N65">
        <v>1</v>
      </c>
      <c r="O65">
        <f t="shared" si="2"/>
        <v>25.285714285714285</v>
      </c>
      <c r="P65" t="s">
        <v>15</v>
      </c>
      <c r="Q65">
        <v>208</v>
      </c>
      <c r="R65">
        <v>0</v>
      </c>
      <c r="S65">
        <v>0</v>
      </c>
      <c r="T65">
        <v>0</v>
      </c>
      <c r="U65">
        <f t="shared" si="3"/>
        <v>208</v>
      </c>
      <c r="V65">
        <v>0</v>
      </c>
      <c r="W65">
        <f t="shared" si="4"/>
        <v>208</v>
      </c>
      <c r="X65">
        <v>3</v>
      </c>
      <c r="Y65">
        <v>2</v>
      </c>
      <c r="Z65">
        <f t="shared" si="5"/>
        <v>69.333333333333329</v>
      </c>
      <c r="AA65" t="s">
        <v>16</v>
      </c>
      <c r="AB65">
        <v>541</v>
      </c>
      <c r="AC65">
        <v>0</v>
      </c>
      <c r="AE65">
        <v>-15</v>
      </c>
      <c r="AF65">
        <f t="shared" si="6"/>
        <v>526</v>
      </c>
      <c r="AG65">
        <v>0</v>
      </c>
      <c r="AH65">
        <f t="shared" si="7"/>
        <v>526</v>
      </c>
      <c r="AI65">
        <v>16</v>
      </c>
      <c r="AJ65">
        <f t="shared" si="8"/>
        <v>6</v>
      </c>
      <c r="AK65">
        <f t="shared" si="25"/>
        <v>32.875</v>
      </c>
      <c r="AL65" t="s">
        <v>19</v>
      </c>
      <c r="AM65">
        <v>710</v>
      </c>
      <c r="AN65">
        <v>0</v>
      </c>
      <c r="AO65">
        <v>-12</v>
      </c>
      <c r="AP65">
        <f t="shared" si="9"/>
        <v>698</v>
      </c>
      <c r="AQ65">
        <v>500</v>
      </c>
      <c r="AR65">
        <f t="shared" si="10"/>
        <v>1198</v>
      </c>
      <c r="AS65">
        <v>13</v>
      </c>
      <c r="AT65">
        <f t="shared" si="11"/>
        <v>6</v>
      </c>
      <c r="AU65">
        <f t="shared" si="12"/>
        <v>92.15384615384616</v>
      </c>
      <c r="AV65" t="s">
        <v>20</v>
      </c>
      <c r="AW65">
        <v>210</v>
      </c>
      <c r="AX65">
        <v>0</v>
      </c>
      <c r="AY65">
        <v>0</v>
      </c>
      <c r="AZ65">
        <f t="shared" si="13"/>
        <v>210</v>
      </c>
      <c r="BA65">
        <v>200</v>
      </c>
      <c r="BB65">
        <f t="shared" si="14"/>
        <v>410</v>
      </c>
      <c r="BC65">
        <v>11</v>
      </c>
      <c r="BD65">
        <f t="shared" si="15"/>
        <v>7</v>
      </c>
      <c r="BE65">
        <f t="shared" si="16"/>
        <v>37.272727272727273</v>
      </c>
      <c r="BF65" t="s">
        <v>21</v>
      </c>
      <c r="BG65">
        <v>176</v>
      </c>
      <c r="BH65">
        <v>0</v>
      </c>
      <c r="BI65">
        <v>0</v>
      </c>
      <c r="BJ65">
        <f t="shared" si="17"/>
        <v>176</v>
      </c>
      <c r="BK65">
        <v>200</v>
      </c>
      <c r="BL65">
        <f t="shared" si="18"/>
        <v>376</v>
      </c>
      <c r="BM65">
        <v>7</v>
      </c>
      <c r="BN65">
        <f t="shared" si="19"/>
        <v>5</v>
      </c>
      <c r="BO65">
        <f t="shared" si="20"/>
        <v>53.714285714285715</v>
      </c>
      <c r="BP65" t="s">
        <v>22</v>
      </c>
      <c r="BQ65">
        <v>953</v>
      </c>
      <c r="BR65">
        <v>0</v>
      </c>
      <c r="BS65">
        <v>-25</v>
      </c>
      <c r="BT65">
        <f t="shared" si="21"/>
        <v>928</v>
      </c>
      <c r="BU65">
        <v>0</v>
      </c>
      <c r="BV65">
        <f t="shared" si="22"/>
        <v>928</v>
      </c>
      <c r="BW65">
        <v>5</v>
      </c>
      <c r="BX65">
        <f t="shared" si="23"/>
        <v>5</v>
      </c>
      <c r="BY65">
        <f t="shared" si="24"/>
        <v>185.6</v>
      </c>
      <c r="BZ65" t="s">
        <v>23</v>
      </c>
      <c r="CA65">
        <v>500</v>
      </c>
    </row>
    <row r="66" spans="1:79" ht="17.25" customHeight="1" x14ac:dyDescent="0.3">
      <c r="A66" s="2">
        <v>44551</v>
      </c>
      <c r="B66" t="s">
        <v>152</v>
      </c>
      <c r="C66" t="s">
        <v>153</v>
      </c>
      <c r="D66" t="s">
        <v>27</v>
      </c>
      <c r="E66" t="s">
        <v>4</v>
      </c>
      <c r="F66">
        <v>50</v>
      </c>
      <c r="G66">
        <v>0</v>
      </c>
      <c r="H66">
        <v>0</v>
      </c>
      <c r="I66">
        <v>-35</v>
      </c>
      <c r="J66">
        <f t="shared" ref="J66:J86" si="26">SUM(F66:I66)</f>
        <v>15</v>
      </c>
      <c r="K66">
        <v>240</v>
      </c>
      <c r="L66">
        <f t="shared" ref="L66:L86" si="27">SUM(J66:K66)</f>
        <v>255</v>
      </c>
      <c r="M66">
        <v>46</v>
      </c>
      <c r="N66">
        <v>1</v>
      </c>
      <c r="O66">
        <f t="shared" ref="O66:O86" si="28">IFERROR(L66/M66,0)</f>
        <v>5.5434782608695654</v>
      </c>
      <c r="P66" t="s">
        <v>15</v>
      </c>
      <c r="Q66">
        <v>190</v>
      </c>
      <c r="R66">
        <v>0</v>
      </c>
      <c r="S66">
        <v>0</v>
      </c>
      <c r="T66">
        <v>0</v>
      </c>
      <c r="U66">
        <f t="shared" ref="U66:U86" si="29">SUM(Q66:T66)</f>
        <v>190</v>
      </c>
      <c r="V66">
        <v>0</v>
      </c>
      <c r="W66">
        <f t="shared" ref="W66:W86" si="30">SUM(U66:V66)</f>
        <v>190</v>
      </c>
      <c r="X66">
        <v>8</v>
      </c>
      <c r="Y66">
        <v>2</v>
      </c>
      <c r="Z66">
        <f t="shared" ref="Z66:Z86" si="31">IFERROR(W66/X66,0)</f>
        <v>23.75</v>
      </c>
      <c r="AA66" t="s">
        <v>16</v>
      </c>
      <c r="AB66">
        <v>3760</v>
      </c>
      <c r="AC66">
        <v>0</v>
      </c>
      <c r="AE66">
        <v>-61</v>
      </c>
      <c r="AF66">
        <f t="shared" ref="AF66:AF86" si="32">SUM(AB66:AE66)</f>
        <v>3699</v>
      </c>
      <c r="AG66">
        <v>0</v>
      </c>
      <c r="AH66">
        <f t="shared" ref="AH66:AH86" si="33">SUM(AF66:AG66)</f>
        <v>3699</v>
      </c>
      <c r="AI66">
        <v>223</v>
      </c>
      <c r="AJ66">
        <f t="shared" ref="AJ66:AJ86" si="34">4+2</f>
        <v>6</v>
      </c>
      <c r="AK66">
        <f t="shared" si="25"/>
        <v>16.587443946188341</v>
      </c>
      <c r="AL66" t="s">
        <v>19</v>
      </c>
      <c r="AM66">
        <v>1598</v>
      </c>
      <c r="AN66">
        <v>270</v>
      </c>
      <c r="AO66">
        <v>-159</v>
      </c>
      <c r="AP66">
        <f t="shared" ref="AP66:AP86" si="35">SUM(AM66:AO66)</f>
        <v>1709</v>
      </c>
      <c r="AQ66">
        <v>0</v>
      </c>
      <c r="AR66">
        <f t="shared" ref="AR66:AR86" si="36">SUM(AP66:AQ66)</f>
        <v>1709</v>
      </c>
      <c r="AS66">
        <v>85</v>
      </c>
      <c r="AT66">
        <f t="shared" ref="AT66:AT86" si="37">4+2</f>
        <v>6</v>
      </c>
      <c r="AU66">
        <f t="shared" ref="AU66:AU84" si="38">IFERROR(AR66/AS66,0)</f>
        <v>20.105882352941176</v>
      </c>
      <c r="AV66" t="s">
        <v>20</v>
      </c>
      <c r="AW66">
        <v>1539</v>
      </c>
      <c r="AX66">
        <v>0</v>
      </c>
      <c r="AY66">
        <v>-40</v>
      </c>
      <c r="AZ66">
        <f t="shared" ref="AZ66:AZ86" si="39">SUM(AW66:AY66)</f>
        <v>1499</v>
      </c>
      <c r="BA66">
        <v>0</v>
      </c>
      <c r="BB66">
        <f t="shared" ref="BB66:BB86" si="40">SUM(AZ66:BA66)</f>
        <v>1499</v>
      </c>
      <c r="BC66">
        <v>93</v>
      </c>
      <c r="BD66">
        <f t="shared" ref="BD66:BD86" si="41">5+2</f>
        <v>7</v>
      </c>
      <c r="BE66">
        <f t="shared" ref="BE66:BE86" si="42">IFERROR(BB66/BC66,0)</f>
        <v>16.118279569892472</v>
      </c>
      <c r="BF66" t="s">
        <v>21</v>
      </c>
      <c r="BG66">
        <v>682</v>
      </c>
      <c r="BH66">
        <v>0</v>
      </c>
      <c r="BI66">
        <v>-6</v>
      </c>
      <c r="BJ66">
        <f t="shared" ref="BJ66:BJ86" si="43">SUM(BG66:BI66)</f>
        <v>676</v>
      </c>
      <c r="BK66">
        <v>0</v>
      </c>
      <c r="BL66">
        <f t="shared" ref="BL66:BL86" si="44">SUM(BJ66:BK66)</f>
        <v>676</v>
      </c>
      <c r="BM66">
        <v>29</v>
      </c>
      <c r="BN66">
        <f t="shared" ref="BN66:BN86" si="45">3+2</f>
        <v>5</v>
      </c>
      <c r="BO66">
        <f t="shared" ref="BO66:BO86" si="46">IFERROR(BL66/BM66,0)</f>
        <v>23.310344827586206</v>
      </c>
      <c r="BP66" t="s">
        <v>22</v>
      </c>
      <c r="BQ66">
        <v>691</v>
      </c>
      <c r="BR66">
        <v>0</v>
      </c>
      <c r="BS66">
        <v>-49</v>
      </c>
      <c r="BT66">
        <f t="shared" ref="BT66:BT86" si="47">SUM(BQ66:BS66)</f>
        <v>642</v>
      </c>
      <c r="BU66">
        <v>0</v>
      </c>
      <c r="BV66">
        <f t="shared" ref="BV66:BV86" si="48">SUM(BT66:BU66)</f>
        <v>642</v>
      </c>
      <c r="BW66">
        <v>19</v>
      </c>
      <c r="BX66">
        <f t="shared" ref="BX66:BX86" si="49">3+2</f>
        <v>5</v>
      </c>
      <c r="BY66">
        <f t="shared" ref="BY66:BY86" si="50">IFERROR(BV66/BW66,0)</f>
        <v>33.789473684210527</v>
      </c>
      <c r="BZ66" t="s">
        <v>23</v>
      </c>
      <c r="CA66">
        <v>0</v>
      </c>
    </row>
    <row r="67" spans="1:79" ht="17.25" customHeight="1" x14ac:dyDescent="0.3">
      <c r="A67" s="2">
        <v>44551</v>
      </c>
      <c r="B67" t="s">
        <v>154</v>
      </c>
      <c r="C67" t="s">
        <v>155</v>
      </c>
      <c r="D67" t="s">
        <v>27</v>
      </c>
      <c r="E67" t="s">
        <v>4</v>
      </c>
      <c r="F67">
        <v>266</v>
      </c>
      <c r="G67">
        <v>0</v>
      </c>
      <c r="H67">
        <v>0</v>
      </c>
      <c r="I67">
        <v>-12</v>
      </c>
      <c r="J67">
        <f t="shared" si="26"/>
        <v>254</v>
      </c>
      <c r="K67">
        <v>0</v>
      </c>
      <c r="L67">
        <f t="shared" si="27"/>
        <v>254</v>
      </c>
      <c r="M67">
        <v>33</v>
      </c>
      <c r="N67">
        <v>1</v>
      </c>
      <c r="O67">
        <f t="shared" si="28"/>
        <v>7.6969696969696972</v>
      </c>
      <c r="P67" t="s">
        <v>15</v>
      </c>
      <c r="Q67">
        <v>144</v>
      </c>
      <c r="R67">
        <v>0</v>
      </c>
      <c r="S67">
        <v>0</v>
      </c>
      <c r="T67">
        <v>0</v>
      </c>
      <c r="U67">
        <f t="shared" si="29"/>
        <v>144</v>
      </c>
      <c r="V67">
        <v>0</v>
      </c>
      <c r="W67">
        <f t="shared" si="30"/>
        <v>144</v>
      </c>
      <c r="X67">
        <v>5</v>
      </c>
      <c r="Y67">
        <v>2</v>
      </c>
      <c r="Z67">
        <f t="shared" si="31"/>
        <v>28.8</v>
      </c>
      <c r="AA67" t="s">
        <v>16</v>
      </c>
      <c r="AB67">
        <v>4789</v>
      </c>
      <c r="AC67">
        <v>0</v>
      </c>
      <c r="AE67">
        <v>-46</v>
      </c>
      <c r="AF67">
        <f t="shared" si="32"/>
        <v>4743</v>
      </c>
      <c r="AG67">
        <v>0</v>
      </c>
      <c r="AH67">
        <f t="shared" si="33"/>
        <v>4743</v>
      </c>
      <c r="AI67">
        <v>196</v>
      </c>
      <c r="AJ67">
        <f t="shared" si="34"/>
        <v>6</v>
      </c>
      <c r="AK67">
        <f t="shared" ref="AK67:AK86" si="51">IFERROR(AH67/AI67,0)</f>
        <v>24.198979591836736</v>
      </c>
      <c r="AL67" t="s">
        <v>19</v>
      </c>
      <c r="AM67">
        <v>2369</v>
      </c>
      <c r="AN67">
        <v>280</v>
      </c>
      <c r="AO67">
        <v>-160</v>
      </c>
      <c r="AP67">
        <f t="shared" si="35"/>
        <v>2489</v>
      </c>
      <c r="AQ67">
        <v>0</v>
      </c>
      <c r="AR67">
        <f t="shared" si="36"/>
        <v>2489</v>
      </c>
      <c r="AS67">
        <v>74</v>
      </c>
      <c r="AT67">
        <f t="shared" si="37"/>
        <v>6</v>
      </c>
      <c r="AU67">
        <f t="shared" si="38"/>
        <v>33.635135135135137</v>
      </c>
      <c r="AV67" t="s">
        <v>20</v>
      </c>
      <c r="AW67">
        <v>1770</v>
      </c>
      <c r="AX67">
        <v>0</v>
      </c>
      <c r="AY67">
        <v>-45</v>
      </c>
      <c r="AZ67">
        <f t="shared" si="39"/>
        <v>1725</v>
      </c>
      <c r="BA67">
        <v>0</v>
      </c>
      <c r="BB67">
        <f t="shared" si="40"/>
        <v>1725</v>
      </c>
      <c r="BC67">
        <v>79</v>
      </c>
      <c r="BD67">
        <f t="shared" si="41"/>
        <v>7</v>
      </c>
      <c r="BE67">
        <f t="shared" si="42"/>
        <v>21.835443037974684</v>
      </c>
      <c r="BF67" t="s">
        <v>21</v>
      </c>
      <c r="BG67">
        <v>776</v>
      </c>
      <c r="BH67">
        <v>0</v>
      </c>
      <c r="BI67">
        <v>0</v>
      </c>
      <c r="BJ67">
        <f t="shared" si="43"/>
        <v>776</v>
      </c>
      <c r="BK67">
        <v>0</v>
      </c>
      <c r="BL67">
        <f t="shared" si="44"/>
        <v>776</v>
      </c>
      <c r="BM67">
        <v>25</v>
      </c>
      <c r="BN67">
        <f t="shared" si="45"/>
        <v>5</v>
      </c>
      <c r="BO67">
        <f t="shared" si="46"/>
        <v>31.04</v>
      </c>
      <c r="BP67" t="s">
        <v>22</v>
      </c>
      <c r="BQ67">
        <v>1228</v>
      </c>
      <c r="BR67">
        <v>0</v>
      </c>
      <c r="BS67">
        <v>-3</v>
      </c>
      <c r="BT67">
        <f t="shared" si="47"/>
        <v>1225</v>
      </c>
      <c r="BU67">
        <v>0</v>
      </c>
      <c r="BV67">
        <f t="shared" si="48"/>
        <v>1225</v>
      </c>
      <c r="BW67">
        <v>14</v>
      </c>
      <c r="BX67">
        <f t="shared" si="49"/>
        <v>5</v>
      </c>
      <c r="BY67">
        <f t="shared" si="50"/>
        <v>87.5</v>
      </c>
      <c r="BZ67" t="s">
        <v>23</v>
      </c>
      <c r="CA67">
        <v>-1744</v>
      </c>
    </row>
    <row r="68" spans="1:79" ht="17.25" customHeight="1" x14ac:dyDescent="0.3">
      <c r="A68" s="2">
        <v>44551</v>
      </c>
      <c r="B68" t="s">
        <v>156</v>
      </c>
      <c r="C68" t="s">
        <v>157</v>
      </c>
      <c r="D68" t="s">
        <v>27</v>
      </c>
      <c r="E68" t="s">
        <v>4</v>
      </c>
      <c r="F68">
        <v>503</v>
      </c>
      <c r="G68">
        <v>0</v>
      </c>
      <c r="H68">
        <v>0</v>
      </c>
      <c r="I68">
        <v>0</v>
      </c>
      <c r="J68">
        <f t="shared" si="26"/>
        <v>503</v>
      </c>
      <c r="K68">
        <v>0</v>
      </c>
      <c r="L68">
        <f t="shared" si="27"/>
        <v>503</v>
      </c>
      <c r="M68">
        <v>28</v>
      </c>
      <c r="N68">
        <v>1</v>
      </c>
      <c r="O68">
        <f t="shared" si="28"/>
        <v>17.964285714285715</v>
      </c>
      <c r="P68" t="s">
        <v>15</v>
      </c>
      <c r="Q68">
        <v>202</v>
      </c>
      <c r="R68">
        <v>0</v>
      </c>
      <c r="S68">
        <v>0</v>
      </c>
      <c r="T68">
        <v>0</v>
      </c>
      <c r="U68">
        <f t="shared" si="29"/>
        <v>202</v>
      </c>
      <c r="V68">
        <v>0</v>
      </c>
      <c r="W68">
        <f t="shared" si="30"/>
        <v>202</v>
      </c>
      <c r="X68">
        <v>1</v>
      </c>
      <c r="Y68">
        <v>2</v>
      </c>
      <c r="Z68">
        <f t="shared" si="31"/>
        <v>202</v>
      </c>
      <c r="AA68" t="s">
        <v>16</v>
      </c>
      <c r="AB68">
        <v>2296</v>
      </c>
      <c r="AC68">
        <v>0</v>
      </c>
      <c r="AE68">
        <v>-20</v>
      </c>
      <c r="AF68">
        <f t="shared" si="32"/>
        <v>2276</v>
      </c>
      <c r="AG68">
        <v>0</v>
      </c>
      <c r="AH68">
        <f t="shared" si="33"/>
        <v>2276</v>
      </c>
      <c r="AI68">
        <v>67</v>
      </c>
      <c r="AJ68">
        <f t="shared" si="34"/>
        <v>6</v>
      </c>
      <c r="AK68">
        <f t="shared" si="51"/>
        <v>33.970149253731343</v>
      </c>
      <c r="AL68" t="s">
        <v>19</v>
      </c>
      <c r="AM68">
        <v>957</v>
      </c>
      <c r="AN68">
        <v>0</v>
      </c>
      <c r="AO68">
        <v>0</v>
      </c>
      <c r="AP68">
        <f t="shared" si="35"/>
        <v>957</v>
      </c>
      <c r="AQ68">
        <v>400</v>
      </c>
      <c r="AR68">
        <f t="shared" si="36"/>
        <v>1357</v>
      </c>
      <c r="AS68">
        <v>23</v>
      </c>
      <c r="AT68">
        <f t="shared" si="37"/>
        <v>6</v>
      </c>
      <c r="AU68">
        <f t="shared" si="38"/>
        <v>59</v>
      </c>
      <c r="AV68" t="s">
        <v>20</v>
      </c>
      <c r="AW68">
        <v>1612</v>
      </c>
      <c r="AX68">
        <v>0</v>
      </c>
      <c r="AY68">
        <v>0</v>
      </c>
      <c r="AZ68">
        <f t="shared" si="39"/>
        <v>1612</v>
      </c>
      <c r="BA68">
        <v>0</v>
      </c>
      <c r="BB68">
        <f t="shared" si="40"/>
        <v>1612</v>
      </c>
      <c r="BC68">
        <v>35</v>
      </c>
      <c r="BD68">
        <f t="shared" si="41"/>
        <v>7</v>
      </c>
      <c r="BE68">
        <f t="shared" si="42"/>
        <v>46.057142857142857</v>
      </c>
      <c r="BF68" t="s">
        <v>21</v>
      </c>
      <c r="BG68">
        <v>821</v>
      </c>
      <c r="BH68">
        <v>0</v>
      </c>
      <c r="BI68">
        <v>0</v>
      </c>
      <c r="BJ68">
        <f t="shared" si="43"/>
        <v>821</v>
      </c>
      <c r="BK68">
        <v>0</v>
      </c>
      <c r="BL68">
        <f t="shared" si="44"/>
        <v>821</v>
      </c>
      <c r="BM68">
        <v>9</v>
      </c>
      <c r="BN68">
        <f t="shared" si="45"/>
        <v>5</v>
      </c>
      <c r="BO68">
        <f t="shared" si="46"/>
        <v>91.222222222222229</v>
      </c>
      <c r="BP68" t="s">
        <v>22</v>
      </c>
      <c r="BQ68">
        <v>2788</v>
      </c>
      <c r="BR68">
        <v>0</v>
      </c>
      <c r="BS68">
        <v>0</v>
      </c>
      <c r="BT68">
        <f t="shared" si="47"/>
        <v>2788</v>
      </c>
      <c r="BU68">
        <v>0</v>
      </c>
      <c r="BV68">
        <f t="shared" si="48"/>
        <v>2788</v>
      </c>
      <c r="BW68">
        <v>22</v>
      </c>
      <c r="BX68">
        <f t="shared" si="49"/>
        <v>5</v>
      </c>
      <c r="BY68">
        <f t="shared" si="50"/>
        <v>126.72727272727273</v>
      </c>
      <c r="BZ68" t="s">
        <v>23</v>
      </c>
      <c r="CA68">
        <v>2080</v>
      </c>
    </row>
    <row r="69" spans="1:79" ht="17.25" customHeight="1" x14ac:dyDescent="0.3">
      <c r="A69" s="2">
        <v>44551</v>
      </c>
      <c r="B69" t="s">
        <v>158</v>
      </c>
      <c r="C69" t="s">
        <v>159</v>
      </c>
      <c r="D69" t="s">
        <v>27</v>
      </c>
      <c r="E69" t="s">
        <v>4</v>
      </c>
      <c r="F69">
        <v>0</v>
      </c>
      <c r="G69">
        <v>0</v>
      </c>
      <c r="H69">
        <v>0</v>
      </c>
      <c r="I69">
        <v>0</v>
      </c>
      <c r="J69">
        <f t="shared" si="26"/>
        <v>0</v>
      </c>
      <c r="K69">
        <v>0</v>
      </c>
      <c r="L69">
        <f t="shared" si="27"/>
        <v>0</v>
      </c>
      <c r="M69">
        <v>2</v>
      </c>
      <c r="N69">
        <v>1</v>
      </c>
      <c r="O69">
        <f t="shared" si="28"/>
        <v>0</v>
      </c>
      <c r="P69" t="s">
        <v>15</v>
      </c>
      <c r="Q69">
        <v>42</v>
      </c>
      <c r="R69">
        <v>200</v>
      </c>
      <c r="S69">
        <v>0</v>
      </c>
      <c r="T69">
        <v>0</v>
      </c>
      <c r="U69">
        <f t="shared" si="29"/>
        <v>242</v>
      </c>
      <c r="V69">
        <v>0</v>
      </c>
      <c r="W69">
        <f t="shared" si="30"/>
        <v>242</v>
      </c>
      <c r="X69">
        <v>0</v>
      </c>
      <c r="Y69">
        <v>2</v>
      </c>
      <c r="Z69">
        <f t="shared" si="31"/>
        <v>0</v>
      </c>
      <c r="AA69" t="s">
        <v>16</v>
      </c>
      <c r="AB69">
        <v>1827</v>
      </c>
      <c r="AC69">
        <v>0</v>
      </c>
      <c r="AE69">
        <v>0</v>
      </c>
      <c r="AF69">
        <f t="shared" si="32"/>
        <v>1827</v>
      </c>
      <c r="AG69">
        <v>0</v>
      </c>
      <c r="AH69">
        <f t="shared" si="33"/>
        <v>1827</v>
      </c>
      <c r="AI69">
        <v>4</v>
      </c>
      <c r="AJ69">
        <f t="shared" si="34"/>
        <v>6</v>
      </c>
      <c r="AK69">
        <f t="shared" si="51"/>
        <v>456.75</v>
      </c>
      <c r="AL69" t="s">
        <v>19</v>
      </c>
      <c r="AM69">
        <v>581</v>
      </c>
      <c r="AN69">
        <v>1267</v>
      </c>
      <c r="AO69">
        <v>0</v>
      </c>
      <c r="AP69">
        <f t="shared" si="35"/>
        <v>1848</v>
      </c>
      <c r="AQ69">
        <v>0</v>
      </c>
      <c r="AR69">
        <f t="shared" si="36"/>
        <v>1848</v>
      </c>
      <c r="AS69">
        <v>1</v>
      </c>
      <c r="AT69">
        <f t="shared" si="37"/>
        <v>6</v>
      </c>
      <c r="AU69">
        <f t="shared" si="38"/>
        <v>1848</v>
      </c>
      <c r="AV69" t="s">
        <v>20</v>
      </c>
      <c r="AW69">
        <v>90</v>
      </c>
      <c r="AX69">
        <v>100</v>
      </c>
      <c r="AY69">
        <v>-3</v>
      </c>
      <c r="AZ69">
        <f t="shared" si="39"/>
        <v>187</v>
      </c>
      <c r="BA69">
        <v>0</v>
      </c>
      <c r="BB69">
        <f t="shared" si="40"/>
        <v>187</v>
      </c>
      <c r="BC69">
        <v>3</v>
      </c>
      <c r="BD69">
        <f t="shared" si="41"/>
        <v>7</v>
      </c>
      <c r="BE69">
        <f t="shared" si="42"/>
        <v>62.333333333333336</v>
      </c>
      <c r="BF69" t="s">
        <v>21</v>
      </c>
      <c r="BG69">
        <v>24</v>
      </c>
      <c r="BH69">
        <v>40</v>
      </c>
      <c r="BI69">
        <v>0</v>
      </c>
      <c r="BJ69">
        <f t="shared" si="43"/>
        <v>64</v>
      </c>
      <c r="BK69">
        <v>0</v>
      </c>
      <c r="BL69">
        <f t="shared" si="44"/>
        <v>64</v>
      </c>
      <c r="BM69">
        <v>1</v>
      </c>
      <c r="BN69">
        <f t="shared" si="45"/>
        <v>5</v>
      </c>
      <c r="BO69">
        <f t="shared" si="46"/>
        <v>64</v>
      </c>
      <c r="BP69" t="s">
        <v>22</v>
      </c>
      <c r="BQ69">
        <v>25</v>
      </c>
      <c r="BR69">
        <v>200</v>
      </c>
      <c r="BS69">
        <v>0</v>
      </c>
      <c r="BT69">
        <f t="shared" si="47"/>
        <v>225</v>
      </c>
      <c r="BU69">
        <v>0</v>
      </c>
      <c r="BV69">
        <f t="shared" si="48"/>
        <v>225</v>
      </c>
      <c r="BW69">
        <v>0</v>
      </c>
      <c r="BX69">
        <f t="shared" si="49"/>
        <v>5</v>
      </c>
      <c r="BY69">
        <f t="shared" si="50"/>
        <v>0</v>
      </c>
      <c r="BZ69" t="s">
        <v>23</v>
      </c>
      <c r="CA69">
        <v>1531</v>
      </c>
    </row>
    <row r="70" spans="1:79" ht="17.25" customHeight="1" x14ac:dyDescent="0.3">
      <c r="A70" s="2">
        <v>44551</v>
      </c>
      <c r="B70" t="s">
        <v>160</v>
      </c>
      <c r="C70" t="s">
        <v>161</v>
      </c>
      <c r="D70" t="s">
        <v>27</v>
      </c>
      <c r="E70" t="s">
        <v>4</v>
      </c>
      <c r="F70">
        <v>0</v>
      </c>
      <c r="G70">
        <v>0</v>
      </c>
      <c r="H70">
        <v>0</v>
      </c>
      <c r="I70">
        <v>0</v>
      </c>
      <c r="J70">
        <f t="shared" si="26"/>
        <v>0</v>
      </c>
      <c r="K70">
        <v>0</v>
      </c>
      <c r="L70">
        <f t="shared" si="27"/>
        <v>0</v>
      </c>
      <c r="M70">
        <v>10</v>
      </c>
      <c r="N70">
        <v>1</v>
      </c>
      <c r="O70">
        <f t="shared" si="28"/>
        <v>0</v>
      </c>
      <c r="P70" t="s">
        <v>15</v>
      </c>
      <c r="Q70">
        <v>3</v>
      </c>
      <c r="R70">
        <v>0</v>
      </c>
      <c r="S70">
        <v>0</v>
      </c>
      <c r="T70">
        <v>0</v>
      </c>
      <c r="U70">
        <f t="shared" si="29"/>
        <v>3</v>
      </c>
      <c r="V70">
        <v>0</v>
      </c>
      <c r="W70">
        <f t="shared" si="30"/>
        <v>3</v>
      </c>
      <c r="X70">
        <v>1</v>
      </c>
      <c r="Y70">
        <v>2</v>
      </c>
      <c r="Z70">
        <f t="shared" si="31"/>
        <v>3</v>
      </c>
      <c r="AA70" t="s">
        <v>16</v>
      </c>
      <c r="AB70">
        <v>5</v>
      </c>
      <c r="AC70">
        <v>0</v>
      </c>
      <c r="AE70">
        <v>0</v>
      </c>
      <c r="AF70">
        <f t="shared" si="32"/>
        <v>5</v>
      </c>
      <c r="AG70">
        <v>0</v>
      </c>
      <c r="AH70">
        <f t="shared" si="33"/>
        <v>5</v>
      </c>
      <c r="AI70">
        <v>5</v>
      </c>
      <c r="AJ70">
        <f>4+2</f>
        <v>6</v>
      </c>
      <c r="AK70">
        <f t="shared" si="51"/>
        <v>1</v>
      </c>
      <c r="AL70" t="s">
        <v>19</v>
      </c>
      <c r="AM70">
        <v>8</v>
      </c>
      <c r="AN70">
        <v>0</v>
      </c>
      <c r="AO70">
        <v>0</v>
      </c>
      <c r="AP70">
        <f t="shared" si="35"/>
        <v>8</v>
      </c>
      <c r="AQ70">
        <v>0</v>
      </c>
      <c r="AR70">
        <f t="shared" si="36"/>
        <v>8</v>
      </c>
      <c r="AS70">
        <v>4</v>
      </c>
      <c r="AT70">
        <f t="shared" si="37"/>
        <v>6</v>
      </c>
      <c r="AU70">
        <f t="shared" si="38"/>
        <v>2</v>
      </c>
      <c r="AV70" t="s">
        <v>20</v>
      </c>
      <c r="AW70">
        <v>79</v>
      </c>
      <c r="AX70">
        <v>0</v>
      </c>
      <c r="AY70">
        <v>0</v>
      </c>
      <c r="AZ70">
        <f t="shared" si="39"/>
        <v>79</v>
      </c>
      <c r="BA70">
        <v>0</v>
      </c>
      <c r="BB70">
        <f t="shared" si="40"/>
        <v>79</v>
      </c>
      <c r="BC70">
        <v>7</v>
      </c>
      <c r="BD70">
        <f t="shared" si="41"/>
        <v>7</v>
      </c>
      <c r="BE70">
        <f t="shared" si="42"/>
        <v>11.285714285714286</v>
      </c>
      <c r="BF70" t="s">
        <v>21</v>
      </c>
      <c r="BG70">
        <v>0</v>
      </c>
      <c r="BH70">
        <v>0</v>
      </c>
      <c r="BI70">
        <v>0</v>
      </c>
      <c r="BJ70">
        <f t="shared" si="43"/>
        <v>0</v>
      </c>
      <c r="BK70">
        <v>0</v>
      </c>
      <c r="BL70">
        <f t="shared" si="44"/>
        <v>0</v>
      </c>
      <c r="BM70">
        <v>4</v>
      </c>
      <c r="BN70">
        <f t="shared" si="45"/>
        <v>5</v>
      </c>
      <c r="BO70">
        <f t="shared" si="46"/>
        <v>0</v>
      </c>
      <c r="BP70" t="s">
        <v>22</v>
      </c>
      <c r="BQ70">
        <v>6</v>
      </c>
      <c r="BR70">
        <v>0</v>
      </c>
      <c r="BS70">
        <v>0</v>
      </c>
      <c r="BT70">
        <f t="shared" si="47"/>
        <v>6</v>
      </c>
      <c r="BU70">
        <v>0</v>
      </c>
      <c r="BV70">
        <f t="shared" si="48"/>
        <v>6</v>
      </c>
      <c r="BW70">
        <v>9</v>
      </c>
      <c r="BX70">
        <f t="shared" si="49"/>
        <v>5</v>
      </c>
      <c r="BY70">
        <f t="shared" si="50"/>
        <v>0.66666666666666663</v>
      </c>
      <c r="BZ70" t="s">
        <v>23</v>
      </c>
      <c r="CA70">
        <v>0</v>
      </c>
    </row>
    <row r="71" spans="1:79" ht="17.25" customHeight="1" x14ac:dyDescent="0.3">
      <c r="A71" s="2">
        <v>44551</v>
      </c>
      <c r="B71" t="s">
        <v>162</v>
      </c>
      <c r="C71" t="s">
        <v>163</v>
      </c>
      <c r="D71" t="s">
        <v>27</v>
      </c>
      <c r="E71" t="s">
        <v>4</v>
      </c>
      <c r="F71">
        <v>252</v>
      </c>
      <c r="G71">
        <v>0</v>
      </c>
      <c r="H71">
        <v>0</v>
      </c>
      <c r="I71">
        <v>0</v>
      </c>
      <c r="J71">
        <f t="shared" si="26"/>
        <v>252</v>
      </c>
      <c r="K71">
        <v>0</v>
      </c>
      <c r="L71">
        <f t="shared" si="27"/>
        <v>252</v>
      </c>
      <c r="M71">
        <v>3</v>
      </c>
      <c r="N71">
        <v>1</v>
      </c>
      <c r="O71">
        <f t="shared" si="28"/>
        <v>84</v>
      </c>
      <c r="P71" t="s">
        <v>15</v>
      </c>
      <c r="Q71">
        <v>50</v>
      </c>
      <c r="R71">
        <v>0</v>
      </c>
      <c r="S71">
        <v>0</v>
      </c>
      <c r="T71">
        <v>0</v>
      </c>
      <c r="U71">
        <f t="shared" si="29"/>
        <v>50</v>
      </c>
      <c r="V71">
        <v>0</v>
      </c>
      <c r="W71">
        <f t="shared" si="30"/>
        <v>50</v>
      </c>
      <c r="X71">
        <v>1</v>
      </c>
      <c r="Y71">
        <v>2</v>
      </c>
      <c r="Z71">
        <f t="shared" si="31"/>
        <v>50</v>
      </c>
      <c r="AA71" t="s">
        <v>16</v>
      </c>
      <c r="AB71">
        <v>202</v>
      </c>
      <c r="AC71">
        <v>0</v>
      </c>
      <c r="AE71">
        <v>0</v>
      </c>
      <c r="AF71">
        <f t="shared" si="32"/>
        <v>202</v>
      </c>
      <c r="AG71">
        <v>0</v>
      </c>
      <c r="AH71">
        <f t="shared" si="33"/>
        <v>202</v>
      </c>
      <c r="AI71">
        <v>13</v>
      </c>
      <c r="AJ71">
        <f t="shared" si="34"/>
        <v>6</v>
      </c>
      <c r="AK71">
        <f t="shared" si="51"/>
        <v>15.538461538461538</v>
      </c>
      <c r="AL71" t="s">
        <v>19</v>
      </c>
      <c r="AM71">
        <v>119</v>
      </c>
      <c r="AN71">
        <v>0</v>
      </c>
      <c r="AO71">
        <v>-15</v>
      </c>
      <c r="AP71">
        <f t="shared" si="35"/>
        <v>104</v>
      </c>
      <c r="AQ71">
        <v>0</v>
      </c>
      <c r="AR71">
        <f t="shared" si="36"/>
        <v>104</v>
      </c>
      <c r="AS71">
        <v>2</v>
      </c>
      <c r="AT71">
        <f t="shared" si="37"/>
        <v>6</v>
      </c>
      <c r="AU71">
        <f t="shared" si="38"/>
        <v>52</v>
      </c>
      <c r="AV71" t="s">
        <v>20</v>
      </c>
      <c r="AW71">
        <v>2</v>
      </c>
      <c r="AX71">
        <v>0</v>
      </c>
      <c r="AY71">
        <v>0</v>
      </c>
      <c r="AZ71">
        <f t="shared" si="39"/>
        <v>2</v>
      </c>
      <c r="BA71">
        <v>0</v>
      </c>
      <c r="BB71">
        <f t="shared" si="40"/>
        <v>2</v>
      </c>
      <c r="BC71">
        <v>2</v>
      </c>
      <c r="BD71">
        <f t="shared" si="41"/>
        <v>7</v>
      </c>
      <c r="BE71">
        <f t="shared" si="42"/>
        <v>1</v>
      </c>
      <c r="BF71" t="s">
        <v>21</v>
      </c>
      <c r="BG71">
        <v>180</v>
      </c>
      <c r="BH71">
        <v>0</v>
      </c>
      <c r="BI71">
        <v>0</v>
      </c>
      <c r="BJ71">
        <f t="shared" si="43"/>
        <v>180</v>
      </c>
      <c r="BK71">
        <v>0</v>
      </c>
      <c r="BL71">
        <f t="shared" si="44"/>
        <v>180</v>
      </c>
      <c r="BM71">
        <v>1</v>
      </c>
      <c r="BN71">
        <f t="shared" si="45"/>
        <v>5</v>
      </c>
      <c r="BO71">
        <f t="shared" si="46"/>
        <v>180</v>
      </c>
      <c r="BP71" t="s">
        <v>22</v>
      </c>
      <c r="BQ71">
        <v>825</v>
      </c>
      <c r="BR71">
        <v>0</v>
      </c>
      <c r="BS71">
        <v>0</v>
      </c>
      <c r="BT71">
        <f t="shared" si="47"/>
        <v>825</v>
      </c>
      <c r="BU71">
        <v>0</v>
      </c>
      <c r="BV71">
        <f t="shared" si="48"/>
        <v>825</v>
      </c>
      <c r="BW71">
        <v>3</v>
      </c>
      <c r="BX71">
        <f t="shared" si="49"/>
        <v>5</v>
      </c>
      <c r="BY71">
        <f t="shared" si="50"/>
        <v>275</v>
      </c>
      <c r="BZ71" t="s">
        <v>23</v>
      </c>
      <c r="CA71">
        <v>116</v>
      </c>
    </row>
    <row r="72" spans="1:79" ht="17.25" customHeight="1" x14ac:dyDescent="0.3">
      <c r="A72" s="2">
        <v>44551</v>
      </c>
      <c r="B72" t="s">
        <v>164</v>
      </c>
      <c r="C72" t="s">
        <v>165</v>
      </c>
      <c r="D72" t="s">
        <v>27</v>
      </c>
      <c r="E72" t="s">
        <v>4</v>
      </c>
      <c r="F72">
        <v>1</v>
      </c>
      <c r="G72">
        <v>0</v>
      </c>
      <c r="H72">
        <v>0</v>
      </c>
      <c r="I72">
        <v>-1</v>
      </c>
      <c r="J72">
        <f t="shared" si="26"/>
        <v>0</v>
      </c>
      <c r="K72">
        <v>0</v>
      </c>
      <c r="L72">
        <f t="shared" si="27"/>
        <v>0</v>
      </c>
      <c r="M72">
        <v>7</v>
      </c>
      <c r="N72">
        <v>1</v>
      </c>
      <c r="O72">
        <f t="shared" si="28"/>
        <v>0</v>
      </c>
      <c r="P72" t="s">
        <v>15</v>
      </c>
      <c r="Q72">
        <v>19</v>
      </c>
      <c r="R72">
        <v>0</v>
      </c>
      <c r="S72">
        <v>0</v>
      </c>
      <c r="T72">
        <v>0</v>
      </c>
      <c r="U72">
        <f t="shared" si="29"/>
        <v>19</v>
      </c>
      <c r="V72">
        <v>0</v>
      </c>
      <c r="W72">
        <f t="shared" si="30"/>
        <v>19</v>
      </c>
      <c r="X72">
        <v>2</v>
      </c>
      <c r="Y72">
        <v>2</v>
      </c>
      <c r="Z72">
        <f t="shared" si="31"/>
        <v>9.5</v>
      </c>
      <c r="AA72" t="s">
        <v>16</v>
      </c>
      <c r="AB72">
        <v>205</v>
      </c>
      <c r="AC72">
        <v>0</v>
      </c>
      <c r="AE72">
        <v>0</v>
      </c>
      <c r="AF72">
        <f t="shared" si="32"/>
        <v>205</v>
      </c>
      <c r="AG72">
        <v>0</v>
      </c>
      <c r="AH72">
        <f t="shared" si="33"/>
        <v>205</v>
      </c>
      <c r="AI72">
        <v>3</v>
      </c>
      <c r="AJ72">
        <f t="shared" si="34"/>
        <v>6</v>
      </c>
      <c r="AK72">
        <f t="shared" si="51"/>
        <v>68.333333333333329</v>
      </c>
      <c r="AL72" t="s">
        <v>19</v>
      </c>
      <c r="AM72">
        <v>260</v>
      </c>
      <c r="AN72">
        <v>0</v>
      </c>
      <c r="AO72">
        <v>-10</v>
      </c>
      <c r="AP72">
        <f t="shared" si="35"/>
        <v>250</v>
      </c>
      <c r="AQ72">
        <v>0</v>
      </c>
      <c r="AR72">
        <f t="shared" si="36"/>
        <v>250</v>
      </c>
      <c r="AS72">
        <v>1</v>
      </c>
      <c r="AT72">
        <f t="shared" si="37"/>
        <v>6</v>
      </c>
      <c r="AU72">
        <f t="shared" si="38"/>
        <v>250</v>
      </c>
      <c r="AV72" t="s">
        <v>20</v>
      </c>
      <c r="AW72">
        <v>68</v>
      </c>
      <c r="AX72">
        <v>0</v>
      </c>
      <c r="AY72">
        <v>0</v>
      </c>
      <c r="AZ72">
        <f t="shared" si="39"/>
        <v>68</v>
      </c>
      <c r="BA72">
        <v>0</v>
      </c>
      <c r="BB72">
        <f t="shared" si="40"/>
        <v>68</v>
      </c>
      <c r="BC72">
        <v>1</v>
      </c>
      <c r="BD72">
        <f t="shared" si="41"/>
        <v>7</v>
      </c>
      <c r="BE72">
        <f t="shared" si="42"/>
        <v>68</v>
      </c>
      <c r="BF72" t="s">
        <v>21</v>
      </c>
      <c r="BG72">
        <v>115</v>
      </c>
      <c r="BH72">
        <v>0</v>
      </c>
      <c r="BI72">
        <v>-10</v>
      </c>
      <c r="BJ72">
        <f t="shared" si="43"/>
        <v>105</v>
      </c>
      <c r="BK72">
        <v>0</v>
      </c>
      <c r="BL72">
        <f t="shared" si="44"/>
        <v>105</v>
      </c>
      <c r="BM72">
        <v>1</v>
      </c>
      <c r="BN72">
        <f t="shared" si="45"/>
        <v>5</v>
      </c>
      <c r="BO72">
        <f t="shared" si="46"/>
        <v>105</v>
      </c>
      <c r="BP72" t="s">
        <v>22</v>
      </c>
      <c r="BQ72">
        <v>460</v>
      </c>
      <c r="BR72">
        <v>0</v>
      </c>
      <c r="BS72">
        <v>0</v>
      </c>
      <c r="BT72">
        <f t="shared" si="47"/>
        <v>460</v>
      </c>
      <c r="BU72">
        <v>0</v>
      </c>
      <c r="BV72">
        <f t="shared" si="48"/>
        <v>460</v>
      </c>
      <c r="BW72">
        <v>4</v>
      </c>
      <c r="BX72">
        <f t="shared" si="49"/>
        <v>5</v>
      </c>
      <c r="BY72">
        <f t="shared" si="50"/>
        <v>115</v>
      </c>
      <c r="BZ72" t="s">
        <v>23</v>
      </c>
      <c r="CA72">
        <v>0</v>
      </c>
    </row>
    <row r="73" spans="1:79" ht="17.25" customHeight="1" x14ac:dyDescent="0.3">
      <c r="A73" s="2">
        <v>44551</v>
      </c>
      <c r="B73" t="s">
        <v>166</v>
      </c>
      <c r="C73" t="s">
        <v>167</v>
      </c>
      <c r="D73" t="s">
        <v>27</v>
      </c>
      <c r="E73" t="s">
        <v>4</v>
      </c>
      <c r="F73">
        <v>506</v>
      </c>
      <c r="G73">
        <v>720</v>
      </c>
      <c r="H73">
        <v>0</v>
      </c>
      <c r="I73">
        <v>0</v>
      </c>
      <c r="J73">
        <f t="shared" si="26"/>
        <v>1226</v>
      </c>
      <c r="K73">
        <v>0</v>
      </c>
      <c r="L73">
        <f t="shared" si="27"/>
        <v>1226</v>
      </c>
      <c r="M73">
        <v>64</v>
      </c>
      <c r="N73">
        <v>1</v>
      </c>
      <c r="O73">
        <f t="shared" si="28"/>
        <v>19.15625</v>
      </c>
      <c r="P73" t="s">
        <v>15</v>
      </c>
      <c r="Q73">
        <v>30</v>
      </c>
      <c r="R73">
        <v>0</v>
      </c>
      <c r="S73">
        <v>0</v>
      </c>
      <c r="T73">
        <v>0</v>
      </c>
      <c r="U73">
        <f t="shared" si="29"/>
        <v>30</v>
      </c>
      <c r="V73">
        <v>0</v>
      </c>
      <c r="W73">
        <f t="shared" si="30"/>
        <v>30</v>
      </c>
      <c r="X73">
        <v>1</v>
      </c>
      <c r="Y73">
        <v>2</v>
      </c>
      <c r="Z73">
        <f t="shared" si="31"/>
        <v>30</v>
      </c>
      <c r="AA73" t="s">
        <v>16</v>
      </c>
      <c r="AB73">
        <v>2641</v>
      </c>
      <c r="AC73">
        <v>0</v>
      </c>
      <c r="AE73">
        <v>-1</v>
      </c>
      <c r="AF73">
        <f t="shared" si="32"/>
        <v>2640</v>
      </c>
      <c r="AG73">
        <v>3000</v>
      </c>
      <c r="AH73">
        <f t="shared" si="33"/>
        <v>5640</v>
      </c>
      <c r="AI73">
        <v>28</v>
      </c>
      <c r="AJ73">
        <f t="shared" si="34"/>
        <v>6</v>
      </c>
      <c r="AK73">
        <f t="shared" si="51"/>
        <v>201.42857142857142</v>
      </c>
      <c r="AL73" t="s">
        <v>19</v>
      </c>
      <c r="AM73">
        <v>476</v>
      </c>
      <c r="AN73">
        <v>820</v>
      </c>
      <c r="AO73">
        <v>-300</v>
      </c>
      <c r="AP73">
        <f t="shared" si="35"/>
        <v>996</v>
      </c>
      <c r="AQ73">
        <v>300</v>
      </c>
      <c r="AR73">
        <f t="shared" si="36"/>
        <v>1296</v>
      </c>
      <c r="AS73">
        <v>30</v>
      </c>
      <c r="AT73">
        <f t="shared" si="37"/>
        <v>6</v>
      </c>
      <c r="AU73">
        <f t="shared" si="38"/>
        <v>43.2</v>
      </c>
      <c r="AV73" t="s">
        <v>20</v>
      </c>
      <c r="AW73">
        <v>0</v>
      </c>
      <c r="AX73">
        <v>220</v>
      </c>
      <c r="AY73">
        <v>0</v>
      </c>
      <c r="AZ73">
        <f t="shared" si="39"/>
        <v>220</v>
      </c>
      <c r="BA73">
        <v>0</v>
      </c>
      <c r="BB73">
        <f t="shared" si="40"/>
        <v>220</v>
      </c>
      <c r="BC73">
        <v>2</v>
      </c>
      <c r="BD73">
        <f t="shared" si="41"/>
        <v>7</v>
      </c>
      <c r="BE73">
        <f t="shared" si="42"/>
        <v>110</v>
      </c>
      <c r="BF73" t="s">
        <v>21</v>
      </c>
      <c r="BG73">
        <v>215</v>
      </c>
      <c r="BH73">
        <v>0</v>
      </c>
      <c r="BI73">
        <v>0</v>
      </c>
      <c r="BJ73">
        <f t="shared" si="43"/>
        <v>215</v>
      </c>
      <c r="BK73">
        <v>1500</v>
      </c>
      <c r="BL73">
        <f t="shared" si="44"/>
        <v>1715</v>
      </c>
      <c r="BM73">
        <v>6</v>
      </c>
      <c r="BN73">
        <f t="shared" si="45"/>
        <v>5</v>
      </c>
      <c r="BO73">
        <f t="shared" si="46"/>
        <v>285.83333333333331</v>
      </c>
      <c r="BP73" t="s">
        <v>22</v>
      </c>
      <c r="BQ73">
        <v>525</v>
      </c>
      <c r="BR73">
        <v>683</v>
      </c>
      <c r="BS73">
        <v>0</v>
      </c>
      <c r="BT73">
        <f t="shared" si="47"/>
        <v>1208</v>
      </c>
      <c r="BU73">
        <v>0</v>
      </c>
      <c r="BV73">
        <f t="shared" si="48"/>
        <v>1208</v>
      </c>
      <c r="BW73">
        <v>10</v>
      </c>
      <c r="BX73">
        <f t="shared" si="49"/>
        <v>5</v>
      </c>
      <c r="BY73">
        <f t="shared" si="50"/>
        <v>120.8</v>
      </c>
      <c r="BZ73" t="s">
        <v>23</v>
      </c>
      <c r="CA73">
        <v>-6900</v>
      </c>
    </row>
    <row r="74" spans="1:79" ht="17.25" customHeight="1" x14ac:dyDescent="0.3">
      <c r="A74" s="2">
        <v>44551</v>
      </c>
      <c r="B74" t="s">
        <v>168</v>
      </c>
      <c r="C74" t="s">
        <v>169</v>
      </c>
      <c r="D74" t="s">
        <v>27</v>
      </c>
      <c r="E74" t="s">
        <v>4</v>
      </c>
      <c r="F74">
        <v>384</v>
      </c>
      <c r="G74">
        <v>0</v>
      </c>
      <c r="H74">
        <v>0</v>
      </c>
      <c r="I74">
        <v>0</v>
      </c>
      <c r="J74">
        <f t="shared" si="26"/>
        <v>384</v>
      </c>
      <c r="K74">
        <v>0</v>
      </c>
      <c r="L74">
        <f t="shared" si="27"/>
        <v>384</v>
      </c>
      <c r="M74">
        <v>3</v>
      </c>
      <c r="N74">
        <v>1</v>
      </c>
      <c r="O74">
        <f t="shared" si="28"/>
        <v>128</v>
      </c>
      <c r="P74" t="s">
        <v>15</v>
      </c>
      <c r="Q74">
        <v>247</v>
      </c>
      <c r="R74">
        <v>0</v>
      </c>
      <c r="S74">
        <v>0</v>
      </c>
      <c r="T74">
        <v>0</v>
      </c>
      <c r="U74">
        <f t="shared" si="29"/>
        <v>247</v>
      </c>
      <c r="V74">
        <v>0</v>
      </c>
      <c r="W74">
        <f t="shared" si="30"/>
        <v>247</v>
      </c>
      <c r="X74">
        <v>1</v>
      </c>
      <c r="Y74">
        <v>2</v>
      </c>
      <c r="Z74">
        <f t="shared" si="31"/>
        <v>247</v>
      </c>
      <c r="AA74" t="s">
        <v>16</v>
      </c>
      <c r="AB74">
        <v>563</v>
      </c>
      <c r="AC74">
        <v>0</v>
      </c>
      <c r="AE74">
        <v>0</v>
      </c>
      <c r="AF74">
        <f t="shared" si="32"/>
        <v>563</v>
      </c>
      <c r="AG74">
        <v>0</v>
      </c>
      <c r="AH74">
        <f t="shared" si="33"/>
        <v>563</v>
      </c>
      <c r="AI74">
        <v>4</v>
      </c>
      <c r="AJ74">
        <f t="shared" si="34"/>
        <v>6</v>
      </c>
      <c r="AK74">
        <f t="shared" si="51"/>
        <v>140.75</v>
      </c>
      <c r="AL74" t="s">
        <v>19</v>
      </c>
      <c r="AM74">
        <v>269</v>
      </c>
      <c r="AN74">
        <v>710</v>
      </c>
      <c r="AO74">
        <v>0</v>
      </c>
      <c r="AP74">
        <f t="shared" si="35"/>
        <v>979</v>
      </c>
      <c r="AQ74">
        <v>0</v>
      </c>
      <c r="AR74">
        <f t="shared" si="36"/>
        <v>979</v>
      </c>
      <c r="AS74">
        <v>4</v>
      </c>
      <c r="AT74">
        <f t="shared" si="37"/>
        <v>6</v>
      </c>
      <c r="AU74">
        <f t="shared" si="38"/>
        <v>244.75</v>
      </c>
      <c r="AV74" t="s">
        <v>20</v>
      </c>
      <c r="AW74">
        <v>215</v>
      </c>
      <c r="AX74">
        <v>30</v>
      </c>
      <c r="AY74">
        <v>0</v>
      </c>
      <c r="AZ74">
        <f t="shared" si="39"/>
        <v>245</v>
      </c>
      <c r="BA74">
        <v>0</v>
      </c>
      <c r="BB74">
        <f t="shared" si="40"/>
        <v>245</v>
      </c>
      <c r="BC74">
        <v>1</v>
      </c>
      <c r="BD74">
        <f t="shared" si="41"/>
        <v>7</v>
      </c>
      <c r="BE74">
        <f t="shared" si="42"/>
        <v>245</v>
      </c>
      <c r="BF74" t="s">
        <v>21</v>
      </c>
      <c r="BG74">
        <v>565</v>
      </c>
      <c r="BH74">
        <v>380</v>
      </c>
      <c r="BI74">
        <v>0</v>
      </c>
      <c r="BJ74">
        <f t="shared" si="43"/>
        <v>945</v>
      </c>
      <c r="BK74">
        <v>0</v>
      </c>
      <c r="BL74">
        <f t="shared" si="44"/>
        <v>945</v>
      </c>
      <c r="BM74">
        <v>0</v>
      </c>
      <c r="BN74">
        <f t="shared" si="45"/>
        <v>5</v>
      </c>
      <c r="BO74">
        <f t="shared" si="46"/>
        <v>0</v>
      </c>
      <c r="BP74" t="s">
        <v>22</v>
      </c>
      <c r="BQ74">
        <v>128</v>
      </c>
      <c r="BR74">
        <v>250</v>
      </c>
      <c r="BS74">
        <v>-10</v>
      </c>
      <c r="BT74">
        <f t="shared" si="47"/>
        <v>368</v>
      </c>
      <c r="BU74">
        <v>0</v>
      </c>
      <c r="BV74">
        <f t="shared" si="48"/>
        <v>368</v>
      </c>
      <c r="BW74">
        <v>2</v>
      </c>
      <c r="BX74">
        <f t="shared" si="49"/>
        <v>5</v>
      </c>
      <c r="BY74">
        <f t="shared" si="50"/>
        <v>184</v>
      </c>
      <c r="BZ74" t="s">
        <v>23</v>
      </c>
      <c r="CA74">
        <v>1500</v>
      </c>
    </row>
    <row r="75" spans="1:79" ht="17.25" customHeight="1" x14ac:dyDescent="0.3">
      <c r="A75" s="2">
        <v>44551</v>
      </c>
      <c r="B75" t="s">
        <v>170</v>
      </c>
      <c r="C75" t="s">
        <v>171</v>
      </c>
      <c r="D75" t="s">
        <v>27</v>
      </c>
      <c r="E75" t="s">
        <v>4</v>
      </c>
      <c r="F75">
        <v>110</v>
      </c>
      <c r="G75">
        <v>0</v>
      </c>
      <c r="H75">
        <v>0</v>
      </c>
      <c r="I75">
        <v>0</v>
      </c>
      <c r="J75">
        <f t="shared" si="26"/>
        <v>110</v>
      </c>
      <c r="K75">
        <v>0</v>
      </c>
      <c r="L75">
        <f t="shared" si="27"/>
        <v>110</v>
      </c>
      <c r="M75">
        <v>2</v>
      </c>
      <c r="N75">
        <v>1</v>
      </c>
      <c r="O75">
        <f t="shared" si="28"/>
        <v>55</v>
      </c>
      <c r="P75" t="s">
        <v>15</v>
      </c>
      <c r="Q75">
        <v>117</v>
      </c>
      <c r="R75">
        <v>0</v>
      </c>
      <c r="S75">
        <v>0</v>
      </c>
      <c r="T75">
        <v>0</v>
      </c>
      <c r="U75">
        <f t="shared" si="29"/>
        <v>117</v>
      </c>
      <c r="V75">
        <v>0</v>
      </c>
      <c r="W75">
        <f t="shared" si="30"/>
        <v>117</v>
      </c>
      <c r="X75">
        <v>0</v>
      </c>
      <c r="Y75">
        <v>2</v>
      </c>
      <c r="Z75">
        <f t="shared" si="31"/>
        <v>0</v>
      </c>
      <c r="AA75" t="s">
        <v>16</v>
      </c>
      <c r="AB75">
        <v>266</v>
      </c>
      <c r="AC75">
        <v>0</v>
      </c>
      <c r="AE75">
        <v>-3</v>
      </c>
      <c r="AF75">
        <f t="shared" si="32"/>
        <v>263</v>
      </c>
      <c r="AG75">
        <v>0</v>
      </c>
      <c r="AH75">
        <f t="shared" si="33"/>
        <v>263</v>
      </c>
      <c r="AI75">
        <v>4</v>
      </c>
      <c r="AJ75">
        <f t="shared" si="34"/>
        <v>6</v>
      </c>
      <c r="AK75">
        <f t="shared" si="51"/>
        <v>65.75</v>
      </c>
      <c r="AL75" t="s">
        <v>19</v>
      </c>
      <c r="AM75">
        <v>934</v>
      </c>
      <c r="AN75">
        <v>0</v>
      </c>
      <c r="AO75">
        <v>-5</v>
      </c>
      <c r="AP75">
        <f t="shared" si="35"/>
        <v>929</v>
      </c>
      <c r="AQ75">
        <v>0</v>
      </c>
      <c r="AR75">
        <f t="shared" si="36"/>
        <v>929</v>
      </c>
      <c r="AS75">
        <v>2</v>
      </c>
      <c r="AT75">
        <f t="shared" si="37"/>
        <v>6</v>
      </c>
      <c r="AU75">
        <f t="shared" si="38"/>
        <v>464.5</v>
      </c>
      <c r="AV75" t="s">
        <v>20</v>
      </c>
      <c r="AW75">
        <v>127</v>
      </c>
      <c r="AX75">
        <v>0</v>
      </c>
      <c r="AY75">
        <v>0</v>
      </c>
      <c r="AZ75">
        <f t="shared" si="39"/>
        <v>127</v>
      </c>
      <c r="BA75">
        <v>0</v>
      </c>
      <c r="BB75">
        <f t="shared" si="40"/>
        <v>127</v>
      </c>
      <c r="BC75">
        <v>3</v>
      </c>
      <c r="BD75">
        <f t="shared" si="41"/>
        <v>7</v>
      </c>
      <c r="BE75">
        <f t="shared" si="42"/>
        <v>42.333333333333336</v>
      </c>
      <c r="BF75" t="s">
        <v>21</v>
      </c>
      <c r="BG75">
        <v>414</v>
      </c>
      <c r="BH75">
        <v>0</v>
      </c>
      <c r="BI75">
        <v>0</v>
      </c>
      <c r="BJ75">
        <f t="shared" si="43"/>
        <v>414</v>
      </c>
      <c r="BK75">
        <v>0</v>
      </c>
      <c r="BL75">
        <f t="shared" si="44"/>
        <v>414</v>
      </c>
      <c r="BM75">
        <v>1</v>
      </c>
      <c r="BN75">
        <f t="shared" si="45"/>
        <v>5</v>
      </c>
      <c r="BO75">
        <f t="shared" si="46"/>
        <v>414</v>
      </c>
      <c r="BP75" t="s">
        <v>22</v>
      </c>
      <c r="BQ75">
        <v>769</v>
      </c>
      <c r="BR75">
        <v>0</v>
      </c>
      <c r="BS75">
        <v>0</v>
      </c>
      <c r="BT75">
        <f t="shared" si="47"/>
        <v>769</v>
      </c>
      <c r="BU75">
        <v>0</v>
      </c>
      <c r="BV75">
        <f t="shared" si="48"/>
        <v>769</v>
      </c>
      <c r="BW75">
        <v>2</v>
      </c>
      <c r="BX75">
        <f t="shared" si="49"/>
        <v>5</v>
      </c>
      <c r="BY75">
        <f t="shared" si="50"/>
        <v>384.5</v>
      </c>
      <c r="BZ75" t="s">
        <v>23</v>
      </c>
      <c r="CA75">
        <v>4200</v>
      </c>
    </row>
    <row r="76" spans="1:79" ht="17.25" customHeight="1" x14ac:dyDescent="0.3">
      <c r="A76" s="2">
        <v>44551</v>
      </c>
      <c r="B76" t="s">
        <v>172</v>
      </c>
      <c r="C76" t="s">
        <v>173</v>
      </c>
      <c r="D76" t="s">
        <v>27</v>
      </c>
      <c r="E76" t="s">
        <v>4</v>
      </c>
      <c r="F76">
        <v>205</v>
      </c>
      <c r="G76">
        <v>0</v>
      </c>
      <c r="H76">
        <v>0</v>
      </c>
      <c r="I76">
        <v>0</v>
      </c>
      <c r="J76">
        <f t="shared" si="26"/>
        <v>205</v>
      </c>
      <c r="K76">
        <v>0</v>
      </c>
      <c r="L76">
        <f t="shared" si="27"/>
        <v>205</v>
      </c>
      <c r="M76">
        <v>6</v>
      </c>
      <c r="N76">
        <v>1</v>
      </c>
      <c r="O76">
        <f t="shared" si="28"/>
        <v>34.166666666666664</v>
      </c>
      <c r="P76" t="s">
        <v>15</v>
      </c>
      <c r="Q76">
        <v>216</v>
      </c>
      <c r="R76">
        <v>0</v>
      </c>
      <c r="S76">
        <v>0</v>
      </c>
      <c r="T76">
        <v>0</v>
      </c>
      <c r="U76">
        <f t="shared" si="29"/>
        <v>216</v>
      </c>
      <c r="V76">
        <v>0</v>
      </c>
      <c r="W76">
        <f t="shared" si="30"/>
        <v>216</v>
      </c>
      <c r="X76">
        <v>2</v>
      </c>
      <c r="Y76">
        <v>2</v>
      </c>
      <c r="Z76">
        <f t="shared" si="31"/>
        <v>108</v>
      </c>
      <c r="AA76" t="s">
        <v>16</v>
      </c>
      <c r="AB76">
        <v>1525</v>
      </c>
      <c r="AC76">
        <v>0</v>
      </c>
      <c r="AE76">
        <v>0</v>
      </c>
      <c r="AF76">
        <f t="shared" si="32"/>
        <v>1525</v>
      </c>
      <c r="AG76">
        <v>0</v>
      </c>
      <c r="AH76">
        <f t="shared" si="33"/>
        <v>1525</v>
      </c>
      <c r="AI76">
        <v>2</v>
      </c>
      <c r="AJ76">
        <f t="shared" si="34"/>
        <v>6</v>
      </c>
      <c r="AK76">
        <f t="shared" si="51"/>
        <v>762.5</v>
      </c>
      <c r="AL76" t="s">
        <v>19</v>
      </c>
      <c r="AM76">
        <v>879</v>
      </c>
      <c r="AN76">
        <v>0</v>
      </c>
      <c r="AO76">
        <v>0</v>
      </c>
      <c r="AP76">
        <f t="shared" si="35"/>
        <v>879</v>
      </c>
      <c r="AQ76">
        <v>0</v>
      </c>
      <c r="AR76">
        <f t="shared" si="36"/>
        <v>879</v>
      </c>
      <c r="AS76">
        <v>10</v>
      </c>
      <c r="AT76">
        <f t="shared" si="37"/>
        <v>6</v>
      </c>
      <c r="AU76">
        <f t="shared" si="38"/>
        <v>87.9</v>
      </c>
      <c r="AV76" t="s">
        <v>20</v>
      </c>
      <c r="AW76">
        <v>118</v>
      </c>
      <c r="AX76">
        <v>15</v>
      </c>
      <c r="AY76">
        <v>0</v>
      </c>
      <c r="AZ76">
        <f t="shared" si="39"/>
        <v>133</v>
      </c>
      <c r="BA76">
        <v>0</v>
      </c>
      <c r="BB76">
        <f t="shared" si="40"/>
        <v>133</v>
      </c>
      <c r="BC76">
        <v>1</v>
      </c>
      <c r="BD76">
        <f t="shared" si="41"/>
        <v>7</v>
      </c>
      <c r="BE76">
        <f t="shared" si="42"/>
        <v>133</v>
      </c>
      <c r="BF76" t="s">
        <v>21</v>
      </c>
      <c r="BG76">
        <v>529</v>
      </c>
      <c r="BH76">
        <v>0</v>
      </c>
      <c r="BI76">
        <v>0</v>
      </c>
      <c r="BJ76">
        <f t="shared" si="43"/>
        <v>529</v>
      </c>
      <c r="BK76">
        <v>0</v>
      </c>
      <c r="BL76">
        <f t="shared" si="44"/>
        <v>529</v>
      </c>
      <c r="BM76">
        <v>2</v>
      </c>
      <c r="BN76">
        <f t="shared" si="45"/>
        <v>5</v>
      </c>
      <c r="BO76">
        <f t="shared" si="46"/>
        <v>264.5</v>
      </c>
      <c r="BP76" t="s">
        <v>22</v>
      </c>
      <c r="BQ76">
        <v>1858</v>
      </c>
      <c r="BR76">
        <v>0</v>
      </c>
      <c r="BS76">
        <v>0</v>
      </c>
      <c r="BT76">
        <f t="shared" si="47"/>
        <v>1858</v>
      </c>
      <c r="BU76">
        <v>0</v>
      </c>
      <c r="BV76">
        <f t="shared" si="48"/>
        <v>1858</v>
      </c>
      <c r="BW76">
        <v>10</v>
      </c>
      <c r="BX76">
        <f t="shared" si="49"/>
        <v>5</v>
      </c>
      <c r="BY76">
        <f t="shared" si="50"/>
        <v>185.8</v>
      </c>
      <c r="BZ76" t="s">
        <v>23</v>
      </c>
      <c r="CA76">
        <v>750</v>
      </c>
    </row>
    <row r="77" spans="1:79" ht="17.25" customHeight="1" x14ac:dyDescent="0.3">
      <c r="A77" s="2">
        <v>44551</v>
      </c>
      <c r="B77" t="s">
        <v>174</v>
      </c>
      <c r="C77" t="s">
        <v>175</v>
      </c>
      <c r="D77" t="s">
        <v>27</v>
      </c>
      <c r="E77" t="s">
        <v>4</v>
      </c>
      <c r="F77">
        <v>251</v>
      </c>
      <c r="G77">
        <v>0</v>
      </c>
      <c r="H77">
        <v>0</v>
      </c>
      <c r="I77">
        <v>0</v>
      </c>
      <c r="J77">
        <f t="shared" si="26"/>
        <v>251</v>
      </c>
      <c r="K77">
        <v>0</v>
      </c>
      <c r="L77">
        <f t="shared" si="27"/>
        <v>251</v>
      </c>
      <c r="M77">
        <v>2</v>
      </c>
      <c r="N77">
        <v>1</v>
      </c>
      <c r="O77">
        <f t="shared" si="28"/>
        <v>125.5</v>
      </c>
      <c r="P77" t="s">
        <v>15</v>
      </c>
      <c r="Q77">
        <v>83</v>
      </c>
      <c r="R77">
        <v>0</v>
      </c>
      <c r="S77">
        <v>0</v>
      </c>
      <c r="T77">
        <v>0</v>
      </c>
      <c r="U77">
        <f t="shared" si="29"/>
        <v>83</v>
      </c>
      <c r="V77">
        <v>0</v>
      </c>
      <c r="W77">
        <f t="shared" si="30"/>
        <v>83</v>
      </c>
      <c r="X77">
        <v>0</v>
      </c>
      <c r="Y77">
        <v>2</v>
      </c>
      <c r="Z77">
        <f t="shared" si="31"/>
        <v>0</v>
      </c>
      <c r="AA77" t="s">
        <v>16</v>
      </c>
      <c r="AB77">
        <v>1602</v>
      </c>
      <c r="AC77">
        <v>0</v>
      </c>
      <c r="AE77">
        <v>-3</v>
      </c>
      <c r="AF77">
        <f t="shared" si="32"/>
        <v>1599</v>
      </c>
      <c r="AG77">
        <v>0</v>
      </c>
      <c r="AH77">
        <f t="shared" si="33"/>
        <v>1599</v>
      </c>
      <c r="AI77">
        <v>3</v>
      </c>
      <c r="AJ77">
        <f t="shared" si="34"/>
        <v>6</v>
      </c>
      <c r="AK77">
        <f t="shared" si="51"/>
        <v>533</v>
      </c>
      <c r="AL77" t="s">
        <v>19</v>
      </c>
      <c r="AM77">
        <v>750</v>
      </c>
      <c r="AN77">
        <v>910</v>
      </c>
      <c r="AO77">
        <v>0</v>
      </c>
      <c r="AP77">
        <f t="shared" si="35"/>
        <v>1660</v>
      </c>
      <c r="AQ77">
        <v>0</v>
      </c>
      <c r="AR77">
        <f t="shared" si="36"/>
        <v>1660</v>
      </c>
      <c r="AS77">
        <v>2</v>
      </c>
      <c r="AT77">
        <f t="shared" si="37"/>
        <v>6</v>
      </c>
      <c r="AU77">
        <f t="shared" si="38"/>
        <v>830</v>
      </c>
      <c r="AV77" t="s">
        <v>20</v>
      </c>
      <c r="AW77">
        <v>137</v>
      </c>
      <c r="AX77">
        <v>235</v>
      </c>
      <c r="AY77">
        <v>-2</v>
      </c>
      <c r="AZ77">
        <f t="shared" si="39"/>
        <v>370</v>
      </c>
      <c r="BA77">
        <v>0</v>
      </c>
      <c r="BB77">
        <f t="shared" si="40"/>
        <v>370</v>
      </c>
      <c r="BC77">
        <v>1</v>
      </c>
      <c r="BD77">
        <f t="shared" si="41"/>
        <v>7</v>
      </c>
      <c r="BE77">
        <f t="shared" si="42"/>
        <v>370</v>
      </c>
      <c r="BF77" t="s">
        <v>21</v>
      </c>
      <c r="BG77">
        <v>218</v>
      </c>
      <c r="BH77">
        <v>240</v>
      </c>
      <c r="BI77">
        <v>0</v>
      </c>
      <c r="BJ77">
        <f t="shared" si="43"/>
        <v>458</v>
      </c>
      <c r="BK77">
        <v>0</v>
      </c>
      <c r="BL77">
        <f t="shared" si="44"/>
        <v>458</v>
      </c>
      <c r="BM77">
        <v>0</v>
      </c>
      <c r="BN77">
        <f t="shared" si="45"/>
        <v>5</v>
      </c>
      <c r="BO77">
        <f t="shared" si="46"/>
        <v>0</v>
      </c>
      <c r="BP77" t="s">
        <v>22</v>
      </c>
      <c r="BQ77">
        <v>72</v>
      </c>
      <c r="BR77">
        <v>240</v>
      </c>
      <c r="BS77">
        <v>-1</v>
      </c>
      <c r="BT77">
        <f t="shared" si="47"/>
        <v>311</v>
      </c>
      <c r="BU77">
        <v>0</v>
      </c>
      <c r="BV77">
        <f t="shared" si="48"/>
        <v>311</v>
      </c>
      <c r="BW77">
        <v>2</v>
      </c>
      <c r="BX77">
        <f t="shared" si="49"/>
        <v>5</v>
      </c>
      <c r="BY77">
        <f t="shared" si="50"/>
        <v>155.5</v>
      </c>
      <c r="BZ77" t="s">
        <v>23</v>
      </c>
      <c r="CA77">
        <v>367</v>
      </c>
    </row>
    <row r="78" spans="1:79" ht="17.25" customHeight="1" x14ac:dyDescent="0.3">
      <c r="A78" s="2">
        <v>44551</v>
      </c>
      <c r="B78" t="s">
        <v>176</v>
      </c>
      <c r="C78" t="s">
        <v>177</v>
      </c>
      <c r="D78" t="s">
        <v>27</v>
      </c>
      <c r="E78" t="s">
        <v>4</v>
      </c>
      <c r="F78">
        <v>965</v>
      </c>
      <c r="G78">
        <v>0</v>
      </c>
      <c r="H78">
        <v>0</v>
      </c>
      <c r="I78">
        <v>-24</v>
      </c>
      <c r="J78">
        <f t="shared" si="26"/>
        <v>941</v>
      </c>
      <c r="K78">
        <v>0</v>
      </c>
      <c r="L78">
        <f t="shared" si="27"/>
        <v>941</v>
      </c>
      <c r="M78">
        <v>38</v>
      </c>
      <c r="N78">
        <v>1</v>
      </c>
      <c r="O78">
        <f t="shared" si="28"/>
        <v>24.763157894736842</v>
      </c>
      <c r="P78" t="s">
        <v>15</v>
      </c>
      <c r="Q78">
        <v>829</v>
      </c>
      <c r="R78">
        <v>0</v>
      </c>
      <c r="S78">
        <v>0</v>
      </c>
      <c r="T78">
        <v>0</v>
      </c>
      <c r="U78">
        <f t="shared" si="29"/>
        <v>829</v>
      </c>
      <c r="V78">
        <v>0</v>
      </c>
      <c r="W78">
        <f t="shared" si="30"/>
        <v>829</v>
      </c>
      <c r="X78">
        <v>19</v>
      </c>
      <c r="Y78">
        <v>2</v>
      </c>
      <c r="Z78">
        <f t="shared" si="31"/>
        <v>43.631578947368418</v>
      </c>
      <c r="AA78" t="s">
        <v>16</v>
      </c>
      <c r="AB78">
        <v>3279</v>
      </c>
      <c r="AC78">
        <v>0</v>
      </c>
      <c r="AE78">
        <v>-45</v>
      </c>
      <c r="AF78">
        <f t="shared" si="32"/>
        <v>3234</v>
      </c>
      <c r="AG78">
        <v>0</v>
      </c>
      <c r="AH78">
        <f t="shared" si="33"/>
        <v>3234</v>
      </c>
      <c r="AI78">
        <v>95</v>
      </c>
      <c r="AJ78">
        <f t="shared" si="34"/>
        <v>6</v>
      </c>
      <c r="AK78">
        <f t="shared" si="51"/>
        <v>34.042105263157893</v>
      </c>
      <c r="AL78" t="s">
        <v>19</v>
      </c>
      <c r="AM78">
        <v>1293</v>
      </c>
      <c r="AN78">
        <v>0</v>
      </c>
      <c r="AO78">
        <v>-149</v>
      </c>
      <c r="AP78">
        <f t="shared" si="35"/>
        <v>1144</v>
      </c>
      <c r="AQ78">
        <v>3520</v>
      </c>
      <c r="AR78">
        <f t="shared" si="36"/>
        <v>4664</v>
      </c>
      <c r="AS78">
        <v>81</v>
      </c>
      <c r="AT78">
        <f t="shared" si="37"/>
        <v>6</v>
      </c>
      <c r="AU78">
        <f t="shared" si="38"/>
        <v>57.580246913580247</v>
      </c>
      <c r="AV78" t="s">
        <v>20</v>
      </c>
      <c r="AW78">
        <v>868</v>
      </c>
      <c r="AX78">
        <v>0</v>
      </c>
      <c r="AY78">
        <v>-189</v>
      </c>
      <c r="AZ78">
        <f t="shared" si="39"/>
        <v>679</v>
      </c>
      <c r="BA78">
        <v>0</v>
      </c>
      <c r="BB78">
        <f t="shared" si="40"/>
        <v>679</v>
      </c>
      <c r="BC78">
        <v>64</v>
      </c>
      <c r="BD78">
        <f t="shared" si="41"/>
        <v>7</v>
      </c>
      <c r="BE78">
        <f t="shared" si="42"/>
        <v>10.609375</v>
      </c>
      <c r="BF78" t="s">
        <v>21</v>
      </c>
      <c r="BG78">
        <v>736</v>
      </c>
      <c r="BH78">
        <v>0</v>
      </c>
      <c r="BI78">
        <v>-22</v>
      </c>
      <c r="BJ78">
        <f t="shared" si="43"/>
        <v>714</v>
      </c>
      <c r="BK78">
        <v>720</v>
      </c>
      <c r="BL78">
        <f t="shared" si="44"/>
        <v>1434</v>
      </c>
      <c r="BM78">
        <v>25</v>
      </c>
      <c r="BN78">
        <f t="shared" si="45"/>
        <v>5</v>
      </c>
      <c r="BO78">
        <f t="shared" si="46"/>
        <v>57.36</v>
      </c>
      <c r="BP78" t="s">
        <v>22</v>
      </c>
      <c r="BQ78">
        <v>1497</v>
      </c>
      <c r="BR78">
        <v>0</v>
      </c>
      <c r="BS78">
        <v>-27</v>
      </c>
      <c r="BT78">
        <f t="shared" si="47"/>
        <v>1470</v>
      </c>
      <c r="BU78">
        <v>0</v>
      </c>
      <c r="BV78">
        <f t="shared" si="48"/>
        <v>1470</v>
      </c>
      <c r="BW78">
        <v>22</v>
      </c>
      <c r="BX78">
        <f t="shared" si="49"/>
        <v>5</v>
      </c>
      <c r="BY78">
        <f t="shared" si="50"/>
        <v>66.818181818181813</v>
      </c>
      <c r="BZ78" t="s">
        <v>23</v>
      </c>
      <c r="CA78">
        <v>2036</v>
      </c>
    </row>
    <row r="79" spans="1:79" ht="17.25" customHeight="1" x14ac:dyDescent="0.3">
      <c r="A79" s="2">
        <v>44551</v>
      </c>
      <c r="E79" t="s">
        <v>4</v>
      </c>
      <c r="F79">
        <v>0</v>
      </c>
      <c r="G79">
        <v>0</v>
      </c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P79" t="s">
        <v>15</v>
      </c>
      <c r="Q79">
        <v>0</v>
      </c>
      <c r="R79">
        <v>0</v>
      </c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AA79" t="s">
        <v>16</v>
      </c>
      <c r="AB79">
        <v>0</v>
      </c>
      <c r="AC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L79" t="s">
        <v>19</v>
      </c>
      <c r="AM79">
        <v>0</v>
      </c>
      <c r="AN79">
        <v>0</v>
      </c>
      <c r="AO79">
        <v>0</v>
      </c>
      <c r="AP79">
        <f t="shared" si="35"/>
        <v>0</v>
      </c>
      <c r="AQ79">
        <v>0</v>
      </c>
      <c r="AR79">
        <f t="shared" si="36"/>
        <v>0</v>
      </c>
      <c r="AS79">
        <v>0</v>
      </c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Z79" t="s">
        <v>23</v>
      </c>
      <c r="CA79">
        <v>0</v>
      </c>
    </row>
    <row r="80" spans="1:79" ht="17.25" customHeight="1" x14ac:dyDescent="0.3">
      <c r="A80" s="2">
        <v>44551</v>
      </c>
      <c r="B80" t="s">
        <v>178</v>
      </c>
      <c r="C80" t="s">
        <v>179</v>
      </c>
      <c r="D80" t="s">
        <v>27</v>
      </c>
      <c r="E80" t="s">
        <v>4</v>
      </c>
      <c r="F80">
        <v>0</v>
      </c>
      <c r="G80">
        <v>0</v>
      </c>
      <c r="H80">
        <v>0</v>
      </c>
      <c r="I80">
        <v>0</v>
      </c>
      <c r="J80">
        <f t="shared" si="26"/>
        <v>0</v>
      </c>
      <c r="K80">
        <v>0</v>
      </c>
      <c r="L80">
        <f t="shared" si="27"/>
        <v>0</v>
      </c>
      <c r="M80">
        <v>0</v>
      </c>
      <c r="N80">
        <v>1</v>
      </c>
      <c r="O80">
        <f t="shared" si="28"/>
        <v>0</v>
      </c>
      <c r="P80" t="s">
        <v>15</v>
      </c>
      <c r="Q80">
        <v>0</v>
      </c>
      <c r="R80">
        <v>0</v>
      </c>
      <c r="S80">
        <v>0</v>
      </c>
      <c r="T80">
        <v>0</v>
      </c>
      <c r="U80">
        <f t="shared" si="29"/>
        <v>0</v>
      </c>
      <c r="V80">
        <v>0</v>
      </c>
      <c r="W80">
        <f t="shared" si="30"/>
        <v>0</v>
      </c>
      <c r="X80">
        <v>0</v>
      </c>
      <c r="Y80">
        <v>2</v>
      </c>
      <c r="Z80">
        <f t="shared" si="31"/>
        <v>0</v>
      </c>
      <c r="AA80" t="s">
        <v>16</v>
      </c>
      <c r="AB80">
        <v>0</v>
      </c>
      <c r="AC80">
        <v>0</v>
      </c>
      <c r="AE80">
        <v>0</v>
      </c>
      <c r="AF80">
        <f t="shared" si="32"/>
        <v>0</v>
      </c>
      <c r="AG80">
        <v>0</v>
      </c>
      <c r="AH80">
        <f t="shared" si="33"/>
        <v>0</v>
      </c>
      <c r="AI80">
        <v>0</v>
      </c>
      <c r="AJ80">
        <f t="shared" si="34"/>
        <v>6</v>
      </c>
      <c r="AK80">
        <f t="shared" si="51"/>
        <v>0</v>
      </c>
      <c r="AL80" t="s">
        <v>19</v>
      </c>
      <c r="AM80">
        <v>0</v>
      </c>
      <c r="AN80">
        <v>0</v>
      </c>
      <c r="AO80">
        <v>0</v>
      </c>
      <c r="AP80">
        <f t="shared" si="35"/>
        <v>0</v>
      </c>
      <c r="AQ80">
        <v>0</v>
      </c>
      <c r="AR80">
        <f t="shared" si="36"/>
        <v>0</v>
      </c>
      <c r="AS80">
        <v>0</v>
      </c>
      <c r="AT80">
        <f t="shared" si="37"/>
        <v>6</v>
      </c>
      <c r="AU80">
        <f t="shared" si="38"/>
        <v>0</v>
      </c>
      <c r="AV80" t="s">
        <v>20</v>
      </c>
      <c r="AW80">
        <v>0</v>
      </c>
      <c r="AX80">
        <v>0</v>
      </c>
      <c r="AY80">
        <v>0</v>
      </c>
      <c r="AZ80">
        <f t="shared" si="39"/>
        <v>0</v>
      </c>
      <c r="BA80">
        <v>0</v>
      </c>
      <c r="BB80">
        <f t="shared" si="40"/>
        <v>0</v>
      </c>
      <c r="BC80">
        <v>0</v>
      </c>
      <c r="BD80">
        <f t="shared" si="41"/>
        <v>7</v>
      </c>
      <c r="BE80">
        <f t="shared" si="42"/>
        <v>0</v>
      </c>
      <c r="BF80" t="s">
        <v>21</v>
      </c>
      <c r="BG80">
        <v>0</v>
      </c>
      <c r="BH80">
        <v>0</v>
      </c>
      <c r="BI80">
        <v>0</v>
      </c>
      <c r="BJ80">
        <f t="shared" si="43"/>
        <v>0</v>
      </c>
      <c r="BK80">
        <v>0</v>
      </c>
      <c r="BL80">
        <f t="shared" si="44"/>
        <v>0</v>
      </c>
      <c r="BM80">
        <v>0</v>
      </c>
      <c r="BN80">
        <f t="shared" si="45"/>
        <v>5</v>
      </c>
      <c r="BO80">
        <f t="shared" si="46"/>
        <v>0</v>
      </c>
      <c r="BP80" t="s">
        <v>22</v>
      </c>
      <c r="BQ80">
        <v>0</v>
      </c>
      <c r="BR80">
        <v>0</v>
      </c>
      <c r="BS80">
        <v>0</v>
      </c>
      <c r="BT80">
        <f t="shared" si="47"/>
        <v>0</v>
      </c>
      <c r="BU80">
        <v>0</v>
      </c>
      <c r="BV80">
        <f t="shared" si="48"/>
        <v>0</v>
      </c>
      <c r="BW80">
        <v>0</v>
      </c>
      <c r="BX80">
        <f t="shared" si="49"/>
        <v>5</v>
      </c>
      <c r="BY80">
        <f t="shared" si="50"/>
        <v>0</v>
      </c>
      <c r="BZ80" t="s">
        <v>23</v>
      </c>
      <c r="CA80">
        <v>0</v>
      </c>
    </row>
    <row r="81" spans="1:79" ht="17.25" customHeight="1" x14ac:dyDescent="0.3">
      <c r="A81" s="2">
        <v>44551</v>
      </c>
      <c r="B81" t="s">
        <v>180</v>
      </c>
      <c r="C81" t="s">
        <v>181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0</v>
      </c>
      <c r="N81">
        <v>1</v>
      </c>
      <c r="O81">
        <f t="shared" si="28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0</v>
      </c>
      <c r="Y81">
        <v>2</v>
      </c>
      <c r="Z81">
        <f t="shared" si="31"/>
        <v>0</v>
      </c>
      <c r="AA81" t="s">
        <v>16</v>
      </c>
      <c r="AB81">
        <v>0</v>
      </c>
      <c r="AC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0</v>
      </c>
      <c r="AJ81">
        <f t="shared" si="34"/>
        <v>6</v>
      </c>
      <c r="AK81">
        <f t="shared" si="51"/>
        <v>0</v>
      </c>
      <c r="AL81" t="s">
        <v>19</v>
      </c>
      <c r="AM81">
        <v>0</v>
      </c>
      <c r="AN81">
        <v>0</v>
      </c>
      <c r="AO81">
        <v>0</v>
      </c>
      <c r="AP81">
        <f t="shared" si="35"/>
        <v>0</v>
      </c>
      <c r="AQ81">
        <v>0</v>
      </c>
      <c r="AR81">
        <f t="shared" si="36"/>
        <v>0</v>
      </c>
      <c r="AS81">
        <v>0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0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0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0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ht="17.25" customHeight="1" x14ac:dyDescent="0.3">
      <c r="A82" s="2">
        <v>44551</v>
      </c>
      <c r="B82" t="s">
        <v>182</v>
      </c>
      <c r="C82" t="s">
        <v>183</v>
      </c>
      <c r="D82" t="s">
        <v>27</v>
      </c>
      <c r="E82" t="s">
        <v>4</v>
      </c>
      <c r="F82">
        <v>214</v>
      </c>
      <c r="G82">
        <v>0</v>
      </c>
      <c r="H82">
        <v>0</v>
      </c>
      <c r="I82">
        <v>-28</v>
      </c>
      <c r="J82">
        <f t="shared" si="26"/>
        <v>186</v>
      </c>
      <c r="K82">
        <v>700</v>
      </c>
      <c r="L82">
        <f t="shared" si="27"/>
        <v>886</v>
      </c>
      <c r="M82">
        <v>11</v>
      </c>
      <c r="N82">
        <v>1</v>
      </c>
      <c r="O82">
        <f t="shared" si="28"/>
        <v>80.545454545454547</v>
      </c>
      <c r="P82" t="s">
        <v>15</v>
      </c>
      <c r="Q82">
        <v>68</v>
      </c>
      <c r="R82">
        <v>0</v>
      </c>
      <c r="S82">
        <v>0</v>
      </c>
      <c r="T82">
        <v>0</v>
      </c>
      <c r="U82">
        <f t="shared" si="29"/>
        <v>68</v>
      </c>
      <c r="V82">
        <v>200</v>
      </c>
      <c r="W82">
        <f t="shared" si="30"/>
        <v>268</v>
      </c>
      <c r="X82">
        <v>4</v>
      </c>
      <c r="Y82">
        <v>2</v>
      </c>
      <c r="Z82">
        <f t="shared" si="31"/>
        <v>67</v>
      </c>
      <c r="AA82" t="s">
        <v>16</v>
      </c>
      <c r="AB82">
        <v>8887</v>
      </c>
      <c r="AC82">
        <v>0</v>
      </c>
      <c r="AE82">
        <v>-220</v>
      </c>
      <c r="AF82">
        <f t="shared" si="32"/>
        <v>8667</v>
      </c>
      <c r="AG82">
        <v>0</v>
      </c>
      <c r="AH82">
        <f t="shared" si="33"/>
        <v>8667</v>
      </c>
      <c r="AI82">
        <v>61</v>
      </c>
      <c r="AJ82">
        <f t="shared" si="34"/>
        <v>6</v>
      </c>
      <c r="AK82">
        <f t="shared" si="51"/>
        <v>142.08196721311475</v>
      </c>
      <c r="AL82" t="s">
        <v>19</v>
      </c>
      <c r="AM82">
        <v>0</v>
      </c>
      <c r="AN82">
        <v>0</v>
      </c>
      <c r="AO82">
        <v>0</v>
      </c>
      <c r="AP82">
        <f t="shared" si="35"/>
        <v>0</v>
      </c>
      <c r="AQ82">
        <v>0</v>
      </c>
      <c r="AR82">
        <f t="shared" si="36"/>
        <v>0</v>
      </c>
      <c r="AS82">
        <v>17</v>
      </c>
      <c r="AT82">
        <f t="shared" si="37"/>
        <v>6</v>
      </c>
      <c r="AU82">
        <f t="shared" si="38"/>
        <v>0</v>
      </c>
      <c r="AV82" t="s">
        <v>20</v>
      </c>
      <c r="AW82">
        <v>796</v>
      </c>
      <c r="AX82">
        <v>0</v>
      </c>
      <c r="AY82">
        <v>0</v>
      </c>
      <c r="AZ82">
        <f t="shared" si="39"/>
        <v>796</v>
      </c>
      <c r="BA82">
        <v>0</v>
      </c>
      <c r="BB82">
        <f t="shared" si="40"/>
        <v>796</v>
      </c>
      <c r="BC82">
        <v>10</v>
      </c>
      <c r="BD82">
        <f t="shared" si="41"/>
        <v>7</v>
      </c>
      <c r="BE82">
        <f t="shared" si="42"/>
        <v>79.599999999999994</v>
      </c>
      <c r="BF82" t="s">
        <v>21</v>
      </c>
      <c r="BG82">
        <v>55</v>
      </c>
      <c r="BH82">
        <v>0</v>
      </c>
      <c r="BI82">
        <v>0</v>
      </c>
      <c r="BJ82">
        <f t="shared" si="43"/>
        <v>55</v>
      </c>
      <c r="BK82">
        <v>1000</v>
      </c>
      <c r="BL82">
        <f t="shared" si="44"/>
        <v>1055</v>
      </c>
      <c r="BM82">
        <v>15</v>
      </c>
      <c r="BN82">
        <v>71</v>
      </c>
      <c r="BO82">
        <f t="shared" si="46"/>
        <v>70.333333333333329</v>
      </c>
      <c r="BP82" t="s">
        <v>22</v>
      </c>
      <c r="BQ82">
        <v>415</v>
      </c>
      <c r="BR82">
        <v>0</v>
      </c>
      <c r="BS82">
        <v>-17</v>
      </c>
      <c r="BT82">
        <f t="shared" si="47"/>
        <v>398</v>
      </c>
      <c r="BU82">
        <v>0</v>
      </c>
      <c r="BV82">
        <f t="shared" si="48"/>
        <v>398</v>
      </c>
      <c r="BW82">
        <v>4</v>
      </c>
      <c r="BX82">
        <f t="shared" si="49"/>
        <v>5</v>
      </c>
      <c r="BY82">
        <f t="shared" si="50"/>
        <v>99.5</v>
      </c>
      <c r="BZ82" t="s">
        <v>23</v>
      </c>
      <c r="CA82">
        <v>0</v>
      </c>
    </row>
    <row r="83" spans="1:79" ht="17.25" customHeight="1" x14ac:dyDescent="0.3">
      <c r="A83" s="2">
        <v>44551</v>
      </c>
      <c r="E83" t="s">
        <v>4</v>
      </c>
      <c r="F83">
        <v>0</v>
      </c>
      <c r="G83">
        <v>0</v>
      </c>
      <c r="I83">
        <v>0</v>
      </c>
      <c r="J83">
        <f t="shared" si="26"/>
        <v>0</v>
      </c>
      <c r="K83">
        <v>0</v>
      </c>
      <c r="L83">
        <f t="shared" si="27"/>
        <v>0</v>
      </c>
      <c r="M83">
        <v>0</v>
      </c>
      <c r="P83" t="s">
        <v>15</v>
      </c>
      <c r="Q83">
        <v>0</v>
      </c>
      <c r="R83">
        <v>0</v>
      </c>
      <c r="T83">
        <v>0</v>
      </c>
      <c r="U83">
        <f t="shared" si="29"/>
        <v>0</v>
      </c>
      <c r="V83">
        <v>0</v>
      </c>
      <c r="W83">
        <f t="shared" si="30"/>
        <v>0</v>
      </c>
      <c r="X83">
        <v>0</v>
      </c>
      <c r="AA83" t="s">
        <v>16</v>
      </c>
      <c r="AB83">
        <v>0</v>
      </c>
      <c r="AC83">
        <v>0</v>
      </c>
      <c r="AE83">
        <v>0</v>
      </c>
      <c r="AF83">
        <f t="shared" si="32"/>
        <v>0</v>
      </c>
      <c r="AG83">
        <v>0</v>
      </c>
      <c r="AH83">
        <f t="shared" si="33"/>
        <v>0</v>
      </c>
      <c r="AI83">
        <v>0</v>
      </c>
      <c r="AL83" t="s">
        <v>19</v>
      </c>
      <c r="AM83">
        <v>0</v>
      </c>
      <c r="AN83">
        <v>0</v>
      </c>
      <c r="AO83">
        <v>0</v>
      </c>
      <c r="AP83">
        <f t="shared" si="35"/>
        <v>0</v>
      </c>
      <c r="AQ83">
        <v>0</v>
      </c>
      <c r="AR83">
        <f t="shared" si="36"/>
        <v>0</v>
      </c>
      <c r="AS83">
        <v>0</v>
      </c>
      <c r="AV83" t="s">
        <v>20</v>
      </c>
      <c r="AW83">
        <v>0</v>
      </c>
      <c r="AX83">
        <v>0</v>
      </c>
      <c r="AY83">
        <v>0</v>
      </c>
      <c r="AZ83">
        <f t="shared" si="39"/>
        <v>0</v>
      </c>
      <c r="BA83">
        <v>0</v>
      </c>
      <c r="BB83">
        <f t="shared" si="40"/>
        <v>0</v>
      </c>
      <c r="BC83">
        <v>0</v>
      </c>
      <c r="BF83" t="s">
        <v>21</v>
      </c>
      <c r="BG83">
        <v>0</v>
      </c>
      <c r="BH83">
        <v>0</v>
      </c>
      <c r="BI83">
        <v>0</v>
      </c>
      <c r="BJ83">
        <f t="shared" si="43"/>
        <v>0</v>
      </c>
      <c r="BK83">
        <v>0</v>
      </c>
      <c r="BL83">
        <f t="shared" si="44"/>
        <v>0</v>
      </c>
      <c r="BM83">
        <v>0</v>
      </c>
      <c r="BP83" t="s">
        <v>22</v>
      </c>
      <c r="BQ83">
        <v>0</v>
      </c>
      <c r="BR83">
        <v>0</v>
      </c>
      <c r="BS83">
        <v>0</v>
      </c>
      <c r="BT83">
        <f t="shared" si="47"/>
        <v>0</v>
      </c>
      <c r="BU83">
        <v>0</v>
      </c>
      <c r="BV83">
        <f t="shared" si="48"/>
        <v>0</v>
      </c>
      <c r="BW83">
        <v>0</v>
      </c>
      <c r="BZ83" t="s">
        <v>23</v>
      </c>
      <c r="CA83">
        <v>0</v>
      </c>
    </row>
    <row r="84" spans="1:79" ht="17.25" customHeight="1" x14ac:dyDescent="0.3">
      <c r="A84" s="2">
        <v>44551</v>
      </c>
      <c r="B84" t="s">
        <v>184</v>
      </c>
      <c r="C84" t="s">
        <v>185</v>
      </c>
      <c r="D84" t="s">
        <v>27</v>
      </c>
      <c r="E84" t="s">
        <v>4</v>
      </c>
      <c r="F84">
        <v>0</v>
      </c>
      <c r="G84">
        <v>0</v>
      </c>
      <c r="H84">
        <v>0</v>
      </c>
      <c r="I84">
        <v>0</v>
      </c>
      <c r="J84">
        <f t="shared" si="26"/>
        <v>0</v>
      </c>
      <c r="K84">
        <v>0</v>
      </c>
      <c r="L84">
        <f t="shared" si="27"/>
        <v>0</v>
      </c>
      <c r="M84">
        <v>72</v>
      </c>
      <c r="N84">
        <v>1</v>
      </c>
      <c r="O84">
        <f t="shared" si="28"/>
        <v>0</v>
      </c>
      <c r="P84" t="s">
        <v>15</v>
      </c>
      <c r="Q84">
        <v>0</v>
      </c>
      <c r="R84">
        <v>0</v>
      </c>
      <c r="S84">
        <v>0</v>
      </c>
      <c r="T84">
        <v>0</v>
      </c>
      <c r="U84">
        <f t="shared" si="29"/>
        <v>0</v>
      </c>
      <c r="V84">
        <v>0</v>
      </c>
      <c r="W84">
        <f t="shared" si="30"/>
        <v>0</v>
      </c>
      <c r="X84">
        <v>12</v>
      </c>
      <c r="Y84">
        <v>2</v>
      </c>
      <c r="Z84">
        <f t="shared" si="31"/>
        <v>0</v>
      </c>
      <c r="AA84" t="s">
        <v>16</v>
      </c>
      <c r="AB84">
        <v>0</v>
      </c>
      <c r="AC84">
        <v>0</v>
      </c>
      <c r="AE84">
        <v>0</v>
      </c>
      <c r="AF84">
        <f t="shared" si="32"/>
        <v>0</v>
      </c>
      <c r="AG84">
        <v>0</v>
      </c>
      <c r="AH84">
        <f t="shared" si="33"/>
        <v>0</v>
      </c>
      <c r="AI84">
        <v>37</v>
      </c>
      <c r="AJ84">
        <f t="shared" si="34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5"/>
        <v>0</v>
      </c>
      <c r="AQ84">
        <v>0</v>
      </c>
      <c r="AR84">
        <f t="shared" si="36"/>
        <v>0</v>
      </c>
      <c r="AS84">
        <v>6</v>
      </c>
      <c r="AT84">
        <f t="shared" si="37"/>
        <v>6</v>
      </c>
      <c r="AU84">
        <f t="shared" si="38"/>
        <v>0</v>
      </c>
      <c r="AV84" t="s">
        <v>20</v>
      </c>
      <c r="AW84">
        <v>0</v>
      </c>
      <c r="AX84">
        <v>0</v>
      </c>
      <c r="AY84">
        <v>0</v>
      </c>
      <c r="AZ84">
        <f t="shared" si="39"/>
        <v>0</v>
      </c>
      <c r="BA84">
        <v>0</v>
      </c>
      <c r="BB84">
        <f t="shared" si="40"/>
        <v>0</v>
      </c>
      <c r="BC84">
        <v>8</v>
      </c>
      <c r="BD84">
        <f t="shared" si="41"/>
        <v>7</v>
      </c>
      <c r="BE84">
        <f t="shared" si="42"/>
        <v>0</v>
      </c>
      <c r="BF84" t="s">
        <v>21</v>
      </c>
      <c r="BG84">
        <v>0</v>
      </c>
      <c r="BH84">
        <v>0</v>
      </c>
      <c r="BI84">
        <v>0</v>
      </c>
      <c r="BJ84">
        <f t="shared" si="43"/>
        <v>0</v>
      </c>
      <c r="BK84">
        <v>0</v>
      </c>
      <c r="BL84">
        <f t="shared" si="44"/>
        <v>0</v>
      </c>
      <c r="BM84">
        <v>34</v>
      </c>
      <c r="BN84">
        <f t="shared" si="45"/>
        <v>5</v>
      </c>
      <c r="BO84">
        <f t="shared" si="46"/>
        <v>0</v>
      </c>
      <c r="BP84" t="s">
        <v>22</v>
      </c>
      <c r="BQ84">
        <v>0</v>
      </c>
      <c r="BR84">
        <v>0</v>
      </c>
      <c r="BS84">
        <v>0</v>
      </c>
      <c r="BT84">
        <f t="shared" si="47"/>
        <v>0</v>
      </c>
      <c r="BU84">
        <v>0</v>
      </c>
      <c r="BV84">
        <f t="shared" si="48"/>
        <v>0</v>
      </c>
      <c r="BW84">
        <v>6</v>
      </c>
      <c r="BX84">
        <f t="shared" si="49"/>
        <v>5</v>
      </c>
      <c r="BY84">
        <f t="shared" si="50"/>
        <v>0</v>
      </c>
      <c r="BZ84" t="s">
        <v>23</v>
      </c>
      <c r="CA84">
        <v>0</v>
      </c>
    </row>
    <row r="85" spans="1:79" ht="17.25" customHeight="1" x14ac:dyDescent="0.3">
      <c r="A85" s="2">
        <v>44551</v>
      </c>
      <c r="B85" t="s">
        <v>186</v>
      </c>
      <c r="C85" t="s">
        <v>187</v>
      </c>
      <c r="D85" t="s">
        <v>27</v>
      </c>
      <c r="E85" t="s">
        <v>4</v>
      </c>
      <c r="F85">
        <v>608</v>
      </c>
      <c r="G85">
        <v>0</v>
      </c>
      <c r="H85">
        <v>0</v>
      </c>
      <c r="I85">
        <v>0</v>
      </c>
      <c r="J85">
        <f t="shared" si="26"/>
        <v>608</v>
      </c>
      <c r="K85">
        <v>0</v>
      </c>
      <c r="L85">
        <f t="shared" si="27"/>
        <v>608</v>
      </c>
      <c r="M85">
        <v>13</v>
      </c>
      <c r="N85">
        <v>1</v>
      </c>
      <c r="O85">
        <f t="shared" si="28"/>
        <v>46.769230769230766</v>
      </c>
      <c r="P85" t="s">
        <v>15</v>
      </c>
      <c r="Q85">
        <v>104</v>
      </c>
      <c r="R85">
        <v>0</v>
      </c>
      <c r="S85">
        <v>0</v>
      </c>
      <c r="T85">
        <v>-13</v>
      </c>
      <c r="U85">
        <f t="shared" si="29"/>
        <v>91</v>
      </c>
      <c r="V85">
        <v>200</v>
      </c>
      <c r="W85">
        <f t="shared" si="30"/>
        <v>291</v>
      </c>
      <c r="X85">
        <v>4</v>
      </c>
      <c r="Y85">
        <v>2</v>
      </c>
      <c r="Z85">
        <f t="shared" si="31"/>
        <v>72.75</v>
      </c>
      <c r="AA85" t="s">
        <v>16</v>
      </c>
      <c r="AB85">
        <v>349</v>
      </c>
      <c r="AC85">
        <v>0</v>
      </c>
      <c r="AE85">
        <v>0</v>
      </c>
      <c r="AF85">
        <f t="shared" si="32"/>
        <v>349</v>
      </c>
      <c r="AG85">
        <v>500</v>
      </c>
      <c r="AH85">
        <f t="shared" si="33"/>
        <v>849</v>
      </c>
      <c r="AI85">
        <v>17</v>
      </c>
      <c r="AJ85">
        <f t="shared" si="34"/>
        <v>6</v>
      </c>
      <c r="AK85">
        <f t="shared" si="51"/>
        <v>49.941176470588232</v>
      </c>
      <c r="AL85" t="s">
        <v>19</v>
      </c>
      <c r="AM85">
        <v>193</v>
      </c>
      <c r="AN85">
        <v>0</v>
      </c>
      <c r="AO85">
        <v>-52</v>
      </c>
      <c r="AP85">
        <f t="shared" si="35"/>
        <v>141</v>
      </c>
      <c r="AQ85">
        <v>100</v>
      </c>
      <c r="AR85">
        <f t="shared" si="36"/>
        <v>241</v>
      </c>
      <c r="AS85">
        <v>4</v>
      </c>
      <c r="AT85">
        <f t="shared" si="37"/>
        <v>6</v>
      </c>
      <c r="AU85">
        <f>IFERROR(AR85/AS85,0)</f>
        <v>60.25</v>
      </c>
      <c r="AV85" t="s">
        <v>20</v>
      </c>
      <c r="AW85">
        <v>241</v>
      </c>
      <c r="AX85">
        <v>0</v>
      </c>
      <c r="AY85">
        <v>-13</v>
      </c>
      <c r="AZ85">
        <f t="shared" si="39"/>
        <v>228</v>
      </c>
      <c r="BA85">
        <v>100</v>
      </c>
      <c r="BB85">
        <f t="shared" si="40"/>
        <v>328</v>
      </c>
      <c r="BC85">
        <v>3</v>
      </c>
      <c r="BD85">
        <f t="shared" si="41"/>
        <v>7</v>
      </c>
      <c r="BE85">
        <f t="shared" si="42"/>
        <v>109.33333333333333</v>
      </c>
      <c r="BF85" t="s">
        <v>21</v>
      </c>
      <c r="BG85">
        <v>270</v>
      </c>
      <c r="BH85">
        <v>0</v>
      </c>
      <c r="BI85">
        <v>0</v>
      </c>
      <c r="BJ85">
        <f t="shared" si="43"/>
        <v>270</v>
      </c>
      <c r="BK85">
        <v>300</v>
      </c>
      <c r="BL85">
        <f t="shared" si="44"/>
        <v>570</v>
      </c>
      <c r="BM85">
        <v>5</v>
      </c>
      <c r="BN85">
        <f t="shared" si="45"/>
        <v>5</v>
      </c>
      <c r="BO85">
        <f t="shared" si="46"/>
        <v>114</v>
      </c>
      <c r="BP85" t="s">
        <v>22</v>
      </c>
      <c r="BQ85">
        <v>125</v>
      </c>
      <c r="BR85">
        <v>0</v>
      </c>
      <c r="BS85">
        <v>0</v>
      </c>
      <c r="BT85">
        <f t="shared" si="47"/>
        <v>125</v>
      </c>
      <c r="BU85">
        <v>200</v>
      </c>
      <c r="BV85">
        <f t="shared" si="48"/>
        <v>325</v>
      </c>
      <c r="BW85">
        <v>2</v>
      </c>
      <c r="BX85">
        <f t="shared" si="49"/>
        <v>5</v>
      </c>
      <c r="BY85">
        <f t="shared" si="50"/>
        <v>162.5</v>
      </c>
      <c r="BZ85" t="s">
        <v>23</v>
      </c>
      <c r="CA85">
        <v>0</v>
      </c>
    </row>
    <row r="86" spans="1:79" ht="18.600000000000001" customHeight="1" x14ac:dyDescent="0.3">
      <c r="A86" s="2">
        <v>44551</v>
      </c>
      <c r="B86" t="s">
        <v>188</v>
      </c>
      <c r="C86" t="s">
        <v>189</v>
      </c>
      <c r="D86" t="s">
        <v>27</v>
      </c>
      <c r="E86" t="s">
        <v>4</v>
      </c>
      <c r="F86">
        <v>860</v>
      </c>
      <c r="G86">
        <v>0</v>
      </c>
      <c r="H86">
        <v>0</v>
      </c>
      <c r="I86">
        <v>0</v>
      </c>
      <c r="J86">
        <f t="shared" si="26"/>
        <v>860</v>
      </c>
      <c r="K86">
        <v>0</v>
      </c>
      <c r="L86">
        <f t="shared" si="27"/>
        <v>860</v>
      </c>
      <c r="M86">
        <v>13</v>
      </c>
      <c r="N86">
        <v>1</v>
      </c>
      <c r="O86">
        <f t="shared" si="28"/>
        <v>66.15384615384616</v>
      </c>
      <c r="P86" t="s">
        <v>15</v>
      </c>
      <c r="Q86">
        <v>297</v>
      </c>
      <c r="R86">
        <v>0</v>
      </c>
      <c r="S86">
        <v>0</v>
      </c>
      <c r="T86">
        <v>0</v>
      </c>
      <c r="U86">
        <f t="shared" si="29"/>
        <v>297</v>
      </c>
      <c r="V86">
        <v>0</v>
      </c>
      <c r="W86">
        <f t="shared" si="30"/>
        <v>297</v>
      </c>
      <c r="X86">
        <v>0</v>
      </c>
      <c r="Y86">
        <v>2</v>
      </c>
      <c r="Z86">
        <f t="shared" si="31"/>
        <v>0</v>
      </c>
      <c r="AA86" t="s">
        <v>16</v>
      </c>
      <c r="AB86">
        <v>200</v>
      </c>
      <c r="AC86">
        <v>0</v>
      </c>
      <c r="AE86">
        <v>-30</v>
      </c>
      <c r="AF86">
        <f t="shared" si="32"/>
        <v>170</v>
      </c>
      <c r="AG86">
        <v>0</v>
      </c>
      <c r="AH86">
        <f t="shared" si="33"/>
        <v>170</v>
      </c>
      <c r="AI86">
        <v>13</v>
      </c>
      <c r="AJ86">
        <f t="shared" si="34"/>
        <v>6</v>
      </c>
      <c r="AK86">
        <f t="shared" si="51"/>
        <v>13.076923076923077</v>
      </c>
      <c r="AL86" t="s">
        <v>19</v>
      </c>
      <c r="AM86">
        <v>55</v>
      </c>
      <c r="AN86">
        <v>0</v>
      </c>
      <c r="AO86">
        <v>0</v>
      </c>
      <c r="AP86">
        <f t="shared" si="35"/>
        <v>55</v>
      </c>
      <c r="AQ86">
        <v>0</v>
      </c>
      <c r="AR86">
        <f t="shared" si="36"/>
        <v>55</v>
      </c>
      <c r="AS86">
        <v>6</v>
      </c>
      <c r="AT86">
        <f t="shared" si="37"/>
        <v>6</v>
      </c>
      <c r="AU86">
        <f>IFERROR(AR86/AS86,0)</f>
        <v>9.1666666666666661</v>
      </c>
      <c r="AV86" t="s">
        <v>20</v>
      </c>
      <c r="AW86">
        <v>95</v>
      </c>
      <c r="AX86">
        <v>0</v>
      </c>
      <c r="AY86">
        <v>0</v>
      </c>
      <c r="AZ86">
        <f t="shared" si="39"/>
        <v>95</v>
      </c>
      <c r="BA86">
        <v>0</v>
      </c>
      <c r="BB86">
        <f t="shared" si="40"/>
        <v>95</v>
      </c>
      <c r="BC86">
        <v>11</v>
      </c>
      <c r="BD86">
        <f t="shared" si="41"/>
        <v>7</v>
      </c>
      <c r="BE86">
        <f t="shared" si="42"/>
        <v>8.6363636363636367</v>
      </c>
      <c r="BF86" t="s">
        <v>21</v>
      </c>
      <c r="BG86">
        <v>559</v>
      </c>
      <c r="BH86">
        <v>0</v>
      </c>
      <c r="BI86">
        <v>0</v>
      </c>
      <c r="BJ86">
        <f t="shared" si="43"/>
        <v>559</v>
      </c>
      <c r="BK86">
        <v>0</v>
      </c>
      <c r="BL86">
        <f t="shared" si="44"/>
        <v>559</v>
      </c>
      <c r="BM86">
        <v>1</v>
      </c>
      <c r="BN86">
        <f t="shared" si="45"/>
        <v>5</v>
      </c>
      <c r="BO86">
        <f t="shared" si="46"/>
        <v>559</v>
      </c>
      <c r="BP86" t="s">
        <v>22</v>
      </c>
      <c r="BQ86">
        <v>315</v>
      </c>
      <c r="BR86">
        <v>0</v>
      </c>
      <c r="BS86">
        <v>0</v>
      </c>
      <c r="BT86">
        <f t="shared" si="47"/>
        <v>315</v>
      </c>
      <c r="BU86">
        <v>0</v>
      </c>
      <c r="BV86">
        <f t="shared" si="48"/>
        <v>315</v>
      </c>
      <c r="BW86">
        <v>6</v>
      </c>
      <c r="BX86">
        <f t="shared" si="49"/>
        <v>5</v>
      </c>
      <c r="BY86">
        <f t="shared" si="50"/>
        <v>52.5</v>
      </c>
      <c r="BZ86" t="s">
        <v>23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1274-6271-4C73-9247-B70BBD14D2BE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5.44140625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9" width="11.33203125" customWidth="1"/>
    <col min="30" max="30" width="19.21875" customWidth="1"/>
    <col min="31" max="67" width="11.33203125" customWidth="1"/>
    <col min="68" max="68" width="11.88671875" bestFit="1" customWidth="1"/>
    <col min="69" max="77" width="11.33203125" customWidth="1"/>
    <col min="78" max="78" width="12.109375" bestFit="1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44552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44552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67</v>
      </c>
      <c r="BH3">
        <v>0</v>
      </c>
      <c r="BI3">
        <v>0</v>
      </c>
      <c r="BJ3">
        <f t="shared" si="17"/>
        <v>67</v>
      </c>
      <c r="BK3">
        <v>0</v>
      </c>
      <c r="BL3">
        <f t="shared" si="18"/>
        <v>67</v>
      </c>
      <c r="BM3">
        <v>6</v>
      </c>
      <c r="BN3">
        <f t="shared" si="19"/>
        <v>5</v>
      </c>
      <c r="BO3">
        <f t="shared" si="20"/>
        <v>11.166666666666666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2">
        <v>44552</v>
      </c>
      <c r="E4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P4" t="s">
        <v>15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2">
        <v>44552</v>
      </c>
      <c r="B5" t="s">
        <v>30</v>
      </c>
      <c r="C5" t="s">
        <v>31</v>
      </c>
      <c r="D5" t="s">
        <v>27</v>
      </c>
      <c r="E5" t="s">
        <v>4</v>
      </c>
      <c r="F5">
        <v>288</v>
      </c>
      <c r="G5">
        <v>0</v>
      </c>
      <c r="H5">
        <v>0</v>
      </c>
      <c r="I5">
        <v>0</v>
      </c>
      <c r="J5">
        <f t="shared" si="0"/>
        <v>288</v>
      </c>
      <c r="K5">
        <v>0</v>
      </c>
      <c r="L5">
        <f t="shared" si="1"/>
        <v>288</v>
      </c>
      <c r="M5">
        <v>8</v>
      </c>
      <c r="N5">
        <v>1</v>
      </c>
      <c r="O5">
        <f t="shared" si="2"/>
        <v>36</v>
      </c>
      <c r="P5" t="s">
        <v>15</v>
      </c>
      <c r="Q5">
        <v>357</v>
      </c>
      <c r="R5">
        <v>0</v>
      </c>
      <c r="S5">
        <v>0</v>
      </c>
      <c r="T5">
        <v>-5</v>
      </c>
      <c r="U5">
        <f t="shared" si="3"/>
        <v>352</v>
      </c>
      <c r="V5">
        <v>0</v>
      </c>
      <c r="W5">
        <f t="shared" si="4"/>
        <v>352</v>
      </c>
      <c r="X5">
        <v>7</v>
      </c>
      <c r="Y5">
        <v>2</v>
      </c>
      <c r="Z5">
        <f t="shared" si="5"/>
        <v>50.285714285714285</v>
      </c>
      <c r="AA5" t="s">
        <v>16</v>
      </c>
      <c r="AB5">
        <v>873</v>
      </c>
      <c r="AC5">
        <v>0</v>
      </c>
      <c r="AE5">
        <v>0</v>
      </c>
      <c r="AF5">
        <f t="shared" si="6"/>
        <v>873</v>
      </c>
      <c r="AG5">
        <v>0</v>
      </c>
      <c r="AH5">
        <f t="shared" si="7"/>
        <v>873</v>
      </c>
      <c r="AI5">
        <v>21</v>
      </c>
      <c r="AJ5">
        <f t="shared" si="8"/>
        <v>6</v>
      </c>
      <c r="AK5">
        <f t="shared" si="25"/>
        <v>41.571428571428569</v>
      </c>
      <c r="AL5" t="s">
        <v>19</v>
      </c>
      <c r="AM5">
        <v>1379</v>
      </c>
      <c r="AN5">
        <v>165</v>
      </c>
      <c r="AO5">
        <v>-35</v>
      </c>
      <c r="AP5">
        <f t="shared" si="9"/>
        <v>1509</v>
      </c>
      <c r="AQ5">
        <v>0</v>
      </c>
      <c r="AR5">
        <f t="shared" si="10"/>
        <v>1509</v>
      </c>
      <c r="AS5">
        <v>17</v>
      </c>
      <c r="AT5">
        <f t="shared" si="11"/>
        <v>6</v>
      </c>
      <c r="AU5">
        <f t="shared" si="12"/>
        <v>88.764705882352942</v>
      </c>
      <c r="AV5" t="s">
        <v>20</v>
      </c>
      <c r="AW5">
        <v>82</v>
      </c>
      <c r="AX5">
        <v>0</v>
      </c>
      <c r="AY5">
        <v>-11</v>
      </c>
      <c r="AZ5">
        <f t="shared" si="13"/>
        <v>71</v>
      </c>
      <c r="BA5">
        <v>160</v>
      </c>
      <c r="BB5">
        <f t="shared" si="14"/>
        <v>231</v>
      </c>
      <c r="BC5">
        <v>4</v>
      </c>
      <c r="BD5">
        <f t="shared" si="15"/>
        <v>7</v>
      </c>
      <c r="BE5">
        <f t="shared" si="16"/>
        <v>57.75</v>
      </c>
      <c r="BF5" t="s">
        <v>21</v>
      </c>
      <c r="BG5">
        <v>296</v>
      </c>
      <c r="BH5">
        <v>0</v>
      </c>
      <c r="BI5">
        <v>-11</v>
      </c>
      <c r="BJ5">
        <f t="shared" si="17"/>
        <v>285</v>
      </c>
      <c r="BK5">
        <v>0</v>
      </c>
      <c r="BL5">
        <f t="shared" si="18"/>
        <v>285</v>
      </c>
      <c r="BM5">
        <v>3</v>
      </c>
      <c r="BN5">
        <f t="shared" si="19"/>
        <v>5</v>
      </c>
      <c r="BO5">
        <f t="shared" si="20"/>
        <v>95</v>
      </c>
      <c r="BP5" t="s">
        <v>22</v>
      </c>
      <c r="BQ5">
        <v>2023</v>
      </c>
      <c r="BR5">
        <v>0</v>
      </c>
      <c r="BS5">
        <v>0</v>
      </c>
      <c r="BT5">
        <f t="shared" si="21"/>
        <v>2023</v>
      </c>
      <c r="BU5">
        <v>0</v>
      </c>
      <c r="BV5">
        <f t="shared" si="22"/>
        <v>2023</v>
      </c>
      <c r="BW5">
        <v>18</v>
      </c>
      <c r="BX5">
        <f t="shared" si="23"/>
        <v>5</v>
      </c>
      <c r="BY5">
        <f t="shared" si="24"/>
        <v>112.38888888888889</v>
      </c>
      <c r="BZ5" t="s">
        <v>23</v>
      </c>
      <c r="CA5">
        <v>960</v>
      </c>
    </row>
    <row r="6" spans="1:79" ht="17.25" customHeight="1" x14ac:dyDescent="0.3">
      <c r="A6" s="2">
        <v>44552</v>
      </c>
      <c r="B6" t="s">
        <v>32</v>
      </c>
      <c r="C6" t="s">
        <v>33</v>
      </c>
      <c r="D6" t="s">
        <v>27</v>
      </c>
      <c r="E6" t="s">
        <v>4</v>
      </c>
      <c r="F6">
        <v>192</v>
      </c>
      <c r="G6">
        <v>0</v>
      </c>
      <c r="H6">
        <v>0</v>
      </c>
      <c r="I6">
        <v>0</v>
      </c>
      <c r="J6">
        <f t="shared" si="0"/>
        <v>192</v>
      </c>
      <c r="K6">
        <v>0</v>
      </c>
      <c r="L6">
        <f t="shared" si="1"/>
        <v>192</v>
      </c>
      <c r="M6">
        <v>6</v>
      </c>
      <c r="N6">
        <v>1</v>
      </c>
      <c r="O6">
        <f t="shared" si="2"/>
        <v>32</v>
      </c>
      <c r="P6" t="s">
        <v>15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340</v>
      </c>
      <c r="AC6">
        <v>0</v>
      </c>
      <c r="AE6">
        <v>-5</v>
      </c>
      <c r="AF6">
        <f t="shared" si="6"/>
        <v>335</v>
      </c>
      <c r="AG6">
        <v>0</v>
      </c>
      <c r="AH6">
        <f t="shared" si="7"/>
        <v>335</v>
      </c>
      <c r="AI6">
        <v>3</v>
      </c>
      <c r="AJ6">
        <f t="shared" si="8"/>
        <v>6</v>
      </c>
      <c r="AK6">
        <f t="shared" si="25"/>
        <v>111.66666666666667</v>
      </c>
      <c r="AL6" t="s">
        <v>19</v>
      </c>
      <c r="AM6">
        <v>430</v>
      </c>
      <c r="AN6">
        <v>25</v>
      </c>
      <c r="AO6">
        <v>0</v>
      </c>
      <c r="AP6">
        <f t="shared" si="9"/>
        <v>455</v>
      </c>
      <c r="AQ6">
        <v>0</v>
      </c>
      <c r="AR6">
        <f t="shared" si="10"/>
        <v>455</v>
      </c>
      <c r="AS6">
        <v>1</v>
      </c>
      <c r="AT6">
        <f t="shared" si="11"/>
        <v>6</v>
      </c>
      <c r="AU6">
        <f t="shared" si="12"/>
        <v>455</v>
      </c>
      <c r="AV6" t="s">
        <v>20</v>
      </c>
      <c r="AW6">
        <v>236</v>
      </c>
      <c r="AX6">
        <v>0</v>
      </c>
      <c r="AY6">
        <v>0</v>
      </c>
      <c r="AZ6">
        <f t="shared" si="13"/>
        <v>236</v>
      </c>
      <c r="BA6">
        <v>0</v>
      </c>
      <c r="BB6">
        <f t="shared" si="14"/>
        <v>236</v>
      </c>
      <c r="BC6">
        <v>1</v>
      </c>
      <c r="BD6">
        <f t="shared" si="15"/>
        <v>7</v>
      </c>
      <c r="BE6">
        <f t="shared" si="16"/>
        <v>236</v>
      </c>
      <c r="BF6" t="s">
        <v>21</v>
      </c>
      <c r="BG6">
        <v>73</v>
      </c>
      <c r="BH6">
        <v>0</v>
      </c>
      <c r="BI6">
        <v>0</v>
      </c>
      <c r="BJ6">
        <f t="shared" si="17"/>
        <v>73</v>
      </c>
      <c r="BK6">
        <v>0</v>
      </c>
      <c r="BL6">
        <f t="shared" si="18"/>
        <v>73</v>
      </c>
      <c r="BM6">
        <v>2</v>
      </c>
      <c r="BN6">
        <f t="shared" si="19"/>
        <v>5</v>
      </c>
      <c r="BO6">
        <f t="shared" si="20"/>
        <v>36.5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2">
        <v>44552</v>
      </c>
      <c r="B7" t="s">
        <v>34</v>
      </c>
      <c r="C7" t="s">
        <v>35</v>
      </c>
      <c r="D7" t="s">
        <v>27</v>
      </c>
      <c r="E7" t="s">
        <v>4</v>
      </c>
      <c r="F7">
        <v>189</v>
      </c>
      <c r="G7">
        <v>0</v>
      </c>
      <c r="H7">
        <v>0</v>
      </c>
      <c r="I7">
        <v>0</v>
      </c>
      <c r="J7">
        <f t="shared" si="0"/>
        <v>189</v>
      </c>
      <c r="K7">
        <v>0</v>
      </c>
      <c r="L7">
        <f t="shared" si="1"/>
        <v>189</v>
      </c>
      <c r="M7">
        <v>8</v>
      </c>
      <c r="N7">
        <v>1</v>
      </c>
      <c r="O7">
        <f t="shared" si="2"/>
        <v>23.625</v>
      </c>
      <c r="P7" t="s">
        <v>15</v>
      </c>
      <c r="Q7">
        <v>22</v>
      </c>
      <c r="R7">
        <v>0</v>
      </c>
      <c r="S7">
        <v>0</v>
      </c>
      <c r="T7">
        <v>-10</v>
      </c>
      <c r="U7">
        <f t="shared" si="3"/>
        <v>12</v>
      </c>
      <c r="V7">
        <v>0</v>
      </c>
      <c r="W7">
        <f t="shared" si="4"/>
        <v>12</v>
      </c>
      <c r="X7">
        <v>2</v>
      </c>
      <c r="Y7">
        <v>2</v>
      </c>
      <c r="Z7">
        <f t="shared" si="5"/>
        <v>6</v>
      </c>
      <c r="AA7" t="s">
        <v>16</v>
      </c>
      <c r="AB7">
        <v>439</v>
      </c>
      <c r="AC7">
        <v>0</v>
      </c>
      <c r="AE7">
        <v>0</v>
      </c>
      <c r="AF7">
        <f t="shared" si="6"/>
        <v>439</v>
      </c>
      <c r="AG7">
        <v>0</v>
      </c>
      <c r="AH7">
        <f t="shared" si="7"/>
        <v>439</v>
      </c>
      <c r="AI7">
        <v>2</v>
      </c>
      <c r="AJ7">
        <f t="shared" si="8"/>
        <v>6</v>
      </c>
      <c r="AK7">
        <f t="shared" si="25"/>
        <v>219.5</v>
      </c>
      <c r="AL7" t="s">
        <v>19</v>
      </c>
      <c r="AM7">
        <v>380</v>
      </c>
      <c r="AN7">
        <v>0</v>
      </c>
      <c r="AO7">
        <v>0</v>
      </c>
      <c r="AP7">
        <f t="shared" si="9"/>
        <v>380</v>
      </c>
      <c r="AQ7">
        <v>0</v>
      </c>
      <c r="AR7">
        <f t="shared" si="10"/>
        <v>380</v>
      </c>
      <c r="AS7">
        <v>4</v>
      </c>
      <c r="AT7">
        <f t="shared" si="11"/>
        <v>6</v>
      </c>
      <c r="AU7">
        <f t="shared" si="12"/>
        <v>95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251</v>
      </c>
      <c r="BH7">
        <v>96</v>
      </c>
      <c r="BI7">
        <v>0</v>
      </c>
      <c r="BJ7">
        <f t="shared" si="17"/>
        <v>347</v>
      </c>
      <c r="BK7">
        <v>0</v>
      </c>
      <c r="BL7">
        <f t="shared" si="18"/>
        <v>347</v>
      </c>
      <c r="BM7">
        <v>1</v>
      </c>
      <c r="BN7">
        <f t="shared" si="19"/>
        <v>5</v>
      </c>
      <c r="BO7">
        <f t="shared" si="20"/>
        <v>347</v>
      </c>
      <c r="BP7" t="s">
        <v>22</v>
      </c>
      <c r="BQ7">
        <v>302</v>
      </c>
      <c r="BR7">
        <v>0</v>
      </c>
      <c r="BS7">
        <v>0</v>
      </c>
      <c r="BT7">
        <f t="shared" si="21"/>
        <v>302</v>
      </c>
      <c r="BU7">
        <v>0</v>
      </c>
      <c r="BV7">
        <f t="shared" si="22"/>
        <v>302</v>
      </c>
      <c r="BW7">
        <v>3</v>
      </c>
      <c r="BX7">
        <f t="shared" si="23"/>
        <v>5</v>
      </c>
      <c r="BY7">
        <f t="shared" si="24"/>
        <v>100.66666666666667</v>
      </c>
      <c r="BZ7" t="s">
        <v>23</v>
      </c>
      <c r="CA7">
        <v>1119</v>
      </c>
    </row>
    <row r="8" spans="1:79" ht="17.25" customHeight="1" x14ac:dyDescent="0.3">
      <c r="A8" s="2">
        <v>44552</v>
      </c>
      <c r="B8" t="s">
        <v>36</v>
      </c>
      <c r="C8" t="s">
        <v>37</v>
      </c>
      <c r="D8" t="s">
        <v>27</v>
      </c>
      <c r="E8" t="s">
        <v>4</v>
      </c>
      <c r="F8">
        <v>323</v>
      </c>
      <c r="G8">
        <v>160</v>
      </c>
      <c r="H8">
        <v>0</v>
      </c>
      <c r="I8">
        <v>0</v>
      </c>
      <c r="J8">
        <f t="shared" si="0"/>
        <v>483</v>
      </c>
      <c r="K8">
        <v>0</v>
      </c>
      <c r="L8">
        <f t="shared" si="1"/>
        <v>483</v>
      </c>
      <c r="M8">
        <v>10</v>
      </c>
      <c r="N8">
        <v>1</v>
      </c>
      <c r="O8">
        <f t="shared" si="2"/>
        <v>48.3</v>
      </c>
      <c r="P8" t="s">
        <v>15</v>
      </c>
      <c r="Q8">
        <v>366</v>
      </c>
      <c r="R8">
        <v>0</v>
      </c>
      <c r="S8">
        <v>0</v>
      </c>
      <c r="T8">
        <v>0</v>
      </c>
      <c r="U8">
        <f t="shared" si="3"/>
        <v>366</v>
      </c>
      <c r="V8">
        <v>0</v>
      </c>
      <c r="W8">
        <f t="shared" si="4"/>
        <v>366</v>
      </c>
      <c r="X8">
        <v>2</v>
      </c>
      <c r="Y8">
        <v>2</v>
      </c>
      <c r="Z8">
        <f t="shared" si="5"/>
        <v>183</v>
      </c>
      <c r="AA8" t="s">
        <v>16</v>
      </c>
      <c r="AB8">
        <v>1541</v>
      </c>
      <c r="AC8">
        <v>0</v>
      </c>
      <c r="AE8">
        <v>0</v>
      </c>
      <c r="AF8">
        <f t="shared" si="6"/>
        <v>1541</v>
      </c>
      <c r="AG8">
        <v>0</v>
      </c>
      <c r="AH8">
        <f t="shared" si="7"/>
        <v>1541</v>
      </c>
      <c r="AI8">
        <v>27</v>
      </c>
      <c r="AJ8">
        <f t="shared" si="8"/>
        <v>6</v>
      </c>
      <c r="AK8">
        <f t="shared" si="25"/>
        <v>57.074074074074076</v>
      </c>
      <c r="AL8" t="s">
        <v>19</v>
      </c>
      <c r="AM8">
        <v>525</v>
      </c>
      <c r="AN8">
        <v>480</v>
      </c>
      <c r="AO8">
        <v>-20</v>
      </c>
      <c r="AP8">
        <f t="shared" si="9"/>
        <v>985</v>
      </c>
      <c r="AQ8">
        <v>0</v>
      </c>
      <c r="AR8">
        <f t="shared" si="10"/>
        <v>985</v>
      </c>
      <c r="AS8">
        <v>4</v>
      </c>
      <c r="AT8">
        <f t="shared" si="11"/>
        <v>6</v>
      </c>
      <c r="AU8">
        <f t="shared" si="12"/>
        <v>246.25</v>
      </c>
      <c r="AV8" t="s">
        <v>20</v>
      </c>
      <c r="AW8">
        <v>252</v>
      </c>
      <c r="AX8">
        <v>0</v>
      </c>
      <c r="AY8">
        <v>0</v>
      </c>
      <c r="AZ8">
        <f t="shared" si="13"/>
        <v>252</v>
      </c>
      <c r="BA8">
        <v>0</v>
      </c>
      <c r="BB8">
        <f t="shared" si="14"/>
        <v>252</v>
      </c>
      <c r="BC8">
        <v>4</v>
      </c>
      <c r="BD8">
        <f t="shared" si="15"/>
        <v>7</v>
      </c>
      <c r="BE8">
        <f t="shared" si="16"/>
        <v>63</v>
      </c>
      <c r="BF8" t="s">
        <v>21</v>
      </c>
      <c r="BG8">
        <v>125</v>
      </c>
      <c r="BH8">
        <v>320</v>
      </c>
      <c r="BI8">
        <v>0</v>
      </c>
      <c r="BJ8">
        <f t="shared" si="17"/>
        <v>445</v>
      </c>
      <c r="BK8">
        <v>0</v>
      </c>
      <c r="BL8">
        <f t="shared" si="18"/>
        <v>445</v>
      </c>
      <c r="BM8">
        <v>1</v>
      </c>
      <c r="BN8">
        <f t="shared" si="19"/>
        <v>5</v>
      </c>
      <c r="BO8">
        <f t="shared" si="20"/>
        <v>445</v>
      </c>
      <c r="BP8" t="s">
        <v>22</v>
      </c>
      <c r="BQ8">
        <v>1724</v>
      </c>
      <c r="BR8">
        <v>480</v>
      </c>
      <c r="BS8">
        <v>0</v>
      </c>
      <c r="BT8">
        <f t="shared" si="21"/>
        <v>2204</v>
      </c>
      <c r="BU8">
        <v>0</v>
      </c>
      <c r="BV8">
        <f t="shared" si="22"/>
        <v>2204</v>
      </c>
      <c r="BW8">
        <v>45</v>
      </c>
      <c r="BX8">
        <f t="shared" si="23"/>
        <v>5</v>
      </c>
      <c r="BY8">
        <f t="shared" si="24"/>
        <v>48.977777777777774</v>
      </c>
      <c r="BZ8" t="s">
        <v>23</v>
      </c>
      <c r="CA8">
        <v>5882</v>
      </c>
    </row>
    <row r="9" spans="1:79" ht="17.25" customHeight="1" x14ac:dyDescent="0.3">
      <c r="A9" s="2">
        <v>44552</v>
      </c>
      <c r="B9" t="s">
        <v>38</v>
      </c>
      <c r="C9" t="s">
        <v>39</v>
      </c>
      <c r="D9" t="s">
        <v>27</v>
      </c>
      <c r="E9" t="s">
        <v>4</v>
      </c>
      <c r="F9">
        <v>321</v>
      </c>
      <c r="G9">
        <v>139</v>
      </c>
      <c r="H9">
        <v>0</v>
      </c>
      <c r="I9">
        <v>0</v>
      </c>
      <c r="J9">
        <f t="shared" si="0"/>
        <v>460</v>
      </c>
      <c r="K9">
        <v>0</v>
      </c>
      <c r="L9">
        <f t="shared" si="1"/>
        <v>460</v>
      </c>
      <c r="M9">
        <v>9</v>
      </c>
      <c r="N9">
        <v>1</v>
      </c>
      <c r="O9">
        <f t="shared" si="2"/>
        <v>51.111111111111114</v>
      </c>
      <c r="P9" t="s">
        <v>15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337</v>
      </c>
      <c r="AC9">
        <v>0</v>
      </c>
      <c r="AE9">
        <v>0</v>
      </c>
      <c r="AF9">
        <f t="shared" si="6"/>
        <v>337</v>
      </c>
      <c r="AG9">
        <v>0</v>
      </c>
      <c r="AH9">
        <f t="shared" si="7"/>
        <v>337</v>
      </c>
      <c r="AI9">
        <v>1</v>
      </c>
      <c r="AJ9">
        <f t="shared" si="8"/>
        <v>6</v>
      </c>
      <c r="AK9">
        <f t="shared" si="25"/>
        <v>337</v>
      </c>
      <c r="AL9" t="s">
        <v>19</v>
      </c>
      <c r="AM9">
        <v>297</v>
      </c>
      <c r="AN9">
        <v>0</v>
      </c>
      <c r="AO9">
        <v>-30</v>
      </c>
      <c r="AP9">
        <f t="shared" si="9"/>
        <v>267</v>
      </c>
      <c r="AQ9">
        <v>0</v>
      </c>
      <c r="AR9">
        <f t="shared" si="10"/>
        <v>267</v>
      </c>
      <c r="AS9">
        <v>1</v>
      </c>
      <c r="AT9">
        <f t="shared" si="11"/>
        <v>6</v>
      </c>
      <c r="AU9">
        <f t="shared" si="12"/>
        <v>267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309</v>
      </c>
      <c r="BH9">
        <v>290</v>
      </c>
      <c r="BI9">
        <v>0</v>
      </c>
      <c r="BJ9">
        <f t="shared" si="17"/>
        <v>599</v>
      </c>
      <c r="BK9">
        <v>0</v>
      </c>
      <c r="BL9">
        <f t="shared" si="18"/>
        <v>599</v>
      </c>
      <c r="BM9">
        <v>1</v>
      </c>
      <c r="BN9">
        <f t="shared" si="19"/>
        <v>5</v>
      </c>
      <c r="BO9">
        <f t="shared" si="20"/>
        <v>599</v>
      </c>
      <c r="BP9" t="s">
        <v>22</v>
      </c>
      <c r="BQ9">
        <v>144</v>
      </c>
      <c r="BR9">
        <v>250</v>
      </c>
      <c r="BS9">
        <v>0</v>
      </c>
      <c r="BT9">
        <f t="shared" si="21"/>
        <v>394</v>
      </c>
      <c r="BU9">
        <v>0</v>
      </c>
      <c r="BV9">
        <f t="shared" si="22"/>
        <v>394</v>
      </c>
      <c r="BW9">
        <v>1</v>
      </c>
      <c r="BX9">
        <f t="shared" si="23"/>
        <v>5</v>
      </c>
      <c r="BY9">
        <f t="shared" si="24"/>
        <v>394</v>
      </c>
      <c r="BZ9" t="s">
        <v>23</v>
      </c>
      <c r="CA9">
        <v>9070</v>
      </c>
    </row>
    <row r="10" spans="1:79" ht="17.25" customHeight="1" x14ac:dyDescent="0.3">
      <c r="A10" s="2">
        <v>44552</v>
      </c>
      <c r="B10" t="s">
        <v>40</v>
      </c>
      <c r="C10" t="s">
        <v>41</v>
      </c>
      <c r="D10" t="s">
        <v>27</v>
      </c>
      <c r="E10" t="s">
        <v>4</v>
      </c>
      <c r="F10">
        <v>428</v>
      </c>
      <c r="G10">
        <v>97</v>
      </c>
      <c r="H10">
        <v>0</v>
      </c>
      <c r="I10">
        <v>-30</v>
      </c>
      <c r="J10">
        <f t="shared" si="0"/>
        <v>495</v>
      </c>
      <c r="K10">
        <v>0</v>
      </c>
      <c r="L10">
        <f t="shared" si="1"/>
        <v>495</v>
      </c>
      <c r="M10">
        <v>33</v>
      </c>
      <c r="N10">
        <v>1</v>
      </c>
      <c r="O10">
        <v>360</v>
      </c>
      <c r="P10" t="s">
        <v>15</v>
      </c>
      <c r="Q10">
        <v>53</v>
      </c>
      <c r="R10">
        <v>238</v>
      </c>
      <c r="S10">
        <v>0</v>
      </c>
      <c r="T10">
        <v>0</v>
      </c>
      <c r="U10">
        <f t="shared" si="3"/>
        <v>291</v>
      </c>
      <c r="V10">
        <v>0</v>
      </c>
      <c r="W10">
        <f t="shared" si="4"/>
        <v>291</v>
      </c>
      <c r="X10">
        <v>5</v>
      </c>
      <c r="Y10">
        <v>2</v>
      </c>
      <c r="Z10">
        <f t="shared" si="5"/>
        <v>58.2</v>
      </c>
      <c r="AA10" t="s">
        <v>16</v>
      </c>
      <c r="AB10">
        <v>930</v>
      </c>
      <c r="AC10">
        <v>0</v>
      </c>
      <c r="AE10">
        <v>0</v>
      </c>
      <c r="AF10">
        <f t="shared" si="6"/>
        <v>930</v>
      </c>
      <c r="AG10">
        <v>0</v>
      </c>
      <c r="AH10">
        <f t="shared" si="7"/>
        <v>930</v>
      </c>
      <c r="AI10">
        <v>5</v>
      </c>
      <c r="AJ10">
        <f t="shared" si="8"/>
        <v>6</v>
      </c>
      <c r="AK10">
        <f t="shared" si="25"/>
        <v>186</v>
      </c>
      <c r="AL10" t="s">
        <v>19</v>
      </c>
      <c r="AM10">
        <v>690</v>
      </c>
      <c r="AN10">
        <v>1760</v>
      </c>
      <c r="AO10">
        <v>0</v>
      </c>
      <c r="AP10">
        <f t="shared" si="9"/>
        <v>2450</v>
      </c>
      <c r="AQ10">
        <v>0</v>
      </c>
      <c r="AR10">
        <f t="shared" si="10"/>
        <v>2450</v>
      </c>
      <c r="AS10">
        <v>11</v>
      </c>
      <c r="AT10">
        <f t="shared" si="11"/>
        <v>6</v>
      </c>
      <c r="AU10">
        <f t="shared" si="12"/>
        <v>222.72727272727272</v>
      </c>
      <c r="AV10" t="s">
        <v>20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F10" t="s">
        <v>21</v>
      </c>
      <c r="BG10">
        <v>40</v>
      </c>
      <c r="BH10">
        <v>3836</v>
      </c>
      <c r="BI10">
        <v>0</v>
      </c>
      <c r="BJ10">
        <f t="shared" si="17"/>
        <v>3876</v>
      </c>
      <c r="BK10">
        <v>0</v>
      </c>
      <c r="BL10">
        <f t="shared" si="18"/>
        <v>3876</v>
      </c>
      <c r="BM10">
        <v>8</v>
      </c>
      <c r="BN10">
        <f t="shared" si="19"/>
        <v>5</v>
      </c>
      <c r="BO10">
        <f t="shared" si="20"/>
        <v>484.5</v>
      </c>
      <c r="BP10" t="s">
        <v>22</v>
      </c>
      <c r="BQ10">
        <v>612</v>
      </c>
      <c r="BR10">
        <v>640</v>
      </c>
      <c r="BS10">
        <v>-2</v>
      </c>
      <c r="BT10">
        <f t="shared" si="21"/>
        <v>1250</v>
      </c>
      <c r="BU10">
        <v>0</v>
      </c>
      <c r="BV10">
        <f t="shared" si="22"/>
        <v>1250</v>
      </c>
      <c r="BW10">
        <v>2</v>
      </c>
      <c r="BX10">
        <f t="shared" si="23"/>
        <v>5</v>
      </c>
      <c r="BY10">
        <f t="shared" si="24"/>
        <v>625</v>
      </c>
      <c r="BZ10" t="s">
        <v>23</v>
      </c>
      <c r="CA10">
        <v>2603</v>
      </c>
    </row>
    <row r="11" spans="1:79" ht="17.25" customHeight="1" x14ac:dyDescent="0.3">
      <c r="A11" s="2">
        <v>44552</v>
      </c>
      <c r="B11" t="s">
        <v>42</v>
      </c>
      <c r="C11" t="s">
        <v>43</v>
      </c>
      <c r="D11" t="s">
        <v>27</v>
      </c>
      <c r="E11" t="s">
        <v>4</v>
      </c>
      <c r="F11">
        <v>596</v>
      </c>
      <c r="G11">
        <v>531</v>
      </c>
      <c r="H11">
        <v>0</v>
      </c>
      <c r="I11">
        <v>0</v>
      </c>
      <c r="J11">
        <f t="shared" si="0"/>
        <v>1127</v>
      </c>
      <c r="K11">
        <v>0</v>
      </c>
      <c r="L11">
        <f t="shared" si="1"/>
        <v>1127</v>
      </c>
      <c r="M11">
        <v>51</v>
      </c>
      <c r="N11">
        <v>1</v>
      </c>
      <c r="O11">
        <f t="shared" si="2"/>
        <v>22.098039215686274</v>
      </c>
      <c r="P11" t="s">
        <v>15</v>
      </c>
      <c r="Q11">
        <v>170</v>
      </c>
      <c r="R11">
        <v>422</v>
      </c>
      <c r="S11">
        <v>0</v>
      </c>
      <c r="T11">
        <v>0</v>
      </c>
      <c r="U11">
        <f t="shared" si="3"/>
        <v>592</v>
      </c>
      <c r="V11">
        <v>0</v>
      </c>
      <c r="W11">
        <f t="shared" si="4"/>
        <v>592</v>
      </c>
      <c r="X11">
        <v>8</v>
      </c>
      <c r="Y11">
        <v>2</v>
      </c>
      <c r="Z11">
        <f t="shared" si="5"/>
        <v>74</v>
      </c>
      <c r="AA11" t="s">
        <v>16</v>
      </c>
      <c r="AB11">
        <v>3914</v>
      </c>
      <c r="AC11">
        <v>3060</v>
      </c>
      <c r="AE11">
        <v>0</v>
      </c>
      <c r="AF11">
        <f t="shared" si="6"/>
        <v>6974</v>
      </c>
      <c r="AG11">
        <v>0</v>
      </c>
      <c r="AH11">
        <f t="shared" si="7"/>
        <v>6974</v>
      </c>
      <c r="AI11">
        <v>5</v>
      </c>
      <c r="AJ11">
        <f t="shared" si="8"/>
        <v>6</v>
      </c>
      <c r="AK11">
        <f t="shared" si="25"/>
        <v>1394.8</v>
      </c>
      <c r="AL11" t="s">
        <v>19</v>
      </c>
      <c r="AM11">
        <v>1319</v>
      </c>
      <c r="AN11">
        <v>1124</v>
      </c>
      <c r="AO11">
        <v>0</v>
      </c>
      <c r="AP11">
        <f t="shared" si="9"/>
        <v>2443</v>
      </c>
      <c r="AQ11">
        <v>0</v>
      </c>
      <c r="AR11">
        <f t="shared" si="10"/>
        <v>2443</v>
      </c>
      <c r="AS11">
        <v>7</v>
      </c>
      <c r="AT11">
        <f t="shared" si="11"/>
        <v>6</v>
      </c>
      <c r="AU11">
        <f t="shared" si="12"/>
        <v>349</v>
      </c>
      <c r="AV11" t="s">
        <v>20</v>
      </c>
      <c r="AW11">
        <v>98</v>
      </c>
      <c r="AX11">
        <v>200</v>
      </c>
      <c r="AY11">
        <v>0</v>
      </c>
      <c r="AZ11">
        <f t="shared" si="13"/>
        <v>298</v>
      </c>
      <c r="BA11">
        <v>0</v>
      </c>
      <c r="BB11">
        <f t="shared" si="14"/>
        <v>298</v>
      </c>
      <c r="BC11">
        <v>4</v>
      </c>
      <c r="BD11">
        <f t="shared" si="15"/>
        <v>7</v>
      </c>
      <c r="BE11">
        <f t="shared" si="16"/>
        <v>74.5</v>
      </c>
      <c r="BF11" t="s">
        <v>21</v>
      </c>
      <c r="BG11">
        <v>168</v>
      </c>
      <c r="BH11">
        <v>2144</v>
      </c>
      <c r="BI11">
        <v>0</v>
      </c>
      <c r="BJ11">
        <f t="shared" si="17"/>
        <v>2312</v>
      </c>
      <c r="BK11">
        <v>0</v>
      </c>
      <c r="BL11">
        <f t="shared" si="18"/>
        <v>2312</v>
      </c>
      <c r="BM11">
        <v>2</v>
      </c>
      <c r="BN11">
        <f t="shared" si="19"/>
        <v>5</v>
      </c>
      <c r="BO11">
        <f t="shared" si="20"/>
        <v>1156</v>
      </c>
      <c r="BP11" t="s">
        <v>22</v>
      </c>
      <c r="BQ11">
        <v>842</v>
      </c>
      <c r="BR11">
        <v>421</v>
      </c>
      <c r="BS11">
        <v>0</v>
      </c>
      <c r="BT11">
        <f t="shared" si="21"/>
        <v>1263</v>
      </c>
      <c r="BU11">
        <v>0</v>
      </c>
      <c r="BV11">
        <f t="shared" si="22"/>
        <v>1263</v>
      </c>
      <c r="BW11">
        <v>11</v>
      </c>
      <c r="BX11">
        <f t="shared" si="23"/>
        <v>5</v>
      </c>
      <c r="BY11">
        <f t="shared" si="24"/>
        <v>114.81818181818181</v>
      </c>
      <c r="BZ11" t="s">
        <v>23</v>
      </c>
      <c r="CA11">
        <v>9094</v>
      </c>
    </row>
    <row r="12" spans="1:79" ht="17.25" customHeight="1" x14ac:dyDescent="0.3">
      <c r="A12" s="2">
        <v>44552</v>
      </c>
      <c r="B12" t="s">
        <v>44</v>
      </c>
      <c r="C12" t="s">
        <v>45</v>
      </c>
      <c r="D12" t="s">
        <v>27</v>
      </c>
      <c r="E12" t="s">
        <v>4</v>
      </c>
      <c r="F12">
        <v>91</v>
      </c>
      <c r="G12">
        <v>0</v>
      </c>
      <c r="H12">
        <v>0</v>
      </c>
      <c r="I12">
        <v>-10</v>
      </c>
      <c r="J12">
        <f t="shared" si="0"/>
        <v>81</v>
      </c>
      <c r="K12">
        <v>213</v>
      </c>
      <c r="L12">
        <f t="shared" si="1"/>
        <v>294</v>
      </c>
      <c r="M12">
        <v>15</v>
      </c>
      <c r="N12">
        <v>1</v>
      </c>
      <c r="O12">
        <f t="shared" si="2"/>
        <v>19.600000000000001</v>
      </c>
      <c r="P12" t="s">
        <v>15</v>
      </c>
      <c r="Q12">
        <v>281</v>
      </c>
      <c r="R12">
        <v>0</v>
      </c>
      <c r="S12">
        <v>0</v>
      </c>
      <c r="T12">
        <v>-15</v>
      </c>
      <c r="U12">
        <f t="shared" si="3"/>
        <v>266</v>
      </c>
      <c r="V12">
        <v>0</v>
      </c>
      <c r="W12">
        <f t="shared" si="4"/>
        <v>266</v>
      </c>
      <c r="X12">
        <v>6</v>
      </c>
      <c r="Y12">
        <v>2</v>
      </c>
      <c r="Z12">
        <f t="shared" si="5"/>
        <v>44.333333333333336</v>
      </c>
      <c r="AA12" t="s">
        <v>16</v>
      </c>
      <c r="AB12">
        <v>1954</v>
      </c>
      <c r="AC12">
        <v>0</v>
      </c>
      <c r="AE12">
        <v>0</v>
      </c>
      <c r="AF12">
        <f t="shared" si="6"/>
        <v>1954</v>
      </c>
      <c r="AG12">
        <v>0</v>
      </c>
      <c r="AH12">
        <f t="shared" si="7"/>
        <v>1954</v>
      </c>
      <c r="AI12">
        <v>5</v>
      </c>
      <c r="AJ12">
        <f t="shared" si="8"/>
        <v>6</v>
      </c>
      <c r="AK12">
        <f t="shared" si="25"/>
        <v>390.8</v>
      </c>
      <c r="AL12" t="s">
        <v>19</v>
      </c>
      <c r="AM12">
        <v>2583</v>
      </c>
      <c r="AN12">
        <v>202</v>
      </c>
      <c r="AO12">
        <v>0</v>
      </c>
      <c r="AP12">
        <f t="shared" si="9"/>
        <v>2785</v>
      </c>
      <c r="AQ12">
        <v>0</v>
      </c>
      <c r="AR12">
        <f t="shared" si="10"/>
        <v>2785</v>
      </c>
      <c r="AS12">
        <v>5</v>
      </c>
      <c r="AT12">
        <f t="shared" si="11"/>
        <v>6</v>
      </c>
      <c r="AU12">
        <f t="shared" si="12"/>
        <v>557</v>
      </c>
      <c r="AV12" t="s">
        <v>20</v>
      </c>
      <c r="AW12">
        <v>403</v>
      </c>
      <c r="AX12">
        <v>0</v>
      </c>
      <c r="AY12">
        <v>0</v>
      </c>
      <c r="AZ12">
        <f t="shared" si="13"/>
        <v>403</v>
      </c>
      <c r="BA12">
        <v>0</v>
      </c>
      <c r="BB12">
        <f t="shared" si="14"/>
        <v>403</v>
      </c>
      <c r="BC12">
        <v>3</v>
      </c>
      <c r="BD12">
        <f t="shared" si="15"/>
        <v>7</v>
      </c>
      <c r="BE12">
        <f t="shared" si="16"/>
        <v>134.33333333333334</v>
      </c>
      <c r="BF12" t="s">
        <v>21</v>
      </c>
      <c r="BG12">
        <v>114</v>
      </c>
      <c r="BH12">
        <v>973</v>
      </c>
      <c r="BI12">
        <v>0</v>
      </c>
      <c r="BJ12">
        <f t="shared" si="17"/>
        <v>1087</v>
      </c>
      <c r="BK12">
        <v>0</v>
      </c>
      <c r="BL12">
        <f t="shared" si="18"/>
        <v>1087</v>
      </c>
      <c r="BM12">
        <v>4</v>
      </c>
      <c r="BN12">
        <f t="shared" si="19"/>
        <v>5</v>
      </c>
      <c r="BO12">
        <f t="shared" si="20"/>
        <v>271.75</v>
      </c>
      <c r="BP12" t="s">
        <v>22</v>
      </c>
      <c r="BQ12">
        <v>602</v>
      </c>
      <c r="BR12">
        <v>0</v>
      </c>
      <c r="BS12">
        <v>-5</v>
      </c>
      <c r="BT12">
        <f t="shared" si="21"/>
        <v>597</v>
      </c>
      <c r="BU12">
        <v>0</v>
      </c>
      <c r="BV12">
        <f t="shared" si="22"/>
        <v>597</v>
      </c>
      <c r="BW12">
        <v>7</v>
      </c>
      <c r="BX12">
        <f t="shared" si="23"/>
        <v>5</v>
      </c>
      <c r="BY12">
        <f t="shared" si="24"/>
        <v>85.285714285714292</v>
      </c>
      <c r="BZ12" t="s">
        <v>23</v>
      </c>
      <c r="CA12">
        <v>7863</v>
      </c>
    </row>
    <row r="13" spans="1:79" ht="17.25" customHeight="1" x14ac:dyDescent="0.3">
      <c r="A13" s="2">
        <v>44552</v>
      </c>
      <c r="B13" t="s">
        <v>46</v>
      </c>
      <c r="C13" t="s">
        <v>47</v>
      </c>
      <c r="D13" t="s">
        <v>27</v>
      </c>
      <c r="E13" t="s">
        <v>4</v>
      </c>
      <c r="F13">
        <v>115</v>
      </c>
      <c r="G13">
        <v>0</v>
      </c>
      <c r="H13">
        <v>0</v>
      </c>
      <c r="I13">
        <v>0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P13" t="s">
        <v>15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7155</v>
      </c>
      <c r="AC13">
        <v>0</v>
      </c>
      <c r="AE13">
        <v>0</v>
      </c>
      <c r="AF13">
        <f t="shared" si="6"/>
        <v>7155</v>
      </c>
      <c r="AG13">
        <v>0</v>
      </c>
      <c r="AH13">
        <f t="shared" si="7"/>
        <v>7155</v>
      </c>
      <c r="AI13">
        <v>51</v>
      </c>
      <c r="AJ13">
        <f t="shared" si="8"/>
        <v>6</v>
      </c>
      <c r="AK13">
        <f t="shared" si="25"/>
        <v>140.29411764705881</v>
      </c>
      <c r="AL13" t="s">
        <v>19</v>
      </c>
      <c r="AM13">
        <v>314</v>
      </c>
      <c r="AN13">
        <v>190</v>
      </c>
      <c r="AO13">
        <v>0</v>
      </c>
      <c r="AP13">
        <f t="shared" si="9"/>
        <v>504</v>
      </c>
      <c r="AQ13">
        <v>640</v>
      </c>
      <c r="AR13">
        <f t="shared" si="10"/>
        <v>1144</v>
      </c>
      <c r="AS13">
        <v>15</v>
      </c>
      <c r="AT13">
        <f t="shared" si="11"/>
        <v>6</v>
      </c>
      <c r="AU13">
        <f t="shared" si="12"/>
        <v>76.266666666666666</v>
      </c>
      <c r="AV13" t="s">
        <v>20</v>
      </c>
      <c r="AW13">
        <v>207</v>
      </c>
      <c r="AX13">
        <v>490</v>
      </c>
      <c r="AY13">
        <v>-300</v>
      </c>
      <c r="AZ13">
        <f t="shared" si="13"/>
        <v>397</v>
      </c>
      <c r="BA13">
        <v>0</v>
      </c>
      <c r="BB13">
        <f t="shared" si="14"/>
        <v>397</v>
      </c>
      <c r="BC13">
        <v>7</v>
      </c>
      <c r="BD13">
        <f t="shared" si="15"/>
        <v>7</v>
      </c>
      <c r="BE13">
        <f t="shared" si="16"/>
        <v>56.714285714285715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2953</v>
      </c>
      <c r="BR13">
        <v>405</v>
      </c>
      <c r="BS13">
        <v>0</v>
      </c>
      <c r="BT13">
        <f t="shared" si="21"/>
        <v>3358</v>
      </c>
      <c r="BU13">
        <v>0</v>
      </c>
      <c r="BV13">
        <f t="shared" si="22"/>
        <v>3358</v>
      </c>
      <c r="BW13">
        <v>13</v>
      </c>
      <c r="BX13">
        <f t="shared" si="23"/>
        <v>5</v>
      </c>
      <c r="BY13">
        <f t="shared" si="24"/>
        <v>258.30769230769232</v>
      </c>
      <c r="BZ13" t="s">
        <v>23</v>
      </c>
      <c r="CA13">
        <v>8665</v>
      </c>
    </row>
    <row r="14" spans="1:79" ht="18" customHeight="1" x14ac:dyDescent="0.3">
      <c r="A14" s="2">
        <v>44552</v>
      </c>
      <c r="B14" t="s">
        <v>48</v>
      </c>
      <c r="C14" t="s">
        <v>49</v>
      </c>
      <c r="D14" t="s">
        <v>27</v>
      </c>
      <c r="E14" t="s">
        <v>4</v>
      </c>
      <c r="F14">
        <v>74</v>
      </c>
      <c r="G14">
        <v>0</v>
      </c>
      <c r="H14">
        <v>0</v>
      </c>
      <c r="I14">
        <v>0</v>
      </c>
      <c r="J14">
        <f t="shared" si="0"/>
        <v>74</v>
      </c>
      <c r="K14">
        <v>0</v>
      </c>
      <c r="L14">
        <f t="shared" si="1"/>
        <v>74</v>
      </c>
      <c r="M14">
        <v>5</v>
      </c>
      <c r="N14">
        <v>1</v>
      </c>
      <c r="O14">
        <f t="shared" si="2"/>
        <v>14.8</v>
      </c>
      <c r="P14" t="s">
        <v>15</v>
      </c>
      <c r="Q14">
        <v>146</v>
      </c>
      <c r="R14">
        <v>0</v>
      </c>
      <c r="S14">
        <v>0</v>
      </c>
      <c r="T14">
        <v>-10</v>
      </c>
      <c r="U14">
        <f t="shared" si="3"/>
        <v>136</v>
      </c>
      <c r="V14">
        <v>0</v>
      </c>
      <c r="W14">
        <f t="shared" si="4"/>
        <v>136</v>
      </c>
      <c r="X14">
        <v>1</v>
      </c>
      <c r="Y14">
        <v>2</v>
      </c>
      <c r="Z14">
        <f t="shared" si="5"/>
        <v>136</v>
      </c>
      <c r="AA14" t="s">
        <v>16</v>
      </c>
      <c r="AB14">
        <v>462</v>
      </c>
      <c r="AC14">
        <v>0</v>
      </c>
      <c r="AE14">
        <v>0</v>
      </c>
      <c r="AF14">
        <f t="shared" si="6"/>
        <v>462</v>
      </c>
      <c r="AG14">
        <v>0</v>
      </c>
      <c r="AH14">
        <f t="shared" si="7"/>
        <v>462</v>
      </c>
      <c r="AI14">
        <v>7</v>
      </c>
      <c r="AJ14">
        <f t="shared" si="8"/>
        <v>6</v>
      </c>
      <c r="AK14">
        <f>IFERROR(AH14/AI14,0)</f>
        <v>66</v>
      </c>
      <c r="AL14" t="s">
        <v>19</v>
      </c>
      <c r="AM14">
        <v>704</v>
      </c>
      <c r="AN14">
        <v>230</v>
      </c>
      <c r="AO14">
        <v>0</v>
      </c>
      <c r="AP14">
        <f t="shared" si="9"/>
        <v>934</v>
      </c>
      <c r="AQ14">
        <v>0</v>
      </c>
      <c r="AR14">
        <f t="shared" si="10"/>
        <v>934</v>
      </c>
      <c r="AS14">
        <v>4</v>
      </c>
      <c r="AT14">
        <f t="shared" si="11"/>
        <v>6</v>
      </c>
      <c r="AU14">
        <f t="shared" si="12"/>
        <v>233.5</v>
      </c>
      <c r="AV14" t="s">
        <v>20</v>
      </c>
      <c r="AW14">
        <v>408</v>
      </c>
      <c r="AX14">
        <v>0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37</v>
      </c>
      <c r="BH14">
        <v>310</v>
      </c>
      <c r="BI14">
        <v>0</v>
      </c>
      <c r="BJ14">
        <f t="shared" si="17"/>
        <v>347</v>
      </c>
      <c r="BK14">
        <v>0</v>
      </c>
      <c r="BL14">
        <f t="shared" si="18"/>
        <v>347</v>
      </c>
      <c r="BM14">
        <v>1</v>
      </c>
      <c r="BN14">
        <f t="shared" si="19"/>
        <v>5</v>
      </c>
      <c r="BO14">
        <f t="shared" si="20"/>
        <v>347</v>
      </c>
      <c r="BP14" t="s">
        <v>22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BZ14" t="s">
        <v>23</v>
      </c>
      <c r="CA14">
        <v>4768</v>
      </c>
    </row>
    <row r="15" spans="1:79" ht="17.25" customHeight="1" x14ac:dyDescent="0.3">
      <c r="A15" s="2">
        <v>44552</v>
      </c>
      <c r="B15" t="s">
        <v>50</v>
      </c>
      <c r="C15" t="s">
        <v>51</v>
      </c>
      <c r="D15" t="s">
        <v>27</v>
      </c>
      <c r="E15" t="s">
        <v>4</v>
      </c>
      <c r="F15">
        <v>199</v>
      </c>
      <c r="G15">
        <v>0</v>
      </c>
      <c r="H15">
        <v>0</v>
      </c>
      <c r="I15">
        <v>-25</v>
      </c>
      <c r="J15">
        <f t="shared" si="0"/>
        <v>174</v>
      </c>
      <c r="K15">
        <v>0</v>
      </c>
      <c r="L15">
        <f t="shared" si="1"/>
        <v>174</v>
      </c>
      <c r="M15">
        <v>5</v>
      </c>
      <c r="N15">
        <v>1</v>
      </c>
      <c r="O15">
        <f t="shared" si="2"/>
        <v>34.799999999999997</v>
      </c>
      <c r="P15" t="s">
        <v>15</v>
      </c>
      <c r="Q15">
        <v>208</v>
      </c>
      <c r="R15">
        <v>0</v>
      </c>
      <c r="S15">
        <v>0</v>
      </c>
      <c r="T15">
        <v>-10</v>
      </c>
      <c r="U15">
        <f t="shared" si="3"/>
        <v>198</v>
      </c>
      <c r="V15">
        <v>0</v>
      </c>
      <c r="W15">
        <f t="shared" si="4"/>
        <v>198</v>
      </c>
      <c r="X15">
        <v>1</v>
      </c>
      <c r="Y15">
        <v>2</v>
      </c>
      <c r="Z15">
        <f t="shared" si="5"/>
        <v>198</v>
      </c>
      <c r="AA15" t="s">
        <v>16</v>
      </c>
      <c r="AB15">
        <v>960</v>
      </c>
      <c r="AC15">
        <v>0</v>
      </c>
      <c r="AE15">
        <v>-20</v>
      </c>
      <c r="AF15">
        <f t="shared" si="6"/>
        <v>940</v>
      </c>
      <c r="AG15">
        <v>0</v>
      </c>
      <c r="AH15">
        <f t="shared" si="7"/>
        <v>940</v>
      </c>
      <c r="AI15">
        <v>8</v>
      </c>
      <c r="AJ15">
        <f t="shared" si="8"/>
        <v>6</v>
      </c>
      <c r="AK15">
        <f t="shared" si="25"/>
        <v>117.5</v>
      </c>
      <c r="AL15" t="s">
        <v>19</v>
      </c>
      <c r="AM15">
        <v>680</v>
      </c>
      <c r="AN15">
        <v>130</v>
      </c>
      <c r="AO15">
        <v>-22</v>
      </c>
      <c r="AP15">
        <f t="shared" si="9"/>
        <v>788</v>
      </c>
      <c r="AQ15">
        <v>480</v>
      </c>
      <c r="AR15">
        <f t="shared" si="10"/>
        <v>1268</v>
      </c>
      <c r="AS15">
        <v>17</v>
      </c>
      <c r="AT15">
        <f t="shared" si="11"/>
        <v>6</v>
      </c>
      <c r="AU15">
        <f t="shared" si="12"/>
        <v>74.588235294117652</v>
      </c>
      <c r="AV15" t="s">
        <v>20</v>
      </c>
      <c r="AW15">
        <v>136</v>
      </c>
      <c r="AX15">
        <v>0</v>
      </c>
      <c r="AY15">
        <v>0</v>
      </c>
      <c r="AZ15">
        <f t="shared" si="13"/>
        <v>136</v>
      </c>
      <c r="BA15">
        <v>320</v>
      </c>
      <c r="BB15">
        <f t="shared" si="14"/>
        <v>456</v>
      </c>
      <c r="BC15">
        <v>15</v>
      </c>
      <c r="BD15">
        <f t="shared" si="15"/>
        <v>7</v>
      </c>
      <c r="BE15">
        <f t="shared" si="16"/>
        <v>30.4</v>
      </c>
      <c r="BF15" t="s">
        <v>21</v>
      </c>
      <c r="BG15">
        <v>228</v>
      </c>
      <c r="BH15">
        <v>40</v>
      </c>
      <c r="BI15">
        <v>0</v>
      </c>
      <c r="BJ15">
        <f t="shared" si="17"/>
        <v>268</v>
      </c>
      <c r="BK15">
        <v>0</v>
      </c>
      <c r="BL15">
        <f t="shared" si="18"/>
        <v>268</v>
      </c>
      <c r="BM15">
        <v>4</v>
      </c>
      <c r="BN15">
        <f t="shared" si="19"/>
        <v>5</v>
      </c>
      <c r="BO15">
        <f t="shared" si="20"/>
        <v>67</v>
      </c>
      <c r="BP15" t="s">
        <v>22</v>
      </c>
      <c r="BQ15">
        <v>747</v>
      </c>
      <c r="BR15">
        <v>0</v>
      </c>
      <c r="BS15">
        <v>0</v>
      </c>
      <c r="BT15">
        <f t="shared" si="21"/>
        <v>747</v>
      </c>
      <c r="BU15">
        <v>0</v>
      </c>
      <c r="BV15">
        <f t="shared" si="22"/>
        <v>747</v>
      </c>
      <c r="BW15">
        <v>6</v>
      </c>
      <c r="BX15">
        <f t="shared" si="23"/>
        <v>5</v>
      </c>
      <c r="BY15">
        <f t="shared" si="24"/>
        <v>124.5</v>
      </c>
      <c r="BZ15" t="s">
        <v>23</v>
      </c>
      <c r="CA15">
        <v>575</v>
      </c>
    </row>
    <row r="16" spans="1:79" ht="17.25" customHeight="1" x14ac:dyDescent="0.3">
      <c r="A16" s="2">
        <v>44552</v>
      </c>
      <c r="B16" t="s">
        <v>52</v>
      </c>
      <c r="C16" t="s">
        <v>53</v>
      </c>
      <c r="D16" t="s">
        <v>27</v>
      </c>
      <c r="E16" t="s">
        <v>4</v>
      </c>
      <c r="F16">
        <v>141</v>
      </c>
      <c r="G16">
        <v>0</v>
      </c>
      <c r="H16">
        <v>0</v>
      </c>
      <c r="I16">
        <v>0</v>
      </c>
      <c r="J16">
        <f t="shared" si="0"/>
        <v>141</v>
      </c>
      <c r="K16">
        <v>0</v>
      </c>
      <c r="L16">
        <f t="shared" si="1"/>
        <v>141</v>
      </c>
      <c r="M16">
        <v>3</v>
      </c>
      <c r="N16">
        <v>1</v>
      </c>
      <c r="O16">
        <f t="shared" si="2"/>
        <v>47</v>
      </c>
      <c r="P16" t="s">
        <v>15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1848</v>
      </c>
      <c r="AC16">
        <v>0</v>
      </c>
      <c r="AE16">
        <v>-30</v>
      </c>
      <c r="AF16">
        <f t="shared" si="6"/>
        <v>1818</v>
      </c>
      <c r="AG16">
        <v>0</v>
      </c>
      <c r="AH16">
        <f t="shared" si="7"/>
        <v>1818</v>
      </c>
      <c r="AI16">
        <v>26</v>
      </c>
      <c r="AJ16">
        <f t="shared" si="8"/>
        <v>6</v>
      </c>
      <c r="AK16">
        <f t="shared" si="25"/>
        <v>69.92307692307692</v>
      </c>
      <c r="AL16" t="s">
        <v>19</v>
      </c>
      <c r="AM16">
        <v>991</v>
      </c>
      <c r="AN16">
        <v>160</v>
      </c>
      <c r="AO16">
        <v>0</v>
      </c>
      <c r="AP16">
        <f t="shared" si="9"/>
        <v>1151</v>
      </c>
      <c r="AQ16">
        <v>0</v>
      </c>
      <c r="AR16">
        <f t="shared" si="10"/>
        <v>1151</v>
      </c>
      <c r="AS16">
        <v>7</v>
      </c>
      <c r="AT16">
        <f t="shared" si="11"/>
        <v>6</v>
      </c>
      <c r="AU16">
        <f t="shared" si="12"/>
        <v>164.42857142857142</v>
      </c>
      <c r="AV16" t="s">
        <v>20</v>
      </c>
      <c r="AW16">
        <v>297</v>
      </c>
      <c r="AX16">
        <v>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44</v>
      </c>
      <c r="BH16">
        <v>660</v>
      </c>
      <c r="BI16">
        <v>-5</v>
      </c>
      <c r="BJ16">
        <f t="shared" si="17"/>
        <v>699</v>
      </c>
      <c r="BK16">
        <v>0</v>
      </c>
      <c r="BL16">
        <f t="shared" si="18"/>
        <v>699</v>
      </c>
      <c r="BM16">
        <v>3</v>
      </c>
      <c r="BN16">
        <f t="shared" si="19"/>
        <v>5</v>
      </c>
      <c r="BO16">
        <f t="shared" si="20"/>
        <v>233</v>
      </c>
      <c r="BP16" t="s">
        <v>22</v>
      </c>
      <c r="BQ16">
        <v>580</v>
      </c>
      <c r="BR16">
        <v>380</v>
      </c>
      <c r="BS16">
        <v>0</v>
      </c>
      <c r="BT16">
        <f t="shared" si="21"/>
        <v>960</v>
      </c>
      <c r="BU16">
        <v>0</v>
      </c>
      <c r="BV16">
        <f t="shared" si="22"/>
        <v>960</v>
      </c>
      <c r="BW16">
        <v>20</v>
      </c>
      <c r="BX16">
        <f t="shared" si="23"/>
        <v>5</v>
      </c>
      <c r="BY16">
        <f t="shared" si="24"/>
        <v>48</v>
      </c>
      <c r="BZ16" t="s">
        <v>23</v>
      </c>
      <c r="CA16">
        <v>6498</v>
      </c>
    </row>
    <row r="17" spans="1:79" ht="17.25" customHeight="1" x14ac:dyDescent="0.3">
      <c r="A17" s="2">
        <v>44552</v>
      </c>
      <c r="B17" t="s">
        <v>54</v>
      </c>
      <c r="C17" t="s">
        <v>55</v>
      </c>
      <c r="D17" t="s">
        <v>27</v>
      </c>
      <c r="E17" t="s">
        <v>4</v>
      </c>
      <c r="F17">
        <v>217</v>
      </c>
      <c r="G17">
        <v>0</v>
      </c>
      <c r="H17">
        <v>0</v>
      </c>
      <c r="I17">
        <v>0</v>
      </c>
      <c r="J17">
        <f t="shared" si="0"/>
        <v>217</v>
      </c>
      <c r="K17">
        <v>0</v>
      </c>
      <c r="L17">
        <f t="shared" si="1"/>
        <v>217</v>
      </c>
      <c r="M17">
        <v>18</v>
      </c>
      <c r="N17">
        <v>1</v>
      </c>
      <c r="O17">
        <f t="shared" si="2"/>
        <v>12.055555555555555</v>
      </c>
      <c r="P17" t="s">
        <v>15</v>
      </c>
      <c r="Q17">
        <v>207</v>
      </c>
      <c r="R17">
        <v>0</v>
      </c>
      <c r="S17">
        <v>0</v>
      </c>
      <c r="T17">
        <v>0</v>
      </c>
      <c r="U17">
        <f t="shared" si="3"/>
        <v>207</v>
      </c>
      <c r="V17">
        <v>0</v>
      </c>
      <c r="W17">
        <f t="shared" si="4"/>
        <v>207</v>
      </c>
      <c r="X17">
        <v>1</v>
      </c>
      <c r="Y17">
        <v>2</v>
      </c>
      <c r="Z17">
        <f t="shared" si="5"/>
        <v>207</v>
      </c>
      <c r="AA17" t="s">
        <v>16</v>
      </c>
      <c r="AB17">
        <v>533</v>
      </c>
      <c r="AC17">
        <v>0</v>
      </c>
      <c r="AE17">
        <v>-2</v>
      </c>
      <c r="AF17">
        <f t="shared" si="6"/>
        <v>531</v>
      </c>
      <c r="AG17">
        <v>0</v>
      </c>
      <c r="AH17">
        <f t="shared" si="7"/>
        <v>531</v>
      </c>
      <c r="AI17">
        <v>10</v>
      </c>
      <c r="AJ17">
        <f t="shared" si="8"/>
        <v>6</v>
      </c>
      <c r="AK17">
        <f t="shared" si="25"/>
        <v>53.1</v>
      </c>
      <c r="AL17" t="s">
        <v>19</v>
      </c>
      <c r="AM17">
        <v>1670</v>
      </c>
      <c r="AN17">
        <v>231</v>
      </c>
      <c r="AO17">
        <v>-57</v>
      </c>
      <c r="AP17">
        <f t="shared" si="9"/>
        <v>1844</v>
      </c>
      <c r="AQ17">
        <v>0</v>
      </c>
      <c r="AR17">
        <f t="shared" si="10"/>
        <v>1844</v>
      </c>
      <c r="AS17">
        <v>12</v>
      </c>
      <c r="AT17">
        <f t="shared" si="11"/>
        <v>6</v>
      </c>
      <c r="AU17">
        <f t="shared" si="12"/>
        <v>153.66666666666666</v>
      </c>
      <c r="AV17" t="s">
        <v>20</v>
      </c>
      <c r="AW17">
        <v>352</v>
      </c>
      <c r="AX17">
        <v>0</v>
      </c>
      <c r="AY17">
        <v>-1</v>
      </c>
      <c r="AZ17">
        <f t="shared" si="13"/>
        <v>351</v>
      </c>
      <c r="BA17">
        <v>0</v>
      </c>
      <c r="BB17">
        <f t="shared" si="14"/>
        <v>351</v>
      </c>
      <c r="BC17">
        <v>3</v>
      </c>
      <c r="BD17">
        <f t="shared" si="15"/>
        <v>7</v>
      </c>
      <c r="BE17">
        <f t="shared" si="16"/>
        <v>117</v>
      </c>
      <c r="BF17" t="s">
        <v>21</v>
      </c>
      <c r="BG17">
        <v>363</v>
      </c>
      <c r="BH17">
        <v>0</v>
      </c>
      <c r="BI17">
        <v>0</v>
      </c>
      <c r="BJ17">
        <f t="shared" si="17"/>
        <v>363</v>
      </c>
      <c r="BK17">
        <v>0</v>
      </c>
      <c r="BL17">
        <f t="shared" si="18"/>
        <v>363</v>
      </c>
      <c r="BM17">
        <v>4</v>
      </c>
      <c r="BN17">
        <f t="shared" si="19"/>
        <v>5</v>
      </c>
      <c r="BO17">
        <f t="shared" si="20"/>
        <v>90.75</v>
      </c>
      <c r="BP17" t="s">
        <v>22</v>
      </c>
      <c r="BQ17">
        <v>337</v>
      </c>
      <c r="BR17">
        <v>0</v>
      </c>
      <c r="BS17">
        <v>0</v>
      </c>
      <c r="BT17">
        <f t="shared" si="21"/>
        <v>337</v>
      </c>
      <c r="BU17">
        <v>0</v>
      </c>
      <c r="BV17">
        <f t="shared" si="22"/>
        <v>337</v>
      </c>
      <c r="BW17">
        <v>3</v>
      </c>
      <c r="BX17">
        <f t="shared" si="23"/>
        <v>5</v>
      </c>
      <c r="BY17">
        <f t="shared" si="24"/>
        <v>112.33333333333333</v>
      </c>
      <c r="BZ17" t="s">
        <v>23</v>
      </c>
      <c r="CA17">
        <v>18960</v>
      </c>
    </row>
    <row r="18" spans="1:79" ht="17.25" customHeight="1" x14ac:dyDescent="0.3">
      <c r="A18" s="2">
        <v>44552</v>
      </c>
      <c r="B18" t="s">
        <v>56</v>
      </c>
      <c r="C18" t="s">
        <v>57</v>
      </c>
      <c r="D18" t="s">
        <v>27</v>
      </c>
      <c r="E18" t="s">
        <v>4</v>
      </c>
      <c r="F18">
        <v>112</v>
      </c>
      <c r="G18">
        <v>0</v>
      </c>
      <c r="H18">
        <v>0</v>
      </c>
      <c r="I18">
        <v>-23</v>
      </c>
      <c r="J18">
        <f t="shared" si="0"/>
        <v>89</v>
      </c>
      <c r="K18">
        <v>204</v>
      </c>
      <c r="L18">
        <f t="shared" si="1"/>
        <v>293</v>
      </c>
      <c r="M18">
        <v>26</v>
      </c>
      <c r="N18">
        <v>1</v>
      </c>
      <c r="O18">
        <f t="shared" si="2"/>
        <v>11.26923076923077</v>
      </c>
      <c r="P18" t="s">
        <v>15</v>
      </c>
      <c r="Q18">
        <v>140</v>
      </c>
      <c r="R18">
        <v>0</v>
      </c>
      <c r="S18">
        <v>0</v>
      </c>
      <c r="T18">
        <v>-10</v>
      </c>
      <c r="U18">
        <f t="shared" si="3"/>
        <v>130</v>
      </c>
      <c r="V18">
        <v>0</v>
      </c>
      <c r="W18">
        <f t="shared" si="4"/>
        <v>130</v>
      </c>
      <c r="X18">
        <v>3</v>
      </c>
      <c r="Y18">
        <v>2</v>
      </c>
      <c r="Z18">
        <f t="shared" si="5"/>
        <v>43.333333333333336</v>
      </c>
      <c r="AA18" t="s">
        <v>16</v>
      </c>
      <c r="AB18">
        <v>2232</v>
      </c>
      <c r="AC18">
        <v>1530</v>
      </c>
      <c r="AE18">
        <v>-1</v>
      </c>
      <c r="AF18">
        <f t="shared" si="6"/>
        <v>3761</v>
      </c>
      <c r="AG18">
        <v>0</v>
      </c>
      <c r="AH18">
        <f t="shared" si="7"/>
        <v>3761</v>
      </c>
      <c r="AI18">
        <v>16</v>
      </c>
      <c r="AJ18">
        <f t="shared" si="8"/>
        <v>6</v>
      </c>
      <c r="AK18">
        <f t="shared" si="25"/>
        <v>235.0625</v>
      </c>
      <c r="AL18" t="s">
        <v>19</v>
      </c>
      <c r="AM18">
        <v>1309</v>
      </c>
      <c r="AN18">
        <v>59</v>
      </c>
      <c r="AO18">
        <v>-5</v>
      </c>
      <c r="AP18">
        <f t="shared" si="9"/>
        <v>1363</v>
      </c>
      <c r="AQ18">
        <v>0</v>
      </c>
      <c r="AR18">
        <f t="shared" si="10"/>
        <v>1363</v>
      </c>
      <c r="AS18">
        <v>14</v>
      </c>
      <c r="AT18">
        <f t="shared" si="11"/>
        <v>6</v>
      </c>
      <c r="AU18">
        <f t="shared" si="12"/>
        <v>97.357142857142861</v>
      </c>
      <c r="AV18" t="s">
        <v>20</v>
      </c>
      <c r="AW18">
        <v>272</v>
      </c>
      <c r="AX18">
        <v>0</v>
      </c>
      <c r="AY18">
        <v>-2</v>
      </c>
      <c r="AZ18">
        <f t="shared" si="13"/>
        <v>270</v>
      </c>
      <c r="BA18">
        <v>0</v>
      </c>
      <c r="BB18">
        <f t="shared" si="14"/>
        <v>270</v>
      </c>
      <c r="BC18">
        <v>3</v>
      </c>
      <c r="BD18">
        <f t="shared" si="15"/>
        <v>7</v>
      </c>
      <c r="BE18">
        <f t="shared" si="16"/>
        <v>90</v>
      </c>
      <c r="BF18" t="s">
        <v>21</v>
      </c>
      <c r="BG18">
        <v>236</v>
      </c>
      <c r="BH18">
        <v>0</v>
      </c>
      <c r="BI18">
        <v>0</v>
      </c>
      <c r="BJ18">
        <f t="shared" si="17"/>
        <v>236</v>
      </c>
      <c r="BK18">
        <v>0</v>
      </c>
      <c r="BL18">
        <f t="shared" si="18"/>
        <v>236</v>
      </c>
      <c r="BM18">
        <v>5</v>
      </c>
      <c r="BN18">
        <f t="shared" si="19"/>
        <v>5</v>
      </c>
      <c r="BO18">
        <f t="shared" si="20"/>
        <v>47.2</v>
      </c>
      <c r="BP18" t="s">
        <v>22</v>
      </c>
      <c r="BQ18">
        <v>402</v>
      </c>
      <c r="BR18">
        <v>0</v>
      </c>
      <c r="BS18">
        <v>0</v>
      </c>
      <c r="BT18">
        <f t="shared" si="21"/>
        <v>402</v>
      </c>
      <c r="BU18">
        <v>0</v>
      </c>
      <c r="BV18">
        <f t="shared" si="22"/>
        <v>402</v>
      </c>
      <c r="BW18">
        <v>3</v>
      </c>
      <c r="BX18">
        <f t="shared" si="23"/>
        <v>5</v>
      </c>
      <c r="BY18">
        <f t="shared" si="24"/>
        <v>134</v>
      </c>
      <c r="BZ18" t="s">
        <v>23</v>
      </c>
      <c r="CA18">
        <v>10223</v>
      </c>
    </row>
    <row r="19" spans="1:79" ht="17.25" customHeight="1" x14ac:dyDescent="0.3">
      <c r="A19" s="2">
        <v>44552</v>
      </c>
      <c r="B19" t="s">
        <v>58</v>
      </c>
      <c r="C19" t="s">
        <v>59</v>
      </c>
      <c r="D19" t="s">
        <v>27</v>
      </c>
      <c r="E19" t="s">
        <v>4</v>
      </c>
      <c r="F19">
        <v>50</v>
      </c>
      <c r="G19">
        <v>0</v>
      </c>
      <c r="H19">
        <v>0</v>
      </c>
      <c r="I19">
        <v>0</v>
      </c>
      <c r="J19">
        <f t="shared" si="0"/>
        <v>50</v>
      </c>
      <c r="K19">
        <v>0</v>
      </c>
      <c r="L19">
        <f t="shared" si="1"/>
        <v>50</v>
      </c>
      <c r="M19">
        <v>2</v>
      </c>
      <c r="N19">
        <v>1</v>
      </c>
      <c r="O19">
        <f t="shared" si="2"/>
        <v>25</v>
      </c>
      <c r="P19" t="s">
        <v>15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401</v>
      </c>
      <c r="AC19">
        <v>0</v>
      </c>
      <c r="AE19">
        <v>0</v>
      </c>
      <c r="AF19">
        <f t="shared" si="6"/>
        <v>401</v>
      </c>
      <c r="AG19">
        <v>0</v>
      </c>
      <c r="AH19">
        <f t="shared" si="7"/>
        <v>401</v>
      </c>
      <c r="AI19">
        <v>4</v>
      </c>
      <c r="AJ19">
        <f t="shared" si="8"/>
        <v>6</v>
      </c>
      <c r="AK19">
        <f t="shared" si="25"/>
        <v>100.25</v>
      </c>
      <c r="AL19" t="s">
        <v>19</v>
      </c>
      <c r="AM19">
        <v>51</v>
      </c>
      <c r="AN19">
        <v>0</v>
      </c>
      <c r="AO19">
        <v>0</v>
      </c>
      <c r="AP19">
        <f t="shared" si="9"/>
        <v>51</v>
      </c>
      <c r="AQ19">
        <v>0</v>
      </c>
      <c r="AR19">
        <f t="shared" si="10"/>
        <v>51</v>
      </c>
      <c r="AS19">
        <v>3</v>
      </c>
      <c r="AT19">
        <f t="shared" si="11"/>
        <v>6</v>
      </c>
      <c r="AU19">
        <f t="shared" si="12"/>
        <v>17</v>
      </c>
      <c r="AV19" t="s">
        <v>20</v>
      </c>
      <c r="AW19">
        <v>109</v>
      </c>
      <c r="AX19">
        <v>0</v>
      </c>
      <c r="AY19">
        <v>0</v>
      </c>
      <c r="AZ19">
        <f t="shared" si="13"/>
        <v>109</v>
      </c>
      <c r="BA19">
        <v>0</v>
      </c>
      <c r="BB19">
        <f t="shared" si="14"/>
        <v>109</v>
      </c>
      <c r="BC19">
        <v>2</v>
      </c>
      <c r="BD19">
        <f t="shared" si="15"/>
        <v>7</v>
      </c>
      <c r="BE19">
        <f t="shared" si="16"/>
        <v>54.5</v>
      </c>
      <c r="BF19" t="s">
        <v>21</v>
      </c>
      <c r="BG19">
        <v>68</v>
      </c>
      <c r="BH19">
        <v>40</v>
      </c>
      <c r="BI19">
        <v>0</v>
      </c>
      <c r="BJ19">
        <f t="shared" si="17"/>
        <v>108</v>
      </c>
      <c r="BK19">
        <v>0</v>
      </c>
      <c r="BL19">
        <f t="shared" si="18"/>
        <v>108</v>
      </c>
      <c r="BM19">
        <v>1</v>
      </c>
      <c r="BN19">
        <f t="shared" si="19"/>
        <v>5</v>
      </c>
      <c r="BO19">
        <f t="shared" si="20"/>
        <v>108</v>
      </c>
      <c r="BP19" t="s">
        <v>22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2">
        <v>44552</v>
      </c>
      <c r="B20" t="s">
        <v>60</v>
      </c>
      <c r="C20" t="s">
        <v>61</v>
      </c>
      <c r="D20" t="s">
        <v>27</v>
      </c>
      <c r="E20" t="s">
        <v>4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P20" t="s">
        <v>15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651</v>
      </c>
      <c r="AC20">
        <v>0</v>
      </c>
      <c r="AE20">
        <v>0</v>
      </c>
      <c r="AF20">
        <f t="shared" si="6"/>
        <v>651</v>
      </c>
      <c r="AG20">
        <v>0</v>
      </c>
      <c r="AH20">
        <f t="shared" si="7"/>
        <v>651</v>
      </c>
      <c r="AI20">
        <v>14</v>
      </c>
      <c r="AJ20">
        <f t="shared" si="8"/>
        <v>6</v>
      </c>
      <c r="AK20">
        <f t="shared" si="25"/>
        <v>46.5</v>
      </c>
      <c r="AL20" t="s">
        <v>19</v>
      </c>
      <c r="AM20">
        <v>266</v>
      </c>
      <c r="AN20">
        <v>0</v>
      </c>
      <c r="AO20">
        <v>0</v>
      </c>
      <c r="AP20">
        <f t="shared" si="9"/>
        <v>266</v>
      </c>
      <c r="AQ20">
        <v>360</v>
      </c>
      <c r="AR20">
        <f t="shared" si="10"/>
        <v>626</v>
      </c>
      <c r="AS20">
        <v>5</v>
      </c>
      <c r="AT20">
        <f t="shared" si="11"/>
        <v>6</v>
      </c>
      <c r="AU20">
        <f t="shared" si="12"/>
        <v>125.2</v>
      </c>
      <c r="AV20" t="s">
        <v>20</v>
      </c>
      <c r="AW20">
        <v>272</v>
      </c>
      <c r="AX20">
        <v>0</v>
      </c>
      <c r="AY20">
        <v>0</v>
      </c>
      <c r="AZ20">
        <f t="shared" si="13"/>
        <v>272</v>
      </c>
      <c r="BA20">
        <v>240</v>
      </c>
      <c r="BB20">
        <f t="shared" si="14"/>
        <v>512</v>
      </c>
      <c r="BC20">
        <v>10</v>
      </c>
      <c r="BD20">
        <f t="shared" si="15"/>
        <v>7</v>
      </c>
      <c r="BE20">
        <f t="shared" si="16"/>
        <v>51.2</v>
      </c>
      <c r="BF20" t="s">
        <v>21</v>
      </c>
      <c r="BG20">
        <v>168</v>
      </c>
      <c r="BH20">
        <v>0</v>
      </c>
      <c r="BI20">
        <v>0</v>
      </c>
      <c r="BJ20">
        <f t="shared" si="17"/>
        <v>168</v>
      </c>
      <c r="BK20">
        <v>0</v>
      </c>
      <c r="BL20">
        <f t="shared" si="18"/>
        <v>168</v>
      </c>
      <c r="BM20">
        <v>1</v>
      </c>
      <c r="BN20">
        <f t="shared" si="19"/>
        <v>5</v>
      </c>
      <c r="BO20">
        <f t="shared" si="20"/>
        <v>168</v>
      </c>
      <c r="BP20" t="s">
        <v>22</v>
      </c>
      <c r="BQ20">
        <v>321</v>
      </c>
      <c r="BR20">
        <v>0</v>
      </c>
      <c r="BS20">
        <v>0</v>
      </c>
      <c r="BT20">
        <f t="shared" si="21"/>
        <v>321</v>
      </c>
      <c r="BU20">
        <v>0</v>
      </c>
      <c r="BV20">
        <f t="shared" si="22"/>
        <v>321</v>
      </c>
      <c r="BW20">
        <v>3</v>
      </c>
      <c r="BX20">
        <f t="shared" si="23"/>
        <v>5</v>
      </c>
      <c r="BY20">
        <f t="shared" si="24"/>
        <v>107</v>
      </c>
      <c r="BZ20" t="s">
        <v>23</v>
      </c>
      <c r="CA20">
        <v>1477</v>
      </c>
    </row>
    <row r="21" spans="1:79" ht="17.25" customHeight="1" x14ac:dyDescent="0.3">
      <c r="A21" s="2">
        <v>44552</v>
      </c>
      <c r="B21" t="s">
        <v>62</v>
      </c>
      <c r="C21" t="s">
        <v>63</v>
      </c>
      <c r="D21" t="s">
        <v>27</v>
      </c>
      <c r="E21" t="s">
        <v>4</v>
      </c>
      <c r="F21">
        <v>1523</v>
      </c>
      <c r="G21">
        <v>0</v>
      </c>
      <c r="H21">
        <v>0</v>
      </c>
      <c r="I21">
        <v>-75</v>
      </c>
      <c r="J21">
        <f t="shared" si="0"/>
        <v>1448</v>
      </c>
      <c r="K21">
        <v>0</v>
      </c>
      <c r="L21">
        <f t="shared" si="1"/>
        <v>1448</v>
      </c>
      <c r="M21">
        <v>77</v>
      </c>
      <c r="N21">
        <v>1</v>
      </c>
      <c r="O21">
        <f t="shared" si="2"/>
        <v>18.805194805194805</v>
      </c>
      <c r="P21" t="s">
        <v>15</v>
      </c>
      <c r="Q21">
        <v>435</v>
      </c>
      <c r="R21">
        <v>0</v>
      </c>
      <c r="S21">
        <v>0</v>
      </c>
      <c r="T21">
        <v>-20</v>
      </c>
      <c r="U21">
        <f t="shared" si="3"/>
        <v>415</v>
      </c>
      <c r="V21">
        <v>0</v>
      </c>
      <c r="W21">
        <f t="shared" si="4"/>
        <v>415</v>
      </c>
      <c r="X21">
        <v>22</v>
      </c>
      <c r="Y21">
        <v>2</v>
      </c>
      <c r="Z21">
        <f t="shared" si="5"/>
        <v>18.863636363636363</v>
      </c>
      <c r="AA21" t="s">
        <v>16</v>
      </c>
      <c r="AB21">
        <v>12211</v>
      </c>
      <c r="AC21">
        <v>0</v>
      </c>
      <c r="AE21">
        <v>-130</v>
      </c>
      <c r="AF21">
        <f t="shared" si="6"/>
        <v>12081</v>
      </c>
      <c r="AG21">
        <v>6000</v>
      </c>
      <c r="AH21">
        <f t="shared" si="7"/>
        <v>18081</v>
      </c>
      <c r="AI21">
        <v>395</v>
      </c>
      <c r="AJ21">
        <f t="shared" si="8"/>
        <v>6</v>
      </c>
      <c r="AK21">
        <f t="shared" si="25"/>
        <v>45.774683544303798</v>
      </c>
      <c r="AL21" t="s">
        <v>19</v>
      </c>
      <c r="AM21">
        <v>2419</v>
      </c>
      <c r="AN21">
        <v>70</v>
      </c>
      <c r="AO21">
        <v>-87</v>
      </c>
      <c r="AP21">
        <f t="shared" si="9"/>
        <v>2402</v>
      </c>
      <c r="AQ21">
        <v>900</v>
      </c>
      <c r="AR21">
        <f t="shared" si="10"/>
        <v>3302</v>
      </c>
      <c r="AS21">
        <v>63</v>
      </c>
      <c r="AT21">
        <f t="shared" si="11"/>
        <v>6</v>
      </c>
      <c r="AU21">
        <f t="shared" si="12"/>
        <v>52.412698412698411</v>
      </c>
      <c r="AV21" t="s">
        <v>20</v>
      </c>
      <c r="AW21">
        <v>2139</v>
      </c>
      <c r="AX21">
        <v>0</v>
      </c>
      <c r="AY21">
        <v>-80</v>
      </c>
      <c r="AZ21">
        <f t="shared" si="13"/>
        <v>2059</v>
      </c>
      <c r="BA21">
        <v>1500</v>
      </c>
      <c r="BB21">
        <f t="shared" si="14"/>
        <v>3559</v>
      </c>
      <c r="BC21">
        <v>91</v>
      </c>
      <c r="BD21">
        <f t="shared" si="15"/>
        <v>7</v>
      </c>
      <c r="BE21">
        <f t="shared" si="16"/>
        <v>39.109890109890109</v>
      </c>
      <c r="BF21" t="s">
        <v>21</v>
      </c>
      <c r="BG21">
        <v>1423</v>
      </c>
      <c r="BH21">
        <v>0</v>
      </c>
      <c r="BI21">
        <v>0</v>
      </c>
      <c r="BJ21">
        <f t="shared" si="17"/>
        <v>1423</v>
      </c>
      <c r="BK21">
        <v>0</v>
      </c>
      <c r="BL21">
        <f t="shared" si="18"/>
        <v>1423</v>
      </c>
      <c r="BM21">
        <v>39</v>
      </c>
      <c r="BN21">
        <f t="shared" si="19"/>
        <v>5</v>
      </c>
      <c r="BO21">
        <f t="shared" si="20"/>
        <v>36.487179487179489</v>
      </c>
      <c r="BP21" t="s">
        <v>22</v>
      </c>
      <c r="BQ21">
        <v>2082</v>
      </c>
      <c r="BR21">
        <v>0</v>
      </c>
      <c r="BS21">
        <v>-5</v>
      </c>
      <c r="BT21">
        <f t="shared" si="21"/>
        <v>2077</v>
      </c>
      <c r="BU21">
        <v>0</v>
      </c>
      <c r="BV21">
        <f t="shared" si="22"/>
        <v>2077</v>
      </c>
      <c r="BW21">
        <v>17</v>
      </c>
      <c r="BX21">
        <f t="shared" si="23"/>
        <v>5</v>
      </c>
      <c r="BY21">
        <f t="shared" si="24"/>
        <v>122.17647058823529</v>
      </c>
      <c r="BZ21" t="s">
        <v>23</v>
      </c>
      <c r="CA21">
        <v>5400</v>
      </c>
    </row>
    <row r="22" spans="1:79" ht="17.25" customHeight="1" x14ac:dyDescent="0.3">
      <c r="A22" s="2">
        <v>44552</v>
      </c>
      <c r="B22" t="s">
        <v>64</v>
      </c>
      <c r="C22" t="s">
        <v>65</v>
      </c>
      <c r="D22" t="s">
        <v>27</v>
      </c>
      <c r="E22" t="s">
        <v>4</v>
      </c>
      <c r="F22">
        <v>27480</v>
      </c>
      <c r="G22">
        <v>0</v>
      </c>
      <c r="H22">
        <v>0</v>
      </c>
      <c r="I22">
        <v>-1777</v>
      </c>
      <c r="J22">
        <f t="shared" si="0"/>
        <v>25703</v>
      </c>
      <c r="K22">
        <v>0</v>
      </c>
      <c r="L22">
        <f t="shared" si="1"/>
        <v>25703</v>
      </c>
      <c r="M22">
        <v>4430</v>
      </c>
      <c r="N22">
        <v>1</v>
      </c>
      <c r="O22">
        <f t="shared" si="2"/>
        <v>5.8020316027088032</v>
      </c>
      <c r="P22" t="s">
        <v>15</v>
      </c>
      <c r="Q22">
        <v>15025</v>
      </c>
      <c r="R22">
        <v>0</v>
      </c>
      <c r="S22">
        <v>0</v>
      </c>
      <c r="T22">
        <v>-418</v>
      </c>
      <c r="U22">
        <f t="shared" si="3"/>
        <v>14607</v>
      </c>
      <c r="V22">
        <v>0</v>
      </c>
      <c r="W22">
        <f t="shared" si="4"/>
        <v>14607</v>
      </c>
      <c r="X22">
        <v>598</v>
      </c>
      <c r="Y22">
        <v>2</v>
      </c>
      <c r="Z22">
        <f t="shared" si="5"/>
        <v>24.426421404682273</v>
      </c>
      <c r="AA22" t="s">
        <v>16</v>
      </c>
      <c r="AB22">
        <v>152131</v>
      </c>
      <c r="AC22">
        <v>0</v>
      </c>
      <c r="AE22">
        <v>-5854</v>
      </c>
      <c r="AF22">
        <f t="shared" si="6"/>
        <v>146277</v>
      </c>
      <c r="AG22">
        <f>51312+15000</f>
        <v>66312</v>
      </c>
      <c r="AH22">
        <f t="shared" si="7"/>
        <v>212589</v>
      </c>
      <c r="AI22">
        <v>4976</v>
      </c>
      <c r="AJ22">
        <f t="shared" si="8"/>
        <v>6</v>
      </c>
      <c r="AK22">
        <f t="shared" si="25"/>
        <v>42.722869774919616</v>
      </c>
      <c r="AL22" t="s">
        <v>19</v>
      </c>
      <c r="AM22">
        <v>20701</v>
      </c>
      <c r="AN22">
        <v>2930</v>
      </c>
      <c r="AO22">
        <v>-3670</v>
      </c>
      <c r="AP22">
        <f t="shared" si="9"/>
        <v>19961</v>
      </c>
      <c r="AQ22">
        <v>0</v>
      </c>
      <c r="AR22">
        <f t="shared" si="10"/>
        <v>19961</v>
      </c>
      <c r="AS22">
        <v>1243</v>
      </c>
      <c r="AT22">
        <f t="shared" si="11"/>
        <v>6</v>
      </c>
      <c r="AU22">
        <f t="shared" si="12"/>
        <v>16.058728881737732</v>
      </c>
      <c r="AV22" t="s">
        <v>20</v>
      </c>
      <c r="AW22">
        <v>70352</v>
      </c>
      <c r="AX22">
        <v>0</v>
      </c>
      <c r="AY22">
        <v>-5775</v>
      </c>
      <c r="AZ22">
        <f t="shared" si="13"/>
        <v>64577</v>
      </c>
      <c r="BA22">
        <v>69253</v>
      </c>
      <c r="BB22">
        <f t="shared" si="14"/>
        <v>133830</v>
      </c>
      <c r="BC22">
        <v>3376</v>
      </c>
      <c r="BD22">
        <f t="shared" si="15"/>
        <v>7</v>
      </c>
      <c r="BE22">
        <f t="shared" si="16"/>
        <v>39.64158767772512</v>
      </c>
      <c r="BF22" t="s">
        <v>21</v>
      </c>
      <c r="BG22">
        <v>28047</v>
      </c>
      <c r="BH22">
        <v>0</v>
      </c>
      <c r="BI22">
        <v>-224</v>
      </c>
      <c r="BJ22">
        <f t="shared" si="17"/>
        <v>27823</v>
      </c>
      <c r="BK22">
        <v>0</v>
      </c>
      <c r="BL22">
        <f t="shared" si="18"/>
        <v>27823</v>
      </c>
      <c r="BM22">
        <v>1370</v>
      </c>
      <c r="BN22">
        <f t="shared" si="19"/>
        <v>5</v>
      </c>
      <c r="BO22">
        <f>IFERROR(BL22/BM22,0)</f>
        <v>20.30875912408759</v>
      </c>
      <c r="BP22" t="s">
        <v>22</v>
      </c>
      <c r="BQ22">
        <v>53771</v>
      </c>
      <c r="BR22">
        <v>0</v>
      </c>
      <c r="BS22">
        <v>-1470</v>
      </c>
      <c r="BT22">
        <f t="shared" si="21"/>
        <v>52301</v>
      </c>
      <c r="BU22">
        <v>0</v>
      </c>
      <c r="BV22">
        <f t="shared" si="22"/>
        <v>52301</v>
      </c>
      <c r="BW22">
        <v>985</v>
      </c>
      <c r="BX22">
        <f t="shared" si="23"/>
        <v>5</v>
      </c>
      <c r="BY22">
        <f t="shared" si="24"/>
        <v>53.09746192893401</v>
      </c>
      <c r="BZ22" t="s">
        <v>23</v>
      </c>
      <c r="CA22">
        <v>185391</v>
      </c>
    </row>
    <row r="23" spans="1:79" ht="17.25" customHeight="1" x14ac:dyDescent="0.3">
      <c r="A23" s="2">
        <v>44552</v>
      </c>
      <c r="B23" t="s">
        <v>66</v>
      </c>
      <c r="C23" t="s">
        <v>67</v>
      </c>
      <c r="D23" t="s">
        <v>27</v>
      </c>
      <c r="E23" t="s">
        <v>4</v>
      </c>
      <c r="F23">
        <v>639</v>
      </c>
      <c r="G23">
        <v>239</v>
      </c>
      <c r="H23">
        <v>0</v>
      </c>
      <c r="I23">
        <v>-12</v>
      </c>
      <c r="J23">
        <f t="shared" si="0"/>
        <v>866</v>
      </c>
      <c r="K23">
        <v>0</v>
      </c>
      <c r="L23">
        <f t="shared" si="1"/>
        <v>866</v>
      </c>
      <c r="M23">
        <v>14</v>
      </c>
      <c r="N23">
        <v>1</v>
      </c>
      <c r="O23">
        <f t="shared" si="2"/>
        <v>61.857142857142854</v>
      </c>
      <c r="P23" t="s">
        <v>15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1422</v>
      </c>
      <c r="AC23">
        <v>0</v>
      </c>
      <c r="AE23">
        <v>0</v>
      </c>
      <c r="AF23">
        <f t="shared" si="6"/>
        <v>1422</v>
      </c>
      <c r="AG23">
        <v>0</v>
      </c>
      <c r="AH23">
        <f t="shared" si="7"/>
        <v>1422</v>
      </c>
      <c r="AI23">
        <v>17</v>
      </c>
      <c r="AJ23">
        <f t="shared" si="8"/>
        <v>6</v>
      </c>
      <c r="AK23">
        <f t="shared" si="25"/>
        <v>83.647058823529406</v>
      </c>
      <c r="AL23" t="s">
        <v>19</v>
      </c>
      <c r="AM23">
        <v>504</v>
      </c>
      <c r="AN23">
        <v>950</v>
      </c>
      <c r="AO23">
        <v>-101</v>
      </c>
      <c r="AP23">
        <f t="shared" si="9"/>
        <v>1353</v>
      </c>
      <c r="AQ23">
        <v>0</v>
      </c>
      <c r="AR23">
        <f t="shared" si="10"/>
        <v>1353</v>
      </c>
      <c r="AS23">
        <v>15</v>
      </c>
      <c r="AT23">
        <f t="shared" si="11"/>
        <v>6</v>
      </c>
      <c r="AU23">
        <f t="shared" si="12"/>
        <v>90.2</v>
      </c>
      <c r="AV23" t="s">
        <v>20</v>
      </c>
      <c r="AW23">
        <v>2</v>
      </c>
      <c r="AX23">
        <v>0</v>
      </c>
      <c r="AY23">
        <v>0</v>
      </c>
      <c r="AZ23">
        <f t="shared" si="13"/>
        <v>2</v>
      </c>
      <c r="BA23">
        <v>0</v>
      </c>
      <c r="BB23">
        <f t="shared" si="14"/>
        <v>2</v>
      </c>
      <c r="BC23">
        <v>5</v>
      </c>
      <c r="BD23">
        <f t="shared" si="15"/>
        <v>7</v>
      </c>
      <c r="BE23">
        <f t="shared" si="16"/>
        <v>0.4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1019</v>
      </c>
      <c r="BR23">
        <v>285</v>
      </c>
      <c r="BS23">
        <v>0</v>
      </c>
      <c r="BT23">
        <f t="shared" si="21"/>
        <v>1304</v>
      </c>
      <c r="BU23">
        <v>0</v>
      </c>
      <c r="BV23">
        <f t="shared" si="22"/>
        <v>1304</v>
      </c>
      <c r="BW23">
        <v>8</v>
      </c>
      <c r="BX23">
        <f t="shared" si="23"/>
        <v>5</v>
      </c>
      <c r="BY23">
        <f t="shared" si="24"/>
        <v>163</v>
      </c>
      <c r="BZ23" t="s">
        <v>23</v>
      </c>
      <c r="CA23">
        <v>0</v>
      </c>
    </row>
    <row r="24" spans="1:79" ht="17.25" customHeight="1" x14ac:dyDescent="0.3">
      <c r="A24" s="2">
        <v>44552</v>
      </c>
      <c r="B24" t="s">
        <v>68</v>
      </c>
      <c r="C24" t="s">
        <v>69</v>
      </c>
      <c r="D24" t="s">
        <v>27</v>
      </c>
      <c r="E24" t="s">
        <v>4</v>
      </c>
      <c r="F24">
        <v>397</v>
      </c>
      <c r="G24">
        <v>0</v>
      </c>
      <c r="H24">
        <v>0</v>
      </c>
      <c r="I24">
        <v>-8</v>
      </c>
      <c r="J24">
        <f t="shared" si="0"/>
        <v>389</v>
      </c>
      <c r="K24">
        <v>0</v>
      </c>
      <c r="L24">
        <f t="shared" si="1"/>
        <v>389</v>
      </c>
      <c r="M24">
        <v>17</v>
      </c>
      <c r="N24">
        <v>1</v>
      </c>
      <c r="O24">
        <f t="shared" si="2"/>
        <v>22.882352941176471</v>
      </c>
      <c r="P24" t="s">
        <v>15</v>
      </c>
      <c r="Q24">
        <v>289</v>
      </c>
      <c r="R24">
        <v>0</v>
      </c>
      <c r="S24">
        <v>0</v>
      </c>
      <c r="T24">
        <v>-3</v>
      </c>
      <c r="U24">
        <f t="shared" si="3"/>
        <v>286</v>
      </c>
      <c r="V24">
        <v>0</v>
      </c>
      <c r="W24">
        <f t="shared" si="4"/>
        <v>286</v>
      </c>
      <c r="X24">
        <v>4</v>
      </c>
      <c r="Y24">
        <v>2</v>
      </c>
      <c r="Z24">
        <f t="shared" si="5"/>
        <v>71.5</v>
      </c>
      <c r="AA24" t="s">
        <v>16</v>
      </c>
      <c r="AB24">
        <v>195</v>
      </c>
      <c r="AC24">
        <v>0</v>
      </c>
      <c r="AE24">
        <v>0</v>
      </c>
      <c r="AF24">
        <f t="shared" si="6"/>
        <v>195</v>
      </c>
      <c r="AG24">
        <v>0</v>
      </c>
      <c r="AH24">
        <f t="shared" si="7"/>
        <v>195</v>
      </c>
      <c r="AI24">
        <v>7</v>
      </c>
      <c r="AJ24">
        <f t="shared" si="8"/>
        <v>6</v>
      </c>
      <c r="AK24">
        <f t="shared" si="25"/>
        <v>27.857142857142858</v>
      </c>
      <c r="AL24" t="s">
        <v>19</v>
      </c>
      <c r="AM24">
        <v>1297</v>
      </c>
      <c r="AN24">
        <v>600</v>
      </c>
      <c r="AO24">
        <v>-18</v>
      </c>
      <c r="AP24">
        <f t="shared" si="9"/>
        <v>1879</v>
      </c>
      <c r="AQ24">
        <v>0</v>
      </c>
      <c r="AR24">
        <f t="shared" si="10"/>
        <v>1879</v>
      </c>
      <c r="AS24">
        <v>16</v>
      </c>
      <c r="AT24">
        <f t="shared" si="11"/>
        <v>6</v>
      </c>
      <c r="AU24">
        <f t="shared" si="12"/>
        <v>117.4375</v>
      </c>
      <c r="AV24" t="s">
        <v>20</v>
      </c>
      <c r="AW24">
        <v>155</v>
      </c>
      <c r="AX24">
        <v>0</v>
      </c>
      <c r="AY24">
        <v>0</v>
      </c>
      <c r="AZ24">
        <f t="shared" si="13"/>
        <v>155</v>
      </c>
      <c r="BA24">
        <v>300</v>
      </c>
      <c r="BB24">
        <f t="shared" si="14"/>
        <v>455</v>
      </c>
      <c r="BC24">
        <v>13</v>
      </c>
      <c r="BD24">
        <f t="shared" si="15"/>
        <v>7</v>
      </c>
      <c r="BE24">
        <f t="shared" si="16"/>
        <v>35</v>
      </c>
      <c r="BF24" t="s">
        <v>21</v>
      </c>
      <c r="BG24">
        <v>380</v>
      </c>
      <c r="BH24">
        <v>300</v>
      </c>
      <c r="BI24">
        <v>-10</v>
      </c>
      <c r="BJ24">
        <f t="shared" si="17"/>
        <v>670</v>
      </c>
      <c r="BK24">
        <v>0</v>
      </c>
      <c r="BL24">
        <f t="shared" si="18"/>
        <v>670</v>
      </c>
      <c r="BM24">
        <v>6</v>
      </c>
      <c r="BN24">
        <f t="shared" si="19"/>
        <v>5</v>
      </c>
      <c r="BO24">
        <f t="shared" si="20"/>
        <v>111.66666666666667</v>
      </c>
      <c r="BP24" t="s">
        <v>22</v>
      </c>
      <c r="BQ24">
        <v>829</v>
      </c>
      <c r="BR24">
        <v>0</v>
      </c>
      <c r="BS24">
        <v>0</v>
      </c>
      <c r="BT24">
        <f t="shared" si="21"/>
        <v>829</v>
      </c>
      <c r="BU24">
        <v>0</v>
      </c>
      <c r="BV24">
        <f t="shared" si="22"/>
        <v>829</v>
      </c>
      <c r="BW24">
        <v>8</v>
      </c>
      <c r="BX24">
        <f t="shared" si="23"/>
        <v>5</v>
      </c>
      <c r="BY24">
        <f t="shared" si="24"/>
        <v>103.625</v>
      </c>
      <c r="BZ24" t="s">
        <v>23</v>
      </c>
      <c r="CA24">
        <v>598</v>
      </c>
    </row>
    <row r="25" spans="1:79" ht="17.25" customHeight="1" x14ac:dyDescent="0.3">
      <c r="A25" s="2">
        <v>44552</v>
      </c>
      <c r="B25" t="s">
        <v>70</v>
      </c>
      <c r="C25" t="s">
        <v>71</v>
      </c>
      <c r="D25" t="s">
        <v>27</v>
      </c>
      <c r="E25" t="s">
        <v>4</v>
      </c>
      <c r="F25">
        <v>1490</v>
      </c>
      <c r="G25">
        <v>0</v>
      </c>
      <c r="H25">
        <v>0</v>
      </c>
      <c r="I25">
        <v>-55</v>
      </c>
      <c r="J25">
        <f t="shared" si="0"/>
        <v>1435</v>
      </c>
      <c r="K25">
        <v>0</v>
      </c>
      <c r="L25">
        <f t="shared" si="1"/>
        <v>1435</v>
      </c>
      <c r="M25">
        <v>94</v>
      </c>
      <c r="N25">
        <v>1</v>
      </c>
      <c r="O25">
        <f t="shared" si="2"/>
        <v>15.26595744680851</v>
      </c>
      <c r="P25" t="s">
        <v>15</v>
      </c>
      <c r="Q25">
        <v>494</v>
      </c>
      <c r="R25">
        <v>0</v>
      </c>
      <c r="S25">
        <v>0</v>
      </c>
      <c r="T25">
        <v>-7</v>
      </c>
      <c r="U25">
        <f t="shared" si="3"/>
        <v>487</v>
      </c>
      <c r="V25">
        <v>0</v>
      </c>
      <c r="W25">
        <f t="shared" si="4"/>
        <v>487</v>
      </c>
      <c r="X25">
        <v>23</v>
      </c>
      <c r="Y25">
        <v>2</v>
      </c>
      <c r="Z25">
        <f t="shared" si="5"/>
        <v>21.173913043478262</v>
      </c>
      <c r="AA25" t="s">
        <v>16</v>
      </c>
      <c r="AB25">
        <v>2000</v>
      </c>
      <c r="AC25">
        <v>0</v>
      </c>
      <c r="AE25">
        <v>-10</v>
      </c>
      <c r="AF25">
        <f t="shared" si="6"/>
        <v>1990</v>
      </c>
      <c r="AG25">
        <v>0</v>
      </c>
      <c r="AH25">
        <f t="shared" si="7"/>
        <v>1990</v>
      </c>
      <c r="AI25">
        <v>59</v>
      </c>
      <c r="AJ25">
        <f t="shared" si="8"/>
        <v>6</v>
      </c>
      <c r="AK25">
        <f t="shared" si="25"/>
        <v>33.728813559322035</v>
      </c>
      <c r="AL25" t="s">
        <v>19</v>
      </c>
      <c r="AM25">
        <v>1419</v>
      </c>
      <c r="AN25">
        <v>0</v>
      </c>
      <c r="AO25">
        <v>-47</v>
      </c>
      <c r="AP25">
        <f t="shared" si="9"/>
        <v>1372</v>
      </c>
      <c r="AQ25">
        <v>900</v>
      </c>
      <c r="AR25">
        <f t="shared" si="10"/>
        <v>2272</v>
      </c>
      <c r="AS25">
        <v>82</v>
      </c>
      <c r="AT25">
        <f t="shared" si="11"/>
        <v>6</v>
      </c>
      <c r="AU25">
        <f t="shared" si="12"/>
        <v>27.707317073170731</v>
      </c>
      <c r="AV25" t="s">
        <v>20</v>
      </c>
      <c r="AW25">
        <v>1389</v>
      </c>
      <c r="AX25">
        <v>0</v>
      </c>
      <c r="AY25">
        <v>-189</v>
      </c>
      <c r="AZ25">
        <f t="shared" si="13"/>
        <v>1200</v>
      </c>
      <c r="BA25">
        <v>2100</v>
      </c>
      <c r="BB25">
        <f t="shared" si="14"/>
        <v>3300</v>
      </c>
      <c r="BC25">
        <v>72</v>
      </c>
      <c r="BD25">
        <f t="shared" si="15"/>
        <v>7</v>
      </c>
      <c r="BE25">
        <f t="shared" si="16"/>
        <v>45.833333333333336</v>
      </c>
      <c r="BF25" t="s">
        <v>21</v>
      </c>
      <c r="BG25">
        <v>947</v>
      </c>
      <c r="BH25">
        <v>0</v>
      </c>
      <c r="BI25">
        <v>-38</v>
      </c>
      <c r="BJ25">
        <f t="shared" si="17"/>
        <v>909</v>
      </c>
      <c r="BK25">
        <v>0</v>
      </c>
      <c r="BL25">
        <f t="shared" si="18"/>
        <v>909</v>
      </c>
      <c r="BM25">
        <v>45</v>
      </c>
      <c r="BN25">
        <f t="shared" si="19"/>
        <v>5</v>
      </c>
      <c r="BO25">
        <f t="shared" si="20"/>
        <v>20.2</v>
      </c>
      <c r="BP25" t="s">
        <v>22</v>
      </c>
      <c r="BQ25">
        <v>3919</v>
      </c>
      <c r="BR25">
        <v>0</v>
      </c>
      <c r="BS25">
        <v>-15</v>
      </c>
      <c r="BT25">
        <f t="shared" si="21"/>
        <v>3904</v>
      </c>
      <c r="BU25">
        <v>0</v>
      </c>
      <c r="BV25">
        <f t="shared" si="22"/>
        <v>3904</v>
      </c>
      <c r="BW25">
        <v>41</v>
      </c>
      <c r="BX25">
        <f t="shared" si="23"/>
        <v>5</v>
      </c>
      <c r="BY25">
        <f t="shared" si="24"/>
        <v>95.219512195121951</v>
      </c>
      <c r="BZ25" t="s">
        <v>23</v>
      </c>
      <c r="CA25">
        <v>30900</v>
      </c>
    </row>
    <row r="26" spans="1:79" ht="17.25" customHeight="1" x14ac:dyDescent="0.3">
      <c r="A26" s="2">
        <v>44552</v>
      </c>
      <c r="B26" t="s">
        <v>72</v>
      </c>
      <c r="C26" t="s">
        <v>73</v>
      </c>
      <c r="D26" t="s">
        <v>27</v>
      </c>
      <c r="E26" t="s">
        <v>4</v>
      </c>
      <c r="F26">
        <v>606</v>
      </c>
      <c r="G26">
        <v>0</v>
      </c>
      <c r="H26">
        <v>0</v>
      </c>
      <c r="I26">
        <v>-10</v>
      </c>
      <c r="J26">
        <f t="shared" si="0"/>
        <v>596</v>
      </c>
      <c r="K26">
        <v>0</v>
      </c>
      <c r="L26">
        <f t="shared" si="1"/>
        <v>596</v>
      </c>
      <c r="M26">
        <v>33</v>
      </c>
      <c r="N26">
        <v>1</v>
      </c>
      <c r="O26">
        <f t="shared" si="2"/>
        <v>18.060606060606062</v>
      </c>
      <c r="P26" t="s">
        <v>15</v>
      </c>
      <c r="Q26">
        <v>180</v>
      </c>
      <c r="R26">
        <v>0</v>
      </c>
      <c r="S26">
        <v>0</v>
      </c>
      <c r="T26">
        <v>0</v>
      </c>
      <c r="U26">
        <f t="shared" si="3"/>
        <v>180</v>
      </c>
      <c r="V26">
        <v>0</v>
      </c>
      <c r="W26">
        <f t="shared" si="4"/>
        <v>180</v>
      </c>
      <c r="X26">
        <v>8</v>
      </c>
      <c r="Y26">
        <v>2</v>
      </c>
      <c r="Z26">
        <f t="shared" si="5"/>
        <v>22.5</v>
      </c>
      <c r="AA26" t="s">
        <v>16</v>
      </c>
      <c r="AB26">
        <v>987</v>
      </c>
      <c r="AC26">
        <v>0</v>
      </c>
      <c r="AE26">
        <v>-20</v>
      </c>
      <c r="AF26">
        <f t="shared" si="6"/>
        <v>967</v>
      </c>
      <c r="AG26">
        <v>0</v>
      </c>
      <c r="AH26">
        <f t="shared" si="7"/>
        <v>967</v>
      </c>
      <c r="AI26">
        <v>26</v>
      </c>
      <c r="AJ26">
        <f t="shared" si="8"/>
        <v>6</v>
      </c>
      <c r="AK26">
        <f t="shared" si="25"/>
        <v>37.192307692307693</v>
      </c>
      <c r="AL26" t="s">
        <v>19</v>
      </c>
      <c r="AM26">
        <v>1411</v>
      </c>
      <c r="AN26">
        <v>1700</v>
      </c>
      <c r="AO26">
        <v>-45</v>
      </c>
      <c r="AP26">
        <f t="shared" si="9"/>
        <v>3066</v>
      </c>
      <c r="AQ26">
        <v>0</v>
      </c>
      <c r="AR26">
        <f t="shared" si="10"/>
        <v>3066</v>
      </c>
      <c r="AS26">
        <v>30</v>
      </c>
      <c r="AT26">
        <f t="shared" si="11"/>
        <v>6</v>
      </c>
      <c r="AU26">
        <f t="shared" si="12"/>
        <v>102.2</v>
      </c>
      <c r="AV26" t="s">
        <v>20</v>
      </c>
      <c r="AW26">
        <v>944</v>
      </c>
      <c r="AX26">
        <v>0</v>
      </c>
      <c r="AY26">
        <v>-80</v>
      </c>
      <c r="AZ26">
        <f t="shared" si="13"/>
        <v>864</v>
      </c>
      <c r="BA26">
        <v>0</v>
      </c>
      <c r="BB26">
        <f t="shared" si="14"/>
        <v>864</v>
      </c>
      <c r="BC26">
        <v>15</v>
      </c>
      <c r="BD26">
        <f t="shared" si="15"/>
        <v>7</v>
      </c>
      <c r="BE26">
        <f t="shared" si="16"/>
        <v>57.6</v>
      </c>
      <c r="BF26" t="s">
        <v>21</v>
      </c>
      <c r="BG26">
        <v>1332</v>
      </c>
      <c r="BH26">
        <v>0</v>
      </c>
      <c r="BI26">
        <v>0</v>
      </c>
      <c r="BJ26">
        <f t="shared" si="17"/>
        <v>1332</v>
      </c>
      <c r="BK26">
        <v>0</v>
      </c>
      <c r="BL26">
        <f t="shared" si="18"/>
        <v>1332</v>
      </c>
      <c r="BM26">
        <v>14</v>
      </c>
      <c r="BN26">
        <f t="shared" si="19"/>
        <v>5</v>
      </c>
      <c r="BO26">
        <f t="shared" si="20"/>
        <v>95.142857142857139</v>
      </c>
      <c r="BP26" t="s">
        <v>22</v>
      </c>
      <c r="BQ26">
        <v>445</v>
      </c>
      <c r="BR26">
        <v>475</v>
      </c>
      <c r="BS26">
        <v>-5</v>
      </c>
      <c r="BT26">
        <f t="shared" si="21"/>
        <v>915</v>
      </c>
      <c r="BU26">
        <v>0</v>
      </c>
      <c r="BV26">
        <f t="shared" si="22"/>
        <v>915</v>
      </c>
      <c r="BW26">
        <v>24</v>
      </c>
      <c r="BX26">
        <f t="shared" si="23"/>
        <v>5</v>
      </c>
      <c r="BY26">
        <f t="shared" si="24"/>
        <v>38.125</v>
      </c>
      <c r="BZ26" t="s">
        <v>23</v>
      </c>
      <c r="CA26">
        <v>8700</v>
      </c>
    </row>
    <row r="27" spans="1:79" ht="17.25" customHeight="1" x14ac:dyDescent="0.3">
      <c r="A27" s="2">
        <v>44552</v>
      </c>
      <c r="B27" t="s">
        <v>74</v>
      </c>
      <c r="C27" t="s">
        <v>75</v>
      </c>
      <c r="D27" t="s">
        <v>27</v>
      </c>
      <c r="E27" t="s">
        <v>4</v>
      </c>
      <c r="F27">
        <v>5588</v>
      </c>
      <c r="G27">
        <v>1728</v>
      </c>
      <c r="H27">
        <v>0</v>
      </c>
      <c r="I27">
        <v>-743</v>
      </c>
      <c r="J27">
        <f t="shared" si="0"/>
        <v>6573</v>
      </c>
      <c r="K27">
        <v>0</v>
      </c>
      <c r="L27">
        <f t="shared" si="1"/>
        <v>6573</v>
      </c>
      <c r="M27">
        <v>825</v>
      </c>
      <c r="N27">
        <v>1</v>
      </c>
      <c r="O27">
        <f t="shared" si="2"/>
        <v>7.9672727272727268</v>
      </c>
      <c r="P27" t="s">
        <v>15</v>
      </c>
      <c r="Q27">
        <v>1942</v>
      </c>
      <c r="R27">
        <v>2626</v>
      </c>
      <c r="S27">
        <v>0</v>
      </c>
      <c r="T27">
        <v>-81</v>
      </c>
      <c r="U27">
        <f t="shared" si="3"/>
        <v>4487</v>
      </c>
      <c r="V27">
        <v>0</v>
      </c>
      <c r="W27">
        <f t="shared" si="4"/>
        <v>4487</v>
      </c>
      <c r="X27">
        <v>165</v>
      </c>
      <c r="Y27">
        <v>2</v>
      </c>
      <c r="Z27">
        <f>IFERROR(W27/X27,0)</f>
        <v>27.193939393939395</v>
      </c>
      <c r="AA27" t="s">
        <v>16</v>
      </c>
      <c r="AB27">
        <v>6031</v>
      </c>
      <c r="AC27">
        <v>0</v>
      </c>
      <c r="AE27">
        <v>-900</v>
      </c>
      <c r="AF27">
        <f t="shared" si="6"/>
        <v>5131</v>
      </c>
      <c r="AG27">
        <v>0</v>
      </c>
      <c r="AH27">
        <f t="shared" si="7"/>
        <v>5131</v>
      </c>
      <c r="AI27">
        <v>224</v>
      </c>
      <c r="AJ27">
        <f t="shared" si="8"/>
        <v>6</v>
      </c>
      <c r="AK27">
        <f t="shared" si="25"/>
        <v>22.90625</v>
      </c>
      <c r="AL27" t="s">
        <v>19</v>
      </c>
      <c r="AM27">
        <v>1630</v>
      </c>
      <c r="AN27">
        <v>1210</v>
      </c>
      <c r="AO27">
        <v>-35</v>
      </c>
      <c r="AP27">
        <f t="shared" si="9"/>
        <v>2805</v>
      </c>
      <c r="AQ27">
        <v>1500</v>
      </c>
      <c r="AR27">
        <f t="shared" si="10"/>
        <v>4305</v>
      </c>
      <c r="AS27">
        <v>91</v>
      </c>
      <c r="AT27">
        <f t="shared" si="11"/>
        <v>6</v>
      </c>
      <c r="AU27">
        <f t="shared" si="12"/>
        <v>47.307692307692307</v>
      </c>
      <c r="AV27" t="s">
        <v>20</v>
      </c>
      <c r="AW27">
        <v>512</v>
      </c>
      <c r="AX27">
        <v>360</v>
      </c>
      <c r="AY27">
        <v>-80</v>
      </c>
      <c r="AZ27">
        <f t="shared" si="13"/>
        <v>792</v>
      </c>
      <c r="BA27">
        <v>3000</v>
      </c>
      <c r="BB27">
        <f t="shared" si="14"/>
        <v>3792</v>
      </c>
      <c r="BC27">
        <v>80</v>
      </c>
      <c r="BD27">
        <f t="shared" si="15"/>
        <v>7</v>
      </c>
      <c r="BE27">
        <f t="shared" si="16"/>
        <v>47.4</v>
      </c>
      <c r="BF27" t="s">
        <v>21</v>
      </c>
      <c r="BG27">
        <v>543</v>
      </c>
      <c r="BH27">
        <v>3000</v>
      </c>
      <c r="BI27">
        <v>-20</v>
      </c>
      <c r="BJ27">
        <f t="shared" si="17"/>
        <v>3523</v>
      </c>
      <c r="BK27">
        <v>0</v>
      </c>
      <c r="BL27">
        <f t="shared" si="18"/>
        <v>3523</v>
      </c>
      <c r="BM27">
        <v>90</v>
      </c>
      <c r="BN27">
        <f t="shared" si="19"/>
        <v>5</v>
      </c>
      <c r="BO27">
        <f t="shared" si="20"/>
        <v>39.144444444444446</v>
      </c>
      <c r="BP27" t="s">
        <v>22</v>
      </c>
      <c r="BQ27">
        <v>3009</v>
      </c>
      <c r="BR27">
        <v>2183</v>
      </c>
      <c r="BS27">
        <v>-15</v>
      </c>
      <c r="BT27">
        <f t="shared" si="21"/>
        <v>5177</v>
      </c>
      <c r="BU27">
        <v>0</v>
      </c>
      <c r="BV27">
        <f t="shared" si="22"/>
        <v>5177</v>
      </c>
      <c r="BW27">
        <v>101</v>
      </c>
      <c r="BX27">
        <f t="shared" si="23"/>
        <v>5</v>
      </c>
      <c r="BY27">
        <f t="shared" si="24"/>
        <v>51.257425742574256</v>
      </c>
      <c r="BZ27" t="s">
        <v>23</v>
      </c>
      <c r="CA27">
        <v>1800</v>
      </c>
    </row>
    <row r="28" spans="1:79" ht="17.25" customHeight="1" x14ac:dyDescent="0.3">
      <c r="A28" s="2">
        <v>44552</v>
      </c>
      <c r="B28" t="s">
        <v>76</v>
      </c>
      <c r="C28" t="s">
        <v>77</v>
      </c>
      <c r="D28" t="s">
        <v>27</v>
      </c>
      <c r="E28" t="s">
        <v>4</v>
      </c>
      <c r="F28">
        <v>526</v>
      </c>
      <c r="G28">
        <v>0</v>
      </c>
      <c r="H28">
        <v>0</v>
      </c>
      <c r="I28">
        <v>-25</v>
      </c>
      <c r="J28">
        <f t="shared" si="0"/>
        <v>501</v>
      </c>
      <c r="K28">
        <v>0</v>
      </c>
      <c r="L28">
        <f t="shared" si="1"/>
        <v>501</v>
      </c>
      <c r="M28">
        <v>60</v>
      </c>
      <c r="N28">
        <v>1</v>
      </c>
      <c r="O28">
        <f t="shared" si="2"/>
        <v>8.35</v>
      </c>
      <c r="P28" t="s">
        <v>15</v>
      </c>
      <c r="Q28">
        <v>723</v>
      </c>
      <c r="R28">
        <v>0</v>
      </c>
      <c r="S28">
        <v>0</v>
      </c>
      <c r="T28">
        <v>-30</v>
      </c>
      <c r="U28">
        <f t="shared" si="3"/>
        <v>693</v>
      </c>
      <c r="V28">
        <v>0</v>
      </c>
      <c r="W28">
        <f t="shared" si="4"/>
        <v>693</v>
      </c>
      <c r="X28">
        <v>11</v>
      </c>
      <c r="Y28">
        <v>2</v>
      </c>
      <c r="Z28">
        <f t="shared" si="5"/>
        <v>63</v>
      </c>
      <c r="AA28" t="s">
        <v>16</v>
      </c>
      <c r="AB28">
        <v>1719</v>
      </c>
      <c r="AC28">
        <v>0</v>
      </c>
      <c r="AE28">
        <v>-22</v>
      </c>
      <c r="AF28">
        <f t="shared" si="6"/>
        <v>1697</v>
      </c>
      <c r="AG28">
        <v>0</v>
      </c>
      <c r="AH28">
        <f t="shared" si="7"/>
        <v>1697</v>
      </c>
      <c r="AI28">
        <v>40</v>
      </c>
      <c r="AJ28">
        <f t="shared" si="8"/>
        <v>6</v>
      </c>
      <c r="AK28">
        <f t="shared" si="25"/>
        <v>42.424999999999997</v>
      </c>
      <c r="AL28" t="s">
        <v>19</v>
      </c>
      <c r="AM28">
        <v>663</v>
      </c>
      <c r="AN28">
        <v>0</v>
      </c>
      <c r="AO28">
        <v>-11</v>
      </c>
      <c r="AP28">
        <f t="shared" si="9"/>
        <v>652</v>
      </c>
      <c r="AQ28">
        <v>300</v>
      </c>
      <c r="AR28">
        <f t="shared" si="10"/>
        <v>952</v>
      </c>
      <c r="AS28">
        <v>11</v>
      </c>
      <c r="AT28">
        <f t="shared" si="11"/>
        <v>6</v>
      </c>
      <c r="AU28">
        <f t="shared" si="12"/>
        <v>86.545454545454547</v>
      </c>
      <c r="AV28" t="s">
        <v>20</v>
      </c>
      <c r="AW28">
        <v>486</v>
      </c>
      <c r="AX28">
        <v>0</v>
      </c>
      <c r="AY28">
        <v>-40</v>
      </c>
      <c r="AZ28">
        <f t="shared" si="13"/>
        <v>446</v>
      </c>
      <c r="BA28">
        <v>1200</v>
      </c>
      <c r="BB28">
        <f t="shared" si="14"/>
        <v>1646</v>
      </c>
      <c r="BC28">
        <v>32</v>
      </c>
      <c r="BD28">
        <f t="shared" si="15"/>
        <v>7</v>
      </c>
      <c r="BE28">
        <f t="shared" si="16"/>
        <v>51.4375</v>
      </c>
      <c r="BF28" t="s">
        <v>21</v>
      </c>
      <c r="BG28">
        <v>412</v>
      </c>
      <c r="BH28">
        <v>0</v>
      </c>
      <c r="BI28">
        <v>-5</v>
      </c>
      <c r="BJ28">
        <f t="shared" si="17"/>
        <v>407</v>
      </c>
      <c r="BK28">
        <v>0</v>
      </c>
      <c r="BL28">
        <f t="shared" si="18"/>
        <v>407</v>
      </c>
      <c r="BM28">
        <v>13</v>
      </c>
      <c r="BN28">
        <f t="shared" si="19"/>
        <v>5</v>
      </c>
      <c r="BO28">
        <f t="shared" si="20"/>
        <v>31.307692307692307</v>
      </c>
      <c r="BP28" t="s">
        <v>22</v>
      </c>
      <c r="BQ28">
        <v>1502</v>
      </c>
      <c r="BR28">
        <v>0</v>
      </c>
      <c r="BS28">
        <v>-10</v>
      </c>
      <c r="BT28">
        <f t="shared" si="21"/>
        <v>1492</v>
      </c>
      <c r="BU28">
        <v>0</v>
      </c>
      <c r="BV28">
        <f t="shared" si="22"/>
        <v>1492</v>
      </c>
      <c r="BW28">
        <v>17</v>
      </c>
      <c r="BX28">
        <f t="shared" si="23"/>
        <v>5</v>
      </c>
      <c r="BY28">
        <f t="shared" si="24"/>
        <v>87.764705882352942</v>
      </c>
      <c r="BZ28" t="s">
        <v>23</v>
      </c>
      <c r="CA28">
        <v>9900</v>
      </c>
    </row>
    <row r="29" spans="1:79" ht="17.25" customHeight="1" x14ac:dyDescent="0.3">
      <c r="A29" s="2">
        <v>44552</v>
      </c>
      <c r="B29" t="s">
        <v>78</v>
      </c>
      <c r="C29" t="s">
        <v>79</v>
      </c>
      <c r="D29" t="s">
        <v>27</v>
      </c>
      <c r="E29" t="s">
        <v>4</v>
      </c>
      <c r="F29">
        <v>927</v>
      </c>
      <c r="G29">
        <v>0</v>
      </c>
      <c r="H29">
        <v>0</v>
      </c>
      <c r="I29">
        <v>-25</v>
      </c>
      <c r="J29">
        <f t="shared" si="0"/>
        <v>902</v>
      </c>
      <c r="K29">
        <v>0</v>
      </c>
      <c r="L29">
        <f t="shared" si="1"/>
        <v>902</v>
      </c>
      <c r="M29">
        <v>27</v>
      </c>
      <c r="N29">
        <v>1</v>
      </c>
      <c r="O29">
        <f t="shared" si="2"/>
        <v>33.407407407407405</v>
      </c>
      <c r="P29" t="s">
        <v>15</v>
      </c>
      <c r="Q29">
        <v>537</v>
      </c>
      <c r="R29">
        <v>0</v>
      </c>
      <c r="S29">
        <v>0</v>
      </c>
      <c r="T29">
        <v>0</v>
      </c>
      <c r="U29">
        <f t="shared" si="3"/>
        <v>537</v>
      </c>
      <c r="V29">
        <v>0</v>
      </c>
      <c r="W29">
        <f t="shared" si="4"/>
        <v>537</v>
      </c>
      <c r="X29">
        <v>5</v>
      </c>
      <c r="Y29">
        <v>2</v>
      </c>
      <c r="Z29">
        <f t="shared" si="5"/>
        <v>107.4</v>
      </c>
      <c r="AA29" t="s">
        <v>16</v>
      </c>
      <c r="AB29">
        <v>2676</v>
      </c>
      <c r="AC29">
        <v>0</v>
      </c>
      <c r="AE29">
        <v>0</v>
      </c>
      <c r="AF29">
        <f t="shared" si="6"/>
        <v>2676</v>
      </c>
      <c r="AG29">
        <v>0</v>
      </c>
      <c r="AH29">
        <f t="shared" si="7"/>
        <v>2676</v>
      </c>
      <c r="AI29">
        <v>52</v>
      </c>
      <c r="AJ29">
        <f t="shared" si="8"/>
        <v>6</v>
      </c>
      <c r="AK29">
        <f t="shared" si="25"/>
        <v>51.46153846153846</v>
      </c>
      <c r="AL29" t="s">
        <v>19</v>
      </c>
      <c r="AM29">
        <v>874</v>
      </c>
      <c r="AN29">
        <v>0</v>
      </c>
      <c r="AO29">
        <v>-41</v>
      </c>
      <c r="AP29">
        <f t="shared" si="9"/>
        <v>833</v>
      </c>
      <c r="AQ29">
        <v>0</v>
      </c>
      <c r="AR29">
        <f t="shared" si="10"/>
        <v>833</v>
      </c>
      <c r="AS29">
        <v>11</v>
      </c>
      <c r="AT29">
        <f t="shared" si="11"/>
        <v>6</v>
      </c>
      <c r="AU29">
        <f t="shared" si="12"/>
        <v>75.727272727272734</v>
      </c>
      <c r="AV29" t="s">
        <v>20</v>
      </c>
      <c r="AW29">
        <v>1078</v>
      </c>
      <c r="AX29">
        <v>0</v>
      </c>
      <c r="AY29">
        <v>-40</v>
      </c>
      <c r="AZ29">
        <f t="shared" si="13"/>
        <v>1038</v>
      </c>
      <c r="BA29">
        <v>600</v>
      </c>
      <c r="BB29">
        <f t="shared" si="14"/>
        <v>1638</v>
      </c>
      <c r="BC29">
        <v>38</v>
      </c>
      <c r="BD29">
        <f t="shared" si="15"/>
        <v>7</v>
      </c>
      <c r="BE29">
        <f t="shared" si="16"/>
        <v>43.10526315789474</v>
      </c>
      <c r="BF29" t="s">
        <v>21</v>
      </c>
      <c r="BG29">
        <v>524</v>
      </c>
      <c r="BH29">
        <v>0</v>
      </c>
      <c r="BI29">
        <v>0</v>
      </c>
      <c r="BJ29">
        <f t="shared" si="17"/>
        <v>524</v>
      </c>
      <c r="BK29">
        <v>600</v>
      </c>
      <c r="BL29">
        <f t="shared" si="18"/>
        <v>1124</v>
      </c>
      <c r="BM29">
        <v>16</v>
      </c>
      <c r="BN29">
        <f t="shared" si="19"/>
        <v>5</v>
      </c>
      <c r="BO29">
        <f t="shared" si="20"/>
        <v>70.25</v>
      </c>
      <c r="BP29" t="s">
        <v>22</v>
      </c>
      <c r="BQ29">
        <v>1459</v>
      </c>
      <c r="BR29">
        <v>0</v>
      </c>
      <c r="BS29">
        <v>0</v>
      </c>
      <c r="BT29">
        <f t="shared" si="21"/>
        <v>1459</v>
      </c>
      <c r="BU29">
        <v>0</v>
      </c>
      <c r="BV29">
        <f t="shared" si="22"/>
        <v>1459</v>
      </c>
      <c r="BW29">
        <v>5</v>
      </c>
      <c r="BX29">
        <f t="shared" si="23"/>
        <v>5</v>
      </c>
      <c r="BY29">
        <f t="shared" si="24"/>
        <v>291.8</v>
      </c>
      <c r="BZ29" t="s">
        <v>23</v>
      </c>
      <c r="CA29">
        <v>1500</v>
      </c>
    </row>
    <row r="30" spans="1:79" ht="17.25" customHeight="1" x14ac:dyDescent="0.3">
      <c r="A30" s="2">
        <v>44552</v>
      </c>
      <c r="B30" t="s">
        <v>80</v>
      </c>
      <c r="C30" t="s">
        <v>81</v>
      </c>
      <c r="D30" t="s">
        <v>27</v>
      </c>
      <c r="E30" t="s">
        <v>4</v>
      </c>
      <c r="F30">
        <v>1159</v>
      </c>
      <c r="G30">
        <v>0</v>
      </c>
      <c r="H30">
        <v>0</v>
      </c>
      <c r="I30">
        <v>-10</v>
      </c>
      <c r="J30">
        <f t="shared" si="0"/>
        <v>1149</v>
      </c>
      <c r="K30">
        <v>0</v>
      </c>
      <c r="L30">
        <f t="shared" si="1"/>
        <v>1149</v>
      </c>
      <c r="M30">
        <v>30</v>
      </c>
      <c r="N30">
        <v>1</v>
      </c>
      <c r="O30">
        <f t="shared" si="2"/>
        <v>38.299999999999997</v>
      </c>
      <c r="P30" t="s">
        <v>15</v>
      </c>
      <c r="Q30">
        <v>271</v>
      </c>
      <c r="R30">
        <v>0</v>
      </c>
      <c r="S30">
        <v>0</v>
      </c>
      <c r="T30">
        <v>-10</v>
      </c>
      <c r="U30">
        <f t="shared" si="3"/>
        <v>261</v>
      </c>
      <c r="V30">
        <v>0</v>
      </c>
      <c r="W30">
        <f t="shared" si="4"/>
        <v>261</v>
      </c>
      <c r="X30">
        <v>7</v>
      </c>
      <c r="Y30">
        <v>2</v>
      </c>
      <c r="Z30">
        <f t="shared" si="5"/>
        <v>37.285714285714285</v>
      </c>
      <c r="AA30" t="s">
        <v>16</v>
      </c>
      <c r="AB30">
        <v>2678</v>
      </c>
      <c r="AC30">
        <v>0</v>
      </c>
      <c r="AE30">
        <v>-30</v>
      </c>
      <c r="AF30">
        <f t="shared" si="6"/>
        <v>2648</v>
      </c>
      <c r="AG30">
        <v>0</v>
      </c>
      <c r="AH30">
        <f t="shared" si="7"/>
        <v>2648</v>
      </c>
      <c r="AI30">
        <v>99</v>
      </c>
      <c r="AJ30">
        <f t="shared" si="8"/>
        <v>6</v>
      </c>
      <c r="AK30">
        <f t="shared" si="25"/>
        <v>26.747474747474747</v>
      </c>
      <c r="AL30" t="s">
        <v>19</v>
      </c>
      <c r="AM30">
        <v>1629</v>
      </c>
      <c r="AN30">
        <v>70</v>
      </c>
      <c r="AO30">
        <v>-57</v>
      </c>
      <c r="AP30">
        <f t="shared" si="9"/>
        <v>1642</v>
      </c>
      <c r="AQ30">
        <v>0</v>
      </c>
      <c r="AR30">
        <f t="shared" si="10"/>
        <v>1642</v>
      </c>
      <c r="AS30">
        <v>40</v>
      </c>
      <c r="AT30">
        <f t="shared" si="11"/>
        <v>6</v>
      </c>
      <c r="AU30">
        <f t="shared" si="12"/>
        <v>41.05</v>
      </c>
      <c r="AV30" t="s">
        <v>20</v>
      </c>
      <c r="AW30">
        <v>2000</v>
      </c>
      <c r="AX30">
        <v>0</v>
      </c>
      <c r="AY30">
        <v>-33</v>
      </c>
      <c r="AZ30">
        <f t="shared" si="13"/>
        <v>1967</v>
      </c>
      <c r="BA30">
        <v>1500</v>
      </c>
      <c r="BB30">
        <f t="shared" si="14"/>
        <v>3467</v>
      </c>
      <c r="BC30">
        <v>77</v>
      </c>
      <c r="BD30">
        <f t="shared" si="15"/>
        <v>7</v>
      </c>
      <c r="BE30">
        <f t="shared" si="16"/>
        <v>45.025974025974023</v>
      </c>
      <c r="BF30" t="s">
        <v>21</v>
      </c>
      <c r="BG30">
        <v>736</v>
      </c>
      <c r="BH30">
        <v>40</v>
      </c>
      <c r="BI30">
        <v>-10</v>
      </c>
      <c r="BJ30">
        <f t="shared" si="17"/>
        <v>766</v>
      </c>
      <c r="BK30">
        <v>300</v>
      </c>
      <c r="BL30">
        <f t="shared" si="18"/>
        <v>1066</v>
      </c>
      <c r="BM30">
        <v>29</v>
      </c>
      <c r="BN30">
        <f t="shared" si="19"/>
        <v>5</v>
      </c>
      <c r="BO30">
        <f t="shared" si="20"/>
        <v>36.758620689655174</v>
      </c>
      <c r="BP30" t="s">
        <v>22</v>
      </c>
      <c r="BQ30">
        <v>1653</v>
      </c>
      <c r="BR30">
        <v>0</v>
      </c>
      <c r="BS30">
        <v>0</v>
      </c>
      <c r="BT30">
        <f t="shared" si="21"/>
        <v>1653</v>
      </c>
      <c r="BU30">
        <v>0</v>
      </c>
      <c r="BV30">
        <f t="shared" si="22"/>
        <v>1653</v>
      </c>
      <c r="BW30">
        <v>14</v>
      </c>
      <c r="BX30">
        <f t="shared" si="23"/>
        <v>5</v>
      </c>
      <c r="BY30">
        <f t="shared" si="24"/>
        <v>118.07142857142857</v>
      </c>
      <c r="BZ30" t="s">
        <v>23</v>
      </c>
      <c r="CA30">
        <v>0</v>
      </c>
    </row>
    <row r="31" spans="1:79" ht="17.25" customHeight="1" x14ac:dyDescent="0.3">
      <c r="A31" s="2">
        <v>44552</v>
      </c>
      <c r="B31" t="s">
        <v>82</v>
      </c>
      <c r="C31" t="s">
        <v>83</v>
      </c>
      <c r="D31" t="s">
        <v>27</v>
      </c>
      <c r="E31" t="s">
        <v>4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P31" t="s">
        <v>15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89</v>
      </c>
      <c r="AC31">
        <v>0</v>
      </c>
      <c r="AE31">
        <v>0</v>
      </c>
      <c r="AF31">
        <f t="shared" si="6"/>
        <v>89</v>
      </c>
      <c r="AG31">
        <v>0</v>
      </c>
      <c r="AH31">
        <f t="shared" si="7"/>
        <v>89</v>
      </c>
      <c r="AI31">
        <v>52</v>
      </c>
      <c r="AJ31">
        <f t="shared" si="8"/>
        <v>6</v>
      </c>
      <c r="AK31">
        <f t="shared" si="25"/>
        <v>1.7115384615384615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32</v>
      </c>
      <c r="AX31">
        <v>0</v>
      </c>
      <c r="AY31">
        <v>-13</v>
      </c>
      <c r="AZ31">
        <f t="shared" si="13"/>
        <v>19</v>
      </c>
      <c r="BA31">
        <v>0</v>
      </c>
      <c r="BB31">
        <f t="shared" si="14"/>
        <v>19</v>
      </c>
      <c r="BC31">
        <v>32</v>
      </c>
      <c r="BD31">
        <f t="shared" si="15"/>
        <v>7</v>
      </c>
      <c r="BE31">
        <f t="shared" si="16"/>
        <v>0.59375</v>
      </c>
      <c r="BF31" t="s">
        <v>21</v>
      </c>
      <c r="BG31">
        <v>11</v>
      </c>
      <c r="BH31">
        <v>0</v>
      </c>
      <c r="BI31">
        <v>0</v>
      </c>
      <c r="BJ31">
        <f t="shared" si="17"/>
        <v>11</v>
      </c>
      <c r="BK31">
        <v>0</v>
      </c>
      <c r="BL31">
        <f t="shared" si="18"/>
        <v>11</v>
      </c>
      <c r="BM31">
        <v>15</v>
      </c>
      <c r="BN31">
        <f t="shared" si="19"/>
        <v>5</v>
      </c>
      <c r="BO31">
        <f t="shared" si="20"/>
        <v>0.73333333333333328</v>
      </c>
      <c r="BP31" t="s">
        <v>22</v>
      </c>
      <c r="BQ31">
        <v>137</v>
      </c>
      <c r="BR31">
        <v>0</v>
      </c>
      <c r="BS31">
        <v>0</v>
      </c>
      <c r="BT31">
        <f t="shared" si="21"/>
        <v>137</v>
      </c>
      <c r="BU31">
        <v>0</v>
      </c>
      <c r="BV31">
        <f t="shared" si="22"/>
        <v>137</v>
      </c>
      <c r="BW31">
        <v>11</v>
      </c>
      <c r="BX31">
        <f t="shared" si="23"/>
        <v>5</v>
      </c>
      <c r="BY31">
        <f t="shared" si="24"/>
        <v>12.454545454545455</v>
      </c>
      <c r="BZ31" t="s">
        <v>23</v>
      </c>
      <c r="CA31">
        <v>0</v>
      </c>
    </row>
    <row r="32" spans="1:79" ht="17.25" customHeight="1" x14ac:dyDescent="0.3">
      <c r="A32" s="2">
        <v>44552</v>
      </c>
      <c r="B32" t="s">
        <v>84</v>
      </c>
      <c r="C32" t="s">
        <v>85</v>
      </c>
      <c r="D32" t="s">
        <v>27</v>
      </c>
      <c r="E32" t="s">
        <v>4</v>
      </c>
      <c r="F32">
        <v>1806</v>
      </c>
      <c r="G32">
        <v>78</v>
      </c>
      <c r="H32">
        <v>0</v>
      </c>
      <c r="I32">
        <v>-121</v>
      </c>
      <c r="J32">
        <f t="shared" si="0"/>
        <v>1763</v>
      </c>
      <c r="K32">
        <v>0</v>
      </c>
      <c r="L32">
        <f t="shared" si="1"/>
        <v>1763</v>
      </c>
      <c r="M32">
        <v>168</v>
      </c>
      <c r="N32">
        <v>1</v>
      </c>
      <c r="O32">
        <f t="shared" si="2"/>
        <v>10.494047619047619</v>
      </c>
      <c r="P32" t="s">
        <v>15</v>
      </c>
      <c r="Q32">
        <v>1215</v>
      </c>
      <c r="R32">
        <v>0</v>
      </c>
      <c r="S32">
        <v>0</v>
      </c>
      <c r="T32">
        <v>-20</v>
      </c>
      <c r="U32">
        <f t="shared" si="3"/>
        <v>1195</v>
      </c>
      <c r="V32">
        <v>0</v>
      </c>
      <c r="W32">
        <f t="shared" si="4"/>
        <v>1195</v>
      </c>
      <c r="X32">
        <v>33</v>
      </c>
      <c r="Y32">
        <v>2</v>
      </c>
      <c r="Z32">
        <f t="shared" si="5"/>
        <v>36.212121212121211</v>
      </c>
      <c r="AA32" t="s">
        <v>16</v>
      </c>
      <c r="AB32">
        <v>8179</v>
      </c>
      <c r="AC32">
        <v>0</v>
      </c>
      <c r="AE32">
        <v>-1250</v>
      </c>
      <c r="AF32">
        <f t="shared" si="6"/>
        <v>6929</v>
      </c>
      <c r="AG32">
        <v>0</v>
      </c>
      <c r="AH32">
        <f t="shared" si="7"/>
        <v>6929</v>
      </c>
      <c r="AI32">
        <v>308</v>
      </c>
      <c r="AJ32">
        <f t="shared" si="8"/>
        <v>6</v>
      </c>
      <c r="AK32">
        <f t="shared" si="25"/>
        <v>22.496753246753247</v>
      </c>
      <c r="AL32" t="s">
        <v>19</v>
      </c>
      <c r="AM32">
        <v>1914</v>
      </c>
      <c r="AN32">
        <v>345</v>
      </c>
      <c r="AO32">
        <v>-26</v>
      </c>
      <c r="AP32">
        <f t="shared" si="9"/>
        <v>2233</v>
      </c>
      <c r="AQ32">
        <v>0</v>
      </c>
      <c r="AR32">
        <f t="shared" si="10"/>
        <v>2233</v>
      </c>
      <c r="AS32">
        <v>60</v>
      </c>
      <c r="AT32">
        <f t="shared" si="11"/>
        <v>6</v>
      </c>
      <c r="AU32">
        <f t="shared" si="12"/>
        <v>37.216666666666669</v>
      </c>
      <c r="AV32" t="s">
        <v>20</v>
      </c>
      <c r="AW32">
        <v>2364</v>
      </c>
      <c r="AX32">
        <v>0</v>
      </c>
      <c r="AY32">
        <v>-20</v>
      </c>
      <c r="AZ32">
        <f t="shared" si="13"/>
        <v>2344</v>
      </c>
      <c r="BA32">
        <v>0</v>
      </c>
      <c r="BB32">
        <f t="shared" si="14"/>
        <v>2344</v>
      </c>
      <c r="BC32">
        <v>86</v>
      </c>
      <c r="BD32">
        <f t="shared" si="15"/>
        <v>7</v>
      </c>
      <c r="BE32">
        <f t="shared" si="16"/>
        <v>27.255813953488371</v>
      </c>
      <c r="BF32" t="s">
        <v>21</v>
      </c>
      <c r="BG32">
        <v>949</v>
      </c>
      <c r="BH32">
        <v>0</v>
      </c>
      <c r="BI32">
        <v>-24</v>
      </c>
      <c r="BJ32">
        <f t="shared" si="17"/>
        <v>925</v>
      </c>
      <c r="BK32">
        <v>0</v>
      </c>
      <c r="BL32">
        <f t="shared" si="18"/>
        <v>925</v>
      </c>
      <c r="BM32">
        <v>62</v>
      </c>
      <c r="BN32">
        <f t="shared" si="19"/>
        <v>5</v>
      </c>
      <c r="BO32">
        <f t="shared" si="20"/>
        <v>14.919354838709678</v>
      </c>
      <c r="BP32" t="s">
        <v>22</v>
      </c>
      <c r="BQ32">
        <v>1491</v>
      </c>
      <c r="BR32">
        <v>0</v>
      </c>
      <c r="BS32">
        <v>-5</v>
      </c>
      <c r="BT32">
        <f t="shared" si="21"/>
        <v>1486</v>
      </c>
      <c r="BU32">
        <v>0</v>
      </c>
      <c r="BV32">
        <f t="shared" si="22"/>
        <v>1486</v>
      </c>
      <c r="BW32">
        <v>45</v>
      </c>
      <c r="BX32">
        <f t="shared" si="23"/>
        <v>5</v>
      </c>
      <c r="BY32">
        <f t="shared" si="24"/>
        <v>33.022222222222226</v>
      </c>
      <c r="BZ32" t="s">
        <v>23</v>
      </c>
      <c r="CA32">
        <v>20000</v>
      </c>
    </row>
    <row r="33" spans="1:79" ht="17.25" customHeight="1" x14ac:dyDescent="0.3">
      <c r="A33" s="2">
        <v>44552</v>
      </c>
      <c r="B33" t="s">
        <v>86</v>
      </c>
      <c r="C33" t="s">
        <v>87</v>
      </c>
      <c r="D33" t="s">
        <v>27</v>
      </c>
      <c r="E33" t="s">
        <v>4</v>
      </c>
      <c r="F33">
        <v>281</v>
      </c>
      <c r="G33">
        <v>1157</v>
      </c>
      <c r="H33">
        <v>0</v>
      </c>
      <c r="I33">
        <v>0</v>
      </c>
      <c r="J33">
        <f t="shared" si="0"/>
        <v>1438</v>
      </c>
      <c r="K33">
        <v>0</v>
      </c>
      <c r="L33">
        <f t="shared" si="1"/>
        <v>1438</v>
      </c>
      <c r="M33">
        <v>183</v>
      </c>
      <c r="N33">
        <v>1</v>
      </c>
      <c r="O33">
        <f t="shared" si="2"/>
        <v>7.8579234972677598</v>
      </c>
      <c r="P33" t="s">
        <v>15</v>
      </c>
      <c r="Q33">
        <v>784</v>
      </c>
      <c r="R33">
        <v>2422</v>
      </c>
      <c r="S33">
        <v>0</v>
      </c>
      <c r="T33">
        <v>0</v>
      </c>
      <c r="U33">
        <f t="shared" si="3"/>
        <v>3206</v>
      </c>
      <c r="V33">
        <v>0</v>
      </c>
      <c r="W33">
        <f t="shared" si="4"/>
        <v>3206</v>
      </c>
      <c r="X33">
        <v>32</v>
      </c>
      <c r="Y33">
        <v>2</v>
      </c>
      <c r="Z33">
        <f t="shared" si="5"/>
        <v>100.1875</v>
      </c>
      <c r="AA33" t="s">
        <v>16</v>
      </c>
      <c r="AB33">
        <v>14603</v>
      </c>
      <c r="AC33">
        <v>0</v>
      </c>
      <c r="AE33">
        <v>0</v>
      </c>
      <c r="AF33">
        <f t="shared" si="6"/>
        <v>14603</v>
      </c>
      <c r="AG33">
        <v>435</v>
      </c>
      <c r="AH33">
        <f t="shared" si="7"/>
        <v>15038</v>
      </c>
      <c r="AI33">
        <v>230</v>
      </c>
      <c r="AJ33">
        <f t="shared" si="8"/>
        <v>6</v>
      </c>
      <c r="AK33">
        <f t="shared" si="25"/>
        <v>65.382608695652181</v>
      </c>
      <c r="AL33" t="s">
        <v>19</v>
      </c>
      <c r="AM33">
        <v>1426</v>
      </c>
      <c r="AN33">
        <v>447</v>
      </c>
      <c r="AO33">
        <v>0</v>
      </c>
      <c r="AP33">
        <f t="shared" si="9"/>
        <v>1873</v>
      </c>
      <c r="AQ33">
        <v>1838</v>
      </c>
      <c r="AR33">
        <f t="shared" si="10"/>
        <v>3711</v>
      </c>
      <c r="AS33">
        <v>39</v>
      </c>
      <c r="AT33">
        <f t="shared" si="11"/>
        <v>6</v>
      </c>
      <c r="AU33">
        <f t="shared" si="12"/>
        <v>95.15384615384616</v>
      </c>
      <c r="AV33" t="s">
        <v>20</v>
      </c>
      <c r="AW33">
        <v>737</v>
      </c>
      <c r="AX33">
        <v>3980</v>
      </c>
      <c r="AY33">
        <v>-100</v>
      </c>
      <c r="AZ33">
        <f t="shared" si="13"/>
        <v>4617</v>
      </c>
      <c r="BA33">
        <v>0</v>
      </c>
      <c r="BB33">
        <f t="shared" si="14"/>
        <v>4617</v>
      </c>
      <c r="BC33">
        <v>50</v>
      </c>
      <c r="BD33">
        <f t="shared" si="15"/>
        <v>7</v>
      </c>
      <c r="BE33">
        <f t="shared" si="16"/>
        <v>92.34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2818</v>
      </c>
      <c r="BS33">
        <v>0</v>
      </c>
      <c r="BT33">
        <f t="shared" si="21"/>
        <v>4059</v>
      </c>
      <c r="BU33">
        <v>0</v>
      </c>
      <c r="BV33">
        <f t="shared" si="22"/>
        <v>4059</v>
      </c>
      <c r="BW33">
        <v>72</v>
      </c>
      <c r="BX33">
        <f t="shared" si="23"/>
        <v>5</v>
      </c>
      <c r="BY33">
        <f t="shared" si="24"/>
        <v>56.375</v>
      </c>
      <c r="BZ33" t="s">
        <v>23</v>
      </c>
      <c r="CA33">
        <v>18707</v>
      </c>
    </row>
    <row r="34" spans="1:79" ht="17.25" customHeight="1" x14ac:dyDescent="0.3">
      <c r="A34" s="2">
        <v>44552</v>
      </c>
      <c r="B34" t="s">
        <v>88</v>
      </c>
      <c r="C34" t="s">
        <v>89</v>
      </c>
      <c r="D34" t="s">
        <v>27</v>
      </c>
      <c r="E34" t="s">
        <v>4</v>
      </c>
      <c r="F34">
        <v>1461</v>
      </c>
      <c r="G34">
        <v>1385</v>
      </c>
      <c r="H34">
        <v>0</v>
      </c>
      <c r="I34">
        <v>-15</v>
      </c>
      <c r="J34">
        <f t="shared" si="0"/>
        <v>2831</v>
      </c>
      <c r="K34">
        <v>0</v>
      </c>
      <c r="L34">
        <f t="shared" si="1"/>
        <v>2831</v>
      </c>
      <c r="M34">
        <v>160</v>
      </c>
      <c r="N34">
        <v>1</v>
      </c>
      <c r="O34">
        <f t="shared" si="2"/>
        <v>17.693750000000001</v>
      </c>
      <c r="P34" t="s">
        <v>15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A34" t="s">
        <v>16</v>
      </c>
      <c r="AB34">
        <v>3626</v>
      </c>
      <c r="AC34">
        <v>0</v>
      </c>
      <c r="AE34">
        <v>0</v>
      </c>
      <c r="AF34">
        <f t="shared" si="6"/>
        <v>3626</v>
      </c>
      <c r="AG34">
        <v>0</v>
      </c>
      <c r="AH34">
        <f t="shared" si="7"/>
        <v>3626</v>
      </c>
      <c r="AI34">
        <v>19</v>
      </c>
      <c r="AJ34">
        <f t="shared" si="8"/>
        <v>6</v>
      </c>
      <c r="AK34">
        <f t="shared" si="25"/>
        <v>190.84210526315789</v>
      </c>
      <c r="AL34" t="s">
        <v>19</v>
      </c>
      <c r="AM34">
        <v>1286</v>
      </c>
      <c r="AN34">
        <v>171</v>
      </c>
      <c r="AO34">
        <v>0</v>
      </c>
      <c r="AP34">
        <f t="shared" si="9"/>
        <v>1457</v>
      </c>
      <c r="AQ34">
        <v>600</v>
      </c>
      <c r="AR34">
        <f t="shared" si="10"/>
        <v>2057</v>
      </c>
      <c r="AS34">
        <v>23</v>
      </c>
      <c r="AT34">
        <f t="shared" si="11"/>
        <v>6</v>
      </c>
      <c r="AU34">
        <f t="shared" si="12"/>
        <v>89.434782608695656</v>
      </c>
      <c r="AV34" t="s">
        <v>20</v>
      </c>
      <c r="AW34">
        <v>121</v>
      </c>
      <c r="AX34">
        <v>400</v>
      </c>
      <c r="AY34">
        <v>-5</v>
      </c>
      <c r="AZ34">
        <f t="shared" si="13"/>
        <v>516</v>
      </c>
      <c r="BA34">
        <v>0</v>
      </c>
      <c r="BB34">
        <f t="shared" si="14"/>
        <v>516</v>
      </c>
      <c r="BC34">
        <v>13</v>
      </c>
      <c r="BD34">
        <f t="shared" si="15"/>
        <v>7</v>
      </c>
      <c r="BE34">
        <f t="shared" si="16"/>
        <v>39.692307692307693</v>
      </c>
      <c r="BF34" t="s">
        <v>21</v>
      </c>
      <c r="BG34">
        <v>623</v>
      </c>
      <c r="BH34">
        <v>300</v>
      </c>
      <c r="BI34">
        <v>0</v>
      </c>
      <c r="BJ34">
        <f t="shared" si="17"/>
        <v>923</v>
      </c>
      <c r="BK34">
        <v>0</v>
      </c>
      <c r="BL34">
        <f t="shared" si="18"/>
        <v>923</v>
      </c>
      <c r="BM34">
        <v>45</v>
      </c>
      <c r="BN34">
        <f t="shared" si="19"/>
        <v>5</v>
      </c>
      <c r="BO34">
        <f t="shared" si="20"/>
        <v>20.511111111111113</v>
      </c>
      <c r="BP34" t="s">
        <v>22</v>
      </c>
      <c r="BQ34">
        <v>705</v>
      </c>
      <c r="BR34">
        <v>3521</v>
      </c>
      <c r="BS34">
        <v>0</v>
      </c>
      <c r="BT34">
        <f t="shared" si="21"/>
        <v>4226</v>
      </c>
      <c r="BU34">
        <v>0</v>
      </c>
      <c r="BV34">
        <f t="shared" si="22"/>
        <v>4226</v>
      </c>
      <c r="BW34">
        <v>60</v>
      </c>
      <c r="BX34">
        <f t="shared" si="23"/>
        <v>5</v>
      </c>
      <c r="BY34">
        <f t="shared" si="24"/>
        <v>70.433333333333337</v>
      </c>
      <c r="BZ34" t="s">
        <v>23</v>
      </c>
      <c r="CA34">
        <v>7626</v>
      </c>
    </row>
    <row r="35" spans="1:79" ht="17.25" customHeight="1" x14ac:dyDescent="0.3">
      <c r="A35" s="2">
        <v>44552</v>
      </c>
      <c r="B35" t="s">
        <v>90</v>
      </c>
      <c r="C35" t="s">
        <v>91</v>
      </c>
      <c r="D35" t="s">
        <v>27</v>
      </c>
      <c r="E35" t="s">
        <v>4</v>
      </c>
      <c r="F35">
        <v>283</v>
      </c>
      <c r="G35">
        <v>0</v>
      </c>
      <c r="H35">
        <v>0</v>
      </c>
      <c r="I35">
        <v>-24</v>
      </c>
      <c r="J35">
        <f t="shared" si="0"/>
        <v>259</v>
      </c>
      <c r="K35">
        <v>0</v>
      </c>
      <c r="L35">
        <f t="shared" si="1"/>
        <v>259</v>
      </c>
      <c r="M35">
        <v>43</v>
      </c>
      <c r="N35">
        <v>1</v>
      </c>
      <c r="O35">
        <f t="shared" si="2"/>
        <v>6.0232558139534884</v>
      </c>
      <c r="P35" t="s">
        <v>15</v>
      </c>
      <c r="Q35">
        <v>393</v>
      </c>
      <c r="R35">
        <v>0</v>
      </c>
      <c r="S35">
        <v>0</v>
      </c>
      <c r="T35">
        <v>0</v>
      </c>
      <c r="U35">
        <f t="shared" si="3"/>
        <v>393</v>
      </c>
      <c r="V35">
        <v>0</v>
      </c>
      <c r="W35">
        <f t="shared" si="4"/>
        <v>393</v>
      </c>
      <c r="X35">
        <v>16</v>
      </c>
      <c r="Y35">
        <v>2</v>
      </c>
      <c r="Z35">
        <f t="shared" si="5"/>
        <v>24.5625</v>
      </c>
      <c r="AA35" t="s">
        <v>16</v>
      </c>
      <c r="AB35">
        <v>6704</v>
      </c>
      <c r="AC35">
        <v>0</v>
      </c>
      <c r="AE35">
        <v>-6</v>
      </c>
      <c r="AF35">
        <f t="shared" si="6"/>
        <v>6698</v>
      </c>
      <c r="AG35">
        <v>0</v>
      </c>
      <c r="AH35">
        <f t="shared" si="7"/>
        <v>6698</v>
      </c>
      <c r="AI35">
        <v>177</v>
      </c>
      <c r="AJ35">
        <f t="shared" si="8"/>
        <v>6</v>
      </c>
      <c r="AK35">
        <f t="shared" si="25"/>
        <v>37.841807909604519</v>
      </c>
      <c r="AL35" t="s">
        <v>19</v>
      </c>
      <c r="AM35">
        <v>1834</v>
      </c>
      <c r="AN35">
        <v>430</v>
      </c>
      <c r="AO35">
        <v>-40</v>
      </c>
      <c r="AP35">
        <f t="shared" si="9"/>
        <v>2224</v>
      </c>
      <c r="AQ35">
        <v>960</v>
      </c>
      <c r="AR35">
        <f t="shared" si="10"/>
        <v>3184</v>
      </c>
      <c r="AS35">
        <v>91</v>
      </c>
      <c r="AT35">
        <f t="shared" si="11"/>
        <v>6</v>
      </c>
      <c r="AU35">
        <f t="shared" si="12"/>
        <v>34.989010989010985</v>
      </c>
      <c r="AV35" t="s">
        <v>20</v>
      </c>
      <c r="AW35">
        <v>2254</v>
      </c>
      <c r="AX35">
        <v>0</v>
      </c>
      <c r="AY35">
        <v>-114</v>
      </c>
      <c r="AZ35">
        <f t="shared" si="13"/>
        <v>2140</v>
      </c>
      <c r="BA35">
        <v>0</v>
      </c>
      <c r="BB35">
        <f t="shared" si="14"/>
        <v>2140</v>
      </c>
      <c r="BC35">
        <v>102</v>
      </c>
      <c r="BD35">
        <f t="shared" si="15"/>
        <v>7</v>
      </c>
      <c r="BE35">
        <f t="shared" si="16"/>
        <v>20.980392156862745</v>
      </c>
      <c r="BF35" t="s">
        <v>21</v>
      </c>
      <c r="BG35">
        <v>846</v>
      </c>
      <c r="BH35">
        <v>2</v>
      </c>
      <c r="BI35">
        <v>0</v>
      </c>
      <c r="BJ35">
        <f t="shared" si="17"/>
        <v>848</v>
      </c>
      <c r="BK35">
        <v>0</v>
      </c>
      <c r="BL35">
        <f t="shared" si="18"/>
        <v>848</v>
      </c>
      <c r="BM35">
        <v>52</v>
      </c>
      <c r="BN35">
        <f t="shared" si="19"/>
        <v>5</v>
      </c>
      <c r="BO35">
        <f t="shared" si="20"/>
        <v>16.307692307692307</v>
      </c>
      <c r="BP35" t="s">
        <v>22</v>
      </c>
      <c r="BQ35">
        <v>3133</v>
      </c>
      <c r="BR35">
        <v>0</v>
      </c>
      <c r="BS35">
        <v>-32</v>
      </c>
      <c r="BT35">
        <f t="shared" si="21"/>
        <v>3101</v>
      </c>
      <c r="BU35">
        <v>0</v>
      </c>
      <c r="BV35">
        <f t="shared" si="22"/>
        <v>3101</v>
      </c>
      <c r="BW35">
        <v>41</v>
      </c>
      <c r="BX35">
        <f t="shared" si="23"/>
        <v>5</v>
      </c>
      <c r="BY35">
        <f t="shared" si="24"/>
        <v>75.634146341463421</v>
      </c>
      <c r="BZ35" t="s">
        <v>23</v>
      </c>
      <c r="CA35">
        <v>5110</v>
      </c>
    </row>
    <row r="36" spans="1:79" ht="17.25" customHeight="1" x14ac:dyDescent="0.3">
      <c r="A36" s="2">
        <v>44552</v>
      </c>
      <c r="B36" t="s">
        <v>92</v>
      </c>
      <c r="C36" t="s">
        <v>93</v>
      </c>
      <c r="D36" t="s">
        <v>27</v>
      </c>
      <c r="E36" t="s">
        <v>4</v>
      </c>
      <c r="F36">
        <v>240</v>
      </c>
      <c r="G36">
        <v>0</v>
      </c>
      <c r="H36">
        <v>0</v>
      </c>
      <c r="I36">
        <v>-24</v>
      </c>
      <c r="J36">
        <f t="shared" si="0"/>
        <v>216</v>
      </c>
      <c r="K36">
        <v>0</v>
      </c>
      <c r="L36">
        <f t="shared" si="1"/>
        <v>216</v>
      </c>
      <c r="M36">
        <v>32</v>
      </c>
      <c r="N36">
        <v>1</v>
      </c>
      <c r="O36">
        <f t="shared" si="2"/>
        <v>6.75</v>
      </c>
      <c r="P36" t="s">
        <v>15</v>
      </c>
      <c r="Q36">
        <v>325</v>
      </c>
      <c r="R36">
        <v>0</v>
      </c>
      <c r="S36">
        <v>0</v>
      </c>
      <c r="T36">
        <v>0</v>
      </c>
      <c r="U36">
        <f t="shared" si="3"/>
        <v>325</v>
      </c>
      <c r="V36">
        <v>0</v>
      </c>
      <c r="W36">
        <f t="shared" si="4"/>
        <v>325</v>
      </c>
      <c r="X36">
        <v>10</v>
      </c>
      <c r="Y36">
        <v>2</v>
      </c>
      <c r="Z36">
        <f t="shared" si="5"/>
        <v>32.5</v>
      </c>
      <c r="AA36" t="s">
        <v>16</v>
      </c>
      <c r="AB36">
        <v>6199</v>
      </c>
      <c r="AC36">
        <v>0</v>
      </c>
      <c r="AE36">
        <v>-6</v>
      </c>
      <c r="AF36">
        <f t="shared" si="6"/>
        <v>6193</v>
      </c>
      <c r="AG36">
        <v>0</v>
      </c>
      <c r="AH36">
        <f t="shared" si="7"/>
        <v>6193</v>
      </c>
      <c r="AI36">
        <v>153</v>
      </c>
      <c r="AJ36">
        <f t="shared" si="8"/>
        <v>6</v>
      </c>
      <c r="AK36">
        <f t="shared" si="25"/>
        <v>40.477124183006538</v>
      </c>
      <c r="AL36" t="s">
        <v>19</v>
      </c>
      <c r="AM36">
        <v>2351</v>
      </c>
      <c r="AN36">
        <v>221</v>
      </c>
      <c r="AO36">
        <v>-25</v>
      </c>
      <c r="AP36">
        <f t="shared" si="9"/>
        <v>2547</v>
      </c>
      <c r="AQ36">
        <v>1920</v>
      </c>
      <c r="AR36">
        <f t="shared" si="10"/>
        <v>4467</v>
      </c>
      <c r="AS36">
        <v>59</v>
      </c>
      <c r="AT36">
        <f t="shared" si="11"/>
        <v>6</v>
      </c>
      <c r="AU36">
        <f t="shared" si="12"/>
        <v>75.711864406779668</v>
      </c>
      <c r="AV36" t="s">
        <v>20</v>
      </c>
      <c r="AW36">
        <v>2136</v>
      </c>
      <c r="AX36">
        <v>0</v>
      </c>
      <c r="AY36">
        <v>-114</v>
      </c>
      <c r="AZ36">
        <f t="shared" si="13"/>
        <v>2022</v>
      </c>
      <c r="BA36">
        <v>0</v>
      </c>
      <c r="BB36">
        <f t="shared" si="14"/>
        <v>2022</v>
      </c>
      <c r="BC36">
        <v>89</v>
      </c>
      <c r="BD36">
        <f t="shared" si="15"/>
        <v>7</v>
      </c>
      <c r="BE36">
        <f t="shared" si="16"/>
        <v>22.719101123595507</v>
      </c>
      <c r="BF36" t="s">
        <v>21</v>
      </c>
      <c r="BG36">
        <v>1972</v>
      </c>
      <c r="BH36">
        <v>2</v>
      </c>
      <c r="BI36">
        <v>0</v>
      </c>
      <c r="BJ36">
        <f t="shared" si="17"/>
        <v>1974</v>
      </c>
      <c r="BK36">
        <v>0</v>
      </c>
      <c r="BL36">
        <f t="shared" si="18"/>
        <v>1974</v>
      </c>
      <c r="BM36">
        <v>44</v>
      </c>
      <c r="BN36">
        <f t="shared" si="19"/>
        <v>5</v>
      </c>
      <c r="BO36">
        <f t="shared" si="20"/>
        <v>44.863636363636367</v>
      </c>
      <c r="BP36" t="s">
        <v>22</v>
      </c>
      <c r="BQ36">
        <v>2237</v>
      </c>
      <c r="BR36">
        <v>0</v>
      </c>
      <c r="BS36">
        <v>-16</v>
      </c>
      <c r="BT36">
        <f t="shared" si="21"/>
        <v>2221</v>
      </c>
      <c r="BU36">
        <v>0</v>
      </c>
      <c r="BV36">
        <f t="shared" si="22"/>
        <v>2221</v>
      </c>
      <c r="BW36">
        <v>25</v>
      </c>
      <c r="BX36">
        <f t="shared" si="23"/>
        <v>5</v>
      </c>
      <c r="BY36">
        <f t="shared" si="24"/>
        <v>88.84</v>
      </c>
      <c r="BZ36" t="s">
        <v>23</v>
      </c>
      <c r="CA36">
        <v>13819</v>
      </c>
    </row>
    <row r="37" spans="1:79" ht="17.25" customHeight="1" x14ac:dyDescent="0.3">
      <c r="A37" s="2">
        <v>44552</v>
      </c>
      <c r="B37" t="s">
        <v>94</v>
      </c>
      <c r="C37" t="s">
        <v>95</v>
      </c>
      <c r="D37" t="s">
        <v>27</v>
      </c>
      <c r="E37" t="s">
        <v>4</v>
      </c>
      <c r="F37">
        <v>904</v>
      </c>
      <c r="G37">
        <v>0</v>
      </c>
      <c r="H37">
        <v>0</v>
      </c>
      <c r="I37">
        <v>-55</v>
      </c>
      <c r="J37">
        <f t="shared" si="0"/>
        <v>849</v>
      </c>
      <c r="K37">
        <v>0</v>
      </c>
      <c r="L37">
        <f t="shared" si="1"/>
        <v>849</v>
      </c>
      <c r="M37">
        <v>65</v>
      </c>
      <c r="N37">
        <v>1</v>
      </c>
      <c r="O37">
        <f t="shared" si="2"/>
        <v>13.061538461538461</v>
      </c>
      <c r="P37" t="s">
        <v>15</v>
      </c>
      <c r="Q37">
        <v>1041</v>
      </c>
      <c r="R37">
        <v>0</v>
      </c>
      <c r="S37">
        <v>0</v>
      </c>
      <c r="T37">
        <v>-10</v>
      </c>
      <c r="U37">
        <f t="shared" si="3"/>
        <v>1031</v>
      </c>
      <c r="V37">
        <v>0</v>
      </c>
      <c r="W37">
        <f t="shared" si="4"/>
        <v>1031</v>
      </c>
      <c r="X37">
        <v>21</v>
      </c>
      <c r="Y37">
        <v>2</v>
      </c>
      <c r="Z37">
        <f t="shared" si="5"/>
        <v>49.095238095238095</v>
      </c>
      <c r="AA37" t="s">
        <v>16</v>
      </c>
      <c r="AB37">
        <v>1778</v>
      </c>
      <c r="AC37">
        <v>0</v>
      </c>
      <c r="AE37">
        <v>0</v>
      </c>
      <c r="AF37">
        <f t="shared" si="6"/>
        <v>1778</v>
      </c>
      <c r="AG37">
        <v>0</v>
      </c>
      <c r="AH37">
        <f t="shared" si="7"/>
        <v>1778</v>
      </c>
      <c r="AI37">
        <v>61</v>
      </c>
      <c r="AJ37">
        <f t="shared" si="8"/>
        <v>6</v>
      </c>
      <c r="AK37">
        <f t="shared" si="25"/>
        <v>29.147540983606557</v>
      </c>
      <c r="AL37" t="s">
        <v>19</v>
      </c>
      <c r="AM37">
        <v>3536</v>
      </c>
      <c r="AN37">
        <v>300</v>
      </c>
      <c r="AO37">
        <v>-55</v>
      </c>
      <c r="AP37">
        <f t="shared" si="9"/>
        <v>3781</v>
      </c>
      <c r="AQ37">
        <v>0</v>
      </c>
      <c r="AR37">
        <f t="shared" si="10"/>
        <v>3781</v>
      </c>
      <c r="AS37">
        <v>24</v>
      </c>
      <c r="AT37">
        <f t="shared" si="11"/>
        <v>6</v>
      </c>
      <c r="AU37">
        <f t="shared" si="12"/>
        <v>157.54166666666666</v>
      </c>
      <c r="AV37" t="s">
        <v>20</v>
      </c>
      <c r="AW37">
        <v>2177</v>
      </c>
      <c r="AX37">
        <v>0</v>
      </c>
      <c r="AY37">
        <v>-10</v>
      </c>
      <c r="AZ37">
        <f t="shared" si="13"/>
        <v>2167</v>
      </c>
      <c r="BA37">
        <v>0</v>
      </c>
      <c r="BB37">
        <f t="shared" si="14"/>
        <v>2167</v>
      </c>
      <c r="BC37">
        <v>43</v>
      </c>
      <c r="BD37">
        <f t="shared" si="15"/>
        <v>7</v>
      </c>
      <c r="BE37">
        <f t="shared" si="16"/>
        <v>50.395348837209305</v>
      </c>
      <c r="BF37" t="s">
        <v>21</v>
      </c>
      <c r="BG37">
        <v>1064</v>
      </c>
      <c r="BH37">
        <v>0</v>
      </c>
      <c r="BI37">
        <v>0</v>
      </c>
      <c r="BJ37">
        <f t="shared" si="17"/>
        <v>1064</v>
      </c>
      <c r="BK37">
        <v>600</v>
      </c>
      <c r="BL37">
        <f t="shared" si="18"/>
        <v>1664</v>
      </c>
      <c r="BM37">
        <v>37</v>
      </c>
      <c r="BN37">
        <f t="shared" si="19"/>
        <v>5</v>
      </c>
      <c r="BO37">
        <f t="shared" si="20"/>
        <v>44.972972972972975</v>
      </c>
      <c r="BP37" t="s">
        <v>22</v>
      </c>
      <c r="BQ37">
        <v>3737</v>
      </c>
      <c r="BR37">
        <v>0</v>
      </c>
      <c r="BS37">
        <v>-100</v>
      </c>
      <c r="BT37">
        <f t="shared" si="21"/>
        <v>3637</v>
      </c>
      <c r="BU37">
        <v>0</v>
      </c>
      <c r="BV37">
        <f t="shared" si="22"/>
        <v>3637</v>
      </c>
      <c r="BW37">
        <v>30</v>
      </c>
      <c r="BX37">
        <f t="shared" si="23"/>
        <v>5</v>
      </c>
      <c r="BY37">
        <f t="shared" si="24"/>
        <v>121.23333333333333</v>
      </c>
      <c r="BZ37" t="s">
        <v>23</v>
      </c>
      <c r="CA37">
        <v>22534</v>
      </c>
    </row>
    <row r="38" spans="1:79" ht="17.25" customHeight="1" x14ac:dyDescent="0.3">
      <c r="A38" s="2">
        <v>44552</v>
      </c>
      <c r="B38" t="s">
        <v>96</v>
      </c>
      <c r="C38" t="s">
        <v>97</v>
      </c>
      <c r="D38" t="s">
        <v>27</v>
      </c>
      <c r="E38" t="s">
        <v>4</v>
      </c>
      <c r="F38">
        <v>1296</v>
      </c>
      <c r="G38">
        <v>0</v>
      </c>
      <c r="H38">
        <v>0</v>
      </c>
      <c r="I38">
        <v>-1285</v>
      </c>
      <c r="J38">
        <f t="shared" si="0"/>
        <v>11</v>
      </c>
      <c r="K38">
        <v>4000</v>
      </c>
      <c r="L38">
        <f t="shared" si="1"/>
        <v>4011</v>
      </c>
      <c r="M38">
        <v>1882</v>
      </c>
      <c r="N38">
        <v>1</v>
      </c>
      <c r="O38">
        <f t="shared" si="2"/>
        <v>2.1312433581296495</v>
      </c>
      <c r="P38" t="s">
        <v>15</v>
      </c>
      <c r="Q38">
        <v>5765</v>
      </c>
      <c r="R38">
        <v>0</v>
      </c>
      <c r="S38">
        <v>0</v>
      </c>
      <c r="T38">
        <v>-127</v>
      </c>
      <c r="U38">
        <f t="shared" si="3"/>
        <v>5638</v>
      </c>
      <c r="V38">
        <v>0</v>
      </c>
      <c r="W38">
        <f t="shared" si="4"/>
        <v>5638</v>
      </c>
      <c r="X38">
        <v>470</v>
      </c>
      <c r="Y38">
        <v>2</v>
      </c>
      <c r="Z38">
        <f t="shared" si="5"/>
        <v>11.995744680851065</v>
      </c>
      <c r="AA38" t="s">
        <v>16</v>
      </c>
      <c r="AB38">
        <v>29562</v>
      </c>
      <c r="AC38">
        <v>0</v>
      </c>
      <c r="AE38">
        <v>-697</v>
      </c>
      <c r="AF38">
        <f t="shared" si="6"/>
        <v>28865</v>
      </c>
      <c r="AG38">
        <f>2000+32000</f>
        <v>34000</v>
      </c>
      <c r="AH38">
        <f t="shared" si="7"/>
        <v>62865</v>
      </c>
      <c r="AI38">
        <v>2542</v>
      </c>
      <c r="AJ38">
        <f t="shared" si="8"/>
        <v>6</v>
      </c>
      <c r="AK38">
        <f t="shared" si="25"/>
        <v>24.730527143981117</v>
      </c>
      <c r="AL38" t="s">
        <v>19</v>
      </c>
      <c r="AM38">
        <v>8769</v>
      </c>
      <c r="AN38">
        <v>4943</v>
      </c>
      <c r="AO38">
        <v>-2880</v>
      </c>
      <c r="AP38">
        <f t="shared" si="9"/>
        <v>10832</v>
      </c>
      <c r="AQ38">
        <f>20000+7000</f>
        <v>27000</v>
      </c>
      <c r="AR38">
        <f t="shared" si="10"/>
        <v>37832</v>
      </c>
      <c r="AS38">
        <v>1093</v>
      </c>
      <c r="AT38">
        <f t="shared" si="11"/>
        <v>6</v>
      </c>
      <c r="AU38">
        <f t="shared" si="12"/>
        <v>34.612991765782247</v>
      </c>
      <c r="AV38" t="s">
        <v>20</v>
      </c>
      <c r="AW38">
        <v>9141</v>
      </c>
      <c r="AX38">
        <v>0</v>
      </c>
      <c r="AY38">
        <v>-1147</v>
      </c>
      <c r="AZ38">
        <f t="shared" si="13"/>
        <v>7994</v>
      </c>
      <c r="BA38">
        <v>5000</v>
      </c>
      <c r="BB38">
        <f t="shared" si="14"/>
        <v>12994</v>
      </c>
      <c r="BC38">
        <v>704</v>
      </c>
      <c r="BD38">
        <f t="shared" si="15"/>
        <v>7</v>
      </c>
      <c r="BE38">
        <f t="shared" si="16"/>
        <v>18.457386363636363</v>
      </c>
      <c r="BF38" t="s">
        <v>21</v>
      </c>
      <c r="BG38">
        <v>41</v>
      </c>
      <c r="BH38">
        <v>0</v>
      </c>
      <c r="BI38">
        <v>-40</v>
      </c>
      <c r="BJ38">
        <f t="shared" si="17"/>
        <v>1</v>
      </c>
      <c r="BK38">
        <v>5000</v>
      </c>
      <c r="BL38">
        <f t="shared" si="18"/>
        <v>5001</v>
      </c>
      <c r="BM38">
        <v>424</v>
      </c>
      <c r="BN38">
        <f t="shared" si="19"/>
        <v>5</v>
      </c>
      <c r="BO38">
        <f t="shared" si="20"/>
        <v>11.794811320754716</v>
      </c>
      <c r="BP38" t="s">
        <v>22</v>
      </c>
      <c r="BQ38">
        <v>2074</v>
      </c>
      <c r="BR38">
        <v>0</v>
      </c>
      <c r="BS38">
        <v>-709</v>
      </c>
      <c r="BT38">
        <f t="shared" si="21"/>
        <v>1365</v>
      </c>
      <c r="BU38">
        <v>2100</v>
      </c>
      <c r="BV38">
        <f t="shared" si="22"/>
        <v>3465</v>
      </c>
      <c r="BW38">
        <v>512</v>
      </c>
      <c r="BX38">
        <f t="shared" si="23"/>
        <v>5</v>
      </c>
      <c r="BY38">
        <f t="shared" si="24"/>
        <v>6.767578125</v>
      </c>
      <c r="BZ38" t="s">
        <v>23</v>
      </c>
      <c r="CA38">
        <v>7331</v>
      </c>
    </row>
    <row r="39" spans="1:79" ht="17.25" customHeight="1" x14ac:dyDescent="0.3">
      <c r="A39" s="2">
        <v>44552</v>
      </c>
      <c r="B39" t="s">
        <v>98</v>
      </c>
      <c r="C39" t="s">
        <v>99</v>
      </c>
      <c r="D39" t="s">
        <v>27</v>
      </c>
      <c r="E39" t="s">
        <v>4</v>
      </c>
      <c r="F39">
        <v>669</v>
      </c>
      <c r="G39">
        <v>0</v>
      </c>
      <c r="H39">
        <v>0</v>
      </c>
      <c r="I39">
        <v>-216</v>
      </c>
      <c r="J39">
        <f t="shared" si="0"/>
        <v>453</v>
      </c>
      <c r="K39">
        <v>0</v>
      </c>
      <c r="L39">
        <f t="shared" si="1"/>
        <v>453</v>
      </c>
      <c r="M39">
        <v>100</v>
      </c>
      <c r="N39">
        <v>1</v>
      </c>
      <c r="O39">
        <f t="shared" si="2"/>
        <v>4.53</v>
      </c>
      <c r="P39" t="s">
        <v>15</v>
      </c>
      <c r="Q39">
        <v>409</v>
      </c>
      <c r="R39">
        <v>0</v>
      </c>
      <c r="S39">
        <v>0</v>
      </c>
      <c r="T39">
        <v>-10</v>
      </c>
      <c r="U39">
        <f t="shared" si="3"/>
        <v>399</v>
      </c>
      <c r="V39">
        <v>0</v>
      </c>
      <c r="W39">
        <f t="shared" si="4"/>
        <v>399</v>
      </c>
      <c r="X39">
        <v>26</v>
      </c>
      <c r="Y39">
        <v>2</v>
      </c>
      <c r="Z39">
        <f t="shared" si="5"/>
        <v>15.346153846153847</v>
      </c>
      <c r="AA39" t="s">
        <v>16</v>
      </c>
      <c r="AB39">
        <v>5595</v>
      </c>
      <c r="AC39">
        <v>0</v>
      </c>
      <c r="AE39">
        <v>-489</v>
      </c>
      <c r="AF39">
        <f t="shared" si="6"/>
        <v>5106</v>
      </c>
      <c r="AG39">
        <v>0</v>
      </c>
      <c r="AH39">
        <f t="shared" si="7"/>
        <v>5106</v>
      </c>
      <c r="AI39">
        <v>1637</v>
      </c>
      <c r="AJ39">
        <f t="shared" si="8"/>
        <v>6</v>
      </c>
      <c r="AK39">
        <f t="shared" si="25"/>
        <v>3.1191203420891878</v>
      </c>
      <c r="AL39" t="s">
        <v>19</v>
      </c>
      <c r="AM39">
        <v>8</v>
      </c>
      <c r="AN39">
        <v>0</v>
      </c>
      <c r="AO39">
        <v>-6</v>
      </c>
      <c r="AP39">
        <f t="shared" si="9"/>
        <v>2</v>
      </c>
      <c r="AQ39">
        <v>0</v>
      </c>
      <c r="AR39">
        <f t="shared" si="10"/>
        <v>2</v>
      </c>
      <c r="AS39">
        <v>821</v>
      </c>
      <c r="AT39">
        <f t="shared" si="11"/>
        <v>6</v>
      </c>
      <c r="AU39">
        <f t="shared" si="12"/>
        <v>2.4360535931790498E-3</v>
      </c>
      <c r="AV39" t="s">
        <v>20</v>
      </c>
      <c r="AW39">
        <v>6093</v>
      </c>
      <c r="AX39">
        <v>0</v>
      </c>
      <c r="AY39">
        <v>-871</v>
      </c>
      <c r="AZ39">
        <f t="shared" si="13"/>
        <v>5222</v>
      </c>
      <c r="BA39">
        <v>0</v>
      </c>
      <c r="BB39">
        <f t="shared" si="14"/>
        <v>5222</v>
      </c>
      <c r="BC39">
        <v>633</v>
      </c>
      <c r="BD39">
        <f t="shared" si="15"/>
        <v>7</v>
      </c>
      <c r="BE39">
        <f t="shared" si="16"/>
        <v>8.2496050552922586</v>
      </c>
      <c r="BF39" t="s">
        <v>21</v>
      </c>
      <c r="BG39">
        <v>351</v>
      </c>
      <c r="BH39">
        <v>0</v>
      </c>
      <c r="BI39">
        <v>-40</v>
      </c>
      <c r="BJ39">
        <f t="shared" si="17"/>
        <v>311</v>
      </c>
      <c r="BK39">
        <v>0</v>
      </c>
      <c r="BL39">
        <f t="shared" si="18"/>
        <v>311</v>
      </c>
      <c r="BM39">
        <v>119</v>
      </c>
      <c r="BN39">
        <f t="shared" si="19"/>
        <v>5</v>
      </c>
      <c r="BO39">
        <f t="shared" si="20"/>
        <v>2.6134453781512605</v>
      </c>
      <c r="BP39" t="s">
        <v>22</v>
      </c>
      <c r="BQ39">
        <v>307</v>
      </c>
      <c r="BR39">
        <v>0</v>
      </c>
      <c r="BS39">
        <v>-120</v>
      </c>
      <c r="BT39">
        <f t="shared" si="21"/>
        <v>187</v>
      </c>
      <c r="BU39">
        <v>0</v>
      </c>
      <c r="BV39">
        <f t="shared" si="22"/>
        <v>187</v>
      </c>
      <c r="BW39">
        <v>89</v>
      </c>
      <c r="BX39">
        <f t="shared" si="23"/>
        <v>5</v>
      </c>
      <c r="BY39">
        <f t="shared" si="24"/>
        <v>2.101123595505618</v>
      </c>
      <c r="BZ39" t="s">
        <v>23</v>
      </c>
      <c r="CA39">
        <v>-34943</v>
      </c>
    </row>
    <row r="40" spans="1:79" ht="17.25" customHeight="1" x14ac:dyDescent="0.3">
      <c r="A40" s="2">
        <v>44552</v>
      </c>
      <c r="B40" t="s">
        <v>100</v>
      </c>
      <c r="C40" t="s">
        <v>101</v>
      </c>
      <c r="D40" t="s">
        <v>27</v>
      </c>
      <c r="E40" t="s">
        <v>4</v>
      </c>
      <c r="F40">
        <v>6359</v>
      </c>
      <c r="G40">
        <v>0</v>
      </c>
      <c r="H40">
        <v>0</v>
      </c>
      <c r="I40">
        <v>-1328</v>
      </c>
      <c r="J40">
        <f t="shared" si="0"/>
        <v>5031</v>
      </c>
      <c r="K40">
        <v>0</v>
      </c>
      <c r="L40">
        <f t="shared" si="1"/>
        <v>5031</v>
      </c>
      <c r="M40">
        <v>2054</v>
      </c>
      <c r="N40">
        <v>1</v>
      </c>
      <c r="O40">
        <f t="shared" si="2"/>
        <v>2.4493670886075951</v>
      </c>
      <c r="P40" t="s">
        <v>15</v>
      </c>
      <c r="Q40">
        <v>2526</v>
      </c>
      <c r="R40">
        <v>0</v>
      </c>
      <c r="S40">
        <v>0</v>
      </c>
      <c r="T40">
        <v>-82</v>
      </c>
      <c r="U40">
        <f t="shared" si="3"/>
        <v>2444</v>
      </c>
      <c r="V40">
        <v>0</v>
      </c>
      <c r="W40">
        <f t="shared" si="4"/>
        <v>2444</v>
      </c>
      <c r="X40">
        <v>460</v>
      </c>
      <c r="Y40">
        <v>2</v>
      </c>
      <c r="Z40">
        <f t="shared" si="5"/>
        <v>5.3130434782608695</v>
      </c>
      <c r="AA40" t="s">
        <v>16</v>
      </c>
      <c r="AB40">
        <v>5023</v>
      </c>
      <c r="AC40">
        <v>0</v>
      </c>
      <c r="AE40">
        <v>-4650</v>
      </c>
      <c r="AF40">
        <f t="shared" si="6"/>
        <v>373</v>
      </c>
      <c r="AG40">
        <f>58000+10500</f>
        <v>68500</v>
      </c>
      <c r="AH40">
        <f t="shared" si="7"/>
        <v>68873</v>
      </c>
      <c r="AI40">
        <v>8249</v>
      </c>
      <c r="AJ40">
        <f t="shared" si="8"/>
        <v>6</v>
      </c>
      <c r="AK40">
        <f t="shared" si="25"/>
        <v>8.3492544550854646</v>
      </c>
      <c r="AL40" t="s">
        <v>19</v>
      </c>
      <c r="AM40">
        <v>8890</v>
      </c>
      <c r="AN40">
        <v>5000</v>
      </c>
      <c r="AO40">
        <v>-8775</v>
      </c>
      <c r="AP40">
        <f t="shared" si="9"/>
        <v>5115</v>
      </c>
      <c r="AQ40">
        <v>32300</v>
      </c>
      <c r="AR40">
        <f t="shared" si="10"/>
        <v>37415</v>
      </c>
      <c r="AS40">
        <v>3543</v>
      </c>
      <c r="AT40">
        <f t="shared" si="11"/>
        <v>6</v>
      </c>
      <c r="AU40">
        <f t="shared" si="12"/>
        <v>10.560259666948914</v>
      </c>
      <c r="AV40" t="s">
        <v>20</v>
      </c>
      <c r="AW40">
        <v>9656</v>
      </c>
      <c r="AX40">
        <v>0</v>
      </c>
      <c r="AY40">
        <v>-4193</v>
      </c>
      <c r="AZ40">
        <f t="shared" si="13"/>
        <v>5463</v>
      </c>
      <c r="BA40">
        <v>12000</v>
      </c>
      <c r="BB40">
        <f t="shared" si="14"/>
        <v>17463</v>
      </c>
      <c r="BC40">
        <v>2607</v>
      </c>
      <c r="BD40">
        <f t="shared" si="15"/>
        <v>7</v>
      </c>
      <c r="BE40">
        <f t="shared" si="16"/>
        <v>6.6985040276179513</v>
      </c>
      <c r="BF40" t="s">
        <v>21</v>
      </c>
      <c r="BG40">
        <v>573</v>
      </c>
      <c r="BH40">
        <v>0</v>
      </c>
      <c r="BI40">
        <v>-307</v>
      </c>
      <c r="BJ40">
        <f t="shared" si="17"/>
        <v>266</v>
      </c>
      <c r="BK40">
        <v>8000</v>
      </c>
      <c r="BL40">
        <f t="shared" si="18"/>
        <v>8266</v>
      </c>
      <c r="BM40">
        <v>1129</v>
      </c>
      <c r="BN40">
        <f t="shared" si="19"/>
        <v>5</v>
      </c>
      <c r="BO40">
        <f t="shared" si="20"/>
        <v>7.3215234720992024</v>
      </c>
      <c r="BP40" t="s">
        <v>22</v>
      </c>
      <c r="BQ40">
        <v>789</v>
      </c>
      <c r="BR40">
        <v>0</v>
      </c>
      <c r="BS40">
        <v>-555</v>
      </c>
      <c r="BT40">
        <f t="shared" si="21"/>
        <v>234</v>
      </c>
      <c r="BU40">
        <v>2000</v>
      </c>
      <c r="BV40">
        <f t="shared" si="22"/>
        <v>2234</v>
      </c>
      <c r="BW40">
        <v>848</v>
      </c>
      <c r="BX40">
        <f t="shared" si="23"/>
        <v>5</v>
      </c>
      <c r="BY40">
        <f t="shared" si="24"/>
        <v>2.6344339622641511</v>
      </c>
      <c r="BZ40" t="s">
        <v>23</v>
      </c>
      <c r="CA40">
        <v>1900</v>
      </c>
    </row>
    <row r="41" spans="1:79" ht="17.25" customHeight="1" x14ac:dyDescent="0.3">
      <c r="A41" s="2">
        <v>44552</v>
      </c>
      <c r="B41" t="s">
        <v>102</v>
      </c>
      <c r="C41" t="s">
        <v>103</v>
      </c>
      <c r="D41" t="s">
        <v>27</v>
      </c>
      <c r="E41" t="s">
        <v>4</v>
      </c>
      <c r="F41">
        <v>901</v>
      </c>
      <c r="G41">
        <v>0</v>
      </c>
      <c r="H41">
        <v>0</v>
      </c>
      <c r="I41">
        <v>-69</v>
      </c>
      <c r="J41">
        <f t="shared" si="0"/>
        <v>832</v>
      </c>
      <c r="K41">
        <v>0</v>
      </c>
      <c r="L41">
        <f t="shared" si="1"/>
        <v>832</v>
      </c>
      <c r="M41">
        <v>209</v>
      </c>
      <c r="N41">
        <v>1</v>
      </c>
      <c r="O41">
        <f t="shared" si="2"/>
        <v>3.9808612440191387</v>
      </c>
      <c r="P41" t="s">
        <v>15</v>
      </c>
      <c r="Q41">
        <v>214</v>
      </c>
      <c r="R41">
        <v>0</v>
      </c>
      <c r="S41">
        <v>0</v>
      </c>
      <c r="T41">
        <v>-7</v>
      </c>
      <c r="U41">
        <f t="shared" si="3"/>
        <v>207</v>
      </c>
      <c r="V41">
        <v>0</v>
      </c>
      <c r="W41">
        <f t="shared" si="4"/>
        <v>207</v>
      </c>
      <c r="X41">
        <v>44</v>
      </c>
      <c r="Y41">
        <v>2</v>
      </c>
      <c r="Z41">
        <f t="shared" si="5"/>
        <v>4.7045454545454541</v>
      </c>
      <c r="AA41" t="s">
        <v>16</v>
      </c>
      <c r="AB41">
        <v>4510</v>
      </c>
      <c r="AC41">
        <v>0</v>
      </c>
      <c r="AE41">
        <v>-107</v>
      </c>
      <c r="AF41">
        <f t="shared" si="6"/>
        <v>4403</v>
      </c>
      <c r="AG41">
        <v>0</v>
      </c>
      <c r="AH41">
        <f t="shared" si="7"/>
        <v>4403</v>
      </c>
      <c r="AI41">
        <v>220</v>
      </c>
      <c r="AJ41">
        <f t="shared" si="8"/>
        <v>6</v>
      </c>
      <c r="AK41">
        <f t="shared" si="25"/>
        <v>20.013636363636362</v>
      </c>
      <c r="AL41" t="s">
        <v>19</v>
      </c>
      <c r="AM41">
        <v>812</v>
      </c>
      <c r="AN41">
        <v>70</v>
      </c>
      <c r="AO41">
        <v>-63</v>
      </c>
      <c r="AP41">
        <f t="shared" si="9"/>
        <v>819</v>
      </c>
      <c r="AQ41">
        <v>0</v>
      </c>
      <c r="AR41">
        <f t="shared" si="10"/>
        <v>819</v>
      </c>
      <c r="AS41">
        <v>69</v>
      </c>
      <c r="AT41">
        <f t="shared" si="11"/>
        <v>6</v>
      </c>
      <c r="AU41">
        <f t="shared" si="12"/>
        <v>11.869565217391305</v>
      </c>
      <c r="AV41" t="s">
        <v>20</v>
      </c>
      <c r="AW41">
        <v>1961</v>
      </c>
      <c r="AX41">
        <v>0</v>
      </c>
      <c r="AY41">
        <v>-106</v>
      </c>
      <c r="AZ41">
        <f t="shared" si="13"/>
        <v>1855</v>
      </c>
      <c r="BA41">
        <v>0</v>
      </c>
      <c r="BB41">
        <f t="shared" si="14"/>
        <v>1855</v>
      </c>
      <c r="BC41">
        <v>105</v>
      </c>
      <c r="BD41">
        <f t="shared" si="15"/>
        <v>7</v>
      </c>
      <c r="BE41">
        <f t="shared" si="16"/>
        <v>17.666666666666668</v>
      </c>
      <c r="BF41" t="s">
        <v>21</v>
      </c>
      <c r="BG41">
        <v>281</v>
      </c>
      <c r="BH41">
        <v>50</v>
      </c>
      <c r="BI41">
        <v>-31</v>
      </c>
      <c r="BJ41">
        <f t="shared" si="17"/>
        <v>300</v>
      </c>
      <c r="BK41">
        <v>0</v>
      </c>
      <c r="BL41">
        <f t="shared" si="18"/>
        <v>300</v>
      </c>
      <c r="BM41">
        <v>25</v>
      </c>
      <c r="BN41">
        <f t="shared" si="19"/>
        <v>5</v>
      </c>
      <c r="BO41">
        <f t="shared" si="20"/>
        <v>12</v>
      </c>
      <c r="BP41" t="s">
        <v>22</v>
      </c>
      <c r="BQ41">
        <v>970</v>
      </c>
      <c r="BR41">
        <v>0</v>
      </c>
      <c r="BS41">
        <v>-15</v>
      </c>
      <c r="BT41">
        <f t="shared" si="21"/>
        <v>955</v>
      </c>
      <c r="BU41">
        <v>0</v>
      </c>
      <c r="BV41">
        <f t="shared" si="22"/>
        <v>955</v>
      </c>
      <c r="BW41">
        <v>36</v>
      </c>
      <c r="BX41">
        <f t="shared" si="23"/>
        <v>5</v>
      </c>
      <c r="BY41">
        <f t="shared" si="24"/>
        <v>26.527777777777779</v>
      </c>
      <c r="BZ41" t="s">
        <v>23</v>
      </c>
      <c r="CA41">
        <v>1600</v>
      </c>
    </row>
    <row r="42" spans="1:79" ht="17.25" customHeight="1" x14ac:dyDescent="0.3">
      <c r="A42" s="2">
        <v>44552</v>
      </c>
      <c r="B42" t="s">
        <v>104</v>
      </c>
      <c r="C42" t="s">
        <v>105</v>
      </c>
      <c r="D42" t="s">
        <v>27</v>
      </c>
      <c r="E42" t="s">
        <v>4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v>0</v>
      </c>
      <c r="L42">
        <f t="shared" si="1"/>
        <v>0</v>
      </c>
      <c r="M42">
        <v>81</v>
      </c>
      <c r="N42">
        <v>1</v>
      </c>
      <c r="O42">
        <f t="shared" si="2"/>
        <v>0</v>
      </c>
      <c r="P42" t="s">
        <v>15</v>
      </c>
      <c r="Q42">
        <v>158</v>
      </c>
      <c r="R42">
        <v>0</v>
      </c>
      <c r="S42">
        <v>0</v>
      </c>
      <c r="T42">
        <v>-10</v>
      </c>
      <c r="U42">
        <f t="shared" si="3"/>
        <v>148</v>
      </c>
      <c r="V42">
        <v>0</v>
      </c>
      <c r="W42">
        <f t="shared" si="4"/>
        <v>148</v>
      </c>
      <c r="X42">
        <v>21</v>
      </c>
      <c r="Y42">
        <v>2</v>
      </c>
      <c r="Z42">
        <f t="shared" si="5"/>
        <v>7.0476190476190474</v>
      </c>
      <c r="AA42" t="s">
        <v>16</v>
      </c>
      <c r="AB42">
        <v>440</v>
      </c>
      <c r="AC42">
        <v>0</v>
      </c>
      <c r="AE42">
        <v>-45</v>
      </c>
      <c r="AF42">
        <f t="shared" si="6"/>
        <v>395</v>
      </c>
      <c r="AG42">
        <v>0</v>
      </c>
      <c r="AH42">
        <f t="shared" si="7"/>
        <v>395</v>
      </c>
      <c r="AI42">
        <v>34</v>
      </c>
      <c r="AJ42">
        <f t="shared" si="8"/>
        <v>6</v>
      </c>
      <c r="AK42">
        <f t="shared" si="25"/>
        <v>11.617647058823529</v>
      </c>
      <c r="AL42" t="s">
        <v>19</v>
      </c>
      <c r="AM42">
        <v>501</v>
      </c>
      <c r="AN42">
        <v>0</v>
      </c>
      <c r="AO42">
        <v>-94</v>
      </c>
      <c r="AP42">
        <f t="shared" si="9"/>
        <v>407</v>
      </c>
      <c r="AQ42">
        <v>0</v>
      </c>
      <c r="AR42">
        <f t="shared" si="10"/>
        <v>407</v>
      </c>
      <c r="AS42">
        <v>27</v>
      </c>
      <c r="AT42">
        <f t="shared" si="11"/>
        <v>6</v>
      </c>
      <c r="AU42">
        <f t="shared" si="12"/>
        <v>15.074074074074074</v>
      </c>
      <c r="AV42" t="s">
        <v>20</v>
      </c>
      <c r="AW42">
        <v>150</v>
      </c>
      <c r="AX42">
        <v>0</v>
      </c>
      <c r="AY42">
        <v>-80</v>
      </c>
      <c r="AZ42">
        <f t="shared" si="13"/>
        <v>70</v>
      </c>
      <c r="BA42">
        <v>0</v>
      </c>
      <c r="BB42">
        <f t="shared" si="14"/>
        <v>70</v>
      </c>
      <c r="BC42">
        <v>12</v>
      </c>
      <c r="BD42">
        <f t="shared" si="15"/>
        <v>7</v>
      </c>
      <c r="BE42">
        <f t="shared" si="16"/>
        <v>5.833333333333333</v>
      </c>
      <c r="BF42" t="s">
        <v>21</v>
      </c>
      <c r="BG42">
        <v>232</v>
      </c>
      <c r="BH42">
        <v>0</v>
      </c>
      <c r="BI42">
        <v>0</v>
      </c>
      <c r="BJ42">
        <f t="shared" si="17"/>
        <v>232</v>
      </c>
      <c r="BK42">
        <v>0</v>
      </c>
      <c r="BL42">
        <f t="shared" si="18"/>
        <v>232</v>
      </c>
      <c r="BM42">
        <v>9</v>
      </c>
      <c r="BN42">
        <f t="shared" si="19"/>
        <v>5</v>
      </c>
      <c r="BO42">
        <f t="shared" si="20"/>
        <v>25.777777777777779</v>
      </c>
      <c r="BP42" t="s">
        <v>22</v>
      </c>
      <c r="BQ42">
        <v>149</v>
      </c>
      <c r="BR42">
        <v>0</v>
      </c>
      <c r="BS42">
        <v>-15</v>
      </c>
      <c r="BT42">
        <f t="shared" si="21"/>
        <v>134</v>
      </c>
      <c r="BU42">
        <v>0</v>
      </c>
      <c r="BV42">
        <f t="shared" si="22"/>
        <v>134</v>
      </c>
      <c r="BW42">
        <v>23</v>
      </c>
      <c r="BX42">
        <f t="shared" si="23"/>
        <v>5</v>
      </c>
      <c r="BY42">
        <f t="shared" si="24"/>
        <v>5.8260869565217392</v>
      </c>
      <c r="BZ42" t="s">
        <v>23</v>
      </c>
      <c r="CA42">
        <v>0</v>
      </c>
    </row>
    <row r="43" spans="1:79" ht="17.25" customHeight="1" x14ac:dyDescent="0.3">
      <c r="A43" s="2">
        <v>44552</v>
      </c>
      <c r="B43" t="s">
        <v>106</v>
      </c>
      <c r="C43" t="s">
        <v>107</v>
      </c>
      <c r="D43" t="s">
        <v>27</v>
      </c>
      <c r="E43" t="s">
        <v>4</v>
      </c>
      <c r="F43">
        <v>561</v>
      </c>
      <c r="G43">
        <v>0</v>
      </c>
      <c r="H43">
        <v>0</v>
      </c>
      <c r="I43">
        <v>-27</v>
      </c>
      <c r="J43">
        <f t="shared" si="0"/>
        <v>534</v>
      </c>
      <c r="K43">
        <v>0</v>
      </c>
      <c r="L43">
        <f t="shared" si="1"/>
        <v>534</v>
      </c>
      <c r="M43">
        <v>71</v>
      </c>
      <c r="N43">
        <v>1</v>
      </c>
      <c r="O43">
        <f t="shared" si="2"/>
        <v>7.52112676056338</v>
      </c>
      <c r="P43" t="s">
        <v>15</v>
      </c>
      <c r="Q43">
        <v>592</v>
      </c>
      <c r="R43">
        <v>0</v>
      </c>
      <c r="S43">
        <v>0</v>
      </c>
      <c r="T43">
        <v>-20</v>
      </c>
      <c r="U43">
        <f t="shared" si="3"/>
        <v>572</v>
      </c>
      <c r="V43">
        <v>0</v>
      </c>
      <c r="W43">
        <f t="shared" si="4"/>
        <v>572</v>
      </c>
      <c r="X43">
        <v>19</v>
      </c>
      <c r="Y43">
        <v>2</v>
      </c>
      <c r="Z43">
        <f t="shared" si="5"/>
        <v>30.105263157894736</v>
      </c>
      <c r="AA43" t="s">
        <v>16</v>
      </c>
      <c r="AB43">
        <v>31</v>
      </c>
      <c r="AC43">
        <v>0</v>
      </c>
      <c r="AE43">
        <v>-5</v>
      </c>
      <c r="AF43">
        <f t="shared" si="6"/>
        <v>26</v>
      </c>
      <c r="AG43">
        <v>0</v>
      </c>
      <c r="AH43">
        <f t="shared" si="7"/>
        <v>26</v>
      </c>
      <c r="AI43">
        <v>12</v>
      </c>
      <c r="AJ43">
        <f t="shared" si="8"/>
        <v>6</v>
      </c>
      <c r="AK43">
        <f t="shared" si="25"/>
        <v>2.1666666666666665</v>
      </c>
      <c r="AL43" t="s">
        <v>19</v>
      </c>
      <c r="AM43">
        <v>905</v>
      </c>
      <c r="AN43">
        <v>0</v>
      </c>
      <c r="AO43">
        <v>-20</v>
      </c>
      <c r="AP43">
        <f t="shared" si="9"/>
        <v>885</v>
      </c>
      <c r="AQ43">
        <v>400</v>
      </c>
      <c r="AR43">
        <f t="shared" si="10"/>
        <v>1285</v>
      </c>
      <c r="AS43">
        <v>10</v>
      </c>
      <c r="AT43">
        <f t="shared" si="11"/>
        <v>6</v>
      </c>
      <c r="AU43">
        <f t="shared" si="12"/>
        <v>128.5</v>
      </c>
      <c r="AV43" t="s">
        <v>20</v>
      </c>
      <c r="AW43">
        <v>245</v>
      </c>
      <c r="AX43">
        <v>0</v>
      </c>
      <c r="AY43">
        <v>0</v>
      </c>
      <c r="AZ43">
        <f t="shared" si="13"/>
        <v>245</v>
      </c>
      <c r="BA43">
        <v>0</v>
      </c>
      <c r="BB43">
        <f t="shared" si="14"/>
        <v>245</v>
      </c>
      <c r="BC43">
        <v>2</v>
      </c>
      <c r="BD43">
        <f t="shared" si="15"/>
        <v>7</v>
      </c>
      <c r="BE43">
        <f t="shared" si="16"/>
        <v>122.5</v>
      </c>
      <c r="BF43" t="s">
        <v>21</v>
      </c>
      <c r="BG43">
        <v>494</v>
      </c>
      <c r="BH43">
        <v>0</v>
      </c>
      <c r="BI43">
        <v>0</v>
      </c>
      <c r="BJ43">
        <f t="shared" si="17"/>
        <v>494</v>
      </c>
      <c r="BK43">
        <v>0</v>
      </c>
      <c r="BL43">
        <f t="shared" si="18"/>
        <v>494</v>
      </c>
      <c r="BM43">
        <v>8</v>
      </c>
      <c r="BN43">
        <f t="shared" si="19"/>
        <v>5</v>
      </c>
      <c r="BO43">
        <f t="shared" si="20"/>
        <v>61.75</v>
      </c>
      <c r="BP43" t="s">
        <v>22</v>
      </c>
      <c r="BQ43">
        <v>1097</v>
      </c>
      <c r="BR43">
        <v>0</v>
      </c>
      <c r="BS43">
        <v>-10</v>
      </c>
      <c r="BT43">
        <f t="shared" si="21"/>
        <v>1087</v>
      </c>
      <c r="BU43">
        <v>0</v>
      </c>
      <c r="BV43">
        <f t="shared" si="22"/>
        <v>1087</v>
      </c>
      <c r="BW43">
        <v>21</v>
      </c>
      <c r="BX43">
        <f t="shared" si="23"/>
        <v>5</v>
      </c>
      <c r="BY43">
        <f t="shared" si="24"/>
        <v>51.761904761904759</v>
      </c>
      <c r="BZ43" t="s">
        <v>23</v>
      </c>
      <c r="CA43">
        <v>0</v>
      </c>
    </row>
    <row r="44" spans="1:79" ht="17.25" customHeight="1" x14ac:dyDescent="0.3">
      <c r="A44" s="2">
        <v>44552</v>
      </c>
      <c r="B44" t="s">
        <v>108</v>
      </c>
      <c r="C44" t="s">
        <v>109</v>
      </c>
      <c r="D44" t="s">
        <v>27</v>
      </c>
      <c r="E44" t="s">
        <v>4</v>
      </c>
      <c r="F44">
        <v>461</v>
      </c>
      <c r="G44">
        <v>0</v>
      </c>
      <c r="H44">
        <v>0</v>
      </c>
      <c r="I44">
        <v>0</v>
      </c>
      <c r="J44">
        <f t="shared" si="0"/>
        <v>461</v>
      </c>
      <c r="K44">
        <v>0</v>
      </c>
      <c r="L44">
        <f t="shared" si="1"/>
        <v>461</v>
      </c>
      <c r="M44">
        <v>12</v>
      </c>
      <c r="N44">
        <v>1</v>
      </c>
      <c r="O44">
        <f t="shared" si="2"/>
        <v>38.416666666666664</v>
      </c>
      <c r="P44" t="s">
        <v>15</v>
      </c>
      <c r="Q44">
        <v>50</v>
      </c>
      <c r="R44">
        <v>0</v>
      </c>
      <c r="S44">
        <v>0</v>
      </c>
      <c r="T44">
        <v>0</v>
      </c>
      <c r="U44">
        <f t="shared" si="3"/>
        <v>50</v>
      </c>
      <c r="V44">
        <v>0</v>
      </c>
      <c r="W44">
        <f t="shared" si="4"/>
        <v>50</v>
      </c>
      <c r="X44">
        <v>1</v>
      </c>
      <c r="Y44">
        <v>2</v>
      </c>
      <c r="Z44">
        <f t="shared" si="5"/>
        <v>50</v>
      </c>
      <c r="AA44" t="s">
        <v>16</v>
      </c>
      <c r="AB44">
        <v>2688</v>
      </c>
      <c r="AC44">
        <v>0</v>
      </c>
      <c r="AE44">
        <v>-20</v>
      </c>
      <c r="AF44">
        <f t="shared" si="6"/>
        <v>2668</v>
      </c>
      <c r="AG44">
        <v>0</v>
      </c>
      <c r="AH44">
        <f t="shared" si="7"/>
        <v>2668</v>
      </c>
      <c r="AI44">
        <v>17</v>
      </c>
      <c r="AJ44">
        <f t="shared" si="8"/>
        <v>6</v>
      </c>
      <c r="AK44">
        <f>IFERROR(AH44/AI44,0)</f>
        <v>156.94117647058823</v>
      </c>
      <c r="AL44" t="s">
        <v>19</v>
      </c>
      <c r="AM44">
        <v>345</v>
      </c>
      <c r="AN44">
        <v>0</v>
      </c>
      <c r="AO44">
        <v>0</v>
      </c>
      <c r="AP44">
        <f t="shared" si="9"/>
        <v>345</v>
      </c>
      <c r="AQ44">
        <v>0</v>
      </c>
      <c r="AR44">
        <f t="shared" si="10"/>
        <v>345</v>
      </c>
      <c r="AS44">
        <v>6</v>
      </c>
      <c r="AT44">
        <f t="shared" si="11"/>
        <v>6</v>
      </c>
      <c r="AU44">
        <f t="shared" si="12"/>
        <v>57.5</v>
      </c>
      <c r="AV44" t="s">
        <v>20</v>
      </c>
      <c r="AW44">
        <v>585</v>
      </c>
      <c r="AX44">
        <v>0</v>
      </c>
      <c r="AY44">
        <v>0</v>
      </c>
      <c r="AZ44">
        <f t="shared" si="13"/>
        <v>585</v>
      </c>
      <c r="BA44">
        <v>0</v>
      </c>
      <c r="BB44">
        <f t="shared" si="14"/>
        <v>585</v>
      </c>
      <c r="BC44">
        <v>7</v>
      </c>
      <c r="BD44">
        <f t="shared" si="15"/>
        <v>7</v>
      </c>
      <c r="BE44">
        <f t="shared" si="16"/>
        <v>83.571428571428569</v>
      </c>
      <c r="BF44" t="s">
        <v>21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P44" t="s">
        <v>22</v>
      </c>
      <c r="BQ44">
        <v>774</v>
      </c>
      <c r="BR44">
        <v>0</v>
      </c>
      <c r="BS44">
        <v>0</v>
      </c>
      <c r="BT44">
        <f t="shared" si="21"/>
        <v>774</v>
      </c>
      <c r="BU44">
        <v>0</v>
      </c>
      <c r="BV44">
        <f t="shared" si="22"/>
        <v>774</v>
      </c>
      <c r="BW44">
        <v>6</v>
      </c>
      <c r="BX44">
        <f t="shared" si="23"/>
        <v>5</v>
      </c>
      <c r="BY44">
        <f t="shared" si="24"/>
        <v>129</v>
      </c>
      <c r="BZ44" t="s">
        <v>23</v>
      </c>
      <c r="CA44">
        <v>0</v>
      </c>
    </row>
    <row r="45" spans="1:79" ht="17.25" customHeight="1" x14ac:dyDescent="0.3">
      <c r="A45" s="2">
        <v>44552</v>
      </c>
      <c r="B45" t="s">
        <v>110</v>
      </c>
      <c r="C45" t="s">
        <v>111</v>
      </c>
      <c r="D45" t="s">
        <v>27</v>
      </c>
      <c r="E45" t="s">
        <v>4</v>
      </c>
      <c r="F45">
        <v>2363</v>
      </c>
      <c r="G45">
        <v>2407</v>
      </c>
      <c r="H45">
        <v>0</v>
      </c>
      <c r="I45">
        <v>-88</v>
      </c>
      <c r="J45">
        <f t="shared" si="0"/>
        <v>4682</v>
      </c>
      <c r="K45">
        <v>0</v>
      </c>
      <c r="L45">
        <f t="shared" si="1"/>
        <v>4682</v>
      </c>
      <c r="M45">
        <v>330</v>
      </c>
      <c r="N45">
        <v>1</v>
      </c>
      <c r="O45">
        <f t="shared" si="2"/>
        <v>14.187878787878788</v>
      </c>
      <c r="P45" t="s">
        <v>15</v>
      </c>
      <c r="Q45">
        <v>1289</v>
      </c>
      <c r="R45">
        <v>775</v>
      </c>
      <c r="S45">
        <v>0</v>
      </c>
      <c r="T45">
        <v>-46</v>
      </c>
      <c r="U45">
        <f t="shared" si="3"/>
        <v>2018</v>
      </c>
      <c r="V45">
        <v>0</v>
      </c>
      <c r="W45">
        <f t="shared" si="4"/>
        <v>2018</v>
      </c>
      <c r="X45">
        <v>61</v>
      </c>
      <c r="Y45">
        <v>2</v>
      </c>
      <c r="Z45">
        <f t="shared" si="5"/>
        <v>33.081967213114751</v>
      </c>
      <c r="AA45" t="s">
        <v>16</v>
      </c>
      <c r="AB45">
        <v>6114</v>
      </c>
      <c r="AC45">
        <v>0</v>
      </c>
      <c r="AE45">
        <v>-57</v>
      </c>
      <c r="AF45">
        <f t="shared" si="6"/>
        <v>6057</v>
      </c>
      <c r="AG45">
        <v>0</v>
      </c>
      <c r="AH45">
        <f t="shared" si="7"/>
        <v>6057</v>
      </c>
      <c r="AI45">
        <v>533</v>
      </c>
      <c r="AJ45">
        <f t="shared" si="8"/>
        <v>6</v>
      </c>
      <c r="AK45">
        <f t="shared" si="25"/>
        <v>11.363977485928705</v>
      </c>
      <c r="AL45" t="s">
        <v>19</v>
      </c>
      <c r="AM45">
        <v>1999</v>
      </c>
      <c r="AN45">
        <v>2004</v>
      </c>
      <c r="AO45">
        <v>-293</v>
      </c>
      <c r="AP45">
        <f t="shared" si="9"/>
        <v>3710</v>
      </c>
      <c r="AQ45">
        <v>3000</v>
      </c>
      <c r="AR45">
        <f t="shared" si="10"/>
        <v>6710</v>
      </c>
      <c r="AS45">
        <v>161</v>
      </c>
      <c r="AT45">
        <f t="shared" si="11"/>
        <v>6</v>
      </c>
      <c r="AU45">
        <f t="shared" si="12"/>
        <v>41.677018633540371</v>
      </c>
      <c r="AV45" t="s">
        <v>20</v>
      </c>
      <c r="AW45">
        <v>4227</v>
      </c>
      <c r="AX45">
        <v>1830</v>
      </c>
      <c r="AY45">
        <v>-336</v>
      </c>
      <c r="AZ45">
        <f t="shared" si="13"/>
        <v>5721</v>
      </c>
      <c r="BA45">
        <v>3000</v>
      </c>
      <c r="BB45">
        <f t="shared" si="14"/>
        <v>8721</v>
      </c>
      <c r="BC45">
        <v>203</v>
      </c>
      <c r="BD45">
        <f t="shared" si="15"/>
        <v>7</v>
      </c>
      <c r="BE45">
        <f t="shared" si="16"/>
        <v>42.960591133004925</v>
      </c>
      <c r="BF45" t="s">
        <v>21</v>
      </c>
      <c r="BG45">
        <v>1778</v>
      </c>
      <c r="BH45">
        <v>2480</v>
      </c>
      <c r="BI45">
        <v>-79</v>
      </c>
      <c r="BJ45">
        <f t="shared" si="17"/>
        <v>4179</v>
      </c>
      <c r="BK45">
        <v>0</v>
      </c>
      <c r="BL45">
        <f t="shared" si="18"/>
        <v>4179</v>
      </c>
      <c r="BM45">
        <v>227</v>
      </c>
      <c r="BN45">
        <f t="shared" si="19"/>
        <v>5</v>
      </c>
      <c r="BO45">
        <f t="shared" si="20"/>
        <v>18.409691629955947</v>
      </c>
      <c r="BP45" t="s">
        <v>22</v>
      </c>
      <c r="BQ45">
        <v>5395</v>
      </c>
      <c r="BR45">
        <v>723</v>
      </c>
      <c r="BS45">
        <v>-140</v>
      </c>
      <c r="BT45">
        <f t="shared" si="21"/>
        <v>5978</v>
      </c>
      <c r="BU45">
        <v>0</v>
      </c>
      <c r="BV45">
        <f t="shared" si="22"/>
        <v>5978</v>
      </c>
      <c r="BW45">
        <v>142</v>
      </c>
      <c r="BX45">
        <f t="shared" si="23"/>
        <v>5</v>
      </c>
      <c r="BY45">
        <f t="shared" si="24"/>
        <v>42.098591549295776</v>
      </c>
      <c r="BZ45" t="s">
        <v>23</v>
      </c>
      <c r="CA45">
        <v>27600</v>
      </c>
    </row>
    <row r="46" spans="1:79" ht="17.25" customHeight="1" x14ac:dyDescent="0.3">
      <c r="A46" s="2">
        <v>44552</v>
      </c>
      <c r="B46" t="s">
        <v>112</v>
      </c>
      <c r="C46" t="s">
        <v>113</v>
      </c>
      <c r="D46" t="s">
        <v>27</v>
      </c>
      <c r="E46" t="s">
        <v>4</v>
      </c>
      <c r="F46">
        <v>2008</v>
      </c>
      <c r="G46">
        <v>980</v>
      </c>
      <c r="H46">
        <v>0</v>
      </c>
      <c r="I46">
        <v>-47</v>
      </c>
      <c r="J46">
        <f t="shared" si="0"/>
        <v>2941</v>
      </c>
      <c r="K46">
        <v>0</v>
      </c>
      <c r="L46">
        <f t="shared" si="1"/>
        <v>2941</v>
      </c>
      <c r="M46">
        <v>184</v>
      </c>
      <c r="N46">
        <v>1</v>
      </c>
      <c r="O46">
        <f t="shared" si="2"/>
        <v>15.983695652173912</v>
      </c>
      <c r="P46" t="s">
        <v>15</v>
      </c>
      <c r="Q46">
        <v>650</v>
      </c>
      <c r="R46">
        <v>410</v>
      </c>
      <c r="S46">
        <v>0</v>
      </c>
      <c r="T46">
        <v>-59</v>
      </c>
      <c r="U46">
        <f t="shared" si="3"/>
        <v>1001</v>
      </c>
      <c r="V46">
        <v>0</v>
      </c>
      <c r="W46">
        <f t="shared" si="4"/>
        <v>1001</v>
      </c>
      <c r="X46">
        <v>85</v>
      </c>
      <c r="Y46">
        <v>2</v>
      </c>
      <c r="Z46">
        <f t="shared" si="5"/>
        <v>11.776470588235295</v>
      </c>
      <c r="AA46" t="s">
        <v>16</v>
      </c>
      <c r="AB46">
        <v>9099</v>
      </c>
      <c r="AC46">
        <v>0</v>
      </c>
      <c r="AE46">
        <v>-1800</v>
      </c>
      <c r="AF46">
        <f t="shared" si="6"/>
        <v>7299</v>
      </c>
      <c r="AG46">
        <v>0</v>
      </c>
      <c r="AH46">
        <f t="shared" si="7"/>
        <v>7299</v>
      </c>
      <c r="AI46">
        <v>417</v>
      </c>
      <c r="AJ46">
        <f t="shared" si="8"/>
        <v>6</v>
      </c>
      <c r="AK46">
        <f t="shared" si="25"/>
        <v>17.503597122302157</v>
      </c>
      <c r="AL46" t="s">
        <v>19</v>
      </c>
      <c r="AM46">
        <v>1638</v>
      </c>
      <c r="AN46">
        <v>2250</v>
      </c>
      <c r="AO46">
        <v>-484</v>
      </c>
      <c r="AP46">
        <f t="shared" si="9"/>
        <v>3404</v>
      </c>
      <c r="AQ46">
        <v>2000</v>
      </c>
      <c r="AR46">
        <f t="shared" si="10"/>
        <v>5404</v>
      </c>
      <c r="AS46">
        <v>166</v>
      </c>
      <c r="AT46">
        <f t="shared" si="11"/>
        <v>6</v>
      </c>
      <c r="AU46">
        <f t="shared" si="12"/>
        <v>32.554216867469883</v>
      </c>
      <c r="AV46" t="s">
        <v>20</v>
      </c>
      <c r="AW46">
        <v>5132</v>
      </c>
      <c r="AX46">
        <v>2220</v>
      </c>
      <c r="AY46">
        <v>-312</v>
      </c>
      <c r="AZ46">
        <f t="shared" si="13"/>
        <v>7040</v>
      </c>
      <c r="BA46">
        <v>3000</v>
      </c>
      <c r="BB46">
        <f t="shared" si="14"/>
        <v>10040</v>
      </c>
      <c r="BC46">
        <v>161</v>
      </c>
      <c r="BD46">
        <f t="shared" si="15"/>
        <v>7</v>
      </c>
      <c r="BE46">
        <f t="shared" si="16"/>
        <v>62.360248447204967</v>
      </c>
      <c r="BF46" t="s">
        <v>21</v>
      </c>
      <c r="BG46">
        <v>1049</v>
      </c>
      <c r="BH46">
        <v>2405</v>
      </c>
      <c r="BI46">
        <v>-23</v>
      </c>
      <c r="BJ46">
        <f t="shared" si="17"/>
        <v>3431</v>
      </c>
      <c r="BK46">
        <v>0</v>
      </c>
      <c r="BL46">
        <f t="shared" si="18"/>
        <v>3431</v>
      </c>
      <c r="BM46">
        <v>93</v>
      </c>
      <c r="BN46">
        <f t="shared" si="19"/>
        <v>5</v>
      </c>
      <c r="BO46">
        <f t="shared" si="20"/>
        <v>36.892473118279568</v>
      </c>
      <c r="BP46" t="s">
        <v>22</v>
      </c>
      <c r="BQ46">
        <v>1592</v>
      </c>
      <c r="BR46">
        <v>1200</v>
      </c>
      <c r="BS46">
        <v>-64</v>
      </c>
      <c r="BT46">
        <f t="shared" si="21"/>
        <v>2728</v>
      </c>
      <c r="BU46">
        <v>0</v>
      </c>
      <c r="BV46">
        <f t="shared" si="22"/>
        <v>2728</v>
      </c>
      <c r="BW46">
        <v>78</v>
      </c>
      <c r="BX46">
        <f t="shared" si="23"/>
        <v>5</v>
      </c>
      <c r="BY46">
        <f t="shared" si="24"/>
        <v>34.974358974358971</v>
      </c>
      <c r="BZ46" t="s">
        <v>23</v>
      </c>
      <c r="CA46">
        <v>25313</v>
      </c>
    </row>
    <row r="47" spans="1:79" ht="17.25" customHeight="1" x14ac:dyDescent="0.3">
      <c r="A47" s="2">
        <v>44552</v>
      </c>
      <c r="B47" t="s">
        <v>114</v>
      </c>
      <c r="C47" t="s">
        <v>115</v>
      </c>
      <c r="D47" t="s">
        <v>27</v>
      </c>
      <c r="E47" t="s">
        <v>4</v>
      </c>
      <c r="F47">
        <v>148</v>
      </c>
      <c r="G47">
        <v>0</v>
      </c>
      <c r="H47">
        <v>0</v>
      </c>
      <c r="I47">
        <v>-50</v>
      </c>
      <c r="J47">
        <f t="shared" si="0"/>
        <v>98</v>
      </c>
      <c r="K47">
        <v>400</v>
      </c>
      <c r="L47">
        <f t="shared" si="1"/>
        <v>498</v>
      </c>
      <c r="M47">
        <v>57</v>
      </c>
      <c r="N47">
        <v>1</v>
      </c>
      <c r="O47">
        <f t="shared" si="2"/>
        <v>8.7368421052631575</v>
      </c>
      <c r="P47" t="s">
        <v>15</v>
      </c>
      <c r="Q47">
        <v>330</v>
      </c>
      <c r="R47">
        <v>200</v>
      </c>
      <c r="S47">
        <v>0</v>
      </c>
      <c r="T47">
        <v>0</v>
      </c>
      <c r="U47">
        <f t="shared" si="3"/>
        <v>530</v>
      </c>
      <c r="V47">
        <v>0</v>
      </c>
      <c r="W47">
        <f t="shared" si="4"/>
        <v>530</v>
      </c>
      <c r="X47">
        <v>68</v>
      </c>
      <c r="Y47">
        <v>2</v>
      </c>
      <c r="Z47">
        <f t="shared" si="5"/>
        <v>7.7941176470588234</v>
      </c>
      <c r="AA47" t="s">
        <v>16</v>
      </c>
      <c r="AB47">
        <v>1150</v>
      </c>
      <c r="AC47">
        <v>0</v>
      </c>
      <c r="AE47">
        <v>0</v>
      </c>
      <c r="AF47">
        <f t="shared" si="6"/>
        <v>1150</v>
      </c>
      <c r="AG47">
        <v>0</v>
      </c>
      <c r="AH47">
        <f t="shared" si="7"/>
        <v>1150</v>
      </c>
      <c r="AI47">
        <v>26</v>
      </c>
      <c r="AJ47">
        <f t="shared" si="8"/>
        <v>6</v>
      </c>
      <c r="AK47">
        <f t="shared" si="25"/>
        <v>44.230769230769234</v>
      </c>
      <c r="AL47" t="s">
        <v>19</v>
      </c>
      <c r="AM47">
        <v>861</v>
      </c>
      <c r="AN47">
        <v>390</v>
      </c>
      <c r="AO47">
        <v>-15</v>
      </c>
      <c r="AP47">
        <f t="shared" si="9"/>
        <v>1236</v>
      </c>
      <c r="AQ47">
        <v>0</v>
      </c>
      <c r="AR47">
        <f t="shared" si="10"/>
        <v>1236</v>
      </c>
      <c r="AS47">
        <v>20</v>
      </c>
      <c r="AT47">
        <f t="shared" si="11"/>
        <v>6</v>
      </c>
      <c r="AU47">
        <f t="shared" si="12"/>
        <v>61.8</v>
      </c>
      <c r="AV47" t="s">
        <v>20</v>
      </c>
      <c r="AW47">
        <v>64</v>
      </c>
      <c r="AX47">
        <v>200</v>
      </c>
      <c r="AY47">
        <v>0</v>
      </c>
      <c r="AZ47">
        <f t="shared" si="13"/>
        <v>264</v>
      </c>
      <c r="BA47">
        <v>0</v>
      </c>
      <c r="BB47">
        <f t="shared" si="14"/>
        <v>264</v>
      </c>
      <c r="BC47">
        <v>14</v>
      </c>
      <c r="BD47">
        <f t="shared" si="15"/>
        <v>7</v>
      </c>
      <c r="BE47">
        <f t="shared" si="16"/>
        <v>18.857142857142858</v>
      </c>
      <c r="BF47" t="s">
        <v>21</v>
      </c>
      <c r="BG47">
        <v>396</v>
      </c>
      <c r="BH47">
        <v>1800</v>
      </c>
      <c r="BI47">
        <v>-10</v>
      </c>
      <c r="BJ47">
        <f t="shared" si="17"/>
        <v>2186</v>
      </c>
      <c r="BK47">
        <v>0</v>
      </c>
      <c r="BL47">
        <f t="shared" si="18"/>
        <v>2186</v>
      </c>
      <c r="BM47">
        <v>12</v>
      </c>
      <c r="BN47">
        <f t="shared" si="19"/>
        <v>5</v>
      </c>
      <c r="BO47">
        <f t="shared" si="20"/>
        <v>182.16666666666666</v>
      </c>
      <c r="BP47" t="s">
        <v>22</v>
      </c>
      <c r="BQ47">
        <v>706</v>
      </c>
      <c r="BR47">
        <v>399</v>
      </c>
      <c r="BS47">
        <v>-2</v>
      </c>
      <c r="BT47">
        <f t="shared" si="21"/>
        <v>1103</v>
      </c>
      <c r="BU47">
        <v>0</v>
      </c>
      <c r="BV47">
        <f t="shared" si="22"/>
        <v>1103</v>
      </c>
      <c r="BW47">
        <v>11</v>
      </c>
      <c r="BX47">
        <f t="shared" si="23"/>
        <v>5</v>
      </c>
      <c r="BY47">
        <f t="shared" si="24"/>
        <v>100.27272727272727</v>
      </c>
      <c r="BZ47" t="s">
        <v>23</v>
      </c>
      <c r="CA47">
        <v>-30001</v>
      </c>
    </row>
    <row r="48" spans="1:79" ht="17.25" customHeight="1" x14ac:dyDescent="0.3">
      <c r="A48" s="2">
        <v>44552</v>
      </c>
      <c r="B48" t="s">
        <v>116</v>
      </c>
      <c r="C48" t="s">
        <v>117</v>
      </c>
      <c r="D48" t="s">
        <v>27</v>
      </c>
      <c r="E48" t="s">
        <v>4</v>
      </c>
      <c r="F48">
        <v>1225</v>
      </c>
      <c r="G48">
        <v>190</v>
      </c>
      <c r="H48">
        <v>0</v>
      </c>
      <c r="I48">
        <v>-361</v>
      </c>
      <c r="J48">
        <f t="shared" si="0"/>
        <v>1054</v>
      </c>
      <c r="K48">
        <v>0</v>
      </c>
      <c r="L48">
        <f t="shared" si="1"/>
        <v>1054</v>
      </c>
      <c r="M48">
        <v>222</v>
      </c>
      <c r="N48">
        <v>1</v>
      </c>
      <c r="O48">
        <f t="shared" si="2"/>
        <v>4.7477477477477477</v>
      </c>
      <c r="P48" t="s">
        <v>15</v>
      </c>
      <c r="Q48">
        <v>811</v>
      </c>
      <c r="R48">
        <v>0</v>
      </c>
      <c r="S48">
        <v>0</v>
      </c>
      <c r="T48">
        <v>-110</v>
      </c>
      <c r="U48">
        <f t="shared" si="3"/>
        <v>701</v>
      </c>
      <c r="V48">
        <v>0</v>
      </c>
      <c r="W48">
        <f t="shared" si="4"/>
        <v>701</v>
      </c>
      <c r="X48">
        <v>53</v>
      </c>
      <c r="Y48">
        <v>2</v>
      </c>
      <c r="Z48">
        <f t="shared" si="5"/>
        <v>13.226415094339623</v>
      </c>
      <c r="AA48" t="s">
        <v>16</v>
      </c>
      <c r="AB48">
        <v>28545</v>
      </c>
      <c r="AC48">
        <v>0</v>
      </c>
      <c r="AE48">
        <v>-8112</v>
      </c>
      <c r="AF48">
        <f t="shared" si="6"/>
        <v>20433</v>
      </c>
      <c r="AG48">
        <v>4000</v>
      </c>
      <c r="AH48">
        <f t="shared" si="7"/>
        <v>24433</v>
      </c>
      <c r="AI48">
        <v>1523</v>
      </c>
      <c r="AJ48">
        <f t="shared" si="8"/>
        <v>6</v>
      </c>
      <c r="AK48">
        <f t="shared" si="25"/>
        <v>16.042678923177938</v>
      </c>
      <c r="AL48" t="s">
        <v>19</v>
      </c>
      <c r="AM48">
        <v>1812</v>
      </c>
      <c r="AN48">
        <v>402</v>
      </c>
      <c r="AO48">
        <v>-228</v>
      </c>
      <c r="AP48">
        <f t="shared" si="9"/>
        <v>1986</v>
      </c>
      <c r="AQ48">
        <v>1000</v>
      </c>
      <c r="AR48">
        <f t="shared" si="10"/>
        <v>2986</v>
      </c>
      <c r="AS48">
        <v>266</v>
      </c>
      <c r="AT48">
        <f t="shared" si="11"/>
        <v>6</v>
      </c>
      <c r="AU48">
        <f t="shared" si="12"/>
        <v>11.225563909774436</v>
      </c>
      <c r="AV48" t="s">
        <v>20</v>
      </c>
      <c r="AW48">
        <v>6818</v>
      </c>
      <c r="AX48">
        <v>0</v>
      </c>
      <c r="AY48">
        <v>-220</v>
      </c>
      <c r="AZ48">
        <f t="shared" si="13"/>
        <v>6598</v>
      </c>
      <c r="BA48">
        <v>2007</v>
      </c>
      <c r="BB48">
        <f t="shared" si="14"/>
        <v>8605</v>
      </c>
      <c r="BC48">
        <v>205</v>
      </c>
      <c r="BD48">
        <f t="shared" si="15"/>
        <v>7</v>
      </c>
      <c r="BE48">
        <f t="shared" si="16"/>
        <v>41.975609756097562</v>
      </c>
      <c r="BF48" t="s">
        <v>21</v>
      </c>
      <c r="BG48">
        <v>2449</v>
      </c>
      <c r="BH48">
        <v>40</v>
      </c>
      <c r="BI48">
        <v>-31</v>
      </c>
      <c r="BJ48">
        <f t="shared" si="17"/>
        <v>2458</v>
      </c>
      <c r="BK48">
        <v>0</v>
      </c>
      <c r="BL48">
        <f t="shared" si="18"/>
        <v>2458</v>
      </c>
      <c r="BM48">
        <v>92</v>
      </c>
      <c r="BN48">
        <f t="shared" si="19"/>
        <v>5</v>
      </c>
      <c r="BO48">
        <f t="shared" si="20"/>
        <v>26.717391304347824</v>
      </c>
      <c r="BP48" t="s">
        <v>22</v>
      </c>
      <c r="BQ48">
        <v>3686</v>
      </c>
      <c r="BR48">
        <v>8</v>
      </c>
      <c r="BS48">
        <v>-11</v>
      </c>
      <c r="BT48">
        <f t="shared" si="21"/>
        <v>3683</v>
      </c>
      <c r="BU48">
        <v>0</v>
      </c>
      <c r="BV48">
        <f t="shared" si="22"/>
        <v>3683</v>
      </c>
      <c r="BW48">
        <v>143</v>
      </c>
      <c r="BX48">
        <f t="shared" si="23"/>
        <v>5</v>
      </c>
      <c r="BY48">
        <f t="shared" si="24"/>
        <v>25.755244755244757</v>
      </c>
      <c r="BZ48" t="s">
        <v>23</v>
      </c>
      <c r="CA48">
        <v>-66057</v>
      </c>
    </row>
    <row r="49" spans="1:79" ht="17.25" customHeight="1" x14ac:dyDescent="0.3">
      <c r="A49" s="2">
        <v>44552</v>
      </c>
      <c r="B49" t="s">
        <v>118</v>
      </c>
      <c r="C49" t="s">
        <v>119</v>
      </c>
      <c r="D49" t="s">
        <v>27</v>
      </c>
      <c r="E49" t="s">
        <v>4</v>
      </c>
      <c r="F49">
        <v>116</v>
      </c>
      <c r="G49">
        <v>0</v>
      </c>
      <c r="H49">
        <v>0</v>
      </c>
      <c r="I49">
        <v>0</v>
      </c>
      <c r="J49">
        <f t="shared" si="0"/>
        <v>116</v>
      </c>
      <c r="K49">
        <v>0</v>
      </c>
      <c r="L49">
        <f t="shared" si="1"/>
        <v>116</v>
      </c>
      <c r="M49">
        <v>15</v>
      </c>
      <c r="N49">
        <v>1</v>
      </c>
      <c r="O49">
        <f t="shared" si="2"/>
        <v>7.7333333333333334</v>
      </c>
      <c r="P49" t="s">
        <v>15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768</v>
      </c>
      <c r="AC49">
        <v>0</v>
      </c>
      <c r="AE49">
        <v>-11</v>
      </c>
      <c r="AF49">
        <f t="shared" si="6"/>
        <v>757</v>
      </c>
      <c r="AG49">
        <v>0</v>
      </c>
      <c r="AH49">
        <f t="shared" si="7"/>
        <v>757</v>
      </c>
      <c r="AI49">
        <v>23</v>
      </c>
      <c r="AJ49">
        <f t="shared" si="8"/>
        <v>6</v>
      </c>
      <c r="AK49">
        <f t="shared" si="25"/>
        <v>32.913043478260867</v>
      </c>
      <c r="AL49" t="s">
        <v>19</v>
      </c>
      <c r="AM49">
        <v>2</v>
      </c>
      <c r="AN49">
        <v>0</v>
      </c>
      <c r="AO49">
        <v>0</v>
      </c>
      <c r="AP49">
        <f t="shared" si="9"/>
        <v>2</v>
      </c>
      <c r="AQ49">
        <v>0</v>
      </c>
      <c r="AR49">
        <f t="shared" si="10"/>
        <v>2</v>
      </c>
      <c r="AS49">
        <v>22</v>
      </c>
      <c r="AT49">
        <f t="shared" si="11"/>
        <v>6</v>
      </c>
      <c r="AU49">
        <f t="shared" si="12"/>
        <v>9.0909090909090912E-2</v>
      </c>
      <c r="AV49" t="s">
        <v>20</v>
      </c>
      <c r="AW49">
        <v>3</v>
      </c>
      <c r="AX49">
        <v>0</v>
      </c>
      <c r="AY49">
        <v>0</v>
      </c>
      <c r="AZ49">
        <f t="shared" si="13"/>
        <v>3</v>
      </c>
      <c r="BA49">
        <v>0</v>
      </c>
      <c r="BB49">
        <f t="shared" si="14"/>
        <v>3</v>
      </c>
      <c r="BC49">
        <v>35</v>
      </c>
      <c r="BD49">
        <f t="shared" si="15"/>
        <v>7</v>
      </c>
      <c r="BE49">
        <f t="shared" si="16"/>
        <v>8.5714285714285715E-2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BZ49" t="s">
        <v>23</v>
      </c>
      <c r="CA49">
        <v>0</v>
      </c>
    </row>
    <row r="50" spans="1:79" ht="17.25" customHeight="1" x14ac:dyDescent="0.3">
      <c r="A50" s="2">
        <v>44552</v>
      </c>
      <c r="B50" t="s">
        <v>120</v>
      </c>
      <c r="C50" t="s">
        <v>121</v>
      </c>
      <c r="D50" t="s">
        <v>27</v>
      </c>
      <c r="E50" t="s">
        <v>4</v>
      </c>
      <c r="F50">
        <v>670</v>
      </c>
      <c r="G50">
        <v>0</v>
      </c>
      <c r="H50">
        <v>0</v>
      </c>
      <c r="I50">
        <v>0</v>
      </c>
      <c r="J50">
        <f t="shared" si="0"/>
        <v>670</v>
      </c>
      <c r="K50">
        <v>0</v>
      </c>
      <c r="L50">
        <f t="shared" si="1"/>
        <v>670</v>
      </c>
      <c r="M50">
        <v>64</v>
      </c>
      <c r="N50">
        <v>1</v>
      </c>
      <c r="O50">
        <f t="shared" si="2"/>
        <v>10.46875</v>
      </c>
      <c r="P50" t="s">
        <v>15</v>
      </c>
      <c r="Q50">
        <v>267</v>
      </c>
      <c r="R50">
        <v>0</v>
      </c>
      <c r="S50">
        <v>0</v>
      </c>
      <c r="T50">
        <v>-10</v>
      </c>
      <c r="U50">
        <f t="shared" si="3"/>
        <v>257</v>
      </c>
      <c r="V50">
        <v>0</v>
      </c>
      <c r="W50">
        <f t="shared" si="4"/>
        <v>257</v>
      </c>
      <c r="X50">
        <v>9</v>
      </c>
      <c r="Y50">
        <v>2</v>
      </c>
      <c r="Z50">
        <f t="shared" si="5"/>
        <v>28.555555555555557</v>
      </c>
      <c r="AA50" t="s">
        <v>16</v>
      </c>
      <c r="AB50">
        <v>2426</v>
      </c>
      <c r="AC50">
        <v>0</v>
      </c>
      <c r="AE50">
        <v>0</v>
      </c>
      <c r="AF50">
        <f t="shared" si="6"/>
        <v>2426</v>
      </c>
      <c r="AG50">
        <v>0</v>
      </c>
      <c r="AH50">
        <f t="shared" si="7"/>
        <v>2426</v>
      </c>
      <c r="AI50">
        <v>66</v>
      </c>
      <c r="AJ50">
        <f t="shared" si="8"/>
        <v>6</v>
      </c>
      <c r="AK50">
        <f t="shared" si="25"/>
        <v>36.757575757575758</v>
      </c>
      <c r="AL50" t="s">
        <v>19</v>
      </c>
      <c r="AM50">
        <v>1567</v>
      </c>
      <c r="AN50">
        <v>430</v>
      </c>
      <c r="AO50">
        <v>-40</v>
      </c>
      <c r="AP50">
        <f t="shared" si="9"/>
        <v>1957</v>
      </c>
      <c r="AQ50">
        <v>800</v>
      </c>
      <c r="AR50">
        <f t="shared" si="10"/>
        <v>2757</v>
      </c>
      <c r="AS50">
        <v>53</v>
      </c>
      <c r="AT50">
        <f t="shared" si="11"/>
        <v>6</v>
      </c>
      <c r="AU50">
        <f t="shared" si="12"/>
        <v>52.018867924528301</v>
      </c>
      <c r="AV50" t="s">
        <v>20</v>
      </c>
      <c r="AW50">
        <v>1337</v>
      </c>
      <c r="AX50">
        <v>0</v>
      </c>
      <c r="AY50">
        <v>-120</v>
      </c>
      <c r="AZ50">
        <f t="shared" si="13"/>
        <v>1217</v>
      </c>
      <c r="BA50">
        <v>0</v>
      </c>
      <c r="BB50">
        <f t="shared" si="14"/>
        <v>1217</v>
      </c>
      <c r="BC50">
        <v>44</v>
      </c>
      <c r="BD50">
        <f t="shared" si="15"/>
        <v>7</v>
      </c>
      <c r="BE50">
        <f t="shared" si="16"/>
        <v>27.65909090909091</v>
      </c>
      <c r="BF50" t="s">
        <v>21</v>
      </c>
      <c r="BG50">
        <v>926</v>
      </c>
      <c r="BH50">
        <v>0</v>
      </c>
      <c r="BI50">
        <v>0</v>
      </c>
      <c r="BJ50">
        <f t="shared" si="17"/>
        <v>926</v>
      </c>
      <c r="BK50">
        <v>0</v>
      </c>
      <c r="BL50">
        <f t="shared" si="18"/>
        <v>926</v>
      </c>
      <c r="BM50">
        <v>29</v>
      </c>
      <c r="BN50">
        <f t="shared" si="19"/>
        <v>5</v>
      </c>
      <c r="BO50">
        <f t="shared" si="20"/>
        <v>31.931034482758619</v>
      </c>
      <c r="BP50" t="s">
        <v>22</v>
      </c>
      <c r="BQ50">
        <v>1713</v>
      </c>
      <c r="BR50">
        <v>0</v>
      </c>
      <c r="BS50">
        <v>-25</v>
      </c>
      <c r="BT50">
        <f t="shared" si="21"/>
        <v>1688</v>
      </c>
      <c r="BU50">
        <v>0</v>
      </c>
      <c r="BV50">
        <f t="shared" si="22"/>
        <v>1688</v>
      </c>
      <c r="BW50">
        <v>23</v>
      </c>
      <c r="BX50">
        <f t="shared" si="23"/>
        <v>5</v>
      </c>
      <c r="BY50">
        <f t="shared" si="24"/>
        <v>73.391304347826093</v>
      </c>
      <c r="BZ50" t="s">
        <v>23</v>
      </c>
      <c r="CA50">
        <v>6400</v>
      </c>
    </row>
    <row r="51" spans="1:79" ht="17.25" customHeight="1" x14ac:dyDescent="0.3">
      <c r="A51" s="2">
        <v>44552</v>
      </c>
      <c r="B51" t="s">
        <v>122</v>
      </c>
      <c r="C51" t="s">
        <v>123</v>
      </c>
      <c r="D51" t="s">
        <v>27</v>
      </c>
      <c r="E51" t="s">
        <v>4</v>
      </c>
      <c r="F51">
        <v>1049</v>
      </c>
      <c r="G51">
        <v>0</v>
      </c>
      <c r="H51">
        <v>0</v>
      </c>
      <c r="I51">
        <v>-17</v>
      </c>
      <c r="J51">
        <f t="shared" si="0"/>
        <v>1032</v>
      </c>
      <c r="K51">
        <v>0</v>
      </c>
      <c r="L51">
        <f t="shared" si="1"/>
        <v>1032</v>
      </c>
      <c r="M51">
        <v>42</v>
      </c>
      <c r="N51">
        <v>1</v>
      </c>
      <c r="O51">
        <f t="shared" si="2"/>
        <v>24.571428571428573</v>
      </c>
      <c r="P51" t="s">
        <v>15</v>
      </c>
      <c r="Q51">
        <v>587</v>
      </c>
      <c r="R51">
        <v>0</v>
      </c>
      <c r="S51">
        <v>0</v>
      </c>
      <c r="T51">
        <v>0</v>
      </c>
      <c r="U51">
        <f t="shared" si="3"/>
        <v>587</v>
      </c>
      <c r="V51">
        <v>0</v>
      </c>
      <c r="W51">
        <f t="shared" si="4"/>
        <v>587</v>
      </c>
      <c r="X51">
        <v>6</v>
      </c>
      <c r="Y51">
        <v>2</v>
      </c>
      <c r="Z51">
        <f t="shared" si="5"/>
        <v>97.833333333333329</v>
      </c>
      <c r="AA51" t="s">
        <v>16</v>
      </c>
      <c r="AB51">
        <v>4486</v>
      </c>
      <c r="AC51">
        <v>0</v>
      </c>
      <c r="AE51">
        <v>-30</v>
      </c>
      <c r="AF51">
        <f t="shared" si="6"/>
        <v>4456</v>
      </c>
      <c r="AG51">
        <v>0</v>
      </c>
      <c r="AH51">
        <f t="shared" si="7"/>
        <v>4456</v>
      </c>
      <c r="AI51">
        <v>101</v>
      </c>
      <c r="AJ51">
        <f t="shared" si="8"/>
        <v>6</v>
      </c>
      <c r="AK51">
        <f t="shared" si="25"/>
        <v>44.118811881188115</v>
      </c>
      <c r="AL51" t="s">
        <v>19</v>
      </c>
      <c r="AM51">
        <v>1200</v>
      </c>
      <c r="AN51">
        <v>0</v>
      </c>
      <c r="AO51">
        <v>-125</v>
      </c>
      <c r="AP51">
        <f t="shared" si="9"/>
        <v>1075</v>
      </c>
      <c r="AQ51">
        <v>500</v>
      </c>
      <c r="AR51">
        <f t="shared" si="10"/>
        <v>1575</v>
      </c>
      <c r="AS51">
        <v>37</v>
      </c>
      <c r="AT51">
        <f t="shared" si="11"/>
        <v>6</v>
      </c>
      <c r="AU51">
        <f t="shared" si="12"/>
        <v>42.567567567567565</v>
      </c>
      <c r="AV51" t="s">
        <v>20</v>
      </c>
      <c r="AW51">
        <v>1786</v>
      </c>
      <c r="AX51">
        <v>0</v>
      </c>
      <c r="AY51">
        <v>0</v>
      </c>
      <c r="AZ51">
        <f t="shared" si="13"/>
        <v>1786</v>
      </c>
      <c r="BA51">
        <v>1000</v>
      </c>
      <c r="BB51">
        <f t="shared" si="14"/>
        <v>2786</v>
      </c>
      <c r="BC51">
        <v>66</v>
      </c>
      <c r="BD51">
        <f t="shared" si="15"/>
        <v>7</v>
      </c>
      <c r="BE51">
        <f t="shared" si="16"/>
        <v>42.212121212121211</v>
      </c>
      <c r="BF51" t="s">
        <v>21</v>
      </c>
      <c r="BG51">
        <v>1057</v>
      </c>
      <c r="BH51">
        <v>0</v>
      </c>
      <c r="BI51">
        <v>0</v>
      </c>
      <c r="BJ51">
        <f t="shared" si="17"/>
        <v>1057</v>
      </c>
      <c r="BK51">
        <v>0</v>
      </c>
      <c r="BL51">
        <f t="shared" si="18"/>
        <v>1057</v>
      </c>
      <c r="BM51">
        <v>30</v>
      </c>
      <c r="BN51">
        <f t="shared" si="19"/>
        <v>5</v>
      </c>
      <c r="BO51">
        <f t="shared" si="20"/>
        <v>35.233333333333334</v>
      </c>
      <c r="BP51" t="s">
        <v>22</v>
      </c>
      <c r="BQ51">
        <v>2921</v>
      </c>
      <c r="BR51">
        <v>0</v>
      </c>
      <c r="BS51">
        <v>-17</v>
      </c>
      <c r="BT51">
        <f t="shared" si="21"/>
        <v>2904</v>
      </c>
      <c r="BU51">
        <v>0</v>
      </c>
      <c r="BV51">
        <f t="shared" si="22"/>
        <v>2904</v>
      </c>
      <c r="BW51">
        <v>33</v>
      </c>
      <c r="BX51">
        <f t="shared" si="23"/>
        <v>5</v>
      </c>
      <c r="BY51">
        <f t="shared" si="24"/>
        <v>88</v>
      </c>
      <c r="BZ51" t="s">
        <v>23</v>
      </c>
      <c r="CA51">
        <v>10500</v>
      </c>
    </row>
    <row r="52" spans="1:79" ht="17.25" customHeight="1" x14ac:dyDescent="0.3">
      <c r="A52" s="2">
        <v>44552</v>
      </c>
      <c r="B52" t="s">
        <v>124</v>
      </c>
      <c r="C52" t="s">
        <v>125</v>
      </c>
      <c r="D52" t="s">
        <v>27</v>
      </c>
      <c r="E52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P52" t="s">
        <v>15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2">
        <v>44552</v>
      </c>
      <c r="B53" t="s">
        <v>126</v>
      </c>
      <c r="C53" t="s">
        <v>127</v>
      </c>
      <c r="D53" t="s">
        <v>27</v>
      </c>
      <c r="E53" t="s">
        <v>4</v>
      </c>
      <c r="F53">
        <v>1334</v>
      </c>
      <c r="G53">
        <v>557</v>
      </c>
      <c r="H53">
        <v>0</v>
      </c>
      <c r="I53">
        <v>-5</v>
      </c>
      <c r="J53">
        <f t="shared" si="0"/>
        <v>1886</v>
      </c>
      <c r="K53">
        <v>0</v>
      </c>
      <c r="L53">
        <f t="shared" si="1"/>
        <v>1886</v>
      </c>
      <c r="M53">
        <v>111</v>
      </c>
      <c r="N53">
        <v>1</v>
      </c>
      <c r="O53">
        <f t="shared" si="2"/>
        <v>16.990990990990991</v>
      </c>
      <c r="P53" t="s">
        <v>15</v>
      </c>
      <c r="Q53">
        <v>485</v>
      </c>
      <c r="R53">
        <v>1320</v>
      </c>
      <c r="S53">
        <v>0</v>
      </c>
      <c r="T53">
        <v>0</v>
      </c>
      <c r="U53">
        <f t="shared" si="3"/>
        <v>1805</v>
      </c>
      <c r="V53">
        <v>0</v>
      </c>
      <c r="W53">
        <f t="shared" si="4"/>
        <v>1805</v>
      </c>
      <c r="X53">
        <v>20</v>
      </c>
      <c r="Y53">
        <v>2</v>
      </c>
      <c r="Z53">
        <f t="shared" si="5"/>
        <v>90.25</v>
      </c>
      <c r="AA53" t="s">
        <v>16</v>
      </c>
      <c r="AB53">
        <v>718</v>
      </c>
      <c r="AC53">
        <v>0</v>
      </c>
      <c r="AE53">
        <v>0</v>
      </c>
      <c r="AF53">
        <f t="shared" si="6"/>
        <v>718</v>
      </c>
      <c r="AG53">
        <v>0</v>
      </c>
      <c r="AH53">
        <f t="shared" si="7"/>
        <v>718</v>
      </c>
      <c r="AI53">
        <v>30</v>
      </c>
      <c r="AJ53">
        <f t="shared" si="8"/>
        <v>6</v>
      </c>
      <c r="AK53">
        <f t="shared" si="25"/>
        <v>23.933333333333334</v>
      </c>
      <c r="AL53" t="s">
        <v>19</v>
      </c>
      <c r="AM53">
        <v>2279</v>
      </c>
      <c r="AN53">
        <v>390</v>
      </c>
      <c r="AO53">
        <v>-20</v>
      </c>
      <c r="AP53">
        <f t="shared" si="9"/>
        <v>2649</v>
      </c>
      <c r="AQ53">
        <v>0</v>
      </c>
      <c r="AR53">
        <f t="shared" si="10"/>
        <v>2649</v>
      </c>
      <c r="AS53">
        <v>20</v>
      </c>
      <c r="AT53">
        <f t="shared" si="11"/>
        <v>6</v>
      </c>
      <c r="AU53">
        <f t="shared" si="12"/>
        <v>132.44999999999999</v>
      </c>
      <c r="AV53" t="s">
        <v>20</v>
      </c>
      <c r="AW53">
        <v>518</v>
      </c>
      <c r="AX53">
        <v>278</v>
      </c>
      <c r="AY53">
        <v>-7</v>
      </c>
      <c r="AZ53">
        <f t="shared" si="13"/>
        <v>789</v>
      </c>
      <c r="BA53">
        <v>0</v>
      </c>
      <c r="BB53">
        <f t="shared" si="14"/>
        <v>789</v>
      </c>
      <c r="BC53">
        <v>21</v>
      </c>
      <c r="BD53">
        <f t="shared" si="15"/>
        <v>7</v>
      </c>
      <c r="BE53">
        <f t="shared" si="16"/>
        <v>37.571428571428569</v>
      </c>
      <c r="BF53" t="s">
        <v>21</v>
      </c>
      <c r="BG53">
        <v>158</v>
      </c>
      <c r="BH53">
        <v>570</v>
      </c>
      <c r="BI53">
        <v>-20</v>
      </c>
      <c r="BJ53">
        <f t="shared" si="17"/>
        <v>708</v>
      </c>
      <c r="BK53">
        <v>0</v>
      </c>
      <c r="BL53">
        <f t="shared" si="18"/>
        <v>708</v>
      </c>
      <c r="BM53">
        <v>11</v>
      </c>
      <c r="BN53">
        <f t="shared" si="19"/>
        <v>5</v>
      </c>
      <c r="BO53">
        <f t="shared" si="20"/>
        <v>64.36363636363636</v>
      </c>
      <c r="BP53" t="s">
        <v>22</v>
      </c>
      <c r="BQ53">
        <v>2084</v>
      </c>
      <c r="BR53">
        <v>500</v>
      </c>
      <c r="BS53">
        <v>0</v>
      </c>
      <c r="BT53">
        <f t="shared" si="21"/>
        <v>2584</v>
      </c>
      <c r="BU53">
        <v>0</v>
      </c>
      <c r="BV53">
        <f t="shared" si="22"/>
        <v>2584</v>
      </c>
      <c r="BW53">
        <v>37</v>
      </c>
      <c r="BX53">
        <f t="shared" si="23"/>
        <v>5</v>
      </c>
      <c r="BY53">
        <f t="shared" si="24"/>
        <v>69.837837837837839</v>
      </c>
      <c r="BZ53" t="s">
        <v>23</v>
      </c>
      <c r="CA53">
        <v>7596</v>
      </c>
    </row>
    <row r="54" spans="1:79" ht="17.25" customHeight="1" x14ac:dyDescent="0.3">
      <c r="A54" s="2">
        <v>44552</v>
      </c>
      <c r="B54" t="s">
        <v>128</v>
      </c>
      <c r="C54" t="s">
        <v>129</v>
      </c>
      <c r="D54" t="s">
        <v>27</v>
      </c>
      <c r="E54" t="s">
        <v>4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0</v>
      </c>
      <c r="L54">
        <f t="shared" si="1"/>
        <v>36</v>
      </c>
      <c r="M54">
        <v>2</v>
      </c>
      <c r="N54">
        <v>1</v>
      </c>
      <c r="O54">
        <f t="shared" si="2"/>
        <v>18</v>
      </c>
      <c r="P54" t="s">
        <v>15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197</v>
      </c>
      <c r="AC54">
        <v>0</v>
      </c>
      <c r="AE54">
        <v>0</v>
      </c>
      <c r="AF54">
        <f t="shared" si="6"/>
        <v>197</v>
      </c>
      <c r="AG54">
        <v>0</v>
      </c>
      <c r="AH54">
        <f t="shared" si="7"/>
        <v>197</v>
      </c>
      <c r="AI54">
        <v>17</v>
      </c>
      <c r="AJ54">
        <f t="shared" si="8"/>
        <v>6</v>
      </c>
      <c r="AK54">
        <f t="shared" si="25"/>
        <v>11.588235294117647</v>
      </c>
      <c r="AL54" t="s">
        <v>19</v>
      </c>
      <c r="AM54">
        <v>103</v>
      </c>
      <c r="AN54">
        <v>0</v>
      </c>
      <c r="AO54">
        <v>-30</v>
      </c>
      <c r="AP54">
        <f t="shared" si="9"/>
        <v>73</v>
      </c>
      <c r="AQ54">
        <v>90</v>
      </c>
      <c r="AR54">
        <f t="shared" si="10"/>
        <v>163</v>
      </c>
      <c r="AS54">
        <v>10</v>
      </c>
      <c r="AT54">
        <f t="shared" si="11"/>
        <v>6</v>
      </c>
      <c r="AU54">
        <f t="shared" si="12"/>
        <v>16.3</v>
      </c>
      <c r="AV54" t="s">
        <v>20</v>
      </c>
      <c r="AW54">
        <v>29</v>
      </c>
      <c r="AX54">
        <v>0</v>
      </c>
      <c r="AY54">
        <v>0</v>
      </c>
      <c r="AZ54">
        <f t="shared" si="13"/>
        <v>29</v>
      </c>
      <c r="BA54">
        <v>0</v>
      </c>
      <c r="BB54">
        <f t="shared" si="14"/>
        <v>29</v>
      </c>
      <c r="BC54">
        <v>5</v>
      </c>
      <c r="BD54">
        <f t="shared" si="15"/>
        <v>7</v>
      </c>
      <c r="BE54">
        <f t="shared" si="16"/>
        <v>5.8</v>
      </c>
      <c r="BF54" t="s">
        <v>21</v>
      </c>
      <c r="BG54">
        <v>44</v>
      </c>
      <c r="BH54">
        <v>90</v>
      </c>
      <c r="BI54">
        <v>0</v>
      </c>
      <c r="BJ54">
        <f t="shared" si="17"/>
        <v>134</v>
      </c>
      <c r="BK54">
        <v>0</v>
      </c>
      <c r="BL54">
        <f t="shared" si="18"/>
        <v>134</v>
      </c>
      <c r="BM54">
        <v>6</v>
      </c>
      <c r="BN54">
        <f t="shared" si="19"/>
        <v>5</v>
      </c>
      <c r="BO54">
        <f t="shared" si="20"/>
        <v>22.333333333333332</v>
      </c>
      <c r="BP54" t="s">
        <v>22</v>
      </c>
      <c r="BQ54">
        <v>52</v>
      </c>
      <c r="BR54">
        <v>82</v>
      </c>
      <c r="BS54">
        <v>0</v>
      </c>
      <c r="BT54">
        <f t="shared" si="21"/>
        <v>134</v>
      </c>
      <c r="BU54">
        <v>0</v>
      </c>
      <c r="BV54">
        <f t="shared" si="22"/>
        <v>134</v>
      </c>
      <c r="BW54">
        <v>7</v>
      </c>
      <c r="BX54">
        <f t="shared" si="23"/>
        <v>5</v>
      </c>
      <c r="BY54">
        <f t="shared" si="24"/>
        <v>19.142857142857142</v>
      </c>
      <c r="BZ54" t="s">
        <v>23</v>
      </c>
      <c r="CA54">
        <v>30</v>
      </c>
    </row>
    <row r="55" spans="1:79" ht="17.25" customHeight="1" x14ac:dyDescent="0.3">
      <c r="A55" s="2">
        <v>44552</v>
      </c>
      <c r="B55" t="s">
        <v>130</v>
      </c>
      <c r="C55" t="s">
        <v>131</v>
      </c>
      <c r="D55" t="s">
        <v>27</v>
      </c>
      <c r="E55" t="s">
        <v>4</v>
      </c>
      <c r="F55">
        <v>575</v>
      </c>
      <c r="G55">
        <v>0</v>
      </c>
      <c r="H55">
        <v>0</v>
      </c>
      <c r="I55">
        <v>-34</v>
      </c>
      <c r="J55">
        <f t="shared" si="0"/>
        <v>541</v>
      </c>
      <c r="K55">
        <v>0</v>
      </c>
      <c r="L55">
        <f t="shared" si="1"/>
        <v>541</v>
      </c>
      <c r="M55">
        <v>27</v>
      </c>
      <c r="N55">
        <v>1</v>
      </c>
      <c r="O55">
        <f t="shared" si="2"/>
        <v>20.037037037037038</v>
      </c>
      <c r="P55" t="s">
        <v>15</v>
      </c>
      <c r="Q55">
        <v>657</v>
      </c>
      <c r="R55">
        <v>0</v>
      </c>
      <c r="S55">
        <v>0</v>
      </c>
      <c r="T55">
        <v>-40</v>
      </c>
      <c r="U55">
        <f t="shared" si="3"/>
        <v>617</v>
      </c>
      <c r="V55">
        <v>0</v>
      </c>
      <c r="W55">
        <f t="shared" si="4"/>
        <v>617</v>
      </c>
      <c r="X55">
        <v>17</v>
      </c>
      <c r="Y55">
        <v>2</v>
      </c>
      <c r="Z55">
        <f t="shared" si="5"/>
        <v>36.294117647058826</v>
      </c>
      <c r="AA55" t="s">
        <v>16</v>
      </c>
      <c r="AB55">
        <v>2959</v>
      </c>
      <c r="AC55">
        <v>0</v>
      </c>
      <c r="AE55">
        <v>0</v>
      </c>
      <c r="AF55">
        <f t="shared" si="6"/>
        <v>2959</v>
      </c>
      <c r="AG55">
        <v>0</v>
      </c>
      <c r="AH55">
        <f t="shared" si="7"/>
        <v>2959</v>
      </c>
      <c r="AI55">
        <v>83</v>
      </c>
      <c r="AJ55">
        <f t="shared" si="8"/>
        <v>6</v>
      </c>
      <c r="AK55">
        <f t="shared" si="25"/>
        <v>35.650602409638552</v>
      </c>
      <c r="AL55" t="s">
        <v>19</v>
      </c>
      <c r="AM55">
        <v>717</v>
      </c>
      <c r="AN55">
        <v>80</v>
      </c>
      <c r="AO55">
        <v>-65</v>
      </c>
      <c r="AP55">
        <f t="shared" si="9"/>
        <v>732</v>
      </c>
      <c r="AQ55">
        <v>900</v>
      </c>
      <c r="AR55">
        <f t="shared" si="10"/>
        <v>1632</v>
      </c>
      <c r="AS55">
        <v>33</v>
      </c>
      <c r="AT55">
        <f t="shared" si="11"/>
        <v>6</v>
      </c>
      <c r="AU55">
        <f t="shared" si="12"/>
        <v>49.454545454545453</v>
      </c>
      <c r="AV55" t="s">
        <v>20</v>
      </c>
      <c r="AW55">
        <v>330</v>
      </c>
      <c r="AX55">
        <v>0</v>
      </c>
      <c r="AY55">
        <v>-2</v>
      </c>
      <c r="AZ55">
        <f t="shared" si="13"/>
        <v>328</v>
      </c>
      <c r="BA55">
        <v>0</v>
      </c>
      <c r="BB55">
        <f t="shared" si="14"/>
        <v>328</v>
      </c>
      <c r="BC55">
        <v>20</v>
      </c>
      <c r="BD55">
        <f t="shared" si="15"/>
        <v>7</v>
      </c>
      <c r="BE55">
        <f t="shared" si="16"/>
        <v>16.399999999999999</v>
      </c>
      <c r="BF55" t="s">
        <v>21</v>
      </c>
      <c r="BG55">
        <v>617</v>
      </c>
      <c r="BH55">
        <v>0</v>
      </c>
      <c r="BI55">
        <v>-10</v>
      </c>
      <c r="BJ55">
        <f t="shared" si="17"/>
        <v>607</v>
      </c>
      <c r="BK55">
        <v>0</v>
      </c>
      <c r="BL55">
        <f t="shared" si="18"/>
        <v>607</v>
      </c>
      <c r="BM55">
        <v>17</v>
      </c>
      <c r="BN55">
        <f t="shared" si="19"/>
        <v>5</v>
      </c>
      <c r="BO55">
        <f t="shared" si="20"/>
        <v>35.705882352941174</v>
      </c>
      <c r="BP55" t="s">
        <v>22</v>
      </c>
      <c r="BQ55">
        <v>2393</v>
      </c>
      <c r="BR55">
        <v>0</v>
      </c>
      <c r="BS55">
        <v>0</v>
      </c>
      <c r="BT55">
        <f t="shared" si="21"/>
        <v>2393</v>
      </c>
      <c r="BU55">
        <v>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11700</v>
      </c>
    </row>
    <row r="56" spans="1:79" ht="17.25" customHeight="1" x14ac:dyDescent="0.3">
      <c r="A56" s="2">
        <v>44552</v>
      </c>
      <c r="B56" t="s">
        <v>132</v>
      </c>
      <c r="C56" t="s">
        <v>133</v>
      </c>
      <c r="D56" t="s">
        <v>27</v>
      </c>
      <c r="E56" t="s">
        <v>4</v>
      </c>
      <c r="F56">
        <v>799</v>
      </c>
      <c r="G56">
        <v>682</v>
      </c>
      <c r="H56">
        <v>0</v>
      </c>
      <c r="I56">
        <v>-125</v>
      </c>
      <c r="J56">
        <f t="shared" si="0"/>
        <v>1356</v>
      </c>
      <c r="K56">
        <v>0</v>
      </c>
      <c r="L56">
        <f t="shared" si="1"/>
        <v>1356</v>
      </c>
      <c r="M56">
        <v>144</v>
      </c>
      <c r="N56">
        <v>1</v>
      </c>
      <c r="O56">
        <f t="shared" si="2"/>
        <v>9.4166666666666661</v>
      </c>
      <c r="P56" t="s">
        <v>15</v>
      </c>
      <c r="Q56">
        <v>59</v>
      </c>
      <c r="R56">
        <v>1980</v>
      </c>
      <c r="S56">
        <v>0</v>
      </c>
      <c r="T56">
        <v>-10</v>
      </c>
      <c r="U56">
        <f t="shared" si="3"/>
        <v>2029</v>
      </c>
      <c r="V56">
        <v>0</v>
      </c>
      <c r="W56">
        <f t="shared" si="4"/>
        <v>2029</v>
      </c>
      <c r="X56">
        <v>86</v>
      </c>
      <c r="Y56">
        <v>2</v>
      </c>
      <c r="Z56">
        <f t="shared" si="5"/>
        <v>23.593023255813954</v>
      </c>
      <c r="AA56" t="s">
        <v>16</v>
      </c>
      <c r="AB56">
        <v>5682</v>
      </c>
      <c r="AC56">
        <v>1500</v>
      </c>
      <c r="AE56">
        <v>-502</v>
      </c>
      <c r="AF56">
        <f t="shared" si="6"/>
        <v>6680</v>
      </c>
      <c r="AG56">
        <v>4500</v>
      </c>
      <c r="AH56">
        <f t="shared" si="7"/>
        <v>11180</v>
      </c>
      <c r="AI56">
        <v>320</v>
      </c>
      <c r="AJ56">
        <f t="shared" si="8"/>
        <v>6</v>
      </c>
      <c r="AK56">
        <f t="shared" si="25"/>
        <v>34.9375</v>
      </c>
      <c r="AL56" t="s">
        <v>19</v>
      </c>
      <c r="AM56">
        <v>8388</v>
      </c>
      <c r="AN56">
        <v>8633</v>
      </c>
      <c r="AO56">
        <v>-72</v>
      </c>
      <c r="AP56">
        <f t="shared" si="9"/>
        <v>16949</v>
      </c>
      <c r="AQ56">
        <v>0</v>
      </c>
      <c r="AR56">
        <f t="shared" si="10"/>
        <v>16949</v>
      </c>
      <c r="AS56">
        <v>276</v>
      </c>
      <c r="AT56">
        <f t="shared" si="11"/>
        <v>6</v>
      </c>
      <c r="AU56">
        <f t="shared" si="12"/>
        <v>61.409420289855071</v>
      </c>
      <c r="AV56" t="s">
        <v>20</v>
      </c>
      <c r="AW56">
        <v>8523</v>
      </c>
      <c r="AX56">
        <v>15509</v>
      </c>
      <c r="AY56">
        <v>-82</v>
      </c>
      <c r="AZ56">
        <f t="shared" si="13"/>
        <v>23950</v>
      </c>
      <c r="BA56">
        <v>0</v>
      </c>
      <c r="BB56">
        <f t="shared" si="14"/>
        <v>23950</v>
      </c>
      <c r="BC56">
        <v>235</v>
      </c>
      <c r="BD56">
        <f t="shared" si="15"/>
        <v>7</v>
      </c>
      <c r="BE56">
        <f t="shared" si="16"/>
        <v>101.91489361702128</v>
      </c>
      <c r="BF56" t="s">
        <v>21</v>
      </c>
      <c r="BG56">
        <v>256</v>
      </c>
      <c r="BH56">
        <v>11818</v>
      </c>
      <c r="BI56">
        <v>0</v>
      </c>
      <c r="BJ56">
        <f t="shared" si="17"/>
        <v>12074</v>
      </c>
      <c r="BK56">
        <v>650</v>
      </c>
      <c r="BL56">
        <f t="shared" si="18"/>
        <v>12724</v>
      </c>
      <c r="BM56">
        <v>339</v>
      </c>
      <c r="BN56">
        <f t="shared" si="19"/>
        <v>5</v>
      </c>
      <c r="BO56">
        <f t="shared" si="20"/>
        <v>37.533923303834811</v>
      </c>
      <c r="BP56" t="s">
        <v>22</v>
      </c>
      <c r="BQ56">
        <v>1682</v>
      </c>
      <c r="BR56">
        <v>3771</v>
      </c>
      <c r="BS56">
        <v>0</v>
      </c>
      <c r="BT56">
        <f t="shared" si="21"/>
        <v>5453</v>
      </c>
      <c r="BU56">
        <f>900+850</f>
        <v>1750</v>
      </c>
      <c r="BV56">
        <f t="shared" si="22"/>
        <v>7203</v>
      </c>
      <c r="BW56">
        <v>181</v>
      </c>
      <c r="BX56">
        <f t="shared" si="23"/>
        <v>5</v>
      </c>
      <c r="BY56">
        <f t="shared" si="24"/>
        <v>39.795580110497241</v>
      </c>
      <c r="BZ56" t="s">
        <v>23</v>
      </c>
      <c r="CA56">
        <v>56744</v>
      </c>
    </row>
    <row r="57" spans="1:79" ht="17.25" customHeight="1" x14ac:dyDescent="0.3">
      <c r="A57" s="2">
        <v>44552</v>
      </c>
      <c r="B57" t="s">
        <v>134</v>
      </c>
      <c r="C57" t="s">
        <v>135</v>
      </c>
      <c r="D57" t="s">
        <v>27</v>
      </c>
      <c r="E57" t="s">
        <v>4</v>
      </c>
      <c r="F57">
        <v>823</v>
      </c>
      <c r="G57">
        <v>200</v>
      </c>
      <c r="H57">
        <v>0</v>
      </c>
      <c r="I57">
        <v>-124</v>
      </c>
      <c r="J57">
        <f t="shared" si="0"/>
        <v>899</v>
      </c>
      <c r="K57">
        <v>0</v>
      </c>
      <c r="L57">
        <f t="shared" si="1"/>
        <v>899</v>
      </c>
      <c r="M57">
        <v>117</v>
      </c>
      <c r="N57">
        <v>1</v>
      </c>
      <c r="O57">
        <f t="shared" si="2"/>
        <v>7.683760683760684</v>
      </c>
      <c r="P57" t="s">
        <v>15</v>
      </c>
      <c r="Q57">
        <v>1196</v>
      </c>
      <c r="R57">
        <v>0</v>
      </c>
      <c r="S57">
        <v>0</v>
      </c>
      <c r="T57">
        <v>-33</v>
      </c>
      <c r="U57">
        <f t="shared" si="3"/>
        <v>1163</v>
      </c>
      <c r="V57">
        <v>0</v>
      </c>
      <c r="W57">
        <f t="shared" si="4"/>
        <v>1163</v>
      </c>
      <c r="X57">
        <v>43</v>
      </c>
      <c r="Y57">
        <v>2</v>
      </c>
      <c r="Z57">
        <f t="shared" si="5"/>
        <v>27.046511627906977</v>
      </c>
      <c r="AA57" t="s">
        <v>16</v>
      </c>
      <c r="AB57">
        <v>1322</v>
      </c>
      <c r="AC57">
        <v>0</v>
      </c>
      <c r="AE57">
        <v>-7</v>
      </c>
      <c r="AF57">
        <f t="shared" si="6"/>
        <v>1315</v>
      </c>
      <c r="AG57">
        <v>0</v>
      </c>
      <c r="AH57">
        <f t="shared" si="7"/>
        <v>1315</v>
      </c>
      <c r="AI57">
        <v>50</v>
      </c>
      <c r="AJ57">
        <f t="shared" si="8"/>
        <v>6</v>
      </c>
      <c r="AK57">
        <f t="shared" si="25"/>
        <v>26.3</v>
      </c>
      <c r="AL57" t="s">
        <v>19</v>
      </c>
      <c r="AM57">
        <v>1357</v>
      </c>
      <c r="AN57">
        <v>0</v>
      </c>
      <c r="AO57">
        <v>-8</v>
      </c>
      <c r="AP57">
        <f t="shared" si="9"/>
        <v>1349</v>
      </c>
      <c r="AQ57">
        <v>0</v>
      </c>
      <c r="AR57">
        <f t="shared" si="10"/>
        <v>1349</v>
      </c>
      <c r="AS57">
        <v>20</v>
      </c>
      <c r="AT57">
        <f t="shared" si="11"/>
        <v>6</v>
      </c>
      <c r="AU57">
        <f t="shared" si="12"/>
        <v>67.45</v>
      </c>
      <c r="AV57" t="s">
        <v>20</v>
      </c>
      <c r="AW57">
        <v>429</v>
      </c>
      <c r="AX57">
        <v>50</v>
      </c>
      <c r="AY57">
        <v>-15</v>
      </c>
      <c r="AZ57">
        <f t="shared" si="13"/>
        <v>464</v>
      </c>
      <c r="BA57">
        <v>0</v>
      </c>
      <c r="BB57">
        <f t="shared" si="14"/>
        <v>464</v>
      </c>
      <c r="BC57">
        <v>20</v>
      </c>
      <c r="BD57">
        <f t="shared" si="15"/>
        <v>7</v>
      </c>
      <c r="BE57">
        <f t="shared" si="16"/>
        <v>23.2</v>
      </c>
      <c r="BF57" t="s">
        <v>21</v>
      </c>
      <c r="BG57">
        <v>592</v>
      </c>
      <c r="BH57">
        <v>100</v>
      </c>
      <c r="BI57">
        <v>0</v>
      </c>
      <c r="BJ57">
        <f t="shared" si="17"/>
        <v>692</v>
      </c>
      <c r="BK57">
        <v>0</v>
      </c>
      <c r="BL57">
        <f t="shared" si="18"/>
        <v>692</v>
      </c>
      <c r="BM57">
        <v>17</v>
      </c>
      <c r="BN57">
        <f t="shared" si="19"/>
        <v>5</v>
      </c>
      <c r="BO57">
        <f t="shared" si="20"/>
        <v>40.705882352941174</v>
      </c>
      <c r="BP57" t="s">
        <v>22</v>
      </c>
      <c r="BQ57">
        <v>966</v>
      </c>
      <c r="BR57">
        <v>970</v>
      </c>
      <c r="BS57">
        <v>-4</v>
      </c>
      <c r="BT57">
        <f t="shared" si="21"/>
        <v>1932</v>
      </c>
      <c r="BU57">
        <v>0</v>
      </c>
      <c r="BV57">
        <f t="shared" si="22"/>
        <v>1932</v>
      </c>
      <c r="BW57">
        <v>38</v>
      </c>
      <c r="BX57">
        <f t="shared" si="23"/>
        <v>5</v>
      </c>
      <c r="BY57">
        <f t="shared" si="24"/>
        <v>50.842105263157897</v>
      </c>
      <c r="BZ57" t="s">
        <v>23</v>
      </c>
      <c r="CA57">
        <v>5403</v>
      </c>
    </row>
    <row r="58" spans="1:79" ht="17.25" customHeight="1" x14ac:dyDescent="0.3">
      <c r="A58" s="2">
        <v>44552</v>
      </c>
      <c r="B58" t="s">
        <v>136</v>
      </c>
      <c r="C58" t="s">
        <v>137</v>
      </c>
      <c r="D58" t="s">
        <v>27</v>
      </c>
      <c r="E58" t="s">
        <v>4</v>
      </c>
      <c r="F58">
        <v>581</v>
      </c>
      <c r="G58">
        <v>0</v>
      </c>
      <c r="H58">
        <v>0</v>
      </c>
      <c r="I58">
        <v>-50</v>
      </c>
      <c r="J58">
        <f t="shared" si="0"/>
        <v>531</v>
      </c>
      <c r="K58">
        <v>0</v>
      </c>
      <c r="L58">
        <f t="shared" si="1"/>
        <v>531</v>
      </c>
      <c r="M58">
        <v>8</v>
      </c>
      <c r="N58">
        <v>1</v>
      </c>
      <c r="O58">
        <f t="shared" si="2"/>
        <v>66.375</v>
      </c>
      <c r="P58" t="s">
        <v>15</v>
      </c>
      <c r="Q58">
        <v>378</v>
      </c>
      <c r="R58">
        <v>0</v>
      </c>
      <c r="S58">
        <v>0</v>
      </c>
      <c r="T58">
        <v>0</v>
      </c>
      <c r="U58">
        <f t="shared" si="3"/>
        <v>378</v>
      </c>
      <c r="V58">
        <v>0</v>
      </c>
      <c r="W58">
        <f t="shared" si="4"/>
        <v>378</v>
      </c>
      <c r="X58">
        <v>16</v>
      </c>
      <c r="Y58">
        <v>2</v>
      </c>
      <c r="Z58">
        <f t="shared" si="5"/>
        <v>23.625</v>
      </c>
      <c r="AA58" t="s">
        <v>16</v>
      </c>
      <c r="AB58">
        <v>3126</v>
      </c>
      <c r="AC58">
        <v>0</v>
      </c>
      <c r="AE58">
        <v>-32</v>
      </c>
      <c r="AF58">
        <f t="shared" si="6"/>
        <v>3094</v>
      </c>
      <c r="AG58">
        <v>0</v>
      </c>
      <c r="AH58">
        <f t="shared" si="7"/>
        <v>3094</v>
      </c>
      <c r="AI58">
        <v>12</v>
      </c>
      <c r="AJ58">
        <f t="shared" si="8"/>
        <v>6</v>
      </c>
      <c r="AK58">
        <f t="shared" si="25"/>
        <v>257.83333333333331</v>
      </c>
      <c r="AL58" t="s">
        <v>19</v>
      </c>
      <c r="AM58">
        <v>1171</v>
      </c>
      <c r="AN58">
        <v>0</v>
      </c>
      <c r="AO58">
        <v>-14</v>
      </c>
      <c r="AP58">
        <f t="shared" si="9"/>
        <v>1157</v>
      </c>
      <c r="AQ58">
        <v>0</v>
      </c>
      <c r="AR58">
        <f t="shared" si="10"/>
        <v>1157</v>
      </c>
      <c r="AS58">
        <v>5</v>
      </c>
      <c r="AT58">
        <f t="shared" si="11"/>
        <v>6</v>
      </c>
      <c r="AU58">
        <f t="shared" si="12"/>
        <v>231.4</v>
      </c>
      <c r="AV58" t="s">
        <v>20</v>
      </c>
      <c r="AW58">
        <v>463</v>
      </c>
      <c r="AX58">
        <v>0</v>
      </c>
      <c r="AY58">
        <v>0</v>
      </c>
      <c r="AZ58">
        <f t="shared" si="13"/>
        <v>463</v>
      </c>
      <c r="BA58">
        <v>0</v>
      </c>
      <c r="BB58">
        <f t="shared" si="14"/>
        <v>463</v>
      </c>
      <c r="BC58">
        <v>4</v>
      </c>
      <c r="BD58">
        <f t="shared" si="15"/>
        <v>7</v>
      </c>
      <c r="BE58">
        <f t="shared" si="16"/>
        <v>115.75</v>
      </c>
      <c r="BF58" t="s">
        <v>21</v>
      </c>
      <c r="BG58">
        <v>551</v>
      </c>
      <c r="BH58">
        <v>0</v>
      </c>
      <c r="BI58">
        <v>0</v>
      </c>
      <c r="BJ58">
        <f t="shared" si="17"/>
        <v>551</v>
      </c>
      <c r="BK58">
        <v>0</v>
      </c>
      <c r="BL58">
        <f t="shared" si="18"/>
        <v>551</v>
      </c>
      <c r="BM58">
        <v>4</v>
      </c>
      <c r="BN58">
        <f t="shared" si="19"/>
        <v>5</v>
      </c>
      <c r="BO58">
        <f t="shared" si="20"/>
        <v>137.75</v>
      </c>
      <c r="BP58" t="s">
        <v>22</v>
      </c>
      <c r="BQ58">
        <v>541</v>
      </c>
      <c r="BR58">
        <v>0</v>
      </c>
      <c r="BS58">
        <v>0</v>
      </c>
      <c r="BT58">
        <f t="shared" si="21"/>
        <v>541</v>
      </c>
      <c r="BU58">
        <v>0</v>
      </c>
      <c r="BV58">
        <f t="shared" si="22"/>
        <v>541</v>
      </c>
      <c r="BW58">
        <v>15</v>
      </c>
      <c r="BX58">
        <f t="shared" si="23"/>
        <v>5</v>
      </c>
      <c r="BY58">
        <f t="shared" si="24"/>
        <v>36.06666666666667</v>
      </c>
      <c r="BZ58" t="s">
        <v>23</v>
      </c>
      <c r="CA58">
        <v>25306</v>
      </c>
    </row>
    <row r="59" spans="1:79" ht="17.25" customHeight="1" x14ac:dyDescent="0.3">
      <c r="A59" s="2">
        <v>44552</v>
      </c>
      <c r="B59" t="s">
        <v>138</v>
      </c>
      <c r="C59" t="s">
        <v>139</v>
      </c>
      <c r="D59" t="s">
        <v>27</v>
      </c>
      <c r="E59" t="s">
        <v>4</v>
      </c>
      <c r="F59">
        <v>2169</v>
      </c>
      <c r="G59">
        <v>0</v>
      </c>
      <c r="H59">
        <v>0</v>
      </c>
      <c r="I59">
        <v>-182</v>
      </c>
      <c r="J59">
        <f t="shared" si="0"/>
        <v>1987</v>
      </c>
      <c r="K59">
        <v>0</v>
      </c>
      <c r="L59">
        <f t="shared" si="1"/>
        <v>1987</v>
      </c>
      <c r="M59">
        <v>249</v>
      </c>
      <c r="N59">
        <v>1</v>
      </c>
      <c r="O59">
        <f t="shared" si="2"/>
        <v>7.9799196787148592</v>
      </c>
      <c r="P59" t="s">
        <v>15</v>
      </c>
      <c r="Q59">
        <v>628</v>
      </c>
      <c r="R59">
        <v>0</v>
      </c>
      <c r="S59">
        <v>0</v>
      </c>
      <c r="T59">
        <v>-200</v>
      </c>
      <c r="U59">
        <f t="shared" si="3"/>
        <v>428</v>
      </c>
      <c r="V59">
        <v>0</v>
      </c>
      <c r="W59">
        <f t="shared" si="4"/>
        <v>428</v>
      </c>
      <c r="X59">
        <v>54</v>
      </c>
      <c r="Y59">
        <v>2</v>
      </c>
      <c r="Z59">
        <f t="shared" si="5"/>
        <v>7.9259259259259256</v>
      </c>
      <c r="AA59" t="s">
        <v>16</v>
      </c>
      <c r="AB59">
        <v>9122</v>
      </c>
      <c r="AC59">
        <v>0</v>
      </c>
      <c r="AE59">
        <v>-62</v>
      </c>
      <c r="AF59">
        <f t="shared" si="6"/>
        <v>9060</v>
      </c>
      <c r="AG59">
        <v>0</v>
      </c>
      <c r="AH59">
        <f t="shared" si="7"/>
        <v>9060</v>
      </c>
      <c r="AI59">
        <v>623</v>
      </c>
      <c r="AJ59">
        <f t="shared" si="8"/>
        <v>6</v>
      </c>
      <c r="AK59">
        <f t="shared" si="25"/>
        <v>14.542536115569824</v>
      </c>
      <c r="AL59" t="s">
        <v>19</v>
      </c>
      <c r="AM59">
        <v>533</v>
      </c>
      <c r="AN59">
        <v>0</v>
      </c>
      <c r="AO59">
        <v>-63</v>
      </c>
      <c r="AP59">
        <f t="shared" si="9"/>
        <v>470</v>
      </c>
      <c r="AQ59">
        <v>550</v>
      </c>
      <c r="AR59">
        <f t="shared" si="10"/>
        <v>1020</v>
      </c>
      <c r="AS59">
        <v>68</v>
      </c>
      <c r="AT59">
        <f t="shared" si="11"/>
        <v>6</v>
      </c>
      <c r="AU59">
        <f t="shared" si="12"/>
        <v>15</v>
      </c>
      <c r="AV59" t="s">
        <v>20</v>
      </c>
      <c r="AW59">
        <v>1819</v>
      </c>
      <c r="AX59">
        <v>0</v>
      </c>
      <c r="AY59">
        <v>-90</v>
      </c>
      <c r="AZ59">
        <f t="shared" si="13"/>
        <v>1729</v>
      </c>
      <c r="BA59">
        <v>0</v>
      </c>
      <c r="BB59">
        <f t="shared" si="14"/>
        <v>1729</v>
      </c>
      <c r="BC59">
        <v>82</v>
      </c>
      <c r="BD59">
        <f t="shared" si="15"/>
        <v>7</v>
      </c>
      <c r="BE59">
        <f t="shared" si="16"/>
        <v>21.085365853658537</v>
      </c>
      <c r="BF59" t="s">
        <v>21</v>
      </c>
      <c r="BG59">
        <v>1167</v>
      </c>
      <c r="BH59">
        <v>40</v>
      </c>
      <c r="BI59">
        <v>-20</v>
      </c>
      <c r="BJ59">
        <f t="shared" si="17"/>
        <v>1187</v>
      </c>
      <c r="BK59">
        <v>0</v>
      </c>
      <c r="BL59">
        <f t="shared" si="18"/>
        <v>1187</v>
      </c>
      <c r="BM59">
        <v>103</v>
      </c>
      <c r="BN59">
        <f t="shared" si="19"/>
        <v>5</v>
      </c>
      <c r="BO59">
        <f t="shared" si="20"/>
        <v>11.524271844660195</v>
      </c>
      <c r="BP59" t="s">
        <v>22</v>
      </c>
      <c r="BQ59">
        <v>2097</v>
      </c>
      <c r="BR59">
        <v>0</v>
      </c>
      <c r="BS59">
        <v>-27</v>
      </c>
      <c r="BT59">
        <f t="shared" si="21"/>
        <v>2070</v>
      </c>
      <c r="BU59">
        <v>0</v>
      </c>
      <c r="BV59">
        <f t="shared" si="22"/>
        <v>2070</v>
      </c>
      <c r="BW59">
        <v>66</v>
      </c>
      <c r="BX59">
        <f t="shared" si="23"/>
        <v>5</v>
      </c>
      <c r="BY59">
        <f t="shared" si="24"/>
        <v>31.363636363636363</v>
      </c>
      <c r="BZ59" t="s">
        <v>23</v>
      </c>
      <c r="CA59">
        <v>0</v>
      </c>
    </row>
    <row r="60" spans="1:79" ht="17.25" customHeight="1" x14ac:dyDescent="0.3">
      <c r="A60" s="2">
        <v>44552</v>
      </c>
      <c r="B60" t="s">
        <v>140</v>
      </c>
      <c r="C60" t="s">
        <v>141</v>
      </c>
      <c r="D60" t="s">
        <v>27</v>
      </c>
      <c r="E60" t="s">
        <v>4</v>
      </c>
      <c r="F60">
        <v>358</v>
      </c>
      <c r="G60">
        <v>0</v>
      </c>
      <c r="H60">
        <v>0</v>
      </c>
      <c r="I60">
        <v>0</v>
      </c>
      <c r="J60">
        <f t="shared" si="0"/>
        <v>358</v>
      </c>
      <c r="K60">
        <v>0</v>
      </c>
      <c r="L60">
        <f t="shared" si="1"/>
        <v>358</v>
      </c>
      <c r="M60">
        <v>2</v>
      </c>
      <c r="N60">
        <v>1</v>
      </c>
      <c r="O60">
        <f t="shared" si="2"/>
        <v>179</v>
      </c>
      <c r="P60" t="s">
        <v>15</v>
      </c>
      <c r="Q60">
        <v>179</v>
      </c>
      <c r="R60">
        <v>0</v>
      </c>
      <c r="S60">
        <v>0</v>
      </c>
      <c r="T60">
        <v>-4</v>
      </c>
      <c r="U60">
        <f t="shared" si="3"/>
        <v>175</v>
      </c>
      <c r="V60">
        <v>0</v>
      </c>
      <c r="W60">
        <f t="shared" si="4"/>
        <v>175</v>
      </c>
      <c r="X60">
        <v>1</v>
      </c>
      <c r="Y60">
        <v>2</v>
      </c>
      <c r="Z60">
        <f t="shared" si="5"/>
        <v>175</v>
      </c>
      <c r="AA60" t="s">
        <v>16</v>
      </c>
      <c r="AB60">
        <v>718</v>
      </c>
      <c r="AC60">
        <v>0</v>
      </c>
      <c r="AE60">
        <v>0</v>
      </c>
      <c r="AF60">
        <f t="shared" si="6"/>
        <v>718</v>
      </c>
      <c r="AG60">
        <v>0</v>
      </c>
      <c r="AH60">
        <f t="shared" si="7"/>
        <v>718</v>
      </c>
      <c r="AI60">
        <v>15</v>
      </c>
      <c r="AJ60">
        <f t="shared" si="8"/>
        <v>6</v>
      </c>
      <c r="AK60">
        <f t="shared" si="25"/>
        <v>47.866666666666667</v>
      </c>
      <c r="AL60" t="s">
        <v>19</v>
      </c>
      <c r="AM60">
        <v>1154</v>
      </c>
      <c r="AN60">
        <v>340</v>
      </c>
      <c r="AO60">
        <v>-5</v>
      </c>
      <c r="AP60">
        <f t="shared" si="9"/>
        <v>1489</v>
      </c>
      <c r="AQ60">
        <v>0</v>
      </c>
      <c r="AR60">
        <f t="shared" si="10"/>
        <v>1489</v>
      </c>
      <c r="AS60">
        <v>23</v>
      </c>
      <c r="AT60">
        <f t="shared" si="11"/>
        <v>6</v>
      </c>
      <c r="AU60">
        <f t="shared" si="12"/>
        <v>64.739130434782609</v>
      </c>
      <c r="AV60" t="s">
        <v>20</v>
      </c>
      <c r="AW60">
        <v>54</v>
      </c>
      <c r="AX60">
        <v>0</v>
      </c>
      <c r="AY60">
        <v>-2</v>
      </c>
      <c r="AZ60">
        <f t="shared" si="13"/>
        <v>52</v>
      </c>
      <c r="BA60">
        <v>0</v>
      </c>
      <c r="BB60">
        <f t="shared" si="14"/>
        <v>52</v>
      </c>
      <c r="BC60">
        <v>3</v>
      </c>
      <c r="BD60">
        <f t="shared" si="15"/>
        <v>7</v>
      </c>
      <c r="BE60">
        <f t="shared" si="16"/>
        <v>17.333333333333332</v>
      </c>
      <c r="BF60" t="s">
        <v>21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P60" t="s">
        <v>22</v>
      </c>
      <c r="BQ60">
        <v>968</v>
      </c>
      <c r="BR60">
        <v>0</v>
      </c>
      <c r="BS60">
        <v>0</v>
      </c>
      <c r="BT60">
        <f t="shared" si="21"/>
        <v>968</v>
      </c>
      <c r="BU60">
        <v>0</v>
      </c>
      <c r="BV60">
        <f t="shared" si="22"/>
        <v>968</v>
      </c>
      <c r="BW60">
        <v>17</v>
      </c>
      <c r="BX60">
        <f t="shared" si="23"/>
        <v>5</v>
      </c>
      <c r="BY60">
        <f t="shared" si="24"/>
        <v>56.941176470588232</v>
      </c>
      <c r="BZ60" t="s">
        <v>23</v>
      </c>
      <c r="CA60">
        <v>1440</v>
      </c>
    </row>
    <row r="61" spans="1:79" ht="17.25" customHeight="1" x14ac:dyDescent="0.3">
      <c r="A61" s="2">
        <v>44552</v>
      </c>
      <c r="B61" t="s">
        <v>142</v>
      </c>
      <c r="C61" t="s">
        <v>143</v>
      </c>
      <c r="D61" t="s">
        <v>27</v>
      </c>
      <c r="E61" t="s">
        <v>4</v>
      </c>
      <c r="F61">
        <v>453</v>
      </c>
      <c r="G61">
        <v>30</v>
      </c>
      <c r="H61">
        <v>0</v>
      </c>
      <c r="I61">
        <v>-38</v>
      </c>
      <c r="J61">
        <f t="shared" si="0"/>
        <v>445</v>
      </c>
      <c r="K61">
        <v>300</v>
      </c>
      <c r="L61">
        <f t="shared" si="1"/>
        <v>745</v>
      </c>
      <c r="M61">
        <v>20</v>
      </c>
      <c r="N61">
        <v>1</v>
      </c>
      <c r="O61">
        <f t="shared" si="2"/>
        <v>37.25</v>
      </c>
      <c r="P61" t="s">
        <v>15</v>
      </c>
      <c r="Q61">
        <v>32</v>
      </c>
      <c r="R61">
        <v>32</v>
      </c>
      <c r="S61">
        <v>0</v>
      </c>
      <c r="T61">
        <v>-20</v>
      </c>
      <c r="U61">
        <f t="shared" si="3"/>
        <v>44</v>
      </c>
      <c r="V61">
        <v>1262</v>
      </c>
      <c r="W61">
        <f t="shared" si="4"/>
        <v>1306</v>
      </c>
      <c r="X61">
        <v>10</v>
      </c>
      <c r="Y61">
        <v>2</v>
      </c>
      <c r="Z61">
        <f t="shared" si="5"/>
        <v>130.6</v>
      </c>
      <c r="AA61" t="s">
        <v>16</v>
      </c>
      <c r="AB61">
        <v>968</v>
      </c>
      <c r="AC61">
        <v>0</v>
      </c>
      <c r="AE61">
        <v>0</v>
      </c>
      <c r="AF61">
        <f t="shared" si="6"/>
        <v>968</v>
      </c>
      <c r="AG61">
        <v>0</v>
      </c>
      <c r="AH61">
        <f t="shared" si="7"/>
        <v>968</v>
      </c>
      <c r="AI61">
        <v>8</v>
      </c>
      <c r="AJ61">
        <f t="shared" si="8"/>
        <v>6</v>
      </c>
      <c r="AK61">
        <f t="shared" si="25"/>
        <v>121</v>
      </c>
      <c r="AL61" t="s">
        <v>19</v>
      </c>
      <c r="AM61">
        <v>912</v>
      </c>
      <c r="AN61">
        <v>0</v>
      </c>
      <c r="AO61">
        <v>-24</v>
      </c>
      <c r="AP61">
        <f t="shared" si="9"/>
        <v>888</v>
      </c>
      <c r="AQ61">
        <v>0</v>
      </c>
      <c r="AR61">
        <f t="shared" si="10"/>
        <v>888</v>
      </c>
      <c r="AS61">
        <v>6</v>
      </c>
      <c r="AT61">
        <f t="shared" si="11"/>
        <v>6</v>
      </c>
      <c r="AU61">
        <f t="shared" si="12"/>
        <v>148</v>
      </c>
      <c r="AV61" t="s">
        <v>20</v>
      </c>
      <c r="AW61">
        <v>241</v>
      </c>
      <c r="AX61">
        <v>45</v>
      </c>
      <c r="AY61">
        <v>0</v>
      </c>
      <c r="AZ61">
        <f t="shared" si="13"/>
        <v>286</v>
      </c>
      <c r="BA61">
        <v>0</v>
      </c>
      <c r="BB61">
        <f t="shared" si="14"/>
        <v>286</v>
      </c>
      <c r="BC61">
        <v>2</v>
      </c>
      <c r="BD61">
        <f t="shared" si="15"/>
        <v>7</v>
      </c>
      <c r="BE61">
        <f t="shared" si="16"/>
        <v>143</v>
      </c>
      <c r="BF61" t="s">
        <v>21</v>
      </c>
      <c r="BG61">
        <v>206</v>
      </c>
      <c r="BH61">
        <v>312</v>
      </c>
      <c r="BI61">
        <v>0</v>
      </c>
      <c r="BJ61">
        <f t="shared" si="17"/>
        <v>518</v>
      </c>
      <c r="BK61">
        <v>0</v>
      </c>
      <c r="BL61">
        <f t="shared" si="18"/>
        <v>518</v>
      </c>
      <c r="BM61">
        <v>7</v>
      </c>
      <c r="BN61">
        <f t="shared" si="19"/>
        <v>5</v>
      </c>
      <c r="BO61">
        <f t="shared" si="20"/>
        <v>74</v>
      </c>
      <c r="BP61" t="s">
        <v>22</v>
      </c>
      <c r="BQ61">
        <v>856</v>
      </c>
      <c r="BR61">
        <v>163</v>
      </c>
      <c r="BS61">
        <v>0</v>
      </c>
      <c r="BT61">
        <f t="shared" si="21"/>
        <v>1019</v>
      </c>
      <c r="BU61">
        <v>0</v>
      </c>
      <c r="BV61">
        <f t="shared" si="22"/>
        <v>1019</v>
      </c>
      <c r="BW61">
        <v>4</v>
      </c>
      <c r="BX61">
        <f t="shared" si="23"/>
        <v>5</v>
      </c>
      <c r="BY61">
        <f t="shared" si="24"/>
        <v>254.75</v>
      </c>
      <c r="BZ61" t="s">
        <v>23</v>
      </c>
      <c r="CA61">
        <v>6264</v>
      </c>
    </row>
    <row r="62" spans="1:79" ht="17.25" customHeight="1" x14ac:dyDescent="0.3">
      <c r="A62" s="2">
        <v>44552</v>
      </c>
      <c r="B62" t="s">
        <v>144</v>
      </c>
      <c r="C62" t="s">
        <v>145</v>
      </c>
      <c r="D62" t="s">
        <v>27</v>
      </c>
      <c r="E62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P62" t="s">
        <v>15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A62" t="s">
        <v>16</v>
      </c>
      <c r="AB62">
        <v>0</v>
      </c>
      <c r="AC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3</v>
      </c>
      <c r="AN62">
        <v>0</v>
      </c>
      <c r="AO62">
        <v>0</v>
      </c>
      <c r="AP62">
        <f t="shared" si="9"/>
        <v>3</v>
      </c>
      <c r="AQ62">
        <v>0</v>
      </c>
      <c r="AR62">
        <f t="shared" si="10"/>
        <v>3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2">
        <v>44552</v>
      </c>
      <c r="B63" t="s">
        <v>146</v>
      </c>
      <c r="C63" t="s">
        <v>147</v>
      </c>
      <c r="D63" t="s">
        <v>27</v>
      </c>
      <c r="E63" t="s">
        <v>4</v>
      </c>
      <c r="F63">
        <v>476</v>
      </c>
      <c r="G63">
        <v>0</v>
      </c>
      <c r="H63">
        <v>0</v>
      </c>
      <c r="I63">
        <v>-1</v>
      </c>
      <c r="J63">
        <f t="shared" si="0"/>
        <v>475</v>
      </c>
      <c r="K63">
        <v>0</v>
      </c>
      <c r="L63">
        <f t="shared" si="1"/>
        <v>475</v>
      </c>
      <c r="M63">
        <v>11</v>
      </c>
      <c r="N63">
        <v>1</v>
      </c>
      <c r="O63">
        <f t="shared" si="2"/>
        <v>43.18181818181818</v>
      </c>
      <c r="P63" t="s">
        <v>15</v>
      </c>
      <c r="Q63">
        <v>222</v>
      </c>
      <c r="R63">
        <v>0</v>
      </c>
      <c r="S63">
        <v>0</v>
      </c>
      <c r="T63">
        <v>0</v>
      </c>
      <c r="U63">
        <f t="shared" si="3"/>
        <v>222</v>
      </c>
      <c r="V63">
        <v>0</v>
      </c>
      <c r="W63">
        <f t="shared" si="4"/>
        <v>222</v>
      </c>
      <c r="X63">
        <v>2</v>
      </c>
      <c r="Y63">
        <v>2</v>
      </c>
      <c r="Z63">
        <f t="shared" si="5"/>
        <v>111</v>
      </c>
      <c r="AA63" t="s">
        <v>16</v>
      </c>
      <c r="AB63">
        <v>1088</v>
      </c>
      <c r="AC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487</v>
      </c>
      <c r="AN63">
        <v>0</v>
      </c>
      <c r="AO63">
        <v>0</v>
      </c>
      <c r="AP63">
        <f t="shared" si="9"/>
        <v>487</v>
      </c>
      <c r="AQ63">
        <v>0</v>
      </c>
      <c r="AR63">
        <f t="shared" si="10"/>
        <v>487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2">
        <v>44552</v>
      </c>
      <c r="B64" t="s">
        <v>148</v>
      </c>
      <c r="C64" t="s">
        <v>149</v>
      </c>
      <c r="D64" t="s">
        <v>27</v>
      </c>
      <c r="E64" t="s">
        <v>4</v>
      </c>
      <c r="F64">
        <v>509</v>
      </c>
      <c r="G64">
        <v>1142</v>
      </c>
      <c r="H64">
        <v>0</v>
      </c>
      <c r="I64">
        <v>0</v>
      </c>
      <c r="J64">
        <f t="shared" si="0"/>
        <v>1651</v>
      </c>
      <c r="K64">
        <v>0</v>
      </c>
      <c r="L64">
        <f t="shared" si="1"/>
        <v>1651</v>
      </c>
      <c r="M64">
        <v>39</v>
      </c>
      <c r="N64">
        <v>1</v>
      </c>
      <c r="O64">
        <f t="shared" si="2"/>
        <v>42.333333333333336</v>
      </c>
      <c r="P64" t="s">
        <v>15</v>
      </c>
      <c r="Q64">
        <v>560</v>
      </c>
      <c r="R64">
        <v>130</v>
      </c>
      <c r="S64">
        <v>0</v>
      </c>
      <c r="T64">
        <v>0</v>
      </c>
      <c r="U64">
        <f t="shared" si="3"/>
        <v>690</v>
      </c>
      <c r="V64">
        <v>0</v>
      </c>
      <c r="W64">
        <f t="shared" si="4"/>
        <v>690</v>
      </c>
      <c r="X64">
        <v>16</v>
      </c>
      <c r="Y64">
        <v>2</v>
      </c>
      <c r="Z64">
        <f t="shared" si="5"/>
        <v>43.125</v>
      </c>
      <c r="AA64" t="s">
        <v>16</v>
      </c>
      <c r="AB64">
        <v>1330</v>
      </c>
      <c r="AC64">
        <v>0</v>
      </c>
      <c r="AE64">
        <v>0</v>
      </c>
      <c r="AF64">
        <f t="shared" si="6"/>
        <v>1330</v>
      </c>
      <c r="AG64">
        <v>0</v>
      </c>
      <c r="AH64">
        <f t="shared" si="7"/>
        <v>1330</v>
      </c>
      <c r="AI64">
        <v>25</v>
      </c>
      <c r="AJ64">
        <f t="shared" si="8"/>
        <v>6</v>
      </c>
      <c r="AK64">
        <f t="shared" si="25"/>
        <v>53.2</v>
      </c>
      <c r="AL64" t="s">
        <v>19</v>
      </c>
      <c r="AM64">
        <v>350</v>
      </c>
      <c r="AN64">
        <v>1100</v>
      </c>
      <c r="AO64">
        <v>-300</v>
      </c>
      <c r="AP64">
        <f t="shared" si="9"/>
        <v>1150</v>
      </c>
      <c r="AQ64">
        <v>0</v>
      </c>
      <c r="AR64">
        <f t="shared" si="10"/>
        <v>1150</v>
      </c>
      <c r="AS64">
        <v>114</v>
      </c>
      <c r="AT64">
        <f t="shared" si="11"/>
        <v>6</v>
      </c>
      <c r="AU64">
        <f t="shared" si="12"/>
        <v>10.087719298245615</v>
      </c>
      <c r="AV64" t="s">
        <v>20</v>
      </c>
      <c r="AW64">
        <v>131</v>
      </c>
      <c r="AX64">
        <v>280</v>
      </c>
      <c r="AY64">
        <v>0</v>
      </c>
      <c r="AZ64">
        <f t="shared" si="13"/>
        <v>411</v>
      </c>
      <c r="BA64">
        <v>0</v>
      </c>
      <c r="BB64">
        <f t="shared" si="14"/>
        <v>411</v>
      </c>
      <c r="BC64">
        <v>16</v>
      </c>
      <c r="BD64">
        <f t="shared" si="15"/>
        <v>7</v>
      </c>
      <c r="BE64">
        <f t="shared" si="16"/>
        <v>25.6875</v>
      </c>
      <c r="BF64" t="s">
        <v>21</v>
      </c>
      <c r="BG64">
        <v>258</v>
      </c>
      <c r="BH64">
        <v>0</v>
      </c>
      <c r="BI64">
        <v>0</v>
      </c>
      <c r="BJ64">
        <f t="shared" si="17"/>
        <v>258</v>
      </c>
      <c r="BK64">
        <v>0</v>
      </c>
      <c r="BL64">
        <f t="shared" si="18"/>
        <v>258</v>
      </c>
      <c r="BM64">
        <v>13</v>
      </c>
      <c r="BN64">
        <f t="shared" si="19"/>
        <v>5</v>
      </c>
      <c r="BO64">
        <f t="shared" si="20"/>
        <v>19.846153846153847</v>
      </c>
      <c r="BP64" t="s">
        <v>22</v>
      </c>
      <c r="BQ64">
        <v>312</v>
      </c>
      <c r="BR64">
        <v>250</v>
      </c>
      <c r="BS64">
        <v>0</v>
      </c>
      <c r="BT64">
        <f t="shared" si="21"/>
        <v>562</v>
      </c>
      <c r="BU64">
        <v>0</v>
      </c>
      <c r="BV64">
        <f t="shared" si="22"/>
        <v>562</v>
      </c>
      <c r="BW64">
        <v>12</v>
      </c>
      <c r="BX64">
        <f t="shared" si="23"/>
        <v>5</v>
      </c>
      <c r="BY64">
        <f t="shared" si="24"/>
        <v>46.833333333333336</v>
      </c>
      <c r="BZ64" t="s">
        <v>23</v>
      </c>
      <c r="CA64">
        <v>118</v>
      </c>
    </row>
    <row r="65" spans="1:79" ht="17.25" customHeight="1" x14ac:dyDescent="0.3">
      <c r="A65" s="2">
        <v>44552</v>
      </c>
      <c r="B65" t="s">
        <v>150</v>
      </c>
      <c r="C65" t="s">
        <v>151</v>
      </c>
      <c r="D65" t="s">
        <v>27</v>
      </c>
      <c r="E65" t="s">
        <v>4</v>
      </c>
      <c r="F65">
        <v>177</v>
      </c>
      <c r="G65">
        <v>0</v>
      </c>
      <c r="H65">
        <v>0</v>
      </c>
      <c r="I65">
        <v>0</v>
      </c>
      <c r="J65">
        <f t="shared" si="0"/>
        <v>177</v>
      </c>
      <c r="K65">
        <v>0</v>
      </c>
      <c r="L65">
        <f t="shared" si="1"/>
        <v>177</v>
      </c>
      <c r="M65">
        <v>7</v>
      </c>
      <c r="N65">
        <v>1</v>
      </c>
      <c r="O65">
        <f t="shared" si="2"/>
        <v>25.285714285714285</v>
      </c>
      <c r="P65" t="s">
        <v>15</v>
      </c>
      <c r="Q65">
        <v>207</v>
      </c>
      <c r="R65">
        <v>0</v>
      </c>
      <c r="S65">
        <v>0</v>
      </c>
      <c r="T65">
        <v>-12</v>
      </c>
      <c r="U65">
        <f t="shared" si="3"/>
        <v>195</v>
      </c>
      <c r="V65">
        <v>0</v>
      </c>
      <c r="W65">
        <f t="shared" si="4"/>
        <v>195</v>
      </c>
      <c r="X65">
        <v>3</v>
      </c>
      <c r="Y65">
        <v>2</v>
      </c>
      <c r="Z65">
        <f t="shared" si="5"/>
        <v>65</v>
      </c>
      <c r="AA65" t="s">
        <v>16</v>
      </c>
      <c r="AB65">
        <v>509</v>
      </c>
      <c r="AC65">
        <v>0</v>
      </c>
      <c r="AE65">
        <v>-3</v>
      </c>
      <c r="AF65">
        <f t="shared" si="6"/>
        <v>506</v>
      </c>
      <c r="AG65">
        <v>0</v>
      </c>
      <c r="AH65">
        <f t="shared" si="7"/>
        <v>506</v>
      </c>
      <c r="AI65">
        <v>16</v>
      </c>
      <c r="AJ65">
        <f t="shared" si="8"/>
        <v>6</v>
      </c>
      <c r="AK65">
        <f t="shared" si="25"/>
        <v>31.625</v>
      </c>
      <c r="AL65" t="s">
        <v>19</v>
      </c>
      <c r="AM65">
        <v>685</v>
      </c>
      <c r="AN65">
        <v>0</v>
      </c>
      <c r="AO65">
        <v>-27</v>
      </c>
      <c r="AP65">
        <f t="shared" si="9"/>
        <v>658</v>
      </c>
      <c r="AQ65">
        <v>500</v>
      </c>
      <c r="AR65">
        <f t="shared" si="10"/>
        <v>1158</v>
      </c>
      <c r="AS65">
        <v>13</v>
      </c>
      <c r="AT65">
        <f t="shared" si="11"/>
        <v>6</v>
      </c>
      <c r="AU65">
        <f t="shared" si="12"/>
        <v>89.07692307692308</v>
      </c>
      <c r="AV65" t="s">
        <v>20</v>
      </c>
      <c r="AW65">
        <v>200</v>
      </c>
      <c r="AX65">
        <v>0</v>
      </c>
      <c r="AY65">
        <v>-42</v>
      </c>
      <c r="AZ65">
        <f t="shared" si="13"/>
        <v>158</v>
      </c>
      <c r="BA65">
        <v>200</v>
      </c>
      <c r="BB65">
        <f t="shared" si="14"/>
        <v>358</v>
      </c>
      <c r="BC65">
        <v>11</v>
      </c>
      <c r="BD65">
        <f t="shared" si="15"/>
        <v>7</v>
      </c>
      <c r="BE65">
        <f t="shared" si="16"/>
        <v>32.545454545454547</v>
      </c>
      <c r="BF65" t="s">
        <v>21</v>
      </c>
      <c r="BG65">
        <v>176</v>
      </c>
      <c r="BH65">
        <v>0</v>
      </c>
      <c r="BI65">
        <v>0</v>
      </c>
      <c r="BJ65">
        <f t="shared" si="17"/>
        <v>176</v>
      </c>
      <c r="BK65">
        <v>200</v>
      </c>
      <c r="BL65">
        <f t="shared" si="18"/>
        <v>376</v>
      </c>
      <c r="BM65">
        <v>7</v>
      </c>
      <c r="BN65">
        <f t="shared" si="19"/>
        <v>5</v>
      </c>
      <c r="BO65">
        <f t="shared" si="20"/>
        <v>53.714285714285715</v>
      </c>
      <c r="BP65" t="s">
        <v>22</v>
      </c>
      <c r="BQ65">
        <v>928</v>
      </c>
      <c r="BR65">
        <v>0</v>
      </c>
      <c r="BS65">
        <v>-20</v>
      </c>
      <c r="BT65">
        <f t="shared" si="21"/>
        <v>908</v>
      </c>
      <c r="BU65">
        <v>0</v>
      </c>
      <c r="BV65">
        <f t="shared" si="22"/>
        <v>908</v>
      </c>
      <c r="BW65">
        <v>5</v>
      </c>
      <c r="BX65">
        <f t="shared" si="23"/>
        <v>5</v>
      </c>
      <c r="BY65">
        <f t="shared" si="24"/>
        <v>181.6</v>
      </c>
      <c r="BZ65" t="s">
        <v>23</v>
      </c>
      <c r="CA65">
        <v>500</v>
      </c>
    </row>
    <row r="66" spans="1:79" ht="17.25" customHeight="1" x14ac:dyDescent="0.3">
      <c r="A66" s="2">
        <v>44552</v>
      </c>
      <c r="B66" t="s">
        <v>152</v>
      </c>
      <c r="C66" t="s">
        <v>153</v>
      </c>
      <c r="D66" t="s">
        <v>27</v>
      </c>
      <c r="E66" t="s">
        <v>4</v>
      </c>
      <c r="F66">
        <v>270</v>
      </c>
      <c r="G66">
        <v>0</v>
      </c>
      <c r="H66">
        <v>0</v>
      </c>
      <c r="I66">
        <v>-36</v>
      </c>
      <c r="J66">
        <f t="shared" ref="J66:J86" si="26">SUM(F66:I66)</f>
        <v>234</v>
      </c>
      <c r="K66">
        <v>0</v>
      </c>
      <c r="L66">
        <f t="shared" ref="L66:L86" si="27">SUM(J66:K66)</f>
        <v>234</v>
      </c>
      <c r="M66">
        <v>46</v>
      </c>
      <c r="N66">
        <v>1</v>
      </c>
      <c r="O66">
        <f t="shared" ref="O66:O86" si="28">IFERROR(L66/M66,0)</f>
        <v>5.0869565217391308</v>
      </c>
      <c r="P66" t="s">
        <v>15</v>
      </c>
      <c r="Q66">
        <v>190</v>
      </c>
      <c r="R66">
        <v>0</v>
      </c>
      <c r="S66">
        <v>0</v>
      </c>
      <c r="T66">
        <v>0</v>
      </c>
      <c r="U66">
        <f t="shared" ref="U66:U86" si="29">SUM(Q66:T66)</f>
        <v>190</v>
      </c>
      <c r="V66">
        <v>0</v>
      </c>
      <c r="W66">
        <f t="shared" ref="W66:W86" si="30">SUM(U66:V66)</f>
        <v>190</v>
      </c>
      <c r="X66">
        <v>8</v>
      </c>
      <c r="Y66">
        <v>2</v>
      </c>
      <c r="Z66">
        <f t="shared" ref="Z66:Z86" si="31">IFERROR(W66/X66,0)</f>
        <v>23.75</v>
      </c>
      <c r="AA66" t="s">
        <v>16</v>
      </c>
      <c r="AB66">
        <v>3555</v>
      </c>
      <c r="AC66">
        <v>0</v>
      </c>
      <c r="AE66">
        <v>-10</v>
      </c>
      <c r="AF66">
        <f t="shared" ref="AF66:AF86" si="32">SUM(AB66:AE66)</f>
        <v>3545</v>
      </c>
      <c r="AG66">
        <v>0</v>
      </c>
      <c r="AH66">
        <f t="shared" ref="AH66:AH86" si="33">SUM(AF66:AG66)</f>
        <v>3545</v>
      </c>
      <c r="AI66">
        <v>223</v>
      </c>
      <c r="AJ66">
        <f t="shared" ref="AJ66:AJ86" si="34">4+2</f>
        <v>6</v>
      </c>
      <c r="AK66">
        <f t="shared" si="25"/>
        <v>15.896860986547086</v>
      </c>
      <c r="AL66" t="s">
        <v>19</v>
      </c>
      <c r="AM66">
        <v>1499</v>
      </c>
      <c r="AN66">
        <v>270</v>
      </c>
      <c r="AO66">
        <v>-87</v>
      </c>
      <c r="AP66">
        <f t="shared" ref="AP66:AP86" si="35">SUM(AM66:AO66)</f>
        <v>1682</v>
      </c>
      <c r="AQ66">
        <v>0</v>
      </c>
      <c r="AR66">
        <f t="shared" ref="AR66:AR86" si="36">SUM(AP66:AQ66)</f>
        <v>1682</v>
      </c>
      <c r="AS66">
        <v>85</v>
      </c>
      <c r="AT66">
        <f t="shared" ref="AT66:AT86" si="37">4+2</f>
        <v>6</v>
      </c>
      <c r="AU66">
        <f t="shared" ref="AU66:AU84" si="38">IFERROR(AR66/AS66,0)</f>
        <v>19.788235294117648</v>
      </c>
      <c r="AV66" t="s">
        <v>20</v>
      </c>
      <c r="AW66">
        <v>1359</v>
      </c>
      <c r="AX66">
        <v>0</v>
      </c>
      <c r="AY66">
        <v>-130</v>
      </c>
      <c r="AZ66">
        <f t="shared" ref="AZ66:AZ86" si="39">SUM(AW66:AY66)</f>
        <v>1229</v>
      </c>
      <c r="BA66">
        <v>0</v>
      </c>
      <c r="BB66">
        <f t="shared" ref="BB66:BB86" si="40">SUM(AZ66:BA66)</f>
        <v>1229</v>
      </c>
      <c r="BC66">
        <v>93</v>
      </c>
      <c r="BD66">
        <f t="shared" ref="BD66:BD86" si="41">5+2</f>
        <v>7</v>
      </c>
      <c r="BE66">
        <f t="shared" ref="BE66:BE86" si="42">IFERROR(BB66/BC66,0)</f>
        <v>13.21505376344086</v>
      </c>
      <c r="BF66" t="s">
        <v>21</v>
      </c>
      <c r="BG66">
        <v>667</v>
      </c>
      <c r="BH66">
        <v>0</v>
      </c>
      <c r="BI66">
        <v>0</v>
      </c>
      <c r="BJ66">
        <f t="shared" ref="BJ66:BJ86" si="43">SUM(BG66:BI66)</f>
        <v>667</v>
      </c>
      <c r="BK66">
        <v>0</v>
      </c>
      <c r="BL66">
        <f t="shared" ref="BL66:BL86" si="44">SUM(BJ66:BK66)</f>
        <v>667</v>
      </c>
      <c r="BM66">
        <v>29</v>
      </c>
      <c r="BN66">
        <f t="shared" ref="BN66:BN86" si="45">3+2</f>
        <v>5</v>
      </c>
      <c r="BO66">
        <f t="shared" ref="BO66:BO86" si="46">IFERROR(BL66/BM66,0)</f>
        <v>23</v>
      </c>
      <c r="BP66" t="s">
        <v>22</v>
      </c>
      <c r="BQ66">
        <v>664</v>
      </c>
      <c r="BR66">
        <v>0</v>
      </c>
      <c r="BS66">
        <v>-22</v>
      </c>
      <c r="BT66">
        <f t="shared" ref="BT66:BT86" si="47">SUM(BQ66:BS66)</f>
        <v>642</v>
      </c>
      <c r="BU66">
        <v>0</v>
      </c>
      <c r="BV66">
        <f t="shared" ref="BV66:BV86" si="48">SUM(BT66:BU66)</f>
        <v>642</v>
      </c>
      <c r="BW66">
        <v>19</v>
      </c>
      <c r="BX66">
        <f t="shared" ref="BX66:BX86" si="49">3+2</f>
        <v>5</v>
      </c>
      <c r="BY66">
        <f t="shared" ref="BY66:BY86" si="50">IFERROR(BV66/BW66,0)</f>
        <v>33.789473684210527</v>
      </c>
      <c r="BZ66" t="s">
        <v>23</v>
      </c>
      <c r="CA66">
        <v>0</v>
      </c>
    </row>
    <row r="67" spans="1:79" ht="17.25" customHeight="1" x14ac:dyDescent="0.3">
      <c r="A67" s="2">
        <v>44552</v>
      </c>
      <c r="B67" t="s">
        <v>154</v>
      </c>
      <c r="C67" t="s">
        <v>155</v>
      </c>
      <c r="D67" t="s">
        <v>27</v>
      </c>
      <c r="E67" t="s">
        <v>4</v>
      </c>
      <c r="F67">
        <v>258</v>
      </c>
      <c r="G67">
        <v>0</v>
      </c>
      <c r="H67">
        <v>0</v>
      </c>
      <c r="I67">
        <v>-25</v>
      </c>
      <c r="J67">
        <f t="shared" si="26"/>
        <v>233</v>
      </c>
      <c r="K67">
        <v>0</v>
      </c>
      <c r="L67">
        <f t="shared" si="27"/>
        <v>233</v>
      </c>
      <c r="M67">
        <v>33</v>
      </c>
      <c r="N67">
        <v>1</v>
      </c>
      <c r="O67">
        <f t="shared" si="28"/>
        <v>7.0606060606060606</v>
      </c>
      <c r="P67" t="s">
        <v>15</v>
      </c>
      <c r="Q67">
        <v>144</v>
      </c>
      <c r="R67">
        <v>0</v>
      </c>
      <c r="S67">
        <v>0</v>
      </c>
      <c r="T67">
        <v>0</v>
      </c>
      <c r="U67">
        <f t="shared" si="29"/>
        <v>144</v>
      </c>
      <c r="V67">
        <v>0</v>
      </c>
      <c r="W67">
        <f t="shared" si="30"/>
        <v>144</v>
      </c>
      <c r="X67">
        <v>5</v>
      </c>
      <c r="Y67">
        <v>2</v>
      </c>
      <c r="Z67">
        <f t="shared" si="31"/>
        <v>28.8</v>
      </c>
      <c r="AA67" t="s">
        <v>16</v>
      </c>
      <c r="AB67">
        <v>4643</v>
      </c>
      <c r="AC67">
        <v>0</v>
      </c>
      <c r="AE67">
        <v>-15</v>
      </c>
      <c r="AF67">
        <f t="shared" si="32"/>
        <v>4628</v>
      </c>
      <c r="AG67">
        <v>0</v>
      </c>
      <c r="AH67">
        <f t="shared" si="33"/>
        <v>4628</v>
      </c>
      <c r="AI67">
        <v>196</v>
      </c>
      <c r="AJ67">
        <f t="shared" si="34"/>
        <v>6</v>
      </c>
      <c r="AK67">
        <f t="shared" ref="AK67:AK86" si="51">IFERROR(AH67/AI67,0)</f>
        <v>23.612244897959183</v>
      </c>
      <c r="AL67" t="s">
        <v>19</v>
      </c>
      <c r="AM67">
        <v>2261</v>
      </c>
      <c r="AN67">
        <v>280</v>
      </c>
      <c r="AO67">
        <v>-73</v>
      </c>
      <c r="AP67">
        <f t="shared" si="35"/>
        <v>2468</v>
      </c>
      <c r="AQ67">
        <v>0</v>
      </c>
      <c r="AR67">
        <f t="shared" si="36"/>
        <v>2468</v>
      </c>
      <c r="AS67">
        <v>74</v>
      </c>
      <c r="AT67">
        <f t="shared" si="37"/>
        <v>6</v>
      </c>
      <c r="AU67">
        <f t="shared" si="38"/>
        <v>33.351351351351354</v>
      </c>
      <c r="AV67" t="s">
        <v>20</v>
      </c>
      <c r="AW67">
        <v>1627</v>
      </c>
      <c r="AX67">
        <v>0</v>
      </c>
      <c r="AY67">
        <v>-100</v>
      </c>
      <c r="AZ67">
        <f t="shared" si="39"/>
        <v>1527</v>
      </c>
      <c r="BA67">
        <v>0</v>
      </c>
      <c r="BB67">
        <f t="shared" si="40"/>
        <v>1527</v>
      </c>
      <c r="BC67">
        <v>79</v>
      </c>
      <c r="BD67">
        <f t="shared" si="41"/>
        <v>7</v>
      </c>
      <c r="BE67">
        <f t="shared" si="42"/>
        <v>19.329113924050635</v>
      </c>
      <c r="BF67" t="s">
        <v>21</v>
      </c>
      <c r="BG67">
        <v>767</v>
      </c>
      <c r="BH67">
        <v>0</v>
      </c>
      <c r="BI67">
        <v>0</v>
      </c>
      <c r="BJ67">
        <f t="shared" si="43"/>
        <v>767</v>
      </c>
      <c r="BK67">
        <v>0</v>
      </c>
      <c r="BL67">
        <f t="shared" si="44"/>
        <v>767</v>
      </c>
      <c r="BM67">
        <v>25</v>
      </c>
      <c r="BN67">
        <f t="shared" si="45"/>
        <v>5</v>
      </c>
      <c r="BO67">
        <f t="shared" si="46"/>
        <v>30.68</v>
      </c>
      <c r="BP67" t="s">
        <v>22</v>
      </c>
      <c r="BQ67">
        <v>1225</v>
      </c>
      <c r="BR67">
        <v>0</v>
      </c>
      <c r="BS67">
        <v>0</v>
      </c>
      <c r="BT67">
        <f t="shared" si="47"/>
        <v>1225</v>
      </c>
      <c r="BU67">
        <v>0</v>
      </c>
      <c r="BV67">
        <f t="shared" si="48"/>
        <v>1225</v>
      </c>
      <c r="BW67">
        <v>14</v>
      </c>
      <c r="BX67">
        <f t="shared" si="49"/>
        <v>5</v>
      </c>
      <c r="BY67">
        <f t="shared" si="50"/>
        <v>87.5</v>
      </c>
      <c r="BZ67" t="s">
        <v>23</v>
      </c>
      <c r="CA67">
        <v>-1744</v>
      </c>
    </row>
    <row r="68" spans="1:79" ht="17.25" customHeight="1" x14ac:dyDescent="0.3">
      <c r="A68" s="2">
        <v>44552</v>
      </c>
      <c r="B68" t="s">
        <v>156</v>
      </c>
      <c r="C68" t="s">
        <v>157</v>
      </c>
      <c r="D68" t="s">
        <v>27</v>
      </c>
      <c r="E68" t="s">
        <v>4</v>
      </c>
      <c r="F68">
        <v>486</v>
      </c>
      <c r="G68">
        <v>0</v>
      </c>
      <c r="H68">
        <v>0</v>
      </c>
      <c r="I68">
        <v>-34</v>
      </c>
      <c r="J68">
        <f t="shared" si="26"/>
        <v>452</v>
      </c>
      <c r="K68">
        <v>0</v>
      </c>
      <c r="L68">
        <f t="shared" si="27"/>
        <v>452</v>
      </c>
      <c r="M68">
        <v>28</v>
      </c>
      <c r="N68">
        <v>1</v>
      </c>
      <c r="O68">
        <f t="shared" si="28"/>
        <v>16.142857142857142</v>
      </c>
      <c r="P68" t="s">
        <v>15</v>
      </c>
      <c r="Q68">
        <v>202</v>
      </c>
      <c r="R68">
        <v>0</v>
      </c>
      <c r="S68">
        <v>0</v>
      </c>
      <c r="T68">
        <v>0</v>
      </c>
      <c r="U68">
        <f t="shared" si="29"/>
        <v>202</v>
      </c>
      <c r="V68">
        <v>0</v>
      </c>
      <c r="W68">
        <f t="shared" si="30"/>
        <v>202</v>
      </c>
      <c r="X68">
        <v>1</v>
      </c>
      <c r="Y68">
        <v>2</v>
      </c>
      <c r="Z68">
        <f t="shared" si="31"/>
        <v>202</v>
      </c>
      <c r="AA68" t="s">
        <v>16</v>
      </c>
      <c r="AB68">
        <v>2245</v>
      </c>
      <c r="AC68">
        <v>0</v>
      </c>
      <c r="AE68">
        <v>-54</v>
      </c>
      <c r="AF68">
        <f t="shared" si="32"/>
        <v>2191</v>
      </c>
      <c r="AG68">
        <v>0</v>
      </c>
      <c r="AH68">
        <f t="shared" si="33"/>
        <v>2191</v>
      </c>
      <c r="AI68">
        <v>67</v>
      </c>
      <c r="AJ68">
        <f t="shared" si="34"/>
        <v>6</v>
      </c>
      <c r="AK68">
        <f t="shared" si="51"/>
        <v>32.701492537313435</v>
      </c>
      <c r="AL68" t="s">
        <v>19</v>
      </c>
      <c r="AM68">
        <v>857</v>
      </c>
      <c r="AN68">
        <v>0</v>
      </c>
      <c r="AO68">
        <v>0</v>
      </c>
      <c r="AP68">
        <f t="shared" si="35"/>
        <v>857</v>
      </c>
      <c r="AQ68">
        <v>400</v>
      </c>
      <c r="AR68">
        <f t="shared" si="36"/>
        <v>1257</v>
      </c>
      <c r="AS68">
        <v>23</v>
      </c>
      <c r="AT68">
        <f t="shared" si="37"/>
        <v>6</v>
      </c>
      <c r="AU68">
        <f t="shared" si="38"/>
        <v>54.652173913043477</v>
      </c>
      <c r="AV68" t="s">
        <v>20</v>
      </c>
      <c r="AW68">
        <v>1612</v>
      </c>
      <c r="AX68">
        <v>0</v>
      </c>
      <c r="AY68">
        <v>0</v>
      </c>
      <c r="AZ68">
        <f t="shared" si="39"/>
        <v>1612</v>
      </c>
      <c r="BA68">
        <v>0</v>
      </c>
      <c r="BB68">
        <f t="shared" si="40"/>
        <v>1612</v>
      </c>
      <c r="BC68">
        <v>35</v>
      </c>
      <c r="BD68">
        <f t="shared" si="41"/>
        <v>7</v>
      </c>
      <c r="BE68">
        <f t="shared" si="42"/>
        <v>46.057142857142857</v>
      </c>
      <c r="BF68" t="s">
        <v>21</v>
      </c>
      <c r="BG68">
        <v>821</v>
      </c>
      <c r="BH68">
        <v>0</v>
      </c>
      <c r="BI68">
        <v>0</v>
      </c>
      <c r="BJ68">
        <f t="shared" si="43"/>
        <v>821</v>
      </c>
      <c r="BK68">
        <v>0</v>
      </c>
      <c r="BL68">
        <f t="shared" si="44"/>
        <v>821</v>
      </c>
      <c r="BM68">
        <v>9</v>
      </c>
      <c r="BN68">
        <f t="shared" si="45"/>
        <v>5</v>
      </c>
      <c r="BO68">
        <f t="shared" si="46"/>
        <v>91.222222222222229</v>
      </c>
      <c r="BP68" t="s">
        <v>22</v>
      </c>
      <c r="BQ68">
        <v>2788</v>
      </c>
      <c r="BR68">
        <v>0</v>
      </c>
      <c r="BS68">
        <v>0</v>
      </c>
      <c r="BT68">
        <f t="shared" si="47"/>
        <v>2788</v>
      </c>
      <c r="BU68">
        <v>0</v>
      </c>
      <c r="BV68">
        <f t="shared" si="48"/>
        <v>2788</v>
      </c>
      <c r="BW68">
        <v>22</v>
      </c>
      <c r="BX68">
        <f t="shared" si="49"/>
        <v>5</v>
      </c>
      <c r="BY68">
        <f t="shared" si="50"/>
        <v>126.72727272727273</v>
      </c>
      <c r="BZ68" t="s">
        <v>23</v>
      </c>
      <c r="CA68">
        <v>2080</v>
      </c>
    </row>
    <row r="69" spans="1:79" ht="17.25" customHeight="1" x14ac:dyDescent="0.3">
      <c r="A69" s="2">
        <v>44552</v>
      </c>
      <c r="B69" t="s">
        <v>158</v>
      </c>
      <c r="C69" t="s">
        <v>159</v>
      </c>
      <c r="D69" t="s">
        <v>27</v>
      </c>
      <c r="E69" t="s">
        <v>4</v>
      </c>
      <c r="F69">
        <v>0</v>
      </c>
      <c r="G69">
        <v>0</v>
      </c>
      <c r="H69">
        <v>0</v>
      </c>
      <c r="I69">
        <v>0</v>
      </c>
      <c r="J69">
        <f t="shared" si="26"/>
        <v>0</v>
      </c>
      <c r="K69">
        <v>131</v>
      </c>
      <c r="L69">
        <f t="shared" si="27"/>
        <v>131</v>
      </c>
      <c r="M69">
        <v>2</v>
      </c>
      <c r="N69">
        <v>1</v>
      </c>
      <c r="O69">
        <f t="shared" si="28"/>
        <v>65.5</v>
      </c>
      <c r="P69" t="s">
        <v>15</v>
      </c>
      <c r="Q69">
        <v>42</v>
      </c>
      <c r="R69">
        <v>200</v>
      </c>
      <c r="S69">
        <v>0</v>
      </c>
      <c r="T69">
        <v>0</v>
      </c>
      <c r="U69">
        <f t="shared" si="29"/>
        <v>242</v>
      </c>
      <c r="V69">
        <v>0</v>
      </c>
      <c r="W69">
        <f t="shared" si="30"/>
        <v>242</v>
      </c>
      <c r="X69">
        <v>0</v>
      </c>
      <c r="Y69">
        <v>2</v>
      </c>
      <c r="Z69">
        <f t="shared" si="31"/>
        <v>0</v>
      </c>
      <c r="AA69" t="s">
        <v>16</v>
      </c>
      <c r="AB69">
        <v>1807</v>
      </c>
      <c r="AC69">
        <v>0</v>
      </c>
      <c r="AE69">
        <v>0</v>
      </c>
      <c r="AF69">
        <f t="shared" si="32"/>
        <v>1807</v>
      </c>
      <c r="AG69">
        <v>0</v>
      </c>
      <c r="AH69">
        <f t="shared" si="33"/>
        <v>1807</v>
      </c>
      <c r="AI69">
        <v>4</v>
      </c>
      <c r="AJ69">
        <f t="shared" si="34"/>
        <v>6</v>
      </c>
      <c r="AK69">
        <f t="shared" si="51"/>
        <v>451.75</v>
      </c>
      <c r="AL69" t="s">
        <v>19</v>
      </c>
      <c r="AM69">
        <v>581</v>
      </c>
      <c r="AN69">
        <v>1267</v>
      </c>
      <c r="AO69">
        <v>0</v>
      </c>
      <c r="AP69">
        <f t="shared" si="35"/>
        <v>1848</v>
      </c>
      <c r="AQ69">
        <v>0</v>
      </c>
      <c r="AR69">
        <f t="shared" si="36"/>
        <v>1848</v>
      </c>
      <c r="AS69">
        <v>1</v>
      </c>
      <c r="AT69">
        <f t="shared" si="37"/>
        <v>6</v>
      </c>
      <c r="AU69">
        <f t="shared" si="38"/>
        <v>1848</v>
      </c>
      <c r="AV69" t="s">
        <v>20</v>
      </c>
      <c r="AW69">
        <v>90</v>
      </c>
      <c r="AX69">
        <v>100</v>
      </c>
      <c r="AY69">
        <v>-5</v>
      </c>
      <c r="AZ69">
        <f t="shared" si="39"/>
        <v>185</v>
      </c>
      <c r="BA69">
        <v>0</v>
      </c>
      <c r="BB69">
        <f t="shared" si="40"/>
        <v>185</v>
      </c>
      <c r="BC69">
        <v>3</v>
      </c>
      <c r="BD69">
        <f t="shared" si="41"/>
        <v>7</v>
      </c>
      <c r="BE69">
        <f t="shared" si="42"/>
        <v>61.666666666666664</v>
      </c>
      <c r="BF69" t="s">
        <v>21</v>
      </c>
      <c r="BG69">
        <v>24</v>
      </c>
      <c r="BH69">
        <v>40</v>
      </c>
      <c r="BI69">
        <v>0</v>
      </c>
      <c r="BJ69">
        <f t="shared" si="43"/>
        <v>64</v>
      </c>
      <c r="BK69">
        <v>0</v>
      </c>
      <c r="BL69">
        <f t="shared" si="44"/>
        <v>64</v>
      </c>
      <c r="BM69">
        <v>1</v>
      </c>
      <c r="BN69">
        <f t="shared" si="45"/>
        <v>5</v>
      </c>
      <c r="BO69">
        <f t="shared" si="46"/>
        <v>64</v>
      </c>
      <c r="BP69" t="s">
        <v>22</v>
      </c>
      <c r="BQ69">
        <v>25</v>
      </c>
      <c r="BR69">
        <v>200</v>
      </c>
      <c r="BS69">
        <v>0</v>
      </c>
      <c r="BT69">
        <f t="shared" si="47"/>
        <v>225</v>
      </c>
      <c r="BU69">
        <v>0</v>
      </c>
      <c r="BV69">
        <f t="shared" si="48"/>
        <v>225</v>
      </c>
      <c r="BW69">
        <v>0</v>
      </c>
      <c r="BX69">
        <f t="shared" si="49"/>
        <v>5</v>
      </c>
      <c r="BY69">
        <f t="shared" si="50"/>
        <v>0</v>
      </c>
      <c r="BZ69" t="s">
        <v>23</v>
      </c>
      <c r="CA69">
        <v>1531</v>
      </c>
    </row>
    <row r="70" spans="1:79" ht="17.25" customHeight="1" x14ac:dyDescent="0.3">
      <c r="A70" s="2">
        <v>44552</v>
      </c>
      <c r="B70" t="s">
        <v>160</v>
      </c>
      <c r="C70" t="s">
        <v>161</v>
      </c>
      <c r="D70" t="s">
        <v>27</v>
      </c>
      <c r="E70" t="s">
        <v>4</v>
      </c>
      <c r="F70">
        <v>0</v>
      </c>
      <c r="G70">
        <v>0</v>
      </c>
      <c r="H70">
        <v>0</v>
      </c>
      <c r="I70">
        <v>0</v>
      </c>
      <c r="J70">
        <f t="shared" si="26"/>
        <v>0</v>
      </c>
      <c r="K70">
        <v>0</v>
      </c>
      <c r="L70">
        <f t="shared" si="27"/>
        <v>0</v>
      </c>
      <c r="M70">
        <v>10</v>
      </c>
      <c r="N70">
        <v>1</v>
      </c>
      <c r="O70">
        <f t="shared" si="28"/>
        <v>0</v>
      </c>
      <c r="P70" t="s">
        <v>15</v>
      </c>
      <c r="Q70">
        <v>3</v>
      </c>
      <c r="R70">
        <v>0</v>
      </c>
      <c r="S70">
        <v>0</v>
      </c>
      <c r="T70">
        <v>0</v>
      </c>
      <c r="U70">
        <f t="shared" si="29"/>
        <v>3</v>
      </c>
      <c r="V70">
        <v>0</v>
      </c>
      <c r="W70">
        <f t="shared" si="30"/>
        <v>3</v>
      </c>
      <c r="X70">
        <v>1</v>
      </c>
      <c r="Y70">
        <v>2</v>
      </c>
      <c r="Z70">
        <f t="shared" si="31"/>
        <v>3</v>
      </c>
      <c r="AA70" t="s">
        <v>16</v>
      </c>
      <c r="AB70">
        <v>5</v>
      </c>
      <c r="AC70">
        <v>0</v>
      </c>
      <c r="AE70">
        <v>0</v>
      </c>
      <c r="AF70">
        <f t="shared" si="32"/>
        <v>5</v>
      </c>
      <c r="AG70">
        <v>0</v>
      </c>
      <c r="AH70">
        <f t="shared" si="33"/>
        <v>5</v>
      </c>
      <c r="AI70">
        <v>5</v>
      </c>
      <c r="AJ70">
        <f>4+2</f>
        <v>6</v>
      </c>
      <c r="AK70">
        <f t="shared" si="51"/>
        <v>1</v>
      </c>
      <c r="AL70" t="s">
        <v>19</v>
      </c>
      <c r="AM70">
        <v>8</v>
      </c>
      <c r="AN70">
        <v>0</v>
      </c>
      <c r="AO70">
        <v>0</v>
      </c>
      <c r="AP70">
        <f t="shared" si="35"/>
        <v>8</v>
      </c>
      <c r="AQ70">
        <v>0</v>
      </c>
      <c r="AR70">
        <f t="shared" si="36"/>
        <v>8</v>
      </c>
      <c r="AS70">
        <v>4</v>
      </c>
      <c r="AT70">
        <f t="shared" si="37"/>
        <v>6</v>
      </c>
      <c r="AU70">
        <f t="shared" si="38"/>
        <v>2</v>
      </c>
      <c r="AV70" t="s">
        <v>20</v>
      </c>
      <c r="AW70">
        <v>0</v>
      </c>
      <c r="AX70">
        <v>0</v>
      </c>
      <c r="AY70">
        <v>0</v>
      </c>
      <c r="AZ70">
        <f t="shared" si="39"/>
        <v>0</v>
      </c>
      <c r="BA70">
        <v>0</v>
      </c>
      <c r="BB70">
        <f t="shared" si="40"/>
        <v>0</v>
      </c>
      <c r="BC70">
        <v>7</v>
      </c>
      <c r="BD70">
        <f t="shared" si="41"/>
        <v>7</v>
      </c>
      <c r="BE70">
        <f t="shared" si="42"/>
        <v>0</v>
      </c>
      <c r="BF70" t="s">
        <v>21</v>
      </c>
      <c r="BG70">
        <v>0</v>
      </c>
      <c r="BH70">
        <v>0</v>
      </c>
      <c r="BI70">
        <v>0</v>
      </c>
      <c r="BJ70">
        <f t="shared" si="43"/>
        <v>0</v>
      </c>
      <c r="BK70">
        <v>0</v>
      </c>
      <c r="BL70">
        <f t="shared" si="44"/>
        <v>0</v>
      </c>
      <c r="BM70">
        <v>4</v>
      </c>
      <c r="BN70">
        <f t="shared" si="45"/>
        <v>5</v>
      </c>
      <c r="BO70">
        <f t="shared" si="46"/>
        <v>0</v>
      </c>
      <c r="BP70" t="s">
        <v>22</v>
      </c>
      <c r="BQ70">
        <v>6</v>
      </c>
      <c r="BR70">
        <v>0</v>
      </c>
      <c r="BS70">
        <v>0</v>
      </c>
      <c r="BT70">
        <f t="shared" si="47"/>
        <v>6</v>
      </c>
      <c r="BU70">
        <v>0</v>
      </c>
      <c r="BV70">
        <f t="shared" si="48"/>
        <v>6</v>
      </c>
      <c r="BW70">
        <v>9</v>
      </c>
      <c r="BX70">
        <f t="shared" si="49"/>
        <v>5</v>
      </c>
      <c r="BY70">
        <f t="shared" si="50"/>
        <v>0.66666666666666663</v>
      </c>
      <c r="BZ70" t="s">
        <v>23</v>
      </c>
      <c r="CA70">
        <v>0</v>
      </c>
    </row>
    <row r="71" spans="1:79" ht="17.25" customHeight="1" x14ac:dyDescent="0.3">
      <c r="A71" s="2">
        <v>44552</v>
      </c>
      <c r="B71" t="s">
        <v>162</v>
      </c>
      <c r="C71" t="s">
        <v>163</v>
      </c>
      <c r="D71" t="s">
        <v>27</v>
      </c>
      <c r="E71" t="s">
        <v>4</v>
      </c>
      <c r="F71">
        <v>252</v>
      </c>
      <c r="G71">
        <v>0</v>
      </c>
      <c r="H71">
        <v>0</v>
      </c>
      <c r="I71">
        <v>0</v>
      </c>
      <c r="J71">
        <f t="shared" si="26"/>
        <v>252</v>
      </c>
      <c r="K71">
        <v>0</v>
      </c>
      <c r="L71">
        <f t="shared" si="27"/>
        <v>252</v>
      </c>
      <c r="M71">
        <v>3</v>
      </c>
      <c r="N71">
        <v>1</v>
      </c>
      <c r="O71">
        <f t="shared" si="28"/>
        <v>84</v>
      </c>
      <c r="P71" t="s">
        <v>15</v>
      </c>
      <c r="Q71">
        <v>50</v>
      </c>
      <c r="R71">
        <v>0</v>
      </c>
      <c r="S71">
        <v>0</v>
      </c>
      <c r="T71">
        <v>0</v>
      </c>
      <c r="U71">
        <f t="shared" si="29"/>
        <v>50</v>
      </c>
      <c r="V71">
        <v>0</v>
      </c>
      <c r="W71">
        <f t="shared" si="30"/>
        <v>50</v>
      </c>
      <c r="X71">
        <v>1</v>
      </c>
      <c r="Y71">
        <v>2</v>
      </c>
      <c r="Z71">
        <f t="shared" si="31"/>
        <v>50</v>
      </c>
      <c r="AA71" t="s">
        <v>16</v>
      </c>
      <c r="AB71">
        <v>167</v>
      </c>
      <c r="AC71">
        <v>0</v>
      </c>
      <c r="AE71">
        <v>0</v>
      </c>
      <c r="AF71">
        <f t="shared" si="32"/>
        <v>167</v>
      </c>
      <c r="AG71">
        <v>0</v>
      </c>
      <c r="AH71">
        <f t="shared" si="33"/>
        <v>167</v>
      </c>
      <c r="AI71">
        <v>13</v>
      </c>
      <c r="AJ71">
        <f t="shared" si="34"/>
        <v>6</v>
      </c>
      <c r="AK71">
        <f t="shared" si="51"/>
        <v>12.846153846153847</v>
      </c>
      <c r="AL71" t="s">
        <v>19</v>
      </c>
      <c r="AM71">
        <v>109</v>
      </c>
      <c r="AN71">
        <v>0</v>
      </c>
      <c r="AO71">
        <v>-5</v>
      </c>
      <c r="AP71">
        <f t="shared" si="35"/>
        <v>104</v>
      </c>
      <c r="AQ71">
        <v>0</v>
      </c>
      <c r="AR71">
        <f t="shared" si="36"/>
        <v>104</v>
      </c>
      <c r="AS71">
        <v>2</v>
      </c>
      <c r="AT71">
        <f t="shared" si="37"/>
        <v>6</v>
      </c>
      <c r="AU71">
        <f t="shared" si="38"/>
        <v>52</v>
      </c>
      <c r="AV71" t="s">
        <v>20</v>
      </c>
      <c r="AW71">
        <v>2</v>
      </c>
      <c r="AX71">
        <v>0</v>
      </c>
      <c r="AY71">
        <v>0</v>
      </c>
      <c r="AZ71">
        <f t="shared" si="39"/>
        <v>2</v>
      </c>
      <c r="BA71">
        <v>0</v>
      </c>
      <c r="BB71">
        <f t="shared" si="40"/>
        <v>2</v>
      </c>
      <c r="BC71">
        <v>2</v>
      </c>
      <c r="BD71">
        <f t="shared" si="41"/>
        <v>7</v>
      </c>
      <c r="BE71">
        <f t="shared" si="42"/>
        <v>1</v>
      </c>
      <c r="BF71" t="s">
        <v>21</v>
      </c>
      <c r="BG71">
        <v>180</v>
      </c>
      <c r="BH71">
        <v>0</v>
      </c>
      <c r="BI71">
        <v>0</v>
      </c>
      <c r="BJ71">
        <f t="shared" si="43"/>
        <v>180</v>
      </c>
      <c r="BK71">
        <v>0</v>
      </c>
      <c r="BL71">
        <f t="shared" si="44"/>
        <v>180</v>
      </c>
      <c r="BM71">
        <v>1</v>
      </c>
      <c r="BN71">
        <f t="shared" si="45"/>
        <v>5</v>
      </c>
      <c r="BO71">
        <f t="shared" si="46"/>
        <v>180</v>
      </c>
      <c r="BP71" t="s">
        <v>22</v>
      </c>
      <c r="BQ71">
        <v>825</v>
      </c>
      <c r="BR71">
        <v>0</v>
      </c>
      <c r="BS71">
        <v>0</v>
      </c>
      <c r="BT71">
        <f t="shared" si="47"/>
        <v>825</v>
      </c>
      <c r="BU71">
        <v>0</v>
      </c>
      <c r="BV71">
        <f t="shared" si="48"/>
        <v>825</v>
      </c>
      <c r="BW71">
        <v>3</v>
      </c>
      <c r="BX71">
        <f t="shared" si="49"/>
        <v>5</v>
      </c>
      <c r="BY71">
        <f t="shared" si="50"/>
        <v>275</v>
      </c>
      <c r="BZ71" t="s">
        <v>23</v>
      </c>
      <c r="CA71">
        <v>116</v>
      </c>
    </row>
    <row r="72" spans="1:79" ht="17.25" customHeight="1" x14ac:dyDescent="0.3">
      <c r="A72" s="2">
        <v>44552</v>
      </c>
      <c r="B72" t="s">
        <v>164</v>
      </c>
      <c r="C72" t="s">
        <v>165</v>
      </c>
      <c r="D72" t="s">
        <v>27</v>
      </c>
      <c r="E72" t="s">
        <v>4</v>
      </c>
      <c r="F72">
        <v>1</v>
      </c>
      <c r="G72">
        <v>0</v>
      </c>
      <c r="H72">
        <v>0</v>
      </c>
      <c r="I72">
        <v>-1</v>
      </c>
      <c r="J72">
        <f t="shared" si="26"/>
        <v>0</v>
      </c>
      <c r="K72">
        <v>0</v>
      </c>
      <c r="L72">
        <f t="shared" si="27"/>
        <v>0</v>
      </c>
      <c r="M72">
        <v>7</v>
      </c>
      <c r="N72">
        <v>1</v>
      </c>
      <c r="O72">
        <f t="shared" si="28"/>
        <v>0</v>
      </c>
      <c r="P72" t="s">
        <v>15</v>
      </c>
      <c r="Q72">
        <v>19</v>
      </c>
      <c r="R72">
        <v>0</v>
      </c>
      <c r="S72">
        <v>0</v>
      </c>
      <c r="T72">
        <v>0</v>
      </c>
      <c r="U72">
        <f t="shared" si="29"/>
        <v>19</v>
      </c>
      <c r="V72">
        <v>0</v>
      </c>
      <c r="W72">
        <f t="shared" si="30"/>
        <v>19</v>
      </c>
      <c r="X72">
        <v>2</v>
      </c>
      <c r="Y72">
        <v>2</v>
      </c>
      <c r="Z72">
        <f t="shared" si="31"/>
        <v>9.5</v>
      </c>
      <c r="AA72" t="s">
        <v>16</v>
      </c>
      <c r="AB72">
        <v>205</v>
      </c>
      <c r="AC72">
        <v>0</v>
      </c>
      <c r="AE72">
        <v>0</v>
      </c>
      <c r="AF72">
        <f t="shared" si="32"/>
        <v>205</v>
      </c>
      <c r="AG72">
        <v>200</v>
      </c>
      <c r="AH72">
        <f t="shared" si="33"/>
        <v>405</v>
      </c>
      <c r="AI72">
        <v>3</v>
      </c>
      <c r="AJ72">
        <f t="shared" si="34"/>
        <v>6</v>
      </c>
      <c r="AK72">
        <f t="shared" si="51"/>
        <v>135</v>
      </c>
      <c r="AL72" t="s">
        <v>19</v>
      </c>
      <c r="AM72">
        <v>50</v>
      </c>
      <c r="AN72">
        <v>0</v>
      </c>
      <c r="AO72">
        <v>-5</v>
      </c>
      <c r="AP72">
        <f t="shared" si="35"/>
        <v>45</v>
      </c>
      <c r="AQ72">
        <v>0</v>
      </c>
      <c r="AR72">
        <f t="shared" si="36"/>
        <v>45</v>
      </c>
      <c r="AS72">
        <v>1</v>
      </c>
      <c r="AT72">
        <f t="shared" si="37"/>
        <v>6</v>
      </c>
      <c r="AU72">
        <f t="shared" si="38"/>
        <v>45</v>
      </c>
      <c r="AV72" t="s">
        <v>20</v>
      </c>
      <c r="AW72">
        <v>68</v>
      </c>
      <c r="AX72">
        <v>0</v>
      </c>
      <c r="AY72">
        <v>0</v>
      </c>
      <c r="AZ72">
        <f t="shared" si="39"/>
        <v>68</v>
      </c>
      <c r="BA72">
        <v>200</v>
      </c>
      <c r="BB72">
        <f t="shared" si="40"/>
        <v>268</v>
      </c>
      <c r="BC72">
        <v>1</v>
      </c>
      <c r="BD72">
        <f t="shared" si="41"/>
        <v>7</v>
      </c>
      <c r="BE72">
        <f t="shared" si="42"/>
        <v>268</v>
      </c>
      <c r="BF72" t="s">
        <v>21</v>
      </c>
      <c r="BG72">
        <v>105</v>
      </c>
      <c r="BH72">
        <v>0</v>
      </c>
      <c r="BI72">
        <v>0</v>
      </c>
      <c r="BJ72">
        <f t="shared" si="43"/>
        <v>105</v>
      </c>
      <c r="BK72">
        <v>0</v>
      </c>
      <c r="BL72">
        <f t="shared" si="44"/>
        <v>105</v>
      </c>
      <c r="BM72">
        <v>1</v>
      </c>
      <c r="BN72">
        <f t="shared" si="45"/>
        <v>5</v>
      </c>
      <c r="BO72">
        <f t="shared" si="46"/>
        <v>105</v>
      </c>
      <c r="BP72" t="s">
        <v>22</v>
      </c>
      <c r="BQ72">
        <v>260</v>
      </c>
      <c r="BR72">
        <v>0</v>
      </c>
      <c r="BS72">
        <v>0</v>
      </c>
      <c r="BT72">
        <f t="shared" si="47"/>
        <v>260</v>
      </c>
      <c r="BU72">
        <v>0</v>
      </c>
      <c r="BV72">
        <f t="shared" si="48"/>
        <v>260</v>
      </c>
      <c r="BW72">
        <v>4</v>
      </c>
      <c r="BX72">
        <f t="shared" si="49"/>
        <v>5</v>
      </c>
      <c r="BY72">
        <f t="shared" si="50"/>
        <v>65</v>
      </c>
      <c r="BZ72" t="s">
        <v>23</v>
      </c>
      <c r="CA72">
        <v>0</v>
      </c>
    </row>
    <row r="73" spans="1:79" ht="17.25" customHeight="1" x14ac:dyDescent="0.3">
      <c r="A73" s="2">
        <v>44552</v>
      </c>
      <c r="B73" t="s">
        <v>166</v>
      </c>
      <c r="C73" t="s">
        <v>167</v>
      </c>
      <c r="D73" t="s">
        <v>27</v>
      </c>
      <c r="E73" t="s">
        <v>4</v>
      </c>
      <c r="F73">
        <v>506</v>
      </c>
      <c r="G73">
        <v>720</v>
      </c>
      <c r="H73">
        <v>0</v>
      </c>
      <c r="I73">
        <v>-12</v>
      </c>
      <c r="J73">
        <f t="shared" si="26"/>
        <v>1214</v>
      </c>
      <c r="K73">
        <v>0</v>
      </c>
      <c r="L73">
        <f t="shared" si="27"/>
        <v>1214</v>
      </c>
      <c r="M73">
        <v>64</v>
      </c>
      <c r="N73">
        <v>1</v>
      </c>
      <c r="O73">
        <f t="shared" si="28"/>
        <v>18.96875</v>
      </c>
      <c r="P73" t="s">
        <v>15</v>
      </c>
      <c r="Q73">
        <v>30</v>
      </c>
      <c r="R73">
        <v>0</v>
      </c>
      <c r="S73">
        <v>0</v>
      </c>
      <c r="T73">
        <v>0</v>
      </c>
      <c r="U73">
        <f t="shared" si="29"/>
        <v>30</v>
      </c>
      <c r="V73">
        <v>0</v>
      </c>
      <c r="W73">
        <f t="shared" si="30"/>
        <v>30</v>
      </c>
      <c r="X73">
        <v>1</v>
      </c>
      <c r="Y73">
        <v>2</v>
      </c>
      <c r="Z73">
        <f t="shared" si="31"/>
        <v>30</v>
      </c>
      <c r="AA73" t="s">
        <v>16</v>
      </c>
      <c r="AB73">
        <v>2640</v>
      </c>
      <c r="AC73">
        <v>0</v>
      </c>
      <c r="AE73">
        <v>0</v>
      </c>
      <c r="AF73">
        <f t="shared" si="32"/>
        <v>2640</v>
      </c>
      <c r="AG73">
        <v>3000</v>
      </c>
      <c r="AH73">
        <f t="shared" si="33"/>
        <v>5640</v>
      </c>
      <c r="AI73">
        <v>28</v>
      </c>
      <c r="AJ73">
        <f t="shared" si="34"/>
        <v>6</v>
      </c>
      <c r="AK73">
        <f t="shared" si="51"/>
        <v>201.42857142857142</v>
      </c>
      <c r="AL73" t="s">
        <v>19</v>
      </c>
      <c r="AM73">
        <v>476</v>
      </c>
      <c r="AN73">
        <v>820</v>
      </c>
      <c r="AO73">
        <v>-300</v>
      </c>
      <c r="AP73">
        <f t="shared" si="35"/>
        <v>996</v>
      </c>
      <c r="AQ73">
        <v>300</v>
      </c>
      <c r="AR73">
        <f t="shared" si="36"/>
        <v>1296</v>
      </c>
      <c r="AS73">
        <v>30</v>
      </c>
      <c r="AT73">
        <f t="shared" si="37"/>
        <v>6</v>
      </c>
      <c r="AU73">
        <f t="shared" si="38"/>
        <v>43.2</v>
      </c>
      <c r="AV73" t="s">
        <v>20</v>
      </c>
      <c r="AW73">
        <v>0</v>
      </c>
      <c r="AX73">
        <v>220</v>
      </c>
      <c r="AY73">
        <v>0</v>
      </c>
      <c r="AZ73">
        <f t="shared" si="39"/>
        <v>220</v>
      </c>
      <c r="BA73">
        <v>0</v>
      </c>
      <c r="BB73">
        <f t="shared" si="40"/>
        <v>220</v>
      </c>
      <c r="BC73">
        <v>2</v>
      </c>
      <c r="BD73">
        <f t="shared" si="41"/>
        <v>7</v>
      </c>
      <c r="BE73">
        <f t="shared" si="42"/>
        <v>110</v>
      </c>
      <c r="BF73" t="s">
        <v>21</v>
      </c>
      <c r="BG73">
        <v>215</v>
      </c>
      <c r="BH73">
        <v>0</v>
      </c>
      <c r="BI73">
        <v>0</v>
      </c>
      <c r="BJ73">
        <f t="shared" si="43"/>
        <v>215</v>
      </c>
      <c r="BK73">
        <v>1500</v>
      </c>
      <c r="BL73">
        <f t="shared" si="44"/>
        <v>1715</v>
      </c>
      <c r="BM73">
        <v>6</v>
      </c>
      <c r="BN73">
        <f t="shared" si="45"/>
        <v>5</v>
      </c>
      <c r="BO73">
        <f t="shared" si="46"/>
        <v>285.83333333333331</v>
      </c>
      <c r="BP73" t="s">
        <v>22</v>
      </c>
      <c r="BQ73">
        <v>525</v>
      </c>
      <c r="BR73">
        <v>683</v>
      </c>
      <c r="BS73">
        <v>0</v>
      </c>
      <c r="BT73">
        <f t="shared" si="47"/>
        <v>1208</v>
      </c>
      <c r="BU73">
        <v>0</v>
      </c>
      <c r="BV73">
        <f t="shared" si="48"/>
        <v>1208</v>
      </c>
      <c r="BW73">
        <v>10</v>
      </c>
      <c r="BX73">
        <f t="shared" si="49"/>
        <v>5</v>
      </c>
      <c r="BY73">
        <f t="shared" si="50"/>
        <v>120.8</v>
      </c>
      <c r="BZ73" t="s">
        <v>23</v>
      </c>
      <c r="CA73">
        <v>-6900</v>
      </c>
    </row>
    <row r="74" spans="1:79" ht="17.25" customHeight="1" x14ac:dyDescent="0.3">
      <c r="A74" s="2">
        <v>44552</v>
      </c>
      <c r="B74" t="s">
        <v>168</v>
      </c>
      <c r="C74" t="s">
        <v>169</v>
      </c>
      <c r="D74" t="s">
        <v>27</v>
      </c>
      <c r="E74" t="s">
        <v>4</v>
      </c>
      <c r="F74">
        <v>384</v>
      </c>
      <c r="G74">
        <v>0</v>
      </c>
      <c r="H74">
        <v>0</v>
      </c>
      <c r="I74">
        <v>0</v>
      </c>
      <c r="J74">
        <f t="shared" si="26"/>
        <v>384</v>
      </c>
      <c r="K74">
        <v>0</v>
      </c>
      <c r="L74">
        <f t="shared" si="27"/>
        <v>384</v>
      </c>
      <c r="M74">
        <v>3</v>
      </c>
      <c r="N74">
        <v>1</v>
      </c>
      <c r="O74">
        <f t="shared" si="28"/>
        <v>128</v>
      </c>
      <c r="P74" t="s">
        <v>15</v>
      </c>
      <c r="Q74">
        <v>247</v>
      </c>
      <c r="R74">
        <v>0</v>
      </c>
      <c r="S74">
        <v>0</v>
      </c>
      <c r="T74">
        <v>0</v>
      </c>
      <c r="U74">
        <f t="shared" si="29"/>
        <v>247</v>
      </c>
      <c r="V74">
        <v>0</v>
      </c>
      <c r="W74">
        <f t="shared" si="30"/>
        <v>247</v>
      </c>
      <c r="X74">
        <v>1</v>
      </c>
      <c r="Y74">
        <v>2</v>
      </c>
      <c r="Z74">
        <f t="shared" si="31"/>
        <v>247</v>
      </c>
      <c r="AA74" t="s">
        <v>16</v>
      </c>
      <c r="AB74">
        <v>563</v>
      </c>
      <c r="AC74">
        <v>0</v>
      </c>
      <c r="AE74">
        <v>0</v>
      </c>
      <c r="AF74">
        <f t="shared" si="32"/>
        <v>563</v>
      </c>
      <c r="AG74">
        <v>0</v>
      </c>
      <c r="AH74">
        <f t="shared" si="33"/>
        <v>563</v>
      </c>
      <c r="AI74">
        <v>4</v>
      </c>
      <c r="AJ74">
        <f t="shared" si="34"/>
        <v>6</v>
      </c>
      <c r="AK74">
        <f t="shared" si="51"/>
        <v>140.75</v>
      </c>
      <c r="AL74" t="s">
        <v>19</v>
      </c>
      <c r="AM74">
        <v>269</v>
      </c>
      <c r="AN74">
        <v>710</v>
      </c>
      <c r="AO74">
        <v>0</v>
      </c>
      <c r="AP74">
        <f t="shared" si="35"/>
        <v>979</v>
      </c>
      <c r="AQ74">
        <v>0</v>
      </c>
      <c r="AR74">
        <f t="shared" si="36"/>
        <v>979</v>
      </c>
      <c r="AS74">
        <v>4</v>
      </c>
      <c r="AT74">
        <f t="shared" si="37"/>
        <v>6</v>
      </c>
      <c r="AU74">
        <f t="shared" si="38"/>
        <v>244.75</v>
      </c>
      <c r="AV74" t="s">
        <v>20</v>
      </c>
      <c r="AW74">
        <v>215</v>
      </c>
      <c r="AX74">
        <v>30</v>
      </c>
      <c r="AY74">
        <v>0</v>
      </c>
      <c r="AZ74">
        <f t="shared" si="39"/>
        <v>245</v>
      </c>
      <c r="BA74">
        <v>0</v>
      </c>
      <c r="BB74">
        <f t="shared" si="40"/>
        <v>245</v>
      </c>
      <c r="BC74">
        <v>1</v>
      </c>
      <c r="BD74">
        <f t="shared" si="41"/>
        <v>7</v>
      </c>
      <c r="BE74">
        <f t="shared" si="42"/>
        <v>245</v>
      </c>
      <c r="BF74" t="s">
        <v>21</v>
      </c>
      <c r="BG74">
        <v>565</v>
      </c>
      <c r="BH74">
        <v>380</v>
      </c>
      <c r="BI74">
        <v>0</v>
      </c>
      <c r="BJ74">
        <f t="shared" si="43"/>
        <v>945</v>
      </c>
      <c r="BK74">
        <v>0</v>
      </c>
      <c r="BL74">
        <f t="shared" si="44"/>
        <v>945</v>
      </c>
      <c r="BM74">
        <v>0</v>
      </c>
      <c r="BN74">
        <f t="shared" si="45"/>
        <v>5</v>
      </c>
      <c r="BO74">
        <f t="shared" si="46"/>
        <v>0</v>
      </c>
      <c r="BP74" t="s">
        <v>22</v>
      </c>
      <c r="BQ74">
        <v>128</v>
      </c>
      <c r="BR74">
        <v>250</v>
      </c>
      <c r="BS74">
        <v>-10</v>
      </c>
      <c r="BT74">
        <f t="shared" si="47"/>
        <v>368</v>
      </c>
      <c r="BU74">
        <v>0</v>
      </c>
      <c r="BV74">
        <f t="shared" si="48"/>
        <v>368</v>
      </c>
      <c r="BW74">
        <v>2</v>
      </c>
      <c r="BX74">
        <f t="shared" si="49"/>
        <v>5</v>
      </c>
      <c r="BY74">
        <f t="shared" si="50"/>
        <v>184</v>
      </c>
      <c r="BZ74" t="s">
        <v>23</v>
      </c>
      <c r="CA74">
        <v>1500</v>
      </c>
    </row>
    <row r="75" spans="1:79" ht="17.25" customHeight="1" x14ac:dyDescent="0.3">
      <c r="A75" s="2">
        <v>44552</v>
      </c>
      <c r="B75" t="s">
        <v>170</v>
      </c>
      <c r="C75" t="s">
        <v>171</v>
      </c>
      <c r="D75" t="s">
        <v>27</v>
      </c>
      <c r="E75" t="s">
        <v>4</v>
      </c>
      <c r="F75">
        <v>110</v>
      </c>
      <c r="G75">
        <v>0</v>
      </c>
      <c r="H75">
        <v>0</v>
      </c>
      <c r="I75">
        <v>-17</v>
      </c>
      <c r="J75">
        <f t="shared" si="26"/>
        <v>93</v>
      </c>
      <c r="K75">
        <v>0</v>
      </c>
      <c r="L75">
        <f t="shared" si="27"/>
        <v>93</v>
      </c>
      <c r="M75">
        <v>2</v>
      </c>
      <c r="N75">
        <v>1</v>
      </c>
      <c r="O75">
        <f t="shared" si="28"/>
        <v>46.5</v>
      </c>
      <c r="P75" t="s">
        <v>15</v>
      </c>
      <c r="Q75">
        <v>117</v>
      </c>
      <c r="R75">
        <v>0</v>
      </c>
      <c r="S75">
        <v>0</v>
      </c>
      <c r="T75">
        <v>0</v>
      </c>
      <c r="U75">
        <f t="shared" si="29"/>
        <v>117</v>
      </c>
      <c r="V75">
        <v>0</v>
      </c>
      <c r="W75">
        <f t="shared" si="30"/>
        <v>117</v>
      </c>
      <c r="X75">
        <v>0</v>
      </c>
      <c r="Y75">
        <v>2</v>
      </c>
      <c r="Z75">
        <f t="shared" si="31"/>
        <v>0</v>
      </c>
      <c r="AA75" t="s">
        <v>16</v>
      </c>
      <c r="AB75">
        <v>263</v>
      </c>
      <c r="AC75">
        <v>0</v>
      </c>
      <c r="AE75">
        <v>0</v>
      </c>
      <c r="AF75">
        <f t="shared" si="32"/>
        <v>263</v>
      </c>
      <c r="AG75">
        <v>0</v>
      </c>
      <c r="AH75">
        <f t="shared" si="33"/>
        <v>263</v>
      </c>
      <c r="AI75">
        <v>4</v>
      </c>
      <c r="AJ75">
        <f t="shared" si="34"/>
        <v>6</v>
      </c>
      <c r="AK75">
        <f t="shared" si="51"/>
        <v>65.75</v>
      </c>
      <c r="AL75" t="s">
        <v>19</v>
      </c>
      <c r="AM75">
        <v>934</v>
      </c>
      <c r="AN75">
        <v>0</v>
      </c>
      <c r="AO75">
        <v>-2</v>
      </c>
      <c r="AP75">
        <f t="shared" si="35"/>
        <v>932</v>
      </c>
      <c r="AQ75">
        <v>0</v>
      </c>
      <c r="AR75">
        <f t="shared" si="36"/>
        <v>932</v>
      </c>
      <c r="AS75">
        <v>2</v>
      </c>
      <c r="AT75">
        <f t="shared" si="37"/>
        <v>6</v>
      </c>
      <c r="AU75">
        <f t="shared" si="38"/>
        <v>466</v>
      </c>
      <c r="AV75" t="s">
        <v>20</v>
      </c>
      <c r="AW75">
        <v>127</v>
      </c>
      <c r="AX75">
        <v>0</v>
      </c>
      <c r="AY75">
        <v>-3</v>
      </c>
      <c r="AZ75">
        <f t="shared" si="39"/>
        <v>124</v>
      </c>
      <c r="BA75">
        <v>0</v>
      </c>
      <c r="BB75">
        <f t="shared" si="40"/>
        <v>124</v>
      </c>
      <c r="BC75">
        <v>3</v>
      </c>
      <c r="BD75">
        <f t="shared" si="41"/>
        <v>7</v>
      </c>
      <c r="BE75">
        <f t="shared" si="42"/>
        <v>41.333333333333336</v>
      </c>
      <c r="BF75" t="s">
        <v>21</v>
      </c>
      <c r="BG75">
        <v>414</v>
      </c>
      <c r="BH75">
        <v>0</v>
      </c>
      <c r="BI75">
        <v>0</v>
      </c>
      <c r="BJ75">
        <f t="shared" si="43"/>
        <v>414</v>
      </c>
      <c r="BK75">
        <v>0</v>
      </c>
      <c r="BL75">
        <f t="shared" si="44"/>
        <v>414</v>
      </c>
      <c r="BM75">
        <v>1</v>
      </c>
      <c r="BN75">
        <f t="shared" si="45"/>
        <v>5</v>
      </c>
      <c r="BO75">
        <f t="shared" si="46"/>
        <v>414</v>
      </c>
      <c r="BP75" t="s">
        <v>22</v>
      </c>
      <c r="BQ75">
        <v>769</v>
      </c>
      <c r="BR75">
        <v>0</v>
      </c>
      <c r="BS75">
        <v>0</v>
      </c>
      <c r="BT75">
        <f t="shared" si="47"/>
        <v>769</v>
      </c>
      <c r="BU75">
        <v>0</v>
      </c>
      <c r="BV75">
        <f t="shared" si="48"/>
        <v>769</v>
      </c>
      <c r="BW75">
        <v>2</v>
      </c>
      <c r="BX75">
        <f t="shared" si="49"/>
        <v>5</v>
      </c>
      <c r="BY75">
        <f t="shared" si="50"/>
        <v>384.5</v>
      </c>
      <c r="BZ75" t="s">
        <v>23</v>
      </c>
      <c r="CA75">
        <v>4200</v>
      </c>
    </row>
    <row r="76" spans="1:79" ht="17.25" customHeight="1" x14ac:dyDescent="0.3">
      <c r="A76" s="2">
        <v>44552</v>
      </c>
      <c r="B76" t="s">
        <v>172</v>
      </c>
      <c r="C76" t="s">
        <v>173</v>
      </c>
      <c r="D76" t="s">
        <v>27</v>
      </c>
      <c r="E76" t="s">
        <v>4</v>
      </c>
      <c r="F76">
        <v>205</v>
      </c>
      <c r="G76">
        <v>0</v>
      </c>
      <c r="H76">
        <v>0</v>
      </c>
      <c r="I76">
        <v>-50</v>
      </c>
      <c r="J76">
        <f t="shared" si="26"/>
        <v>155</v>
      </c>
      <c r="K76">
        <v>0</v>
      </c>
      <c r="L76">
        <f t="shared" si="27"/>
        <v>155</v>
      </c>
      <c r="M76">
        <v>6</v>
      </c>
      <c r="N76">
        <v>1</v>
      </c>
      <c r="O76">
        <f t="shared" si="28"/>
        <v>25.833333333333332</v>
      </c>
      <c r="P76" t="s">
        <v>15</v>
      </c>
      <c r="Q76">
        <v>216</v>
      </c>
      <c r="R76">
        <v>0</v>
      </c>
      <c r="S76">
        <v>0</v>
      </c>
      <c r="T76">
        <v>0</v>
      </c>
      <c r="U76">
        <f t="shared" si="29"/>
        <v>216</v>
      </c>
      <c r="V76">
        <v>0</v>
      </c>
      <c r="W76">
        <f t="shared" si="30"/>
        <v>216</v>
      </c>
      <c r="X76">
        <v>2</v>
      </c>
      <c r="Y76">
        <v>2</v>
      </c>
      <c r="Z76">
        <f t="shared" si="31"/>
        <v>108</v>
      </c>
      <c r="AA76" t="s">
        <v>16</v>
      </c>
      <c r="AB76">
        <v>1525</v>
      </c>
      <c r="AC76">
        <v>0</v>
      </c>
      <c r="AE76">
        <v>0</v>
      </c>
      <c r="AF76">
        <f t="shared" si="32"/>
        <v>1525</v>
      </c>
      <c r="AG76">
        <v>0</v>
      </c>
      <c r="AH76">
        <f t="shared" si="33"/>
        <v>1525</v>
      </c>
      <c r="AI76">
        <v>2</v>
      </c>
      <c r="AJ76">
        <f t="shared" si="34"/>
        <v>6</v>
      </c>
      <c r="AK76">
        <f t="shared" si="51"/>
        <v>762.5</v>
      </c>
      <c r="AL76" t="s">
        <v>19</v>
      </c>
      <c r="AM76">
        <v>879</v>
      </c>
      <c r="AN76">
        <v>0</v>
      </c>
      <c r="AO76">
        <v>0</v>
      </c>
      <c r="AP76">
        <f t="shared" si="35"/>
        <v>879</v>
      </c>
      <c r="AQ76">
        <v>0</v>
      </c>
      <c r="AR76">
        <f t="shared" si="36"/>
        <v>879</v>
      </c>
      <c r="AS76">
        <v>10</v>
      </c>
      <c r="AT76">
        <f t="shared" si="37"/>
        <v>6</v>
      </c>
      <c r="AU76">
        <f t="shared" si="38"/>
        <v>87.9</v>
      </c>
      <c r="AV76" t="s">
        <v>20</v>
      </c>
      <c r="AW76">
        <v>118</v>
      </c>
      <c r="AX76">
        <v>15</v>
      </c>
      <c r="AY76">
        <v>-1</v>
      </c>
      <c r="AZ76">
        <f t="shared" si="39"/>
        <v>132</v>
      </c>
      <c r="BA76">
        <v>0</v>
      </c>
      <c r="BB76">
        <f t="shared" si="40"/>
        <v>132</v>
      </c>
      <c r="BC76">
        <v>1</v>
      </c>
      <c r="BD76">
        <f t="shared" si="41"/>
        <v>7</v>
      </c>
      <c r="BE76">
        <f t="shared" si="42"/>
        <v>132</v>
      </c>
      <c r="BF76" t="s">
        <v>21</v>
      </c>
      <c r="BG76">
        <v>529</v>
      </c>
      <c r="BH76">
        <v>0</v>
      </c>
      <c r="BI76">
        <v>0</v>
      </c>
      <c r="BJ76">
        <f t="shared" si="43"/>
        <v>529</v>
      </c>
      <c r="BK76">
        <v>0</v>
      </c>
      <c r="BL76">
        <f t="shared" si="44"/>
        <v>529</v>
      </c>
      <c r="BM76">
        <v>2</v>
      </c>
      <c r="BN76">
        <f t="shared" si="45"/>
        <v>5</v>
      </c>
      <c r="BO76">
        <f t="shared" si="46"/>
        <v>264.5</v>
      </c>
      <c r="BP76" t="s">
        <v>22</v>
      </c>
      <c r="BQ76">
        <v>1858</v>
      </c>
      <c r="BR76">
        <v>0</v>
      </c>
      <c r="BS76">
        <v>0</v>
      </c>
      <c r="BT76">
        <f t="shared" si="47"/>
        <v>1858</v>
      </c>
      <c r="BU76">
        <v>0</v>
      </c>
      <c r="BV76">
        <f t="shared" si="48"/>
        <v>1858</v>
      </c>
      <c r="BW76">
        <v>10</v>
      </c>
      <c r="BX76">
        <f t="shared" si="49"/>
        <v>5</v>
      </c>
      <c r="BY76">
        <f t="shared" si="50"/>
        <v>185.8</v>
      </c>
      <c r="BZ76" t="s">
        <v>23</v>
      </c>
      <c r="CA76">
        <v>750</v>
      </c>
    </row>
    <row r="77" spans="1:79" ht="17.25" customHeight="1" x14ac:dyDescent="0.3">
      <c r="A77" s="2">
        <v>44552</v>
      </c>
      <c r="B77" t="s">
        <v>174</v>
      </c>
      <c r="C77" t="s">
        <v>175</v>
      </c>
      <c r="D77" t="s">
        <v>27</v>
      </c>
      <c r="E77" t="s">
        <v>4</v>
      </c>
      <c r="F77">
        <v>251</v>
      </c>
      <c r="G77">
        <v>0</v>
      </c>
      <c r="H77">
        <v>0</v>
      </c>
      <c r="I77">
        <v>0</v>
      </c>
      <c r="J77">
        <f t="shared" si="26"/>
        <v>251</v>
      </c>
      <c r="K77">
        <v>0</v>
      </c>
      <c r="L77">
        <f t="shared" si="27"/>
        <v>251</v>
      </c>
      <c r="M77">
        <v>2</v>
      </c>
      <c r="N77">
        <v>1</v>
      </c>
      <c r="O77">
        <f t="shared" si="28"/>
        <v>125.5</v>
      </c>
      <c r="P77" t="s">
        <v>15</v>
      </c>
      <c r="Q77">
        <v>83</v>
      </c>
      <c r="R77">
        <v>0</v>
      </c>
      <c r="S77">
        <v>0</v>
      </c>
      <c r="T77">
        <v>-20</v>
      </c>
      <c r="U77">
        <f t="shared" si="29"/>
        <v>63</v>
      </c>
      <c r="V77">
        <v>0</v>
      </c>
      <c r="W77">
        <f t="shared" si="30"/>
        <v>63</v>
      </c>
      <c r="X77">
        <v>0</v>
      </c>
      <c r="Y77">
        <v>2</v>
      </c>
      <c r="Z77">
        <f t="shared" si="31"/>
        <v>0</v>
      </c>
      <c r="AA77" t="s">
        <v>16</v>
      </c>
      <c r="AB77">
        <v>1599</v>
      </c>
      <c r="AC77">
        <v>0</v>
      </c>
      <c r="AE77">
        <v>0</v>
      </c>
      <c r="AF77">
        <f t="shared" si="32"/>
        <v>1599</v>
      </c>
      <c r="AG77">
        <v>0</v>
      </c>
      <c r="AH77">
        <f t="shared" si="33"/>
        <v>1599</v>
      </c>
      <c r="AI77">
        <v>3</v>
      </c>
      <c r="AJ77">
        <f t="shared" si="34"/>
        <v>6</v>
      </c>
      <c r="AK77">
        <f t="shared" si="51"/>
        <v>533</v>
      </c>
      <c r="AL77" t="s">
        <v>19</v>
      </c>
      <c r="AM77">
        <v>750</v>
      </c>
      <c r="AN77">
        <v>910</v>
      </c>
      <c r="AO77">
        <v>0</v>
      </c>
      <c r="AP77">
        <f t="shared" si="35"/>
        <v>1660</v>
      </c>
      <c r="AQ77">
        <v>0</v>
      </c>
      <c r="AR77">
        <f t="shared" si="36"/>
        <v>1660</v>
      </c>
      <c r="AS77">
        <v>2</v>
      </c>
      <c r="AT77">
        <f t="shared" si="37"/>
        <v>6</v>
      </c>
      <c r="AU77">
        <f t="shared" si="38"/>
        <v>830</v>
      </c>
      <c r="AV77" t="s">
        <v>20</v>
      </c>
      <c r="AW77">
        <v>137</v>
      </c>
      <c r="AX77">
        <v>235</v>
      </c>
      <c r="AY77">
        <v>-2</v>
      </c>
      <c r="AZ77">
        <f t="shared" si="39"/>
        <v>370</v>
      </c>
      <c r="BA77">
        <v>0</v>
      </c>
      <c r="BB77">
        <f t="shared" si="40"/>
        <v>370</v>
      </c>
      <c r="BC77">
        <v>1</v>
      </c>
      <c r="BD77">
        <f t="shared" si="41"/>
        <v>7</v>
      </c>
      <c r="BE77">
        <f t="shared" si="42"/>
        <v>370</v>
      </c>
      <c r="BF77" t="s">
        <v>21</v>
      </c>
      <c r="BG77">
        <v>218</v>
      </c>
      <c r="BH77">
        <v>240</v>
      </c>
      <c r="BI77">
        <v>0</v>
      </c>
      <c r="BJ77">
        <f t="shared" si="43"/>
        <v>458</v>
      </c>
      <c r="BK77">
        <v>0</v>
      </c>
      <c r="BL77">
        <f t="shared" si="44"/>
        <v>458</v>
      </c>
      <c r="BM77">
        <v>0</v>
      </c>
      <c r="BN77">
        <f t="shared" si="45"/>
        <v>5</v>
      </c>
      <c r="BO77">
        <f t="shared" si="46"/>
        <v>0</v>
      </c>
      <c r="BP77" t="s">
        <v>22</v>
      </c>
      <c r="BQ77">
        <v>71</v>
      </c>
      <c r="BR77">
        <v>240</v>
      </c>
      <c r="BS77">
        <v>0</v>
      </c>
      <c r="BT77">
        <f t="shared" si="47"/>
        <v>311</v>
      </c>
      <c r="BU77">
        <v>0</v>
      </c>
      <c r="BV77">
        <f t="shared" si="48"/>
        <v>311</v>
      </c>
      <c r="BW77">
        <v>2</v>
      </c>
      <c r="BX77">
        <f t="shared" si="49"/>
        <v>5</v>
      </c>
      <c r="BY77">
        <f t="shared" si="50"/>
        <v>155.5</v>
      </c>
      <c r="BZ77" t="s">
        <v>23</v>
      </c>
      <c r="CA77">
        <v>367</v>
      </c>
    </row>
    <row r="78" spans="1:79" ht="17.25" customHeight="1" x14ac:dyDescent="0.3">
      <c r="A78" s="2">
        <v>44552</v>
      </c>
      <c r="B78" t="s">
        <v>176</v>
      </c>
      <c r="C78" t="s">
        <v>177</v>
      </c>
      <c r="D78" t="s">
        <v>27</v>
      </c>
      <c r="E78" t="s">
        <v>4</v>
      </c>
      <c r="F78">
        <v>928</v>
      </c>
      <c r="G78">
        <v>0</v>
      </c>
      <c r="H78">
        <v>0</v>
      </c>
      <c r="I78">
        <v>-25</v>
      </c>
      <c r="J78">
        <f t="shared" si="26"/>
        <v>903</v>
      </c>
      <c r="K78">
        <v>0</v>
      </c>
      <c r="L78">
        <f t="shared" si="27"/>
        <v>903</v>
      </c>
      <c r="M78">
        <v>38</v>
      </c>
      <c r="N78">
        <v>1</v>
      </c>
      <c r="O78">
        <f t="shared" si="28"/>
        <v>23.763157894736842</v>
      </c>
      <c r="P78" t="s">
        <v>15</v>
      </c>
      <c r="Q78">
        <v>829</v>
      </c>
      <c r="R78">
        <v>0</v>
      </c>
      <c r="S78">
        <v>0</v>
      </c>
      <c r="T78">
        <v>-11</v>
      </c>
      <c r="U78">
        <f t="shared" si="29"/>
        <v>818</v>
      </c>
      <c r="V78">
        <v>0</v>
      </c>
      <c r="W78">
        <f t="shared" si="30"/>
        <v>818</v>
      </c>
      <c r="X78">
        <v>19</v>
      </c>
      <c r="Y78">
        <v>2</v>
      </c>
      <c r="Z78">
        <f t="shared" si="31"/>
        <v>43.05263157894737</v>
      </c>
      <c r="AA78" t="s">
        <v>16</v>
      </c>
      <c r="AB78">
        <v>2910</v>
      </c>
      <c r="AC78">
        <v>0</v>
      </c>
      <c r="AE78">
        <v>-88</v>
      </c>
      <c r="AF78">
        <f t="shared" si="32"/>
        <v>2822</v>
      </c>
      <c r="AG78">
        <v>0</v>
      </c>
      <c r="AH78">
        <f t="shared" si="33"/>
        <v>2822</v>
      </c>
      <c r="AI78">
        <v>95</v>
      </c>
      <c r="AJ78">
        <f t="shared" si="34"/>
        <v>6</v>
      </c>
      <c r="AK78">
        <f t="shared" si="51"/>
        <v>29.705263157894738</v>
      </c>
      <c r="AL78" t="s">
        <v>19</v>
      </c>
      <c r="AM78">
        <v>1090</v>
      </c>
      <c r="AN78">
        <v>0</v>
      </c>
      <c r="AO78">
        <v>-33</v>
      </c>
      <c r="AP78">
        <f t="shared" si="35"/>
        <v>1057</v>
      </c>
      <c r="AQ78">
        <v>3520</v>
      </c>
      <c r="AR78">
        <f t="shared" si="36"/>
        <v>4577</v>
      </c>
      <c r="AS78">
        <v>81</v>
      </c>
      <c r="AT78">
        <f t="shared" si="37"/>
        <v>6</v>
      </c>
      <c r="AU78">
        <f t="shared" si="38"/>
        <v>56.506172839506171</v>
      </c>
      <c r="AV78" t="s">
        <v>20</v>
      </c>
      <c r="AW78">
        <v>574</v>
      </c>
      <c r="AX78">
        <v>0</v>
      </c>
      <c r="AY78">
        <v>-135</v>
      </c>
      <c r="AZ78">
        <f t="shared" si="39"/>
        <v>439</v>
      </c>
      <c r="BA78">
        <v>0</v>
      </c>
      <c r="BB78">
        <f t="shared" si="40"/>
        <v>439</v>
      </c>
      <c r="BC78">
        <v>64</v>
      </c>
      <c r="BD78">
        <f t="shared" si="41"/>
        <v>7</v>
      </c>
      <c r="BE78">
        <f t="shared" si="42"/>
        <v>6.859375</v>
      </c>
      <c r="BF78" t="s">
        <v>21</v>
      </c>
      <c r="BG78">
        <v>670</v>
      </c>
      <c r="BH78">
        <v>0</v>
      </c>
      <c r="BI78">
        <v>-38</v>
      </c>
      <c r="BJ78">
        <f t="shared" si="43"/>
        <v>632</v>
      </c>
      <c r="BK78">
        <v>720</v>
      </c>
      <c r="BL78">
        <f t="shared" si="44"/>
        <v>1352</v>
      </c>
      <c r="BM78">
        <v>25</v>
      </c>
      <c r="BN78">
        <f t="shared" si="45"/>
        <v>5</v>
      </c>
      <c r="BO78">
        <f t="shared" si="46"/>
        <v>54.08</v>
      </c>
      <c r="BP78" t="s">
        <v>22</v>
      </c>
      <c r="BQ78">
        <v>1437</v>
      </c>
      <c r="BR78">
        <v>0</v>
      </c>
      <c r="BS78">
        <v>0</v>
      </c>
      <c r="BT78">
        <f t="shared" si="47"/>
        <v>1437</v>
      </c>
      <c r="BU78">
        <v>0</v>
      </c>
      <c r="BV78">
        <f t="shared" si="48"/>
        <v>1437</v>
      </c>
      <c r="BW78">
        <v>22</v>
      </c>
      <c r="BX78">
        <f t="shared" si="49"/>
        <v>5</v>
      </c>
      <c r="BY78">
        <f t="shared" si="50"/>
        <v>65.318181818181813</v>
      </c>
      <c r="BZ78" t="s">
        <v>23</v>
      </c>
      <c r="CA78">
        <v>2036</v>
      </c>
    </row>
    <row r="79" spans="1:79" ht="17.25" customHeight="1" x14ac:dyDescent="0.3">
      <c r="A79" s="2">
        <v>44552</v>
      </c>
      <c r="E79" t="s">
        <v>4</v>
      </c>
      <c r="F79">
        <v>0</v>
      </c>
      <c r="G79">
        <v>0</v>
      </c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P79" t="s">
        <v>15</v>
      </c>
      <c r="Q79">
        <v>0</v>
      </c>
      <c r="R79">
        <v>0</v>
      </c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AA79" t="s">
        <v>16</v>
      </c>
      <c r="AB79">
        <v>0</v>
      </c>
      <c r="AC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L79" t="s">
        <v>19</v>
      </c>
      <c r="AM79">
        <v>0</v>
      </c>
      <c r="AN79">
        <v>0</v>
      </c>
      <c r="AO79">
        <v>0</v>
      </c>
      <c r="AP79">
        <f t="shared" si="35"/>
        <v>0</v>
      </c>
      <c r="AQ79">
        <v>0</v>
      </c>
      <c r="AR79">
        <f t="shared" si="36"/>
        <v>0</v>
      </c>
      <c r="AS79">
        <v>0</v>
      </c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Z79" t="s">
        <v>23</v>
      </c>
      <c r="CA79">
        <v>0</v>
      </c>
    </row>
    <row r="80" spans="1:79" ht="17.25" customHeight="1" x14ac:dyDescent="0.3">
      <c r="A80" s="2">
        <v>44552</v>
      </c>
      <c r="B80" t="s">
        <v>178</v>
      </c>
      <c r="C80" t="s">
        <v>179</v>
      </c>
      <c r="D80" t="s">
        <v>27</v>
      </c>
      <c r="E80" t="s">
        <v>4</v>
      </c>
      <c r="F80">
        <v>0</v>
      </c>
      <c r="G80">
        <v>0</v>
      </c>
      <c r="H80">
        <v>0</v>
      </c>
      <c r="I80">
        <v>0</v>
      </c>
      <c r="J80">
        <f t="shared" si="26"/>
        <v>0</v>
      </c>
      <c r="K80">
        <v>0</v>
      </c>
      <c r="L80">
        <f t="shared" si="27"/>
        <v>0</v>
      </c>
      <c r="M80">
        <v>0</v>
      </c>
      <c r="N80">
        <v>1</v>
      </c>
      <c r="O80">
        <f t="shared" si="28"/>
        <v>0</v>
      </c>
      <c r="P80" t="s">
        <v>15</v>
      </c>
      <c r="Q80">
        <v>0</v>
      </c>
      <c r="R80">
        <v>0</v>
      </c>
      <c r="S80">
        <v>0</v>
      </c>
      <c r="T80">
        <v>0</v>
      </c>
      <c r="U80">
        <f t="shared" si="29"/>
        <v>0</v>
      </c>
      <c r="V80">
        <v>0</v>
      </c>
      <c r="W80">
        <f t="shared" si="30"/>
        <v>0</v>
      </c>
      <c r="X80">
        <v>0</v>
      </c>
      <c r="Y80">
        <v>2</v>
      </c>
      <c r="Z80">
        <f t="shared" si="31"/>
        <v>0</v>
      </c>
      <c r="AA80" t="s">
        <v>16</v>
      </c>
      <c r="AB80">
        <v>0</v>
      </c>
      <c r="AC80">
        <v>0</v>
      </c>
      <c r="AE80">
        <v>0</v>
      </c>
      <c r="AF80">
        <f t="shared" si="32"/>
        <v>0</v>
      </c>
      <c r="AG80">
        <v>0</v>
      </c>
      <c r="AH80">
        <f t="shared" si="33"/>
        <v>0</v>
      </c>
      <c r="AI80">
        <v>0</v>
      </c>
      <c r="AJ80">
        <f t="shared" si="34"/>
        <v>6</v>
      </c>
      <c r="AK80">
        <f t="shared" si="51"/>
        <v>0</v>
      </c>
      <c r="AL80" t="s">
        <v>19</v>
      </c>
      <c r="AM80">
        <v>0</v>
      </c>
      <c r="AN80">
        <v>0</v>
      </c>
      <c r="AO80">
        <v>0</v>
      </c>
      <c r="AP80">
        <f t="shared" si="35"/>
        <v>0</v>
      </c>
      <c r="AQ80">
        <v>0</v>
      </c>
      <c r="AR80">
        <f t="shared" si="36"/>
        <v>0</v>
      </c>
      <c r="AS80">
        <v>0</v>
      </c>
      <c r="AT80">
        <f t="shared" si="37"/>
        <v>6</v>
      </c>
      <c r="AU80">
        <f t="shared" si="38"/>
        <v>0</v>
      </c>
      <c r="AV80" t="s">
        <v>20</v>
      </c>
      <c r="AW80">
        <v>0</v>
      </c>
      <c r="AX80">
        <v>0</v>
      </c>
      <c r="AY80">
        <v>0</v>
      </c>
      <c r="AZ80">
        <f t="shared" si="39"/>
        <v>0</v>
      </c>
      <c r="BA80">
        <v>0</v>
      </c>
      <c r="BB80">
        <f t="shared" si="40"/>
        <v>0</v>
      </c>
      <c r="BC80">
        <v>0</v>
      </c>
      <c r="BD80">
        <f t="shared" si="41"/>
        <v>7</v>
      </c>
      <c r="BE80">
        <f t="shared" si="42"/>
        <v>0</v>
      </c>
      <c r="BF80" t="s">
        <v>21</v>
      </c>
      <c r="BG80">
        <v>0</v>
      </c>
      <c r="BH80">
        <v>0</v>
      </c>
      <c r="BI80">
        <v>0</v>
      </c>
      <c r="BJ80">
        <f t="shared" si="43"/>
        <v>0</v>
      </c>
      <c r="BK80">
        <v>0</v>
      </c>
      <c r="BL80">
        <f t="shared" si="44"/>
        <v>0</v>
      </c>
      <c r="BM80">
        <v>0</v>
      </c>
      <c r="BN80">
        <f t="shared" si="45"/>
        <v>5</v>
      </c>
      <c r="BO80">
        <f t="shared" si="46"/>
        <v>0</v>
      </c>
      <c r="BP80" t="s">
        <v>22</v>
      </c>
      <c r="BQ80">
        <v>0</v>
      </c>
      <c r="BR80">
        <v>0</v>
      </c>
      <c r="BS80">
        <v>0</v>
      </c>
      <c r="BT80">
        <f t="shared" si="47"/>
        <v>0</v>
      </c>
      <c r="BU80">
        <v>0</v>
      </c>
      <c r="BV80">
        <f t="shared" si="48"/>
        <v>0</v>
      </c>
      <c r="BW80">
        <v>0</v>
      </c>
      <c r="BX80">
        <f t="shared" si="49"/>
        <v>5</v>
      </c>
      <c r="BY80">
        <f t="shared" si="50"/>
        <v>0</v>
      </c>
      <c r="BZ80" t="s">
        <v>23</v>
      </c>
      <c r="CA80">
        <v>0</v>
      </c>
    </row>
    <row r="81" spans="1:79" ht="17.25" customHeight="1" x14ac:dyDescent="0.3">
      <c r="A81" s="2">
        <v>44552</v>
      </c>
      <c r="B81" t="s">
        <v>180</v>
      </c>
      <c r="C81" t="s">
        <v>181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0</v>
      </c>
      <c r="N81">
        <v>1</v>
      </c>
      <c r="O81">
        <f t="shared" si="28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0</v>
      </c>
      <c r="Y81">
        <v>2</v>
      </c>
      <c r="Z81">
        <f t="shared" si="31"/>
        <v>0</v>
      </c>
      <c r="AA81" t="s">
        <v>16</v>
      </c>
      <c r="AB81">
        <v>0</v>
      </c>
      <c r="AC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0</v>
      </c>
      <c r="AJ81">
        <f t="shared" si="34"/>
        <v>6</v>
      </c>
      <c r="AK81">
        <f t="shared" si="51"/>
        <v>0</v>
      </c>
      <c r="AL81" t="s">
        <v>19</v>
      </c>
      <c r="AM81">
        <v>0</v>
      </c>
      <c r="AN81">
        <v>0</v>
      </c>
      <c r="AO81">
        <v>0</v>
      </c>
      <c r="AP81">
        <f t="shared" si="35"/>
        <v>0</v>
      </c>
      <c r="AQ81">
        <v>0</v>
      </c>
      <c r="AR81">
        <f t="shared" si="36"/>
        <v>0</v>
      </c>
      <c r="AS81">
        <v>0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0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0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0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ht="17.25" customHeight="1" x14ac:dyDescent="0.3">
      <c r="A82" s="2">
        <v>44552</v>
      </c>
      <c r="B82" t="s">
        <v>182</v>
      </c>
      <c r="C82" t="s">
        <v>183</v>
      </c>
      <c r="D82" t="s">
        <v>27</v>
      </c>
      <c r="E82" t="s">
        <v>4</v>
      </c>
      <c r="F82">
        <v>186</v>
      </c>
      <c r="G82">
        <v>0</v>
      </c>
      <c r="H82">
        <v>0</v>
      </c>
      <c r="I82">
        <v>0</v>
      </c>
      <c r="J82">
        <f t="shared" si="26"/>
        <v>186</v>
      </c>
      <c r="K82">
        <v>700</v>
      </c>
      <c r="L82">
        <f t="shared" si="27"/>
        <v>886</v>
      </c>
      <c r="M82">
        <v>11</v>
      </c>
      <c r="N82">
        <v>1</v>
      </c>
      <c r="O82">
        <f t="shared" si="28"/>
        <v>80.545454545454547</v>
      </c>
      <c r="P82" t="s">
        <v>15</v>
      </c>
      <c r="Q82">
        <v>68</v>
      </c>
      <c r="R82">
        <v>0</v>
      </c>
      <c r="S82">
        <v>0</v>
      </c>
      <c r="T82">
        <v>-17</v>
      </c>
      <c r="U82">
        <f t="shared" si="29"/>
        <v>51</v>
      </c>
      <c r="V82">
        <v>200</v>
      </c>
      <c r="W82">
        <f t="shared" si="30"/>
        <v>251</v>
      </c>
      <c r="X82">
        <v>4</v>
      </c>
      <c r="Y82">
        <v>2</v>
      </c>
      <c r="Z82">
        <f t="shared" si="31"/>
        <v>62.75</v>
      </c>
      <c r="AA82" t="s">
        <v>16</v>
      </c>
      <c r="AB82">
        <v>8687</v>
      </c>
      <c r="AC82">
        <v>0</v>
      </c>
      <c r="AE82">
        <v>-20</v>
      </c>
      <c r="AF82">
        <f t="shared" si="32"/>
        <v>8667</v>
      </c>
      <c r="AG82">
        <v>0</v>
      </c>
      <c r="AH82">
        <f t="shared" si="33"/>
        <v>8667</v>
      </c>
      <c r="AI82">
        <v>61</v>
      </c>
      <c r="AJ82">
        <f t="shared" si="34"/>
        <v>6</v>
      </c>
      <c r="AK82">
        <f t="shared" si="51"/>
        <v>142.08196721311475</v>
      </c>
      <c r="AL82" t="s">
        <v>19</v>
      </c>
      <c r="AM82">
        <v>200</v>
      </c>
      <c r="AN82">
        <v>0</v>
      </c>
      <c r="AO82">
        <v>-136</v>
      </c>
      <c r="AP82">
        <f t="shared" si="35"/>
        <v>64</v>
      </c>
      <c r="AQ82">
        <v>0</v>
      </c>
      <c r="AR82">
        <f t="shared" si="36"/>
        <v>64</v>
      </c>
      <c r="AS82">
        <v>17</v>
      </c>
      <c r="AT82">
        <f t="shared" si="37"/>
        <v>6</v>
      </c>
      <c r="AU82">
        <f t="shared" si="38"/>
        <v>3.7647058823529411</v>
      </c>
      <c r="AV82" t="s">
        <v>20</v>
      </c>
      <c r="AW82">
        <v>796</v>
      </c>
      <c r="AX82">
        <v>0</v>
      </c>
      <c r="AY82">
        <v>0</v>
      </c>
      <c r="AZ82">
        <f t="shared" si="39"/>
        <v>796</v>
      </c>
      <c r="BA82">
        <v>0</v>
      </c>
      <c r="BB82">
        <f t="shared" si="40"/>
        <v>796</v>
      </c>
      <c r="BC82">
        <v>10</v>
      </c>
      <c r="BD82">
        <f t="shared" si="41"/>
        <v>7</v>
      </c>
      <c r="BE82">
        <f t="shared" si="42"/>
        <v>79.599999999999994</v>
      </c>
      <c r="BF82" t="s">
        <v>21</v>
      </c>
      <c r="BG82">
        <v>1055</v>
      </c>
      <c r="BH82">
        <v>0</v>
      </c>
      <c r="BI82">
        <v>0</v>
      </c>
      <c r="BJ82">
        <f t="shared" si="43"/>
        <v>1055</v>
      </c>
      <c r="BK82">
        <v>0</v>
      </c>
      <c r="BL82">
        <f t="shared" si="44"/>
        <v>1055</v>
      </c>
      <c r="BM82">
        <v>15</v>
      </c>
      <c r="BN82">
        <v>71</v>
      </c>
      <c r="BO82">
        <f t="shared" si="46"/>
        <v>70.333333333333329</v>
      </c>
      <c r="BP82" t="s">
        <v>22</v>
      </c>
      <c r="BQ82">
        <v>398</v>
      </c>
      <c r="BR82">
        <v>0</v>
      </c>
      <c r="BS82">
        <v>0</v>
      </c>
      <c r="BT82">
        <f t="shared" si="47"/>
        <v>398</v>
      </c>
      <c r="BU82">
        <v>0</v>
      </c>
      <c r="BV82">
        <f t="shared" si="48"/>
        <v>398</v>
      </c>
      <c r="BW82">
        <v>4</v>
      </c>
      <c r="BX82">
        <f t="shared" si="49"/>
        <v>5</v>
      </c>
      <c r="BY82">
        <f t="shared" si="50"/>
        <v>99.5</v>
      </c>
      <c r="BZ82" t="s">
        <v>23</v>
      </c>
      <c r="CA82">
        <v>0</v>
      </c>
    </row>
    <row r="83" spans="1:79" ht="17.25" customHeight="1" x14ac:dyDescent="0.3">
      <c r="A83" s="2">
        <v>44552</v>
      </c>
      <c r="E83" t="s">
        <v>4</v>
      </c>
      <c r="F83">
        <v>0</v>
      </c>
      <c r="G83">
        <v>0</v>
      </c>
      <c r="I83">
        <v>0</v>
      </c>
      <c r="J83">
        <f t="shared" si="26"/>
        <v>0</v>
      </c>
      <c r="K83">
        <v>0</v>
      </c>
      <c r="L83">
        <f t="shared" si="27"/>
        <v>0</v>
      </c>
      <c r="M83">
        <v>0</v>
      </c>
      <c r="P83" t="s">
        <v>15</v>
      </c>
      <c r="Q83">
        <v>0</v>
      </c>
      <c r="R83">
        <v>0</v>
      </c>
      <c r="T83">
        <v>0</v>
      </c>
      <c r="U83">
        <f t="shared" si="29"/>
        <v>0</v>
      </c>
      <c r="V83">
        <v>0</v>
      </c>
      <c r="W83">
        <f t="shared" si="30"/>
        <v>0</v>
      </c>
      <c r="X83">
        <v>0</v>
      </c>
      <c r="AA83" t="s">
        <v>16</v>
      </c>
      <c r="AB83">
        <v>0</v>
      </c>
      <c r="AC83">
        <v>0</v>
      </c>
      <c r="AE83">
        <v>0</v>
      </c>
      <c r="AF83">
        <f t="shared" si="32"/>
        <v>0</v>
      </c>
      <c r="AG83">
        <v>0</v>
      </c>
      <c r="AH83">
        <f t="shared" si="33"/>
        <v>0</v>
      </c>
      <c r="AI83">
        <v>0</v>
      </c>
      <c r="AL83" t="s">
        <v>19</v>
      </c>
      <c r="AM83">
        <v>0</v>
      </c>
      <c r="AN83">
        <v>0</v>
      </c>
      <c r="AO83">
        <v>0</v>
      </c>
      <c r="AP83">
        <f t="shared" si="35"/>
        <v>0</v>
      </c>
      <c r="AQ83">
        <v>0</v>
      </c>
      <c r="AR83">
        <f t="shared" si="36"/>
        <v>0</v>
      </c>
      <c r="AS83">
        <v>0</v>
      </c>
      <c r="AV83" t="s">
        <v>20</v>
      </c>
      <c r="AW83">
        <v>0</v>
      </c>
      <c r="AX83">
        <v>0</v>
      </c>
      <c r="AY83">
        <v>0</v>
      </c>
      <c r="AZ83">
        <f t="shared" si="39"/>
        <v>0</v>
      </c>
      <c r="BA83">
        <v>0</v>
      </c>
      <c r="BB83">
        <f t="shared" si="40"/>
        <v>0</v>
      </c>
      <c r="BC83">
        <v>0</v>
      </c>
      <c r="BF83" t="s">
        <v>21</v>
      </c>
      <c r="BG83">
        <v>0</v>
      </c>
      <c r="BH83">
        <v>0</v>
      </c>
      <c r="BI83">
        <v>0</v>
      </c>
      <c r="BJ83">
        <f t="shared" si="43"/>
        <v>0</v>
      </c>
      <c r="BK83">
        <v>0</v>
      </c>
      <c r="BL83">
        <f t="shared" si="44"/>
        <v>0</v>
      </c>
      <c r="BM83">
        <v>0</v>
      </c>
      <c r="BP83" t="s">
        <v>22</v>
      </c>
      <c r="BQ83">
        <v>0</v>
      </c>
      <c r="BR83">
        <v>0</v>
      </c>
      <c r="BS83">
        <v>0</v>
      </c>
      <c r="BT83">
        <f t="shared" si="47"/>
        <v>0</v>
      </c>
      <c r="BU83">
        <v>0</v>
      </c>
      <c r="BV83">
        <f t="shared" si="48"/>
        <v>0</v>
      </c>
      <c r="BW83">
        <v>0</v>
      </c>
      <c r="BZ83" t="s">
        <v>23</v>
      </c>
      <c r="CA83">
        <v>0</v>
      </c>
    </row>
    <row r="84" spans="1:79" ht="17.25" customHeight="1" x14ac:dyDescent="0.3">
      <c r="A84" s="2">
        <v>44552</v>
      </c>
      <c r="B84" t="s">
        <v>184</v>
      </c>
      <c r="C84" t="s">
        <v>185</v>
      </c>
      <c r="D84" t="s">
        <v>27</v>
      </c>
      <c r="E84" t="s">
        <v>4</v>
      </c>
      <c r="F84">
        <v>0</v>
      </c>
      <c r="G84">
        <v>0</v>
      </c>
      <c r="H84">
        <v>0</v>
      </c>
      <c r="I84">
        <v>0</v>
      </c>
      <c r="J84">
        <f t="shared" si="26"/>
        <v>0</v>
      </c>
      <c r="K84">
        <v>0</v>
      </c>
      <c r="L84">
        <f t="shared" si="27"/>
        <v>0</v>
      </c>
      <c r="M84">
        <v>72</v>
      </c>
      <c r="N84">
        <v>1</v>
      </c>
      <c r="O84">
        <f t="shared" si="28"/>
        <v>0</v>
      </c>
      <c r="P84" t="s">
        <v>15</v>
      </c>
      <c r="Q84">
        <v>0</v>
      </c>
      <c r="R84">
        <v>0</v>
      </c>
      <c r="S84">
        <v>0</v>
      </c>
      <c r="T84">
        <v>0</v>
      </c>
      <c r="U84">
        <f t="shared" si="29"/>
        <v>0</v>
      </c>
      <c r="V84">
        <v>0</v>
      </c>
      <c r="W84">
        <f t="shared" si="30"/>
        <v>0</v>
      </c>
      <c r="X84">
        <v>12</v>
      </c>
      <c r="Y84">
        <v>2</v>
      </c>
      <c r="Z84">
        <f t="shared" si="31"/>
        <v>0</v>
      </c>
      <c r="AA84" t="s">
        <v>16</v>
      </c>
      <c r="AB84">
        <v>0</v>
      </c>
      <c r="AC84">
        <v>0</v>
      </c>
      <c r="AE84">
        <v>0</v>
      </c>
      <c r="AF84">
        <f t="shared" si="32"/>
        <v>0</v>
      </c>
      <c r="AG84">
        <v>0</v>
      </c>
      <c r="AH84">
        <f t="shared" si="33"/>
        <v>0</v>
      </c>
      <c r="AI84">
        <v>37</v>
      </c>
      <c r="AJ84">
        <f t="shared" si="34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5"/>
        <v>0</v>
      </c>
      <c r="AQ84">
        <v>0</v>
      </c>
      <c r="AR84">
        <f t="shared" si="36"/>
        <v>0</v>
      </c>
      <c r="AS84">
        <v>6</v>
      </c>
      <c r="AT84">
        <f t="shared" si="37"/>
        <v>6</v>
      </c>
      <c r="AU84">
        <f t="shared" si="38"/>
        <v>0</v>
      </c>
      <c r="AV84" t="s">
        <v>20</v>
      </c>
      <c r="AW84">
        <v>0</v>
      </c>
      <c r="AX84">
        <v>0</v>
      </c>
      <c r="AY84">
        <v>0</v>
      </c>
      <c r="AZ84">
        <f t="shared" si="39"/>
        <v>0</v>
      </c>
      <c r="BA84">
        <v>0</v>
      </c>
      <c r="BB84">
        <f t="shared" si="40"/>
        <v>0</v>
      </c>
      <c r="BC84">
        <v>8</v>
      </c>
      <c r="BD84">
        <f t="shared" si="41"/>
        <v>7</v>
      </c>
      <c r="BE84">
        <f t="shared" si="42"/>
        <v>0</v>
      </c>
      <c r="BF84" t="s">
        <v>21</v>
      </c>
      <c r="BG84">
        <v>0</v>
      </c>
      <c r="BH84">
        <v>0</v>
      </c>
      <c r="BI84">
        <v>0</v>
      </c>
      <c r="BJ84">
        <f t="shared" si="43"/>
        <v>0</v>
      </c>
      <c r="BK84">
        <v>0</v>
      </c>
      <c r="BL84">
        <f t="shared" si="44"/>
        <v>0</v>
      </c>
      <c r="BM84">
        <v>34</v>
      </c>
      <c r="BN84">
        <f t="shared" si="45"/>
        <v>5</v>
      </c>
      <c r="BO84">
        <f t="shared" si="46"/>
        <v>0</v>
      </c>
      <c r="BP84" t="s">
        <v>22</v>
      </c>
      <c r="BQ84">
        <v>0</v>
      </c>
      <c r="BR84">
        <v>0</v>
      </c>
      <c r="BS84">
        <v>0</v>
      </c>
      <c r="BT84">
        <f t="shared" si="47"/>
        <v>0</v>
      </c>
      <c r="BU84">
        <v>0</v>
      </c>
      <c r="BV84">
        <f t="shared" si="48"/>
        <v>0</v>
      </c>
      <c r="BW84">
        <v>6</v>
      </c>
      <c r="BX84">
        <f t="shared" si="49"/>
        <v>5</v>
      </c>
      <c r="BY84">
        <f t="shared" si="50"/>
        <v>0</v>
      </c>
      <c r="BZ84" t="s">
        <v>23</v>
      </c>
      <c r="CA84">
        <v>0</v>
      </c>
    </row>
    <row r="85" spans="1:79" ht="17.25" customHeight="1" x14ac:dyDescent="0.3">
      <c r="A85" s="2">
        <v>44552</v>
      </c>
      <c r="B85" t="s">
        <v>186</v>
      </c>
      <c r="C85" t="s">
        <v>187</v>
      </c>
      <c r="D85" t="s">
        <v>27</v>
      </c>
      <c r="E85" t="s">
        <v>4</v>
      </c>
      <c r="F85">
        <v>582</v>
      </c>
      <c r="G85">
        <v>0</v>
      </c>
      <c r="H85">
        <v>0</v>
      </c>
      <c r="I85">
        <v>-104</v>
      </c>
      <c r="J85">
        <f t="shared" si="26"/>
        <v>478</v>
      </c>
      <c r="K85">
        <v>0</v>
      </c>
      <c r="L85">
        <f t="shared" si="27"/>
        <v>478</v>
      </c>
      <c r="M85">
        <v>13</v>
      </c>
      <c r="N85">
        <v>1</v>
      </c>
      <c r="O85">
        <f t="shared" si="28"/>
        <v>36.769230769230766</v>
      </c>
      <c r="P85" t="s">
        <v>15</v>
      </c>
      <c r="Q85">
        <v>91</v>
      </c>
      <c r="R85">
        <v>0</v>
      </c>
      <c r="S85">
        <v>0</v>
      </c>
      <c r="T85">
        <v>-39</v>
      </c>
      <c r="U85">
        <f t="shared" si="29"/>
        <v>52</v>
      </c>
      <c r="V85">
        <v>200</v>
      </c>
      <c r="W85">
        <f t="shared" si="30"/>
        <v>252</v>
      </c>
      <c r="X85">
        <v>4</v>
      </c>
      <c r="Y85">
        <v>2</v>
      </c>
      <c r="Z85">
        <f t="shared" si="31"/>
        <v>63</v>
      </c>
      <c r="AA85" t="s">
        <v>16</v>
      </c>
      <c r="AB85">
        <v>336</v>
      </c>
      <c r="AC85">
        <v>0</v>
      </c>
      <c r="AE85">
        <v>0</v>
      </c>
      <c r="AF85">
        <f t="shared" si="32"/>
        <v>336</v>
      </c>
      <c r="AG85">
        <v>500</v>
      </c>
      <c r="AH85">
        <f t="shared" si="33"/>
        <v>836</v>
      </c>
      <c r="AI85">
        <v>17</v>
      </c>
      <c r="AJ85">
        <f t="shared" si="34"/>
        <v>6</v>
      </c>
      <c r="AK85">
        <f t="shared" si="51"/>
        <v>49.176470588235297</v>
      </c>
      <c r="AL85" t="s">
        <v>19</v>
      </c>
      <c r="AM85">
        <v>167</v>
      </c>
      <c r="AN85">
        <v>0</v>
      </c>
      <c r="AO85">
        <v>-52</v>
      </c>
      <c r="AP85">
        <f t="shared" si="35"/>
        <v>115</v>
      </c>
      <c r="AQ85">
        <v>100</v>
      </c>
      <c r="AR85">
        <f t="shared" si="36"/>
        <v>215</v>
      </c>
      <c r="AS85">
        <v>4</v>
      </c>
      <c r="AT85">
        <f t="shared" si="37"/>
        <v>6</v>
      </c>
      <c r="AU85">
        <f>IFERROR(AR85/AS85,0)</f>
        <v>53.75</v>
      </c>
      <c r="AV85" t="s">
        <v>20</v>
      </c>
      <c r="AW85">
        <v>241</v>
      </c>
      <c r="AX85">
        <v>0</v>
      </c>
      <c r="AY85">
        <v>-13</v>
      </c>
      <c r="AZ85">
        <f t="shared" si="39"/>
        <v>228</v>
      </c>
      <c r="BA85">
        <v>100</v>
      </c>
      <c r="BB85">
        <f t="shared" si="40"/>
        <v>328</v>
      </c>
      <c r="BC85">
        <v>3</v>
      </c>
      <c r="BD85">
        <f t="shared" si="41"/>
        <v>7</v>
      </c>
      <c r="BE85">
        <f t="shared" si="42"/>
        <v>109.33333333333333</v>
      </c>
      <c r="BF85" t="s">
        <v>21</v>
      </c>
      <c r="BG85">
        <v>270</v>
      </c>
      <c r="BH85">
        <v>0</v>
      </c>
      <c r="BI85">
        <v>0</v>
      </c>
      <c r="BJ85">
        <f t="shared" si="43"/>
        <v>270</v>
      </c>
      <c r="BK85">
        <v>300</v>
      </c>
      <c r="BL85">
        <f t="shared" si="44"/>
        <v>570</v>
      </c>
      <c r="BM85">
        <v>5</v>
      </c>
      <c r="BN85">
        <f t="shared" si="45"/>
        <v>5</v>
      </c>
      <c r="BO85">
        <f t="shared" si="46"/>
        <v>114</v>
      </c>
      <c r="BP85" t="s">
        <v>22</v>
      </c>
      <c r="BQ85">
        <v>125</v>
      </c>
      <c r="BR85">
        <v>0</v>
      </c>
      <c r="BS85">
        <v>0</v>
      </c>
      <c r="BT85">
        <f t="shared" si="47"/>
        <v>125</v>
      </c>
      <c r="BU85">
        <v>200</v>
      </c>
      <c r="BV85">
        <f t="shared" si="48"/>
        <v>325</v>
      </c>
      <c r="BW85">
        <v>2</v>
      </c>
      <c r="BX85">
        <f t="shared" si="49"/>
        <v>5</v>
      </c>
      <c r="BY85">
        <f t="shared" si="50"/>
        <v>162.5</v>
      </c>
      <c r="BZ85" t="s">
        <v>23</v>
      </c>
      <c r="CA85">
        <v>0</v>
      </c>
    </row>
    <row r="86" spans="1:79" ht="18.600000000000001" customHeight="1" x14ac:dyDescent="0.3">
      <c r="A86" s="2">
        <v>44552</v>
      </c>
      <c r="B86" t="s">
        <v>188</v>
      </c>
      <c r="C86" t="s">
        <v>189</v>
      </c>
      <c r="D86" t="s">
        <v>27</v>
      </c>
      <c r="E86" t="s">
        <v>4</v>
      </c>
      <c r="F86">
        <v>843</v>
      </c>
      <c r="G86">
        <v>0</v>
      </c>
      <c r="H86">
        <v>0</v>
      </c>
      <c r="I86">
        <v>0</v>
      </c>
      <c r="J86">
        <f t="shared" si="26"/>
        <v>843</v>
      </c>
      <c r="K86">
        <v>0</v>
      </c>
      <c r="L86">
        <f t="shared" si="27"/>
        <v>843</v>
      </c>
      <c r="M86">
        <v>13</v>
      </c>
      <c r="N86">
        <v>1</v>
      </c>
      <c r="O86">
        <f t="shared" si="28"/>
        <v>64.84615384615384</v>
      </c>
      <c r="P86" t="s">
        <v>15</v>
      </c>
      <c r="Q86">
        <v>297</v>
      </c>
      <c r="R86">
        <v>0</v>
      </c>
      <c r="S86">
        <v>0</v>
      </c>
      <c r="T86">
        <v>0</v>
      </c>
      <c r="U86">
        <f t="shared" si="29"/>
        <v>297</v>
      </c>
      <c r="V86">
        <v>0</v>
      </c>
      <c r="W86">
        <f t="shared" si="30"/>
        <v>297</v>
      </c>
      <c r="X86">
        <v>0</v>
      </c>
      <c r="Y86">
        <v>2</v>
      </c>
      <c r="Z86">
        <f t="shared" si="31"/>
        <v>0</v>
      </c>
      <c r="AA86" t="s">
        <v>16</v>
      </c>
      <c r="AB86">
        <v>200</v>
      </c>
      <c r="AC86">
        <v>0</v>
      </c>
      <c r="AE86">
        <v>-30</v>
      </c>
      <c r="AF86">
        <f t="shared" si="32"/>
        <v>170</v>
      </c>
      <c r="AG86">
        <v>0</v>
      </c>
      <c r="AH86">
        <f t="shared" si="33"/>
        <v>170</v>
      </c>
      <c r="AI86">
        <v>13</v>
      </c>
      <c r="AJ86">
        <f t="shared" si="34"/>
        <v>6</v>
      </c>
      <c r="AK86">
        <f t="shared" si="51"/>
        <v>13.076923076923077</v>
      </c>
      <c r="AL86" t="s">
        <v>19</v>
      </c>
      <c r="AM86">
        <v>55</v>
      </c>
      <c r="AN86">
        <v>0</v>
      </c>
      <c r="AO86">
        <v>0</v>
      </c>
      <c r="AP86">
        <f t="shared" si="35"/>
        <v>55</v>
      </c>
      <c r="AQ86">
        <v>0</v>
      </c>
      <c r="AR86">
        <f t="shared" si="36"/>
        <v>55</v>
      </c>
      <c r="AS86">
        <v>6</v>
      </c>
      <c r="AT86">
        <f t="shared" si="37"/>
        <v>6</v>
      </c>
      <c r="AU86">
        <f>IFERROR(AR86/AS86,0)</f>
        <v>9.1666666666666661</v>
      </c>
      <c r="AV86" t="s">
        <v>20</v>
      </c>
      <c r="AW86">
        <v>95</v>
      </c>
      <c r="AX86">
        <v>0</v>
      </c>
      <c r="AY86">
        <v>0</v>
      </c>
      <c r="AZ86">
        <f t="shared" si="39"/>
        <v>95</v>
      </c>
      <c r="BA86">
        <v>0</v>
      </c>
      <c r="BB86">
        <f t="shared" si="40"/>
        <v>95</v>
      </c>
      <c r="BC86">
        <v>11</v>
      </c>
      <c r="BD86">
        <f t="shared" si="41"/>
        <v>7</v>
      </c>
      <c r="BE86">
        <f t="shared" si="42"/>
        <v>8.6363636363636367</v>
      </c>
      <c r="BF86" t="s">
        <v>21</v>
      </c>
      <c r="BG86">
        <v>559</v>
      </c>
      <c r="BH86">
        <v>0</v>
      </c>
      <c r="BI86">
        <v>0</v>
      </c>
      <c r="BJ86">
        <f t="shared" si="43"/>
        <v>559</v>
      </c>
      <c r="BK86">
        <v>0</v>
      </c>
      <c r="BL86">
        <f t="shared" si="44"/>
        <v>559</v>
      </c>
      <c r="BM86">
        <v>1</v>
      </c>
      <c r="BN86">
        <f t="shared" si="45"/>
        <v>5</v>
      </c>
      <c r="BO86">
        <f t="shared" si="46"/>
        <v>559</v>
      </c>
      <c r="BP86" t="s">
        <v>22</v>
      </c>
      <c r="BQ86">
        <v>281</v>
      </c>
      <c r="BR86">
        <v>0</v>
      </c>
      <c r="BS86">
        <v>-17</v>
      </c>
      <c r="BT86">
        <f t="shared" si="47"/>
        <v>264</v>
      </c>
      <c r="BU86">
        <v>0</v>
      </c>
      <c r="BV86">
        <f t="shared" si="48"/>
        <v>264</v>
      </c>
      <c r="BW86">
        <v>6</v>
      </c>
      <c r="BX86">
        <f t="shared" si="49"/>
        <v>5</v>
      </c>
      <c r="BY86">
        <f t="shared" si="50"/>
        <v>44</v>
      </c>
      <c r="BZ86" t="s">
        <v>23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1651-C634-48F5-9D6D-04E510E90202}">
  <dimension ref="A1:CA94"/>
  <sheetViews>
    <sheetView zoomScale="85" zoomScaleNormal="85" workbookViewId="0">
      <pane xSplit="4" ySplit="1" topLeftCell="E2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6640625" defaultRowHeight="17.25" customHeight="1" x14ac:dyDescent="0.3"/>
  <cols>
    <col min="1" max="1" width="15.21875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7" width="10.5546875" customWidth="1"/>
    <col min="78" max="78" width="12.109375" bestFit="1" customWidth="1"/>
    <col min="79" max="79" width="14.332031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44532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33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44532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88</v>
      </c>
      <c r="BH3">
        <v>0</v>
      </c>
      <c r="BI3">
        <v>0</v>
      </c>
      <c r="BJ3">
        <f t="shared" si="17"/>
        <v>88</v>
      </c>
      <c r="BK3">
        <v>0</v>
      </c>
      <c r="BL3">
        <f t="shared" si="18"/>
        <v>88</v>
      </c>
      <c r="BM3">
        <v>6</v>
      </c>
      <c r="BN3">
        <f t="shared" si="19"/>
        <v>5</v>
      </c>
      <c r="BO3">
        <f t="shared" si="20"/>
        <v>14.666666666666666</v>
      </c>
      <c r="BQ3">
        <v>3</v>
      </c>
      <c r="BR3">
        <v>0</v>
      </c>
      <c r="BS3">
        <v>0</v>
      </c>
      <c r="BT3">
        <f t="shared" si="21"/>
        <v>3</v>
      </c>
      <c r="BU3">
        <v>0</v>
      </c>
      <c r="BV3">
        <f t="shared" si="22"/>
        <v>3</v>
      </c>
      <c r="BW3">
        <v>11</v>
      </c>
      <c r="BX3">
        <f t="shared" si="23"/>
        <v>5</v>
      </c>
      <c r="BY3">
        <f t="shared" si="24"/>
        <v>0.27272727272727271</v>
      </c>
      <c r="CA3">
        <v>0</v>
      </c>
    </row>
    <row r="4" spans="1:79" ht="16.5" customHeight="1" x14ac:dyDescent="0.3">
      <c r="A4" s="2">
        <v>44532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44532</v>
      </c>
      <c r="B5" t="s">
        <v>30</v>
      </c>
      <c r="C5" t="s">
        <v>31</v>
      </c>
      <c r="D5" t="s">
        <v>27</v>
      </c>
      <c r="F5">
        <v>108</v>
      </c>
      <c r="G5">
        <v>0</v>
      </c>
      <c r="H5">
        <v>0</v>
      </c>
      <c r="I5">
        <v>0</v>
      </c>
      <c r="J5">
        <f t="shared" si="0"/>
        <v>108</v>
      </c>
      <c r="K5">
        <v>0</v>
      </c>
      <c r="L5">
        <f t="shared" si="1"/>
        <v>108</v>
      </c>
      <c r="M5">
        <v>8</v>
      </c>
      <c r="N5">
        <v>1</v>
      </c>
      <c r="O5">
        <f t="shared" si="2"/>
        <v>13.5</v>
      </c>
      <c r="Q5">
        <v>418</v>
      </c>
      <c r="R5">
        <v>0</v>
      </c>
      <c r="S5">
        <v>0</v>
      </c>
      <c r="T5">
        <v>0</v>
      </c>
      <c r="U5">
        <f t="shared" si="3"/>
        <v>418</v>
      </c>
      <c r="V5">
        <v>0</v>
      </c>
      <c r="W5">
        <f t="shared" si="4"/>
        <v>418</v>
      </c>
      <c r="X5">
        <v>7</v>
      </c>
      <c r="Y5">
        <v>2</v>
      </c>
      <c r="Z5">
        <f t="shared" si="5"/>
        <v>59.714285714285715</v>
      </c>
      <c r="AB5">
        <v>489</v>
      </c>
      <c r="AC5">
        <v>0</v>
      </c>
      <c r="AD5">
        <v>0</v>
      </c>
      <c r="AE5">
        <v>0</v>
      </c>
      <c r="AF5">
        <f t="shared" si="6"/>
        <v>489</v>
      </c>
      <c r="AG5">
        <v>800</v>
      </c>
      <c r="AH5">
        <f t="shared" si="7"/>
        <v>1289</v>
      </c>
      <c r="AI5">
        <v>21</v>
      </c>
      <c r="AJ5">
        <f t="shared" si="8"/>
        <v>6</v>
      </c>
      <c r="AK5">
        <f t="shared" si="25"/>
        <v>61.38095238095238</v>
      </c>
      <c r="AM5">
        <v>1896</v>
      </c>
      <c r="AN5">
        <v>165</v>
      </c>
      <c r="AO5">
        <v>-32</v>
      </c>
      <c r="AP5">
        <f t="shared" si="9"/>
        <v>2029</v>
      </c>
      <c r="AQ5">
        <v>0</v>
      </c>
      <c r="AR5">
        <f t="shared" si="10"/>
        <v>2029</v>
      </c>
      <c r="AS5">
        <v>17</v>
      </c>
      <c r="AT5">
        <f t="shared" si="11"/>
        <v>6</v>
      </c>
      <c r="AU5">
        <f t="shared" si="12"/>
        <v>119.35294117647059</v>
      </c>
      <c r="AW5">
        <v>91</v>
      </c>
      <c r="AX5">
        <v>0</v>
      </c>
      <c r="AY5">
        <v>0</v>
      </c>
      <c r="AZ5">
        <f t="shared" si="13"/>
        <v>91</v>
      </c>
      <c r="BA5">
        <v>160</v>
      </c>
      <c r="BB5">
        <f t="shared" si="14"/>
        <v>251</v>
      </c>
      <c r="BC5">
        <v>4</v>
      </c>
      <c r="BD5">
        <f t="shared" si="15"/>
        <v>7</v>
      </c>
      <c r="BE5">
        <f t="shared" si="16"/>
        <v>62.75</v>
      </c>
      <c r="BG5">
        <v>328</v>
      </c>
      <c r="BH5">
        <v>0</v>
      </c>
      <c r="BI5">
        <v>-1</v>
      </c>
      <c r="BJ5">
        <f t="shared" si="17"/>
        <v>327</v>
      </c>
      <c r="BK5">
        <v>0</v>
      </c>
      <c r="BL5">
        <f t="shared" si="18"/>
        <v>327</v>
      </c>
      <c r="BM5">
        <v>3</v>
      </c>
      <c r="BN5">
        <f t="shared" si="19"/>
        <v>5</v>
      </c>
      <c r="BO5">
        <f t="shared" si="20"/>
        <v>109</v>
      </c>
      <c r="BQ5">
        <v>87</v>
      </c>
      <c r="BR5">
        <v>0</v>
      </c>
      <c r="BS5">
        <v>0</v>
      </c>
      <c r="BT5">
        <f t="shared" si="21"/>
        <v>87</v>
      </c>
      <c r="BU5">
        <v>800</v>
      </c>
      <c r="BV5">
        <f t="shared" si="22"/>
        <v>887</v>
      </c>
      <c r="BW5">
        <v>18</v>
      </c>
      <c r="BX5">
        <f t="shared" si="23"/>
        <v>5</v>
      </c>
      <c r="BY5">
        <f t="shared" si="24"/>
        <v>49.277777777777779</v>
      </c>
      <c r="CA5">
        <v>2893</v>
      </c>
    </row>
    <row r="6" spans="1:79" ht="17.25" customHeight="1" x14ac:dyDescent="0.3">
      <c r="A6" s="2">
        <v>44532</v>
      </c>
      <c r="B6" t="s">
        <v>32</v>
      </c>
      <c r="C6" t="s">
        <v>33</v>
      </c>
      <c r="D6" t="s">
        <v>27</v>
      </c>
      <c r="F6">
        <v>106</v>
      </c>
      <c r="G6">
        <v>0</v>
      </c>
      <c r="H6">
        <v>0</v>
      </c>
      <c r="I6">
        <v>0</v>
      </c>
      <c r="J6">
        <f t="shared" si="0"/>
        <v>106</v>
      </c>
      <c r="K6">
        <v>0</v>
      </c>
      <c r="L6">
        <f t="shared" si="1"/>
        <v>106</v>
      </c>
      <c r="M6">
        <v>6</v>
      </c>
      <c r="N6">
        <v>1</v>
      </c>
      <c r="O6">
        <f t="shared" si="2"/>
        <v>17.666666666666668</v>
      </c>
      <c r="Q6">
        <v>123</v>
      </c>
      <c r="R6">
        <v>0</v>
      </c>
      <c r="S6">
        <v>0</v>
      </c>
      <c r="T6">
        <v>0</v>
      </c>
      <c r="U6">
        <f t="shared" si="3"/>
        <v>123</v>
      </c>
      <c r="V6">
        <v>0</v>
      </c>
      <c r="W6">
        <f t="shared" si="4"/>
        <v>123</v>
      </c>
      <c r="X6">
        <v>2</v>
      </c>
      <c r="Y6">
        <v>2</v>
      </c>
      <c r="Z6">
        <f t="shared" si="5"/>
        <v>61.5</v>
      </c>
      <c r="AB6">
        <v>432</v>
      </c>
      <c r="AC6">
        <v>0</v>
      </c>
      <c r="AD6">
        <v>0</v>
      </c>
      <c r="AE6">
        <v>0</v>
      </c>
      <c r="AF6">
        <f t="shared" si="6"/>
        <v>432</v>
      </c>
      <c r="AG6">
        <v>0</v>
      </c>
      <c r="AH6">
        <f t="shared" si="7"/>
        <v>432</v>
      </c>
      <c r="AI6">
        <v>3</v>
      </c>
      <c r="AJ6">
        <f t="shared" si="8"/>
        <v>6</v>
      </c>
      <c r="AK6">
        <f t="shared" si="25"/>
        <v>144</v>
      </c>
      <c r="AM6">
        <v>457</v>
      </c>
      <c r="AN6">
        <v>25</v>
      </c>
      <c r="AO6">
        <v>0</v>
      </c>
      <c r="AP6">
        <f t="shared" si="9"/>
        <v>482</v>
      </c>
      <c r="AQ6">
        <v>0</v>
      </c>
      <c r="AR6">
        <f t="shared" si="10"/>
        <v>482</v>
      </c>
      <c r="AS6">
        <v>1</v>
      </c>
      <c r="AT6">
        <f t="shared" si="11"/>
        <v>6</v>
      </c>
      <c r="AU6">
        <f t="shared" si="12"/>
        <v>482</v>
      </c>
      <c r="AW6">
        <v>231</v>
      </c>
      <c r="AX6">
        <v>0</v>
      </c>
      <c r="AY6">
        <v>0</v>
      </c>
      <c r="AZ6">
        <f t="shared" si="13"/>
        <v>231</v>
      </c>
      <c r="BA6">
        <v>0</v>
      </c>
      <c r="BB6">
        <f t="shared" si="14"/>
        <v>231</v>
      </c>
      <c r="BC6">
        <v>1</v>
      </c>
      <c r="BD6">
        <f t="shared" si="15"/>
        <v>7</v>
      </c>
      <c r="BE6">
        <f t="shared" si="16"/>
        <v>231</v>
      </c>
      <c r="BG6">
        <v>84</v>
      </c>
      <c r="BH6">
        <v>5</v>
      </c>
      <c r="BI6">
        <v>-1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60</v>
      </c>
      <c r="BR6">
        <v>0</v>
      </c>
      <c r="BS6">
        <v>0</v>
      </c>
      <c r="BT6">
        <f t="shared" si="21"/>
        <v>60</v>
      </c>
      <c r="BU6">
        <v>160</v>
      </c>
      <c r="BV6">
        <f t="shared" si="22"/>
        <v>220</v>
      </c>
      <c r="BW6">
        <v>2</v>
      </c>
      <c r="BX6">
        <f t="shared" si="23"/>
        <v>5</v>
      </c>
      <c r="BY6">
        <f t="shared" si="24"/>
        <v>110</v>
      </c>
      <c r="CA6">
        <v>3236</v>
      </c>
    </row>
    <row r="7" spans="1:79" ht="15.75" customHeight="1" x14ac:dyDescent="0.3">
      <c r="A7" s="2">
        <v>44532</v>
      </c>
      <c r="B7" t="s">
        <v>34</v>
      </c>
      <c r="C7" t="s">
        <v>35</v>
      </c>
      <c r="D7" t="s">
        <v>27</v>
      </c>
      <c r="F7">
        <v>100</v>
      </c>
      <c r="G7">
        <v>0</v>
      </c>
      <c r="H7">
        <v>0</v>
      </c>
      <c r="I7">
        <v>0</v>
      </c>
      <c r="J7">
        <f t="shared" si="0"/>
        <v>100</v>
      </c>
      <c r="K7">
        <v>0</v>
      </c>
      <c r="L7">
        <f t="shared" si="1"/>
        <v>100</v>
      </c>
      <c r="M7">
        <v>8</v>
      </c>
      <c r="N7">
        <v>1</v>
      </c>
      <c r="O7">
        <f t="shared" si="2"/>
        <v>12.5</v>
      </c>
      <c r="Q7">
        <v>100</v>
      </c>
      <c r="R7">
        <v>0</v>
      </c>
      <c r="S7">
        <v>0</v>
      </c>
      <c r="T7">
        <v>0</v>
      </c>
      <c r="U7">
        <f t="shared" si="3"/>
        <v>100</v>
      </c>
      <c r="V7">
        <v>0</v>
      </c>
      <c r="W7">
        <f t="shared" si="4"/>
        <v>100</v>
      </c>
      <c r="X7">
        <v>2</v>
      </c>
      <c r="Y7">
        <v>2</v>
      </c>
      <c r="Z7">
        <f t="shared" si="5"/>
        <v>50</v>
      </c>
      <c r="AB7">
        <v>425</v>
      </c>
      <c r="AC7">
        <v>0</v>
      </c>
      <c r="AD7">
        <v>0</v>
      </c>
      <c r="AE7">
        <v>0</v>
      </c>
      <c r="AF7">
        <f t="shared" si="6"/>
        <v>425</v>
      </c>
      <c r="AG7">
        <v>0</v>
      </c>
      <c r="AH7">
        <f t="shared" si="7"/>
        <v>425</v>
      </c>
      <c r="AI7">
        <v>2</v>
      </c>
      <c r="AJ7">
        <f t="shared" si="8"/>
        <v>6</v>
      </c>
      <c r="AK7">
        <f t="shared" si="25"/>
        <v>212.5</v>
      </c>
      <c r="AM7">
        <v>500</v>
      </c>
      <c r="AN7">
        <v>0</v>
      </c>
      <c r="AO7">
        <v>0</v>
      </c>
      <c r="AP7">
        <f t="shared" si="9"/>
        <v>500</v>
      </c>
      <c r="AQ7">
        <v>0</v>
      </c>
      <c r="AR7">
        <f t="shared" si="10"/>
        <v>500</v>
      </c>
      <c r="AS7">
        <v>4</v>
      </c>
      <c r="AT7">
        <f t="shared" si="11"/>
        <v>6</v>
      </c>
      <c r="AU7">
        <f t="shared" si="12"/>
        <v>125</v>
      </c>
      <c r="AW7">
        <v>576</v>
      </c>
      <c r="AX7">
        <v>18</v>
      </c>
      <c r="AY7">
        <v>0</v>
      </c>
      <c r="AZ7">
        <f t="shared" si="13"/>
        <v>594</v>
      </c>
      <c r="BA7">
        <v>0</v>
      </c>
      <c r="BB7">
        <f t="shared" si="14"/>
        <v>594</v>
      </c>
      <c r="BC7">
        <v>1</v>
      </c>
      <c r="BD7">
        <f t="shared" si="15"/>
        <v>7</v>
      </c>
      <c r="BE7">
        <f t="shared" si="16"/>
        <v>594</v>
      </c>
      <c r="BG7">
        <v>65</v>
      </c>
      <c r="BH7">
        <v>162</v>
      </c>
      <c r="BI7">
        <v>0</v>
      </c>
      <c r="BJ7">
        <f t="shared" si="17"/>
        <v>227</v>
      </c>
      <c r="BK7">
        <v>0</v>
      </c>
      <c r="BL7">
        <f t="shared" si="18"/>
        <v>227</v>
      </c>
      <c r="BM7">
        <v>1</v>
      </c>
      <c r="BN7">
        <f t="shared" si="19"/>
        <v>5</v>
      </c>
      <c r="BO7">
        <f t="shared" si="20"/>
        <v>227</v>
      </c>
      <c r="BQ7">
        <v>382</v>
      </c>
      <c r="BR7">
        <v>0</v>
      </c>
      <c r="BS7">
        <v>0</v>
      </c>
      <c r="BT7">
        <f t="shared" si="21"/>
        <v>382</v>
      </c>
      <c r="BU7">
        <v>0</v>
      </c>
      <c r="BV7">
        <f t="shared" si="22"/>
        <v>382</v>
      </c>
      <c r="BW7">
        <v>3</v>
      </c>
      <c r="BX7">
        <f t="shared" si="23"/>
        <v>5</v>
      </c>
      <c r="BY7">
        <f t="shared" si="24"/>
        <v>127.33333333333333</v>
      </c>
      <c r="CA7">
        <v>1503</v>
      </c>
    </row>
    <row r="8" spans="1:79" ht="17.25" customHeight="1" x14ac:dyDescent="0.3">
      <c r="A8" s="2">
        <v>44532</v>
      </c>
      <c r="B8" t="s">
        <v>36</v>
      </c>
      <c r="C8" t="s">
        <v>37</v>
      </c>
      <c r="D8" t="s">
        <v>27</v>
      </c>
      <c r="F8">
        <v>127</v>
      </c>
      <c r="G8">
        <v>160</v>
      </c>
      <c r="H8">
        <v>0</v>
      </c>
      <c r="I8">
        <v>-30</v>
      </c>
      <c r="J8">
        <f t="shared" si="0"/>
        <v>257</v>
      </c>
      <c r="K8">
        <v>0</v>
      </c>
      <c r="L8">
        <f t="shared" si="1"/>
        <v>257</v>
      </c>
      <c r="M8">
        <v>10</v>
      </c>
      <c r="N8">
        <v>1</v>
      </c>
      <c r="O8">
        <f t="shared" si="2"/>
        <v>25.7</v>
      </c>
      <c r="Q8">
        <v>390</v>
      </c>
      <c r="R8">
        <v>0</v>
      </c>
      <c r="S8">
        <v>0</v>
      </c>
      <c r="T8">
        <v>0</v>
      </c>
      <c r="U8">
        <f t="shared" si="3"/>
        <v>390</v>
      </c>
      <c r="V8">
        <v>0</v>
      </c>
      <c r="W8">
        <f t="shared" si="4"/>
        <v>390</v>
      </c>
      <c r="X8">
        <v>2</v>
      </c>
      <c r="Y8">
        <v>2</v>
      </c>
      <c r="Z8">
        <f t="shared" si="5"/>
        <v>195</v>
      </c>
      <c r="AB8">
        <v>376</v>
      </c>
      <c r="AC8">
        <v>0</v>
      </c>
      <c r="AD8">
        <v>0</v>
      </c>
      <c r="AE8">
        <v>0</v>
      </c>
      <c r="AF8">
        <f t="shared" si="6"/>
        <v>376</v>
      </c>
      <c r="AG8">
        <v>1680</v>
      </c>
      <c r="AH8">
        <f t="shared" si="7"/>
        <v>2056</v>
      </c>
      <c r="AI8">
        <v>27</v>
      </c>
      <c r="AJ8">
        <f t="shared" si="8"/>
        <v>6</v>
      </c>
      <c r="AK8">
        <f t="shared" si="25"/>
        <v>76.148148148148152</v>
      </c>
      <c r="AM8">
        <v>780</v>
      </c>
      <c r="AN8">
        <v>480</v>
      </c>
      <c r="AO8">
        <v>-10</v>
      </c>
      <c r="AP8">
        <f t="shared" si="9"/>
        <v>1250</v>
      </c>
      <c r="AQ8">
        <v>0</v>
      </c>
      <c r="AR8">
        <f t="shared" si="10"/>
        <v>1250</v>
      </c>
      <c r="AS8">
        <v>4</v>
      </c>
      <c r="AT8">
        <f t="shared" si="11"/>
        <v>6</v>
      </c>
      <c r="AU8">
        <f t="shared" si="12"/>
        <v>312.5</v>
      </c>
      <c r="AW8">
        <v>290</v>
      </c>
      <c r="AX8">
        <v>0</v>
      </c>
      <c r="AY8">
        <v>0</v>
      </c>
      <c r="AZ8">
        <f t="shared" si="13"/>
        <v>290</v>
      </c>
      <c r="BA8">
        <v>0</v>
      </c>
      <c r="BB8">
        <f t="shared" si="14"/>
        <v>290</v>
      </c>
      <c r="BC8">
        <v>4</v>
      </c>
      <c r="BD8">
        <f t="shared" si="15"/>
        <v>7</v>
      </c>
      <c r="BE8">
        <f t="shared" si="16"/>
        <v>72.5</v>
      </c>
      <c r="BG8">
        <v>148</v>
      </c>
      <c r="BH8">
        <v>330</v>
      </c>
      <c r="BI8">
        <v>0</v>
      </c>
      <c r="BJ8">
        <f t="shared" si="17"/>
        <v>478</v>
      </c>
      <c r="BK8">
        <v>0</v>
      </c>
      <c r="BL8">
        <f t="shared" si="18"/>
        <v>478</v>
      </c>
      <c r="BM8">
        <v>1</v>
      </c>
      <c r="BN8">
        <f t="shared" si="19"/>
        <v>5</v>
      </c>
      <c r="BO8">
        <f t="shared" si="20"/>
        <v>478</v>
      </c>
      <c r="BQ8">
        <v>612</v>
      </c>
      <c r="BR8">
        <v>480</v>
      </c>
      <c r="BS8">
        <v>-10</v>
      </c>
      <c r="BT8">
        <f t="shared" si="21"/>
        <v>1082</v>
      </c>
      <c r="BU8">
        <v>640</v>
      </c>
      <c r="BV8">
        <f t="shared" si="22"/>
        <v>1722</v>
      </c>
      <c r="BW8">
        <v>45</v>
      </c>
      <c r="BX8">
        <f t="shared" si="23"/>
        <v>5</v>
      </c>
      <c r="BY8">
        <f t="shared" si="24"/>
        <v>38.266666666666666</v>
      </c>
      <c r="CA8">
        <v>9082</v>
      </c>
    </row>
    <row r="9" spans="1:79" ht="17.25" customHeight="1" x14ac:dyDescent="0.3">
      <c r="A9" s="2">
        <v>44532</v>
      </c>
      <c r="B9" t="s">
        <v>38</v>
      </c>
      <c r="C9" t="s">
        <v>39</v>
      </c>
      <c r="D9" t="s">
        <v>27</v>
      </c>
      <c r="F9">
        <v>454</v>
      </c>
      <c r="G9">
        <v>139</v>
      </c>
      <c r="H9">
        <v>0</v>
      </c>
      <c r="I9">
        <v>0</v>
      </c>
      <c r="J9">
        <f t="shared" si="0"/>
        <v>593</v>
      </c>
      <c r="K9">
        <v>0</v>
      </c>
      <c r="L9">
        <f t="shared" si="1"/>
        <v>593</v>
      </c>
      <c r="M9">
        <v>9</v>
      </c>
      <c r="N9">
        <v>1</v>
      </c>
      <c r="O9">
        <f t="shared" si="2"/>
        <v>65.888888888888886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419</v>
      </c>
      <c r="AC9">
        <v>0</v>
      </c>
      <c r="AD9">
        <v>0</v>
      </c>
      <c r="AE9">
        <v>0</v>
      </c>
      <c r="AF9">
        <f t="shared" si="6"/>
        <v>419</v>
      </c>
      <c r="AG9">
        <v>0</v>
      </c>
      <c r="AH9">
        <f t="shared" si="7"/>
        <v>419</v>
      </c>
      <c r="AI9">
        <v>1</v>
      </c>
      <c r="AJ9">
        <f t="shared" si="8"/>
        <v>6</v>
      </c>
      <c r="AK9">
        <f t="shared" si="25"/>
        <v>419</v>
      </c>
      <c r="AM9">
        <v>303</v>
      </c>
      <c r="AN9">
        <v>0</v>
      </c>
      <c r="AO9">
        <v>0</v>
      </c>
      <c r="AP9">
        <f t="shared" si="9"/>
        <v>303</v>
      </c>
      <c r="AQ9">
        <v>0</v>
      </c>
      <c r="AR9">
        <f t="shared" si="10"/>
        <v>303</v>
      </c>
      <c r="AS9">
        <v>1</v>
      </c>
      <c r="AT9">
        <f t="shared" si="11"/>
        <v>6</v>
      </c>
      <c r="AU9">
        <f t="shared" si="12"/>
        <v>303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10070</v>
      </c>
    </row>
    <row r="10" spans="1:79" ht="17.25" customHeight="1" x14ac:dyDescent="0.3">
      <c r="A10" s="2">
        <v>44532</v>
      </c>
      <c r="B10" t="s">
        <v>40</v>
      </c>
      <c r="C10" t="s">
        <v>41</v>
      </c>
      <c r="D10" t="s">
        <v>27</v>
      </c>
      <c r="F10">
        <v>361</v>
      </c>
      <c r="G10">
        <v>97</v>
      </c>
      <c r="H10">
        <v>0</v>
      </c>
      <c r="I10">
        <v>-58</v>
      </c>
      <c r="J10">
        <f t="shared" si="0"/>
        <v>400</v>
      </c>
      <c r="K10">
        <v>0</v>
      </c>
      <c r="L10">
        <f t="shared" si="1"/>
        <v>400</v>
      </c>
      <c r="M10">
        <v>33</v>
      </c>
      <c r="N10">
        <v>1</v>
      </c>
      <c r="O10">
        <v>360</v>
      </c>
      <c r="Q10">
        <v>68</v>
      </c>
      <c r="R10">
        <v>430</v>
      </c>
      <c r="S10">
        <v>0</v>
      </c>
      <c r="T10">
        <v>0</v>
      </c>
      <c r="U10">
        <f t="shared" si="3"/>
        <v>498</v>
      </c>
      <c r="V10">
        <v>0</v>
      </c>
      <c r="W10">
        <f t="shared" si="4"/>
        <v>498</v>
      </c>
      <c r="X10">
        <v>5</v>
      </c>
      <c r="Y10">
        <v>2</v>
      </c>
      <c r="Z10">
        <f t="shared" si="5"/>
        <v>99.6</v>
      </c>
      <c r="AB10">
        <v>1092</v>
      </c>
      <c r="AC10">
        <v>0</v>
      </c>
      <c r="AD10">
        <v>0</v>
      </c>
      <c r="AE10">
        <v>0</v>
      </c>
      <c r="AF10">
        <f t="shared" si="6"/>
        <v>1092</v>
      </c>
      <c r="AG10">
        <v>0</v>
      </c>
      <c r="AH10">
        <f t="shared" si="7"/>
        <v>1092</v>
      </c>
      <c r="AI10">
        <v>5</v>
      </c>
      <c r="AJ10">
        <f t="shared" si="8"/>
        <v>6</v>
      </c>
      <c r="AK10">
        <f t="shared" si="25"/>
        <v>218.4</v>
      </c>
      <c r="AM10">
        <v>709</v>
      </c>
      <c r="AN10">
        <v>1760</v>
      </c>
      <c r="AO10">
        <v>0</v>
      </c>
      <c r="AP10">
        <f t="shared" si="9"/>
        <v>2469</v>
      </c>
      <c r="AQ10">
        <v>0</v>
      </c>
      <c r="AR10">
        <f t="shared" si="10"/>
        <v>2469</v>
      </c>
      <c r="AS10">
        <v>11</v>
      </c>
      <c r="AT10">
        <f t="shared" si="11"/>
        <v>6</v>
      </c>
      <c r="AU10">
        <f t="shared" si="12"/>
        <v>224.45454545454547</v>
      </c>
      <c r="AW10">
        <v>135</v>
      </c>
      <c r="AX10">
        <v>450</v>
      </c>
      <c r="AY10">
        <v>0</v>
      </c>
      <c r="AZ10">
        <f t="shared" si="13"/>
        <v>585</v>
      </c>
      <c r="BA10">
        <v>0</v>
      </c>
      <c r="BB10">
        <f t="shared" si="14"/>
        <v>585</v>
      </c>
      <c r="BC10">
        <v>4</v>
      </c>
      <c r="BD10">
        <f t="shared" si="15"/>
        <v>7</v>
      </c>
      <c r="BE10">
        <f t="shared" si="16"/>
        <v>146.25</v>
      </c>
      <c r="BG10">
        <v>91</v>
      </c>
      <c r="BH10">
        <v>4082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663</v>
      </c>
      <c r="BR10">
        <v>341</v>
      </c>
      <c r="BS10">
        <v>-24</v>
      </c>
      <c r="BT10">
        <f t="shared" si="21"/>
        <v>980</v>
      </c>
      <c r="BU10">
        <v>0</v>
      </c>
      <c r="BV10">
        <f t="shared" si="22"/>
        <v>980</v>
      </c>
      <c r="BW10">
        <v>2</v>
      </c>
      <c r="BX10">
        <f t="shared" si="23"/>
        <v>5</v>
      </c>
      <c r="BY10">
        <f t="shared" si="24"/>
        <v>490</v>
      </c>
      <c r="CA10">
        <v>3563</v>
      </c>
    </row>
    <row r="11" spans="1:79" ht="17.25" customHeight="1" x14ac:dyDescent="0.3">
      <c r="A11" s="2">
        <v>44532</v>
      </c>
      <c r="B11" t="s">
        <v>42</v>
      </c>
      <c r="C11" t="s">
        <v>43</v>
      </c>
      <c r="D11" t="s">
        <v>27</v>
      </c>
      <c r="F11">
        <v>634</v>
      </c>
      <c r="G11">
        <v>586</v>
      </c>
      <c r="H11">
        <v>0</v>
      </c>
      <c r="I11">
        <v>-30</v>
      </c>
      <c r="J11">
        <f t="shared" si="0"/>
        <v>1190</v>
      </c>
      <c r="K11">
        <v>0</v>
      </c>
      <c r="L11">
        <f t="shared" si="1"/>
        <v>1190</v>
      </c>
      <c r="M11">
        <v>51</v>
      </c>
      <c r="N11">
        <v>1</v>
      </c>
      <c r="O11">
        <f t="shared" si="2"/>
        <v>23.333333333333332</v>
      </c>
      <c r="Q11">
        <v>183</v>
      </c>
      <c r="R11">
        <v>524</v>
      </c>
      <c r="S11">
        <v>0</v>
      </c>
      <c r="T11">
        <v>0</v>
      </c>
      <c r="U11">
        <f t="shared" si="3"/>
        <v>707</v>
      </c>
      <c r="V11">
        <v>0</v>
      </c>
      <c r="W11">
        <f t="shared" si="4"/>
        <v>707</v>
      </c>
      <c r="X11">
        <v>8</v>
      </c>
      <c r="Y11">
        <v>2</v>
      </c>
      <c r="Z11">
        <f t="shared" si="5"/>
        <v>88.375</v>
      </c>
      <c r="AB11">
        <v>4244</v>
      </c>
      <c r="AC11">
        <v>3060</v>
      </c>
      <c r="AD11">
        <v>0</v>
      </c>
      <c r="AE11">
        <v>0</v>
      </c>
      <c r="AF11">
        <f t="shared" si="6"/>
        <v>7304</v>
      </c>
      <c r="AG11">
        <v>0</v>
      </c>
      <c r="AH11">
        <f t="shared" si="7"/>
        <v>7304</v>
      </c>
      <c r="AI11">
        <v>5</v>
      </c>
      <c r="AJ11">
        <f t="shared" si="8"/>
        <v>6</v>
      </c>
      <c r="AK11">
        <f t="shared" si="25"/>
        <v>1460.8</v>
      </c>
      <c r="AM11">
        <v>1290</v>
      </c>
      <c r="AN11">
        <v>1124</v>
      </c>
      <c r="AO11">
        <v>0</v>
      </c>
      <c r="AP11">
        <f t="shared" si="9"/>
        <v>2414</v>
      </c>
      <c r="AQ11">
        <v>0</v>
      </c>
      <c r="AR11">
        <f t="shared" si="10"/>
        <v>2414</v>
      </c>
      <c r="AS11">
        <v>7</v>
      </c>
      <c r="AT11">
        <f t="shared" si="11"/>
        <v>6</v>
      </c>
      <c r="AU11">
        <f t="shared" si="12"/>
        <v>344.85714285714283</v>
      </c>
      <c r="AW11">
        <v>193</v>
      </c>
      <c r="AX11">
        <v>200</v>
      </c>
      <c r="AY11">
        <v>0</v>
      </c>
      <c r="AZ11">
        <f t="shared" si="13"/>
        <v>393</v>
      </c>
      <c r="BA11">
        <v>0</v>
      </c>
      <c r="BB11">
        <f t="shared" si="14"/>
        <v>393</v>
      </c>
      <c r="BC11">
        <v>4</v>
      </c>
      <c r="BD11">
        <f t="shared" si="15"/>
        <v>7</v>
      </c>
      <c r="BE11">
        <f t="shared" si="16"/>
        <v>98.25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913</v>
      </c>
      <c r="BR11">
        <v>746</v>
      </c>
      <c r="BS11">
        <v>0</v>
      </c>
      <c r="BT11">
        <f t="shared" si="21"/>
        <v>1659</v>
      </c>
      <c r="BU11">
        <v>0</v>
      </c>
      <c r="BV11">
        <f t="shared" si="22"/>
        <v>1659</v>
      </c>
      <c r="BW11">
        <v>11</v>
      </c>
      <c r="BX11">
        <f t="shared" si="23"/>
        <v>5</v>
      </c>
      <c r="BY11">
        <f t="shared" si="24"/>
        <v>150.81818181818181</v>
      </c>
      <c r="CA11">
        <v>9910</v>
      </c>
    </row>
    <row r="12" spans="1:79" ht="17.25" customHeight="1" x14ac:dyDescent="0.3">
      <c r="A12" s="2">
        <v>44532</v>
      </c>
      <c r="B12" t="s">
        <v>44</v>
      </c>
      <c r="C12" t="s">
        <v>45</v>
      </c>
      <c r="D12" t="s">
        <v>27</v>
      </c>
      <c r="F12">
        <v>239</v>
      </c>
      <c r="G12">
        <v>0</v>
      </c>
      <c r="H12">
        <v>0</v>
      </c>
      <c r="I12">
        <v>0</v>
      </c>
      <c r="J12">
        <f t="shared" si="0"/>
        <v>239</v>
      </c>
      <c r="K12">
        <v>0</v>
      </c>
      <c r="L12">
        <f t="shared" si="1"/>
        <v>239</v>
      </c>
      <c r="M12">
        <v>15</v>
      </c>
      <c r="N12">
        <v>1</v>
      </c>
      <c r="O12">
        <f t="shared" si="2"/>
        <v>15.933333333333334</v>
      </c>
      <c r="Q12">
        <v>364</v>
      </c>
      <c r="R12">
        <v>0</v>
      </c>
      <c r="S12">
        <v>0</v>
      </c>
      <c r="T12">
        <v>0</v>
      </c>
      <c r="U12">
        <f t="shared" si="3"/>
        <v>364</v>
      </c>
      <c r="V12">
        <v>0</v>
      </c>
      <c r="W12">
        <f t="shared" si="4"/>
        <v>364</v>
      </c>
      <c r="X12">
        <v>6</v>
      </c>
      <c r="Y12">
        <v>2</v>
      </c>
      <c r="Z12">
        <f t="shared" si="5"/>
        <v>60.666666666666664</v>
      </c>
      <c r="AB12">
        <v>2063</v>
      </c>
      <c r="AC12">
        <v>0</v>
      </c>
      <c r="AD12">
        <v>0</v>
      </c>
      <c r="AE12">
        <v>0</v>
      </c>
      <c r="AF12">
        <f t="shared" si="6"/>
        <v>2063</v>
      </c>
      <c r="AG12">
        <v>0</v>
      </c>
      <c r="AH12">
        <f t="shared" si="7"/>
        <v>2063</v>
      </c>
      <c r="AI12">
        <v>5</v>
      </c>
      <c r="AJ12">
        <f t="shared" si="8"/>
        <v>6</v>
      </c>
      <c r="AK12">
        <f t="shared" si="25"/>
        <v>412.6</v>
      </c>
      <c r="AM12">
        <v>2702</v>
      </c>
      <c r="AN12">
        <v>202</v>
      </c>
      <c r="AO12">
        <v>-10</v>
      </c>
      <c r="AP12">
        <f t="shared" si="9"/>
        <v>2894</v>
      </c>
      <c r="AQ12">
        <v>0</v>
      </c>
      <c r="AR12">
        <f t="shared" si="10"/>
        <v>2894</v>
      </c>
      <c r="AS12">
        <v>5</v>
      </c>
      <c r="AT12">
        <f t="shared" si="11"/>
        <v>6</v>
      </c>
      <c r="AU12">
        <f t="shared" si="12"/>
        <v>578.79999999999995</v>
      </c>
      <c r="AW12">
        <v>342</v>
      </c>
      <c r="AX12">
        <v>58</v>
      </c>
      <c r="AY12">
        <v>0</v>
      </c>
      <c r="AZ12">
        <f t="shared" si="13"/>
        <v>400</v>
      </c>
      <c r="BA12">
        <v>0</v>
      </c>
      <c r="BB12">
        <f t="shared" si="14"/>
        <v>400</v>
      </c>
      <c r="BC12">
        <v>3</v>
      </c>
      <c r="BD12">
        <f t="shared" si="15"/>
        <v>7</v>
      </c>
      <c r="BE12">
        <f t="shared" si="16"/>
        <v>133.33333333333334</v>
      </c>
      <c r="BG12">
        <v>195</v>
      </c>
      <c r="BH12">
        <v>1008</v>
      </c>
      <c r="BI12">
        <v>-20</v>
      </c>
      <c r="BJ12">
        <f t="shared" si="17"/>
        <v>1183</v>
      </c>
      <c r="BK12">
        <v>0</v>
      </c>
      <c r="BL12">
        <f t="shared" si="18"/>
        <v>1183</v>
      </c>
      <c r="BM12">
        <v>4</v>
      </c>
      <c r="BN12">
        <f t="shared" si="19"/>
        <v>5</v>
      </c>
      <c r="BO12">
        <f t="shared" si="20"/>
        <v>295.75</v>
      </c>
      <c r="BQ12">
        <v>331</v>
      </c>
      <c r="BR12">
        <v>0</v>
      </c>
      <c r="BS12">
        <v>0</v>
      </c>
      <c r="BT12">
        <f t="shared" si="21"/>
        <v>331</v>
      </c>
      <c r="BU12">
        <v>204</v>
      </c>
      <c r="BV12">
        <f t="shared" si="22"/>
        <v>535</v>
      </c>
      <c r="BW12">
        <v>7</v>
      </c>
      <c r="BX12">
        <f t="shared" si="23"/>
        <v>5</v>
      </c>
      <c r="BY12">
        <f t="shared" si="24"/>
        <v>76.428571428571431</v>
      </c>
      <c r="CA12">
        <v>8475</v>
      </c>
    </row>
    <row r="13" spans="1:79" ht="17.25" customHeight="1" x14ac:dyDescent="0.3">
      <c r="A13" s="2">
        <v>44532</v>
      </c>
      <c r="B13" t="s">
        <v>46</v>
      </c>
      <c r="C13" t="s">
        <v>47</v>
      </c>
      <c r="D13" t="s">
        <v>27</v>
      </c>
      <c r="F13">
        <v>147</v>
      </c>
      <c r="G13">
        <v>0</v>
      </c>
      <c r="H13">
        <v>0</v>
      </c>
      <c r="I13">
        <v>0</v>
      </c>
      <c r="J13">
        <f t="shared" si="0"/>
        <v>147</v>
      </c>
      <c r="K13">
        <v>0</v>
      </c>
      <c r="L13">
        <f t="shared" si="1"/>
        <v>147</v>
      </c>
      <c r="M13">
        <v>3</v>
      </c>
      <c r="N13">
        <v>1</v>
      </c>
      <c r="O13">
        <f t="shared" si="2"/>
        <v>49</v>
      </c>
      <c r="Q13">
        <v>247</v>
      </c>
      <c r="R13">
        <v>0</v>
      </c>
      <c r="S13">
        <v>0</v>
      </c>
      <c r="T13">
        <v>0</v>
      </c>
      <c r="U13">
        <f t="shared" si="3"/>
        <v>247</v>
      </c>
      <c r="V13">
        <v>0</v>
      </c>
      <c r="W13">
        <f t="shared" si="4"/>
        <v>247</v>
      </c>
      <c r="X13">
        <v>0</v>
      </c>
      <c r="Y13">
        <v>2</v>
      </c>
      <c r="Z13">
        <f t="shared" si="5"/>
        <v>0</v>
      </c>
      <c r="AB13">
        <v>2475</v>
      </c>
      <c r="AC13">
        <v>0</v>
      </c>
      <c r="AD13">
        <v>0</v>
      </c>
      <c r="AE13">
        <v>0</v>
      </c>
      <c r="AF13">
        <f t="shared" si="6"/>
        <v>2475</v>
      </c>
      <c r="AG13">
        <v>3200</v>
      </c>
      <c r="AH13">
        <f t="shared" si="7"/>
        <v>5675</v>
      </c>
      <c r="AI13">
        <v>51</v>
      </c>
      <c r="AJ13">
        <f t="shared" si="8"/>
        <v>6</v>
      </c>
      <c r="AK13">
        <f t="shared" si="25"/>
        <v>111.27450980392157</v>
      </c>
      <c r="AM13">
        <v>514</v>
      </c>
      <c r="AN13">
        <v>340</v>
      </c>
      <c r="AO13">
        <v>0</v>
      </c>
      <c r="AP13">
        <f t="shared" si="9"/>
        <v>854</v>
      </c>
      <c r="AQ13">
        <v>0</v>
      </c>
      <c r="AR13">
        <f t="shared" si="10"/>
        <v>854</v>
      </c>
      <c r="AS13">
        <v>15</v>
      </c>
      <c r="AT13">
        <f t="shared" si="11"/>
        <v>6</v>
      </c>
      <c r="AU13">
        <f t="shared" si="12"/>
        <v>56.93333333333333</v>
      </c>
      <c r="AW13">
        <v>255</v>
      </c>
      <c r="AX13">
        <v>490</v>
      </c>
      <c r="AY13">
        <v>-8</v>
      </c>
      <c r="AZ13">
        <f t="shared" si="13"/>
        <v>737</v>
      </c>
      <c r="BA13">
        <v>0</v>
      </c>
      <c r="BB13">
        <f t="shared" si="14"/>
        <v>737</v>
      </c>
      <c r="BC13">
        <v>7</v>
      </c>
      <c r="BD13">
        <f t="shared" si="15"/>
        <v>7</v>
      </c>
      <c r="BE13">
        <f t="shared" si="16"/>
        <v>105.28571428571429</v>
      </c>
      <c r="BG13">
        <v>78</v>
      </c>
      <c r="BH13">
        <v>3998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81</v>
      </c>
      <c r="BR13">
        <v>405</v>
      </c>
      <c r="BS13">
        <v>0</v>
      </c>
      <c r="BT13">
        <f t="shared" si="21"/>
        <v>486</v>
      </c>
      <c r="BU13">
        <v>1600</v>
      </c>
      <c r="BV13">
        <f t="shared" si="22"/>
        <v>2086</v>
      </c>
      <c r="BW13">
        <v>13</v>
      </c>
      <c r="BX13">
        <f t="shared" si="23"/>
        <v>5</v>
      </c>
      <c r="BY13">
        <f t="shared" si="24"/>
        <v>160.46153846153845</v>
      </c>
      <c r="CA13">
        <v>14105</v>
      </c>
    </row>
    <row r="14" spans="1:79" ht="18" customHeight="1" x14ac:dyDescent="0.3">
      <c r="A14" s="2">
        <v>44532</v>
      </c>
      <c r="B14" t="s">
        <v>48</v>
      </c>
      <c r="C14" t="s">
        <v>49</v>
      </c>
      <c r="D14" t="s">
        <v>27</v>
      </c>
      <c r="F14">
        <v>155</v>
      </c>
      <c r="G14">
        <v>0</v>
      </c>
      <c r="H14">
        <v>0</v>
      </c>
      <c r="I14">
        <v>0</v>
      </c>
      <c r="J14">
        <f t="shared" si="0"/>
        <v>155</v>
      </c>
      <c r="K14">
        <v>0</v>
      </c>
      <c r="L14">
        <f t="shared" si="1"/>
        <v>155</v>
      </c>
      <c r="M14">
        <v>5</v>
      </c>
      <c r="N14">
        <v>1</v>
      </c>
      <c r="O14">
        <f t="shared" si="2"/>
        <v>31</v>
      </c>
      <c r="Q14">
        <v>156</v>
      </c>
      <c r="R14">
        <v>0</v>
      </c>
      <c r="S14">
        <v>0</v>
      </c>
      <c r="T14">
        <v>0</v>
      </c>
      <c r="U14">
        <f t="shared" si="3"/>
        <v>156</v>
      </c>
      <c r="V14">
        <v>0</v>
      </c>
      <c r="W14">
        <f t="shared" si="4"/>
        <v>156</v>
      </c>
      <c r="X14">
        <v>1</v>
      </c>
      <c r="Y14">
        <v>2</v>
      </c>
      <c r="Z14">
        <f t="shared" si="5"/>
        <v>156</v>
      </c>
      <c r="AB14">
        <v>553</v>
      </c>
      <c r="AC14">
        <v>0</v>
      </c>
      <c r="AD14">
        <v>0</v>
      </c>
      <c r="AE14">
        <v>0</v>
      </c>
      <c r="AF14">
        <f t="shared" si="6"/>
        <v>553</v>
      </c>
      <c r="AG14">
        <v>0</v>
      </c>
      <c r="AH14">
        <f t="shared" si="7"/>
        <v>553</v>
      </c>
      <c r="AI14">
        <v>7</v>
      </c>
      <c r="AJ14">
        <f t="shared" si="8"/>
        <v>6</v>
      </c>
      <c r="AK14">
        <f>IFERROR(AH14/AI14,0)</f>
        <v>79</v>
      </c>
      <c r="AM14">
        <v>876</v>
      </c>
      <c r="AN14">
        <v>230</v>
      </c>
      <c r="AO14">
        <v>0</v>
      </c>
      <c r="AP14">
        <f t="shared" si="9"/>
        <v>1106</v>
      </c>
      <c r="AQ14">
        <v>0</v>
      </c>
      <c r="AR14">
        <f t="shared" si="10"/>
        <v>1106</v>
      </c>
      <c r="AS14">
        <v>4</v>
      </c>
      <c r="AT14">
        <f t="shared" si="11"/>
        <v>6</v>
      </c>
      <c r="AU14">
        <f t="shared" si="12"/>
        <v>276.5</v>
      </c>
      <c r="AW14">
        <v>285</v>
      </c>
      <c r="AX14">
        <v>158</v>
      </c>
      <c r="AY14">
        <v>0</v>
      </c>
      <c r="AZ14">
        <f t="shared" si="13"/>
        <v>443</v>
      </c>
      <c r="BA14">
        <v>0</v>
      </c>
      <c r="BB14">
        <f t="shared" si="14"/>
        <v>443</v>
      </c>
      <c r="BC14">
        <v>1</v>
      </c>
      <c r="BD14">
        <f t="shared" si="15"/>
        <v>7</v>
      </c>
      <c r="BE14">
        <f t="shared" si="16"/>
        <v>443</v>
      </c>
      <c r="BG14">
        <v>60</v>
      </c>
      <c r="BH14">
        <v>310</v>
      </c>
      <c r="BI14">
        <v>-1</v>
      </c>
      <c r="BJ14">
        <f t="shared" si="17"/>
        <v>369</v>
      </c>
      <c r="BK14">
        <v>0</v>
      </c>
      <c r="BL14">
        <f t="shared" si="18"/>
        <v>369</v>
      </c>
      <c r="BM14">
        <v>1</v>
      </c>
      <c r="BN14">
        <f t="shared" si="19"/>
        <v>5</v>
      </c>
      <c r="BO14">
        <f t="shared" si="20"/>
        <v>369</v>
      </c>
      <c r="BQ14">
        <v>502</v>
      </c>
      <c r="BR14">
        <v>39</v>
      </c>
      <c r="BS14">
        <v>0</v>
      </c>
      <c r="BT14">
        <f t="shared" si="21"/>
        <v>541</v>
      </c>
      <c r="BU14">
        <v>640</v>
      </c>
      <c r="BV14">
        <f t="shared" si="22"/>
        <v>1181</v>
      </c>
      <c r="BW14">
        <v>4</v>
      </c>
      <c r="BX14">
        <f t="shared" si="23"/>
        <v>5</v>
      </c>
      <c r="BY14">
        <f t="shared" si="24"/>
        <v>295.25</v>
      </c>
      <c r="CA14">
        <v>5408</v>
      </c>
    </row>
    <row r="15" spans="1:79" ht="17.25" customHeight="1" x14ac:dyDescent="0.3">
      <c r="A15" s="2">
        <v>44532</v>
      </c>
      <c r="B15" t="s">
        <v>50</v>
      </c>
      <c r="C15" t="s">
        <v>51</v>
      </c>
      <c r="D15" t="s">
        <v>27</v>
      </c>
      <c r="F15">
        <v>220</v>
      </c>
      <c r="G15">
        <v>0</v>
      </c>
      <c r="H15">
        <v>0</v>
      </c>
      <c r="I15">
        <v>-20</v>
      </c>
      <c r="J15">
        <f t="shared" si="0"/>
        <v>200</v>
      </c>
      <c r="K15">
        <v>0</v>
      </c>
      <c r="L15">
        <f t="shared" si="1"/>
        <v>200</v>
      </c>
      <c r="M15">
        <v>5</v>
      </c>
      <c r="N15">
        <v>1</v>
      </c>
      <c r="O15">
        <f t="shared" si="2"/>
        <v>40</v>
      </c>
      <c r="Q15">
        <v>223</v>
      </c>
      <c r="R15">
        <v>0</v>
      </c>
      <c r="S15">
        <v>0</v>
      </c>
      <c r="T15">
        <v>0</v>
      </c>
      <c r="U15">
        <f t="shared" si="3"/>
        <v>223</v>
      </c>
      <c r="V15">
        <v>0</v>
      </c>
      <c r="W15">
        <f t="shared" si="4"/>
        <v>223</v>
      </c>
      <c r="X15">
        <v>1</v>
      </c>
      <c r="Y15">
        <v>2</v>
      </c>
      <c r="Z15">
        <f t="shared" si="5"/>
        <v>223</v>
      </c>
      <c r="AB15">
        <v>282</v>
      </c>
      <c r="AC15">
        <v>0</v>
      </c>
      <c r="AD15">
        <v>0</v>
      </c>
      <c r="AE15">
        <v>0</v>
      </c>
      <c r="AF15">
        <f t="shared" si="6"/>
        <v>282</v>
      </c>
      <c r="AG15">
        <v>800</v>
      </c>
      <c r="AH15">
        <f t="shared" si="7"/>
        <v>1082</v>
      </c>
      <c r="AI15">
        <v>8</v>
      </c>
      <c r="AJ15">
        <f t="shared" si="8"/>
        <v>6</v>
      </c>
      <c r="AK15">
        <f t="shared" si="25"/>
        <v>135.25</v>
      </c>
      <c r="AM15">
        <v>972</v>
      </c>
      <c r="AN15">
        <v>130</v>
      </c>
      <c r="AO15">
        <v>0</v>
      </c>
      <c r="AP15">
        <f t="shared" si="9"/>
        <v>1102</v>
      </c>
      <c r="AQ15">
        <v>0</v>
      </c>
      <c r="AR15">
        <f t="shared" si="10"/>
        <v>1102</v>
      </c>
      <c r="AS15">
        <v>17</v>
      </c>
      <c r="AT15">
        <f t="shared" si="11"/>
        <v>6</v>
      </c>
      <c r="AU15">
        <f t="shared" si="12"/>
        <v>64.82352941176471</v>
      </c>
      <c r="AW15">
        <v>251</v>
      </c>
      <c r="AX15">
        <v>0</v>
      </c>
      <c r="AY15">
        <v>0</v>
      </c>
      <c r="AZ15">
        <f t="shared" si="13"/>
        <v>251</v>
      </c>
      <c r="BA15">
        <v>160</v>
      </c>
      <c r="BB15">
        <f t="shared" si="14"/>
        <v>411</v>
      </c>
      <c r="BC15">
        <v>15</v>
      </c>
      <c r="BD15">
        <f t="shared" si="15"/>
        <v>7</v>
      </c>
      <c r="BE15">
        <f t="shared" si="16"/>
        <v>27.4</v>
      </c>
      <c r="BG15">
        <v>108</v>
      </c>
      <c r="BH15">
        <v>40</v>
      </c>
      <c r="BI15">
        <v>-1</v>
      </c>
      <c r="BJ15">
        <f t="shared" si="17"/>
        <v>147</v>
      </c>
      <c r="BK15">
        <v>0</v>
      </c>
      <c r="BL15">
        <f t="shared" si="18"/>
        <v>147</v>
      </c>
      <c r="BM15">
        <v>4</v>
      </c>
      <c r="BN15">
        <f t="shared" si="19"/>
        <v>5</v>
      </c>
      <c r="BO15">
        <f t="shared" si="20"/>
        <v>36.75</v>
      </c>
      <c r="BQ15">
        <v>185</v>
      </c>
      <c r="BR15">
        <v>0</v>
      </c>
      <c r="BS15">
        <v>0</v>
      </c>
      <c r="BT15">
        <f t="shared" si="21"/>
        <v>185</v>
      </c>
      <c r="BU15">
        <v>320</v>
      </c>
      <c r="BV15">
        <f t="shared" si="22"/>
        <v>505</v>
      </c>
      <c r="BW15">
        <v>6</v>
      </c>
      <c r="BX15">
        <f t="shared" si="23"/>
        <v>5</v>
      </c>
      <c r="BY15">
        <f t="shared" si="24"/>
        <v>84.166666666666671</v>
      </c>
      <c r="CA15">
        <v>2175</v>
      </c>
    </row>
    <row r="16" spans="1:79" ht="17.25" customHeight="1" x14ac:dyDescent="0.3">
      <c r="A16" s="2">
        <v>44532</v>
      </c>
      <c r="B16" t="s">
        <v>52</v>
      </c>
      <c r="C16" t="s">
        <v>53</v>
      </c>
      <c r="D16" t="s">
        <v>27</v>
      </c>
      <c r="F16">
        <v>54</v>
      </c>
      <c r="G16">
        <v>0</v>
      </c>
      <c r="H16">
        <v>0</v>
      </c>
      <c r="I16">
        <v>0</v>
      </c>
      <c r="J16">
        <f t="shared" si="0"/>
        <v>54</v>
      </c>
      <c r="K16">
        <v>0</v>
      </c>
      <c r="L16">
        <f t="shared" si="1"/>
        <v>54</v>
      </c>
      <c r="M16">
        <v>3</v>
      </c>
      <c r="N16">
        <v>1</v>
      </c>
      <c r="O16">
        <f t="shared" si="2"/>
        <v>18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669</v>
      </c>
      <c r="AC16">
        <v>0</v>
      </c>
      <c r="AD16">
        <v>0</v>
      </c>
      <c r="AE16">
        <v>0</v>
      </c>
      <c r="AF16">
        <f t="shared" si="6"/>
        <v>669</v>
      </c>
      <c r="AG16">
        <v>1600</v>
      </c>
      <c r="AH16">
        <f t="shared" si="7"/>
        <v>2269</v>
      </c>
      <c r="AI16">
        <v>26</v>
      </c>
      <c r="AJ16">
        <f t="shared" si="8"/>
        <v>6</v>
      </c>
      <c r="AK16">
        <f t="shared" si="25"/>
        <v>87.269230769230774</v>
      </c>
      <c r="AM16">
        <v>1096</v>
      </c>
      <c r="AN16">
        <v>160</v>
      </c>
      <c r="AO16">
        <v>-10</v>
      </c>
      <c r="AP16">
        <f t="shared" si="9"/>
        <v>1246</v>
      </c>
      <c r="AQ16">
        <v>0</v>
      </c>
      <c r="AR16">
        <f t="shared" si="10"/>
        <v>1246</v>
      </c>
      <c r="AS16">
        <v>7</v>
      </c>
      <c r="AT16">
        <f t="shared" si="11"/>
        <v>6</v>
      </c>
      <c r="AU16">
        <f t="shared" si="12"/>
        <v>178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113</v>
      </c>
      <c r="BH16">
        <v>660</v>
      </c>
      <c r="BI16">
        <v>-1</v>
      </c>
      <c r="BJ16">
        <f t="shared" si="17"/>
        <v>772</v>
      </c>
      <c r="BK16">
        <v>0</v>
      </c>
      <c r="BL16">
        <f t="shared" si="18"/>
        <v>772</v>
      </c>
      <c r="BM16">
        <v>3</v>
      </c>
      <c r="BN16">
        <f t="shared" si="19"/>
        <v>5</v>
      </c>
      <c r="BO16">
        <f t="shared" si="20"/>
        <v>257.33333333333331</v>
      </c>
      <c r="BQ16">
        <v>561</v>
      </c>
      <c r="BR16">
        <v>380</v>
      </c>
      <c r="BS16">
        <v>0</v>
      </c>
      <c r="BT16">
        <f t="shared" si="21"/>
        <v>941</v>
      </c>
      <c r="BU16">
        <v>0</v>
      </c>
      <c r="BV16">
        <f t="shared" si="22"/>
        <v>941</v>
      </c>
      <c r="BW16">
        <v>20</v>
      </c>
      <c r="BX16">
        <f t="shared" si="23"/>
        <v>5</v>
      </c>
      <c r="BY16">
        <f t="shared" si="24"/>
        <v>47.05</v>
      </c>
      <c r="CA16">
        <v>6978</v>
      </c>
    </row>
    <row r="17" spans="1:79" ht="17.25" customHeight="1" x14ac:dyDescent="0.3">
      <c r="A17" s="2">
        <v>44532</v>
      </c>
      <c r="B17" t="s">
        <v>54</v>
      </c>
      <c r="C17" t="s">
        <v>55</v>
      </c>
      <c r="D17" t="s">
        <v>27</v>
      </c>
      <c r="F17">
        <v>400</v>
      </c>
      <c r="G17">
        <v>0</v>
      </c>
      <c r="H17">
        <v>0</v>
      </c>
      <c r="I17">
        <v>0</v>
      </c>
      <c r="J17">
        <f t="shared" si="0"/>
        <v>400</v>
      </c>
      <c r="K17">
        <v>0</v>
      </c>
      <c r="L17">
        <f t="shared" si="1"/>
        <v>400</v>
      </c>
      <c r="M17">
        <v>18</v>
      </c>
      <c r="N17">
        <v>1</v>
      </c>
      <c r="O17">
        <f t="shared" si="2"/>
        <v>22.222222222222221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705</v>
      </c>
      <c r="AC17">
        <v>0</v>
      </c>
      <c r="AD17">
        <v>0</v>
      </c>
      <c r="AE17">
        <v>0</v>
      </c>
      <c r="AF17">
        <f t="shared" si="6"/>
        <v>705</v>
      </c>
      <c r="AG17">
        <v>0</v>
      </c>
      <c r="AH17">
        <f t="shared" si="7"/>
        <v>705</v>
      </c>
      <c r="AI17">
        <v>10</v>
      </c>
      <c r="AJ17">
        <f t="shared" si="8"/>
        <v>6</v>
      </c>
      <c r="AK17">
        <f t="shared" si="25"/>
        <v>70.5</v>
      </c>
      <c r="AM17">
        <v>2014</v>
      </c>
      <c r="AN17">
        <v>231</v>
      </c>
      <c r="AO17">
        <v>0</v>
      </c>
      <c r="AP17">
        <f t="shared" si="9"/>
        <v>2245</v>
      </c>
      <c r="AQ17">
        <v>0</v>
      </c>
      <c r="AR17">
        <f t="shared" si="10"/>
        <v>2245</v>
      </c>
      <c r="AS17">
        <v>12</v>
      </c>
      <c r="AT17">
        <f t="shared" si="11"/>
        <v>6</v>
      </c>
      <c r="AU17">
        <f t="shared" si="12"/>
        <v>187.08333333333334</v>
      </c>
      <c r="AW17">
        <v>352</v>
      </c>
      <c r="AX17">
        <v>28</v>
      </c>
      <c r="AY17">
        <v>0</v>
      </c>
      <c r="AZ17">
        <f t="shared" si="13"/>
        <v>380</v>
      </c>
      <c r="BA17">
        <v>0</v>
      </c>
      <c r="BB17">
        <f t="shared" si="14"/>
        <v>380</v>
      </c>
      <c r="BC17">
        <v>3</v>
      </c>
      <c r="BD17">
        <f t="shared" si="15"/>
        <v>7</v>
      </c>
      <c r="BE17">
        <f t="shared" si="16"/>
        <v>126.66666666666667</v>
      </c>
      <c r="BG17">
        <v>16</v>
      </c>
      <c r="BH17">
        <v>358</v>
      </c>
      <c r="BI17">
        <v>-1</v>
      </c>
      <c r="BJ17">
        <f t="shared" si="17"/>
        <v>373</v>
      </c>
      <c r="BK17">
        <v>0</v>
      </c>
      <c r="BL17">
        <f t="shared" si="18"/>
        <v>373</v>
      </c>
      <c r="BM17">
        <v>4</v>
      </c>
      <c r="BN17">
        <f t="shared" si="19"/>
        <v>5</v>
      </c>
      <c r="BO17">
        <f t="shared" si="20"/>
        <v>93.25</v>
      </c>
      <c r="BQ17">
        <v>404</v>
      </c>
      <c r="BR17">
        <v>0</v>
      </c>
      <c r="BS17">
        <v>0</v>
      </c>
      <c r="BT17">
        <f t="shared" si="21"/>
        <v>404</v>
      </c>
      <c r="BU17">
        <v>0</v>
      </c>
      <c r="BV17">
        <f t="shared" si="22"/>
        <v>404</v>
      </c>
      <c r="BW17">
        <v>3</v>
      </c>
      <c r="BX17">
        <f t="shared" si="23"/>
        <v>5</v>
      </c>
      <c r="BY17">
        <f t="shared" si="24"/>
        <v>134.66666666666666</v>
      </c>
      <c r="CA17">
        <v>19164</v>
      </c>
    </row>
    <row r="18" spans="1:79" ht="17.25" customHeight="1" x14ac:dyDescent="0.3">
      <c r="A18" s="2">
        <v>44532</v>
      </c>
      <c r="B18" t="s">
        <v>56</v>
      </c>
      <c r="C18" t="s">
        <v>57</v>
      </c>
      <c r="D18" t="s">
        <v>27</v>
      </c>
      <c r="F18">
        <v>419</v>
      </c>
      <c r="G18">
        <v>0</v>
      </c>
      <c r="H18">
        <v>0</v>
      </c>
      <c r="I18">
        <v>0</v>
      </c>
      <c r="J18">
        <f t="shared" si="0"/>
        <v>419</v>
      </c>
      <c r="K18">
        <v>0</v>
      </c>
      <c r="L18">
        <f t="shared" si="1"/>
        <v>419</v>
      </c>
      <c r="M18">
        <v>26</v>
      </c>
      <c r="N18">
        <v>1</v>
      </c>
      <c r="O18">
        <f t="shared" si="2"/>
        <v>16.115384615384617</v>
      </c>
      <c r="Q18">
        <v>127</v>
      </c>
      <c r="R18">
        <v>0</v>
      </c>
      <c r="S18">
        <v>0</v>
      </c>
      <c r="T18">
        <v>0</v>
      </c>
      <c r="U18">
        <f t="shared" si="3"/>
        <v>127</v>
      </c>
      <c r="V18">
        <v>0</v>
      </c>
      <c r="W18">
        <f t="shared" si="4"/>
        <v>127</v>
      </c>
      <c r="X18">
        <v>3</v>
      </c>
      <c r="Y18">
        <v>2</v>
      </c>
      <c r="Z18">
        <f t="shared" si="5"/>
        <v>42.333333333333336</v>
      </c>
      <c r="AB18">
        <v>2419</v>
      </c>
      <c r="AC18">
        <v>1530</v>
      </c>
      <c r="AD18">
        <v>0</v>
      </c>
      <c r="AE18">
        <v>-2</v>
      </c>
      <c r="AF18">
        <f t="shared" si="6"/>
        <v>3947</v>
      </c>
      <c r="AG18">
        <v>0</v>
      </c>
      <c r="AH18">
        <f t="shared" si="7"/>
        <v>3947</v>
      </c>
      <c r="AI18">
        <v>16</v>
      </c>
      <c r="AJ18">
        <f t="shared" si="8"/>
        <v>6</v>
      </c>
      <c r="AK18">
        <f t="shared" si="25"/>
        <v>246.6875</v>
      </c>
      <c r="AM18">
        <v>1690</v>
      </c>
      <c r="AN18">
        <v>59</v>
      </c>
      <c r="AO18">
        <v>-19</v>
      </c>
      <c r="AP18">
        <f t="shared" si="9"/>
        <v>1730</v>
      </c>
      <c r="AQ18">
        <v>0</v>
      </c>
      <c r="AR18">
        <f t="shared" si="10"/>
        <v>1730</v>
      </c>
      <c r="AS18">
        <v>14</v>
      </c>
      <c r="AT18">
        <f t="shared" si="11"/>
        <v>6</v>
      </c>
      <c r="AU18">
        <f t="shared" si="12"/>
        <v>123.57142857142857</v>
      </c>
      <c r="AW18">
        <v>163</v>
      </c>
      <c r="AX18">
        <v>160</v>
      </c>
      <c r="AY18">
        <v>0</v>
      </c>
      <c r="AZ18">
        <f t="shared" si="13"/>
        <v>323</v>
      </c>
      <c r="BA18">
        <v>0</v>
      </c>
      <c r="BB18">
        <f t="shared" si="14"/>
        <v>323</v>
      </c>
      <c r="BC18">
        <v>3</v>
      </c>
      <c r="BD18">
        <f t="shared" si="15"/>
        <v>7</v>
      </c>
      <c r="BE18">
        <f t="shared" si="16"/>
        <v>107.66666666666667</v>
      </c>
      <c r="BG18">
        <v>298</v>
      </c>
      <c r="BH18">
        <v>0</v>
      </c>
      <c r="BI18">
        <v>-31</v>
      </c>
      <c r="BJ18">
        <f t="shared" si="17"/>
        <v>267</v>
      </c>
      <c r="BK18">
        <v>0</v>
      </c>
      <c r="BL18">
        <f t="shared" si="18"/>
        <v>267</v>
      </c>
      <c r="BM18">
        <v>5</v>
      </c>
      <c r="BN18">
        <f t="shared" si="19"/>
        <v>5</v>
      </c>
      <c r="BO18">
        <f t="shared" si="20"/>
        <v>53.4</v>
      </c>
      <c r="BQ18">
        <v>265</v>
      </c>
      <c r="BR18">
        <v>0</v>
      </c>
      <c r="BS18">
        <v>0</v>
      </c>
      <c r="BT18">
        <f t="shared" si="21"/>
        <v>265</v>
      </c>
      <c r="BU18">
        <v>102</v>
      </c>
      <c r="BV18">
        <f t="shared" si="22"/>
        <v>367</v>
      </c>
      <c r="BW18">
        <v>3</v>
      </c>
      <c r="BX18">
        <f t="shared" si="23"/>
        <v>5</v>
      </c>
      <c r="BY18">
        <f t="shared" si="24"/>
        <v>122.33333333333333</v>
      </c>
      <c r="CA18">
        <v>10631</v>
      </c>
    </row>
    <row r="19" spans="1:79" ht="17.25" customHeight="1" x14ac:dyDescent="0.3">
      <c r="A19" s="2">
        <v>44532</v>
      </c>
      <c r="B19" t="s">
        <v>58</v>
      </c>
      <c r="C19" t="s">
        <v>59</v>
      </c>
      <c r="D19" t="s">
        <v>27</v>
      </c>
      <c r="F19">
        <v>62</v>
      </c>
      <c r="G19">
        <v>0</v>
      </c>
      <c r="H19">
        <v>0</v>
      </c>
      <c r="I19">
        <v>0</v>
      </c>
      <c r="J19">
        <f t="shared" si="0"/>
        <v>62</v>
      </c>
      <c r="K19">
        <v>0</v>
      </c>
      <c r="L19">
        <f t="shared" si="1"/>
        <v>62</v>
      </c>
      <c r="M19">
        <v>2</v>
      </c>
      <c r="N19">
        <v>1</v>
      </c>
      <c r="O19">
        <f t="shared" si="2"/>
        <v>31</v>
      </c>
      <c r="Q19">
        <v>122</v>
      </c>
      <c r="R19">
        <v>0</v>
      </c>
      <c r="S19">
        <v>0</v>
      </c>
      <c r="T19">
        <v>0</v>
      </c>
      <c r="U19">
        <f t="shared" si="3"/>
        <v>122</v>
      </c>
      <c r="V19">
        <v>0</v>
      </c>
      <c r="W19">
        <f t="shared" si="4"/>
        <v>122</v>
      </c>
      <c r="X19">
        <v>0</v>
      </c>
      <c r="Y19">
        <v>2</v>
      </c>
      <c r="Z19">
        <f t="shared" si="5"/>
        <v>0</v>
      </c>
      <c r="AB19">
        <v>159</v>
      </c>
      <c r="AC19">
        <v>0</v>
      </c>
      <c r="AD19">
        <v>0</v>
      </c>
      <c r="AE19">
        <v>0</v>
      </c>
      <c r="AF19">
        <f t="shared" si="6"/>
        <v>159</v>
      </c>
      <c r="AG19">
        <v>0</v>
      </c>
      <c r="AH19">
        <f t="shared" si="7"/>
        <v>159</v>
      </c>
      <c r="AI19">
        <v>4</v>
      </c>
      <c r="AJ19">
        <f t="shared" si="8"/>
        <v>6</v>
      </c>
      <c r="AK19">
        <f t="shared" si="25"/>
        <v>39.75</v>
      </c>
      <c r="AM19">
        <v>210</v>
      </c>
      <c r="AN19">
        <v>0</v>
      </c>
      <c r="AO19">
        <v>-100</v>
      </c>
      <c r="AP19">
        <f t="shared" si="9"/>
        <v>110</v>
      </c>
      <c r="AQ19">
        <v>0</v>
      </c>
      <c r="AR19">
        <f t="shared" si="10"/>
        <v>110</v>
      </c>
      <c r="AS19">
        <v>3</v>
      </c>
      <c r="AT19">
        <f t="shared" si="11"/>
        <v>6</v>
      </c>
      <c r="AU19">
        <f t="shared" si="12"/>
        <v>36.666666666666664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105</v>
      </c>
      <c r="BH19">
        <v>40</v>
      </c>
      <c r="BI19">
        <v>-5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355</v>
      </c>
    </row>
    <row r="20" spans="1:79" ht="17.25" customHeight="1" x14ac:dyDescent="0.3">
      <c r="A20" s="2">
        <v>44532</v>
      </c>
      <c r="B20" t="s">
        <v>60</v>
      </c>
      <c r="C20" t="s">
        <v>61</v>
      </c>
      <c r="D20" t="s">
        <v>27</v>
      </c>
      <c r="F20">
        <v>190</v>
      </c>
      <c r="G20">
        <v>0</v>
      </c>
      <c r="H20">
        <v>0</v>
      </c>
      <c r="I20">
        <v>0</v>
      </c>
      <c r="J20">
        <f t="shared" si="0"/>
        <v>190</v>
      </c>
      <c r="K20">
        <v>0</v>
      </c>
      <c r="L20">
        <f t="shared" si="1"/>
        <v>190</v>
      </c>
      <c r="M20">
        <v>3</v>
      </c>
      <c r="N20">
        <v>1</v>
      </c>
      <c r="O20">
        <f t="shared" si="2"/>
        <v>63.333333333333336</v>
      </c>
      <c r="Q20">
        <v>119</v>
      </c>
      <c r="R20">
        <v>0</v>
      </c>
      <c r="S20">
        <v>0</v>
      </c>
      <c r="T20">
        <v>0</v>
      </c>
      <c r="U20">
        <f t="shared" si="3"/>
        <v>119</v>
      </c>
      <c r="V20">
        <v>0</v>
      </c>
      <c r="W20">
        <f t="shared" si="4"/>
        <v>119</v>
      </c>
      <c r="X20">
        <v>0</v>
      </c>
      <c r="Y20">
        <v>2</v>
      </c>
      <c r="Z20">
        <f t="shared" si="5"/>
        <v>0</v>
      </c>
      <c r="AB20">
        <v>1000</v>
      </c>
      <c r="AC20">
        <v>0</v>
      </c>
      <c r="AD20">
        <v>0</v>
      </c>
      <c r="AE20">
        <v>0</v>
      </c>
      <c r="AF20">
        <f t="shared" si="6"/>
        <v>1000</v>
      </c>
      <c r="AG20">
        <v>0</v>
      </c>
      <c r="AH20">
        <f t="shared" si="7"/>
        <v>1000</v>
      </c>
      <c r="AI20">
        <v>14</v>
      </c>
      <c r="AJ20">
        <f t="shared" si="8"/>
        <v>6</v>
      </c>
      <c r="AK20">
        <f t="shared" si="25"/>
        <v>71.428571428571431</v>
      </c>
      <c r="AM20">
        <v>569</v>
      </c>
      <c r="AN20">
        <v>0</v>
      </c>
      <c r="AO20">
        <v>0</v>
      </c>
      <c r="AP20">
        <f t="shared" si="9"/>
        <v>569</v>
      </c>
      <c r="AQ20">
        <v>0</v>
      </c>
      <c r="AR20">
        <f t="shared" si="10"/>
        <v>569</v>
      </c>
      <c r="AS20">
        <v>5</v>
      </c>
      <c r="AT20">
        <f t="shared" si="11"/>
        <v>6</v>
      </c>
      <c r="AU20">
        <f t="shared" si="12"/>
        <v>113.8</v>
      </c>
      <c r="AW20">
        <v>542</v>
      </c>
      <c r="AX20">
        <v>0</v>
      </c>
      <c r="AY20">
        <v>-10</v>
      </c>
      <c r="AZ20">
        <f t="shared" si="13"/>
        <v>532</v>
      </c>
      <c r="BA20">
        <v>0</v>
      </c>
      <c r="BB20">
        <f t="shared" si="14"/>
        <v>532</v>
      </c>
      <c r="BC20">
        <v>10</v>
      </c>
      <c r="BD20">
        <f t="shared" si="15"/>
        <v>7</v>
      </c>
      <c r="BE20">
        <f t="shared" si="16"/>
        <v>53.2</v>
      </c>
      <c r="BG20">
        <v>246</v>
      </c>
      <c r="BH20">
        <v>0</v>
      </c>
      <c r="BI20">
        <v>0</v>
      </c>
      <c r="BJ20">
        <f t="shared" si="17"/>
        <v>246</v>
      </c>
      <c r="BK20">
        <v>0</v>
      </c>
      <c r="BL20">
        <f t="shared" si="18"/>
        <v>246</v>
      </c>
      <c r="BM20">
        <v>1</v>
      </c>
      <c r="BN20">
        <f t="shared" si="19"/>
        <v>5</v>
      </c>
      <c r="BO20">
        <f t="shared" si="20"/>
        <v>246</v>
      </c>
      <c r="BQ20">
        <v>183</v>
      </c>
      <c r="BR20">
        <v>0</v>
      </c>
      <c r="BS20">
        <v>-24</v>
      </c>
      <c r="BT20">
        <f t="shared" si="21"/>
        <v>159</v>
      </c>
      <c r="BU20">
        <v>120</v>
      </c>
      <c r="BV20">
        <f t="shared" si="22"/>
        <v>279</v>
      </c>
      <c r="BW20">
        <v>3</v>
      </c>
      <c r="BX20">
        <f t="shared" si="23"/>
        <v>5</v>
      </c>
      <c r="BY20">
        <f t="shared" si="24"/>
        <v>93</v>
      </c>
      <c r="CA20">
        <v>2197</v>
      </c>
    </row>
    <row r="21" spans="1:79" ht="17.25" customHeight="1" x14ac:dyDescent="0.3">
      <c r="A21" s="2">
        <v>44532</v>
      </c>
      <c r="B21" t="s">
        <v>62</v>
      </c>
      <c r="C21" t="s">
        <v>63</v>
      </c>
      <c r="D21" t="s">
        <v>27</v>
      </c>
      <c r="F21">
        <v>1693</v>
      </c>
      <c r="G21">
        <v>0</v>
      </c>
      <c r="H21">
        <v>0</v>
      </c>
      <c r="I21">
        <v>-70</v>
      </c>
      <c r="J21">
        <f t="shared" si="0"/>
        <v>1623</v>
      </c>
      <c r="K21">
        <v>0</v>
      </c>
      <c r="L21">
        <f t="shared" si="1"/>
        <v>1623</v>
      </c>
      <c r="M21">
        <v>77</v>
      </c>
      <c r="N21">
        <v>1</v>
      </c>
      <c r="O21">
        <f t="shared" si="2"/>
        <v>21.077922077922079</v>
      </c>
      <c r="Q21">
        <v>711</v>
      </c>
      <c r="R21">
        <v>0</v>
      </c>
      <c r="S21">
        <v>0</v>
      </c>
      <c r="T21">
        <v>0</v>
      </c>
      <c r="U21">
        <f t="shared" si="3"/>
        <v>711</v>
      </c>
      <c r="V21">
        <v>0</v>
      </c>
      <c r="W21">
        <f t="shared" si="4"/>
        <v>711</v>
      </c>
      <c r="X21">
        <v>22</v>
      </c>
      <c r="Y21">
        <v>2</v>
      </c>
      <c r="Z21">
        <f t="shared" si="5"/>
        <v>32.31818181818182</v>
      </c>
      <c r="AB21">
        <v>8003</v>
      </c>
      <c r="AC21">
        <v>0</v>
      </c>
      <c r="AD21">
        <v>0</v>
      </c>
      <c r="AE21">
        <v>-86</v>
      </c>
      <c r="AF21">
        <f t="shared" si="6"/>
        <v>7917</v>
      </c>
      <c r="AG21">
        <v>6000</v>
      </c>
      <c r="AH21">
        <f t="shared" si="7"/>
        <v>13917</v>
      </c>
      <c r="AI21">
        <v>395</v>
      </c>
      <c r="AJ21">
        <f t="shared" si="8"/>
        <v>6</v>
      </c>
      <c r="AK21">
        <f t="shared" si="25"/>
        <v>35.232911392405065</v>
      </c>
      <c r="AM21">
        <v>4102</v>
      </c>
      <c r="AN21">
        <v>70</v>
      </c>
      <c r="AO21">
        <v>-58</v>
      </c>
      <c r="AP21">
        <f t="shared" si="9"/>
        <v>4114</v>
      </c>
      <c r="AQ21">
        <v>0</v>
      </c>
      <c r="AR21">
        <f t="shared" si="10"/>
        <v>4114</v>
      </c>
      <c r="AS21">
        <v>63</v>
      </c>
      <c r="AT21">
        <f t="shared" si="11"/>
        <v>6</v>
      </c>
      <c r="AU21">
        <f t="shared" si="12"/>
        <v>65.301587301587304</v>
      </c>
      <c r="AW21">
        <v>1455</v>
      </c>
      <c r="AX21">
        <v>0</v>
      </c>
      <c r="AY21">
        <v>-143</v>
      </c>
      <c r="AZ21">
        <f t="shared" si="13"/>
        <v>1312</v>
      </c>
      <c r="BA21">
        <v>900</v>
      </c>
      <c r="BB21">
        <f t="shared" si="14"/>
        <v>2212</v>
      </c>
      <c r="BC21">
        <v>91</v>
      </c>
      <c r="BD21">
        <f t="shared" si="15"/>
        <v>7</v>
      </c>
      <c r="BE21">
        <f t="shared" si="16"/>
        <v>24.307692307692307</v>
      </c>
      <c r="BG21">
        <v>813</v>
      </c>
      <c r="BH21">
        <v>0</v>
      </c>
      <c r="BI21">
        <v>0</v>
      </c>
      <c r="BJ21">
        <f t="shared" si="17"/>
        <v>813</v>
      </c>
      <c r="BK21">
        <v>900</v>
      </c>
      <c r="BL21">
        <f t="shared" si="18"/>
        <v>1713</v>
      </c>
      <c r="BM21">
        <v>39</v>
      </c>
      <c r="BN21">
        <f t="shared" si="19"/>
        <v>5</v>
      </c>
      <c r="BO21">
        <f t="shared" si="20"/>
        <v>43.92307692307692</v>
      </c>
      <c r="BQ21">
        <v>1207</v>
      </c>
      <c r="BR21">
        <v>0</v>
      </c>
      <c r="BS21">
        <v>0</v>
      </c>
      <c r="BT21">
        <f t="shared" si="21"/>
        <v>1207</v>
      </c>
      <c r="BU21">
        <v>600</v>
      </c>
      <c r="BV21">
        <f t="shared" si="22"/>
        <v>1807</v>
      </c>
      <c r="BW21">
        <v>17</v>
      </c>
      <c r="BX21">
        <f t="shared" si="23"/>
        <v>5</v>
      </c>
      <c r="BY21">
        <f t="shared" si="24"/>
        <v>106.29411764705883</v>
      </c>
      <c r="CA21">
        <v>22500</v>
      </c>
    </row>
    <row r="22" spans="1:79" ht="17.25" customHeight="1" x14ac:dyDescent="0.3">
      <c r="A22" s="2">
        <v>44532</v>
      </c>
      <c r="B22" t="s">
        <v>64</v>
      </c>
      <c r="C22" t="s">
        <v>65</v>
      </c>
      <c r="D22" t="s">
        <v>27</v>
      </c>
      <c r="F22">
        <v>19832</v>
      </c>
      <c r="G22">
        <v>0</v>
      </c>
      <c r="H22">
        <v>0</v>
      </c>
      <c r="I22">
        <v>-2366</v>
      </c>
      <c r="J22">
        <f t="shared" si="0"/>
        <v>17466</v>
      </c>
      <c r="K22">
        <v>0</v>
      </c>
      <c r="L22">
        <f t="shared" si="1"/>
        <v>17466</v>
      </c>
      <c r="M22">
        <v>4430</v>
      </c>
      <c r="N22">
        <v>1</v>
      </c>
      <c r="O22">
        <f t="shared" si="2"/>
        <v>3.9426636568848759</v>
      </c>
      <c r="Q22">
        <v>7882</v>
      </c>
      <c r="R22">
        <v>0</v>
      </c>
      <c r="S22">
        <v>0</v>
      </c>
      <c r="T22">
        <v>-333</v>
      </c>
      <c r="U22">
        <f t="shared" si="3"/>
        <v>7549</v>
      </c>
      <c r="V22">
        <v>0</v>
      </c>
      <c r="W22">
        <f t="shared" si="4"/>
        <v>7549</v>
      </c>
      <c r="X22">
        <v>598</v>
      </c>
      <c r="Y22">
        <v>2</v>
      </c>
      <c r="Z22">
        <f t="shared" si="5"/>
        <v>12.623745819397993</v>
      </c>
      <c r="AB22">
        <v>64086</v>
      </c>
      <c r="AC22">
        <v>0</v>
      </c>
      <c r="AD22">
        <v>0</v>
      </c>
      <c r="AE22">
        <v>-6869</v>
      </c>
      <c r="AF22">
        <f t="shared" si="6"/>
        <v>57217</v>
      </c>
      <c r="AG22">
        <v>10500</v>
      </c>
      <c r="AH22">
        <f t="shared" si="7"/>
        <v>67717</v>
      </c>
      <c r="AI22">
        <v>4976</v>
      </c>
      <c r="AJ22">
        <f t="shared" si="8"/>
        <v>6</v>
      </c>
      <c r="AK22">
        <f t="shared" si="25"/>
        <v>13.608721864951768</v>
      </c>
      <c r="AM22">
        <v>51109</v>
      </c>
      <c r="AN22">
        <v>3530</v>
      </c>
      <c r="AO22">
        <v>-571</v>
      </c>
      <c r="AP22">
        <f t="shared" si="9"/>
        <v>54068</v>
      </c>
      <c r="AQ22">
        <v>0</v>
      </c>
      <c r="AR22">
        <f t="shared" si="10"/>
        <v>54068</v>
      </c>
      <c r="AS22">
        <v>1243</v>
      </c>
      <c r="AT22">
        <f t="shared" si="11"/>
        <v>6</v>
      </c>
      <c r="AU22">
        <f t="shared" si="12"/>
        <v>43.497988736926793</v>
      </c>
      <c r="AW22">
        <v>37952</v>
      </c>
      <c r="AX22">
        <v>0</v>
      </c>
      <c r="AY22">
        <v>-2422</v>
      </c>
      <c r="AZ22">
        <f t="shared" si="13"/>
        <v>35530</v>
      </c>
      <c r="BA22">
        <v>30000</v>
      </c>
      <c r="BB22">
        <f t="shared" si="14"/>
        <v>65530</v>
      </c>
      <c r="BC22">
        <v>3376</v>
      </c>
      <c r="BD22">
        <f t="shared" si="15"/>
        <v>7</v>
      </c>
      <c r="BE22">
        <f t="shared" si="16"/>
        <v>19.410545023696681</v>
      </c>
      <c r="BG22">
        <v>17504</v>
      </c>
      <c r="BH22">
        <v>0</v>
      </c>
      <c r="BI22">
        <v>-81</v>
      </c>
      <c r="BJ22">
        <f t="shared" si="17"/>
        <v>17423</v>
      </c>
      <c r="BK22">
        <v>30261</v>
      </c>
      <c r="BL22">
        <f t="shared" si="18"/>
        <v>47684</v>
      </c>
      <c r="BM22">
        <v>1370</v>
      </c>
      <c r="BN22">
        <f t="shared" si="19"/>
        <v>5</v>
      </c>
      <c r="BO22">
        <f>IFERROR(BL22/BM22,0)</f>
        <v>34.805839416058397</v>
      </c>
      <c r="BQ22">
        <v>11763</v>
      </c>
      <c r="BR22">
        <v>0</v>
      </c>
      <c r="BS22">
        <v>-30</v>
      </c>
      <c r="BT22">
        <f t="shared" si="21"/>
        <v>11733</v>
      </c>
      <c r="BU22">
        <v>15000</v>
      </c>
      <c r="BV22">
        <f t="shared" si="22"/>
        <v>26733</v>
      </c>
      <c r="BW22">
        <v>985</v>
      </c>
      <c r="BX22">
        <f t="shared" si="23"/>
        <v>5</v>
      </c>
      <c r="BY22">
        <f t="shared" si="24"/>
        <v>27.140101522842638</v>
      </c>
      <c r="CA22">
        <v>461540</v>
      </c>
    </row>
    <row r="23" spans="1:79" ht="17.25" customHeight="1" x14ac:dyDescent="0.3">
      <c r="A23" s="2">
        <v>44532</v>
      </c>
      <c r="B23" t="s">
        <v>66</v>
      </c>
      <c r="C23" t="s">
        <v>67</v>
      </c>
      <c r="D23" t="s">
        <v>27</v>
      </c>
      <c r="F23">
        <v>758</v>
      </c>
      <c r="G23">
        <v>389</v>
      </c>
      <c r="H23">
        <v>0</v>
      </c>
      <c r="I23">
        <v>0</v>
      </c>
      <c r="J23">
        <f t="shared" si="0"/>
        <v>1147</v>
      </c>
      <c r="K23">
        <v>0</v>
      </c>
      <c r="L23">
        <f t="shared" si="1"/>
        <v>1147</v>
      </c>
      <c r="M23">
        <v>14</v>
      </c>
      <c r="N23">
        <v>1</v>
      </c>
      <c r="O23">
        <f t="shared" si="2"/>
        <v>81.928571428571431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432</v>
      </c>
      <c r="AC23">
        <v>0</v>
      </c>
      <c r="AD23">
        <v>0</v>
      </c>
      <c r="AE23">
        <v>-10</v>
      </c>
      <c r="AF23">
        <f t="shared" si="6"/>
        <v>422</v>
      </c>
      <c r="AG23">
        <v>1500</v>
      </c>
      <c r="AH23">
        <f t="shared" si="7"/>
        <v>1922</v>
      </c>
      <c r="AI23">
        <v>17</v>
      </c>
      <c r="AJ23">
        <f t="shared" si="8"/>
        <v>6</v>
      </c>
      <c r="AK23">
        <f t="shared" si="25"/>
        <v>113.05882352941177</v>
      </c>
      <c r="AM23">
        <v>642</v>
      </c>
      <c r="AN23">
        <v>1000</v>
      </c>
      <c r="AO23">
        <v>-60</v>
      </c>
      <c r="AP23">
        <f t="shared" si="9"/>
        <v>1582</v>
      </c>
      <c r="AQ23">
        <v>0</v>
      </c>
      <c r="AR23">
        <f t="shared" si="10"/>
        <v>1582</v>
      </c>
      <c r="AS23">
        <v>15</v>
      </c>
      <c r="AT23">
        <f t="shared" si="11"/>
        <v>6</v>
      </c>
      <c r="AU23">
        <f t="shared" si="12"/>
        <v>105.46666666666667</v>
      </c>
      <c r="AW23">
        <v>338</v>
      </c>
      <c r="AX23">
        <v>20</v>
      </c>
      <c r="AY23">
        <v>0</v>
      </c>
      <c r="AZ23">
        <f t="shared" si="13"/>
        <v>358</v>
      </c>
      <c r="BA23">
        <v>0</v>
      </c>
      <c r="BB23">
        <f t="shared" si="14"/>
        <v>358</v>
      </c>
      <c r="BC23">
        <v>5</v>
      </c>
      <c r="BD23">
        <f t="shared" si="15"/>
        <v>7</v>
      </c>
      <c r="BE23">
        <f t="shared" si="16"/>
        <v>71.599999999999994</v>
      </c>
      <c r="BG23">
        <v>542</v>
      </c>
      <c r="BH23">
        <v>2320</v>
      </c>
      <c r="BI23">
        <v>-30</v>
      </c>
      <c r="BJ23">
        <f t="shared" si="17"/>
        <v>2832</v>
      </c>
      <c r="BK23">
        <v>0</v>
      </c>
      <c r="BL23">
        <f t="shared" si="18"/>
        <v>2832</v>
      </c>
      <c r="BM23">
        <v>17</v>
      </c>
      <c r="BN23">
        <f t="shared" si="19"/>
        <v>5</v>
      </c>
      <c r="BO23">
        <f t="shared" si="20"/>
        <v>166.58823529411765</v>
      </c>
      <c r="BQ23">
        <v>468</v>
      </c>
      <c r="BR23">
        <v>125</v>
      </c>
      <c r="BS23">
        <v>0</v>
      </c>
      <c r="BT23">
        <f t="shared" si="21"/>
        <v>593</v>
      </c>
      <c r="BU23">
        <v>600</v>
      </c>
      <c r="BV23">
        <f t="shared" si="22"/>
        <v>1193</v>
      </c>
      <c r="BW23">
        <v>8</v>
      </c>
      <c r="BX23">
        <f t="shared" si="23"/>
        <v>5</v>
      </c>
      <c r="BY23">
        <f t="shared" si="24"/>
        <v>149.125</v>
      </c>
      <c r="CA23">
        <v>300</v>
      </c>
    </row>
    <row r="24" spans="1:79" ht="17.25" customHeight="1" x14ac:dyDescent="0.3">
      <c r="A24" s="2">
        <v>44532</v>
      </c>
      <c r="B24" t="s">
        <v>68</v>
      </c>
      <c r="C24" t="s">
        <v>69</v>
      </c>
      <c r="D24" t="s">
        <v>27</v>
      </c>
      <c r="F24">
        <v>631</v>
      </c>
      <c r="G24">
        <v>0</v>
      </c>
      <c r="H24">
        <v>0</v>
      </c>
      <c r="I24">
        <v>0</v>
      </c>
      <c r="J24">
        <f t="shared" si="0"/>
        <v>631</v>
      </c>
      <c r="K24">
        <v>0</v>
      </c>
      <c r="L24">
        <f t="shared" si="1"/>
        <v>631</v>
      </c>
      <c r="M24">
        <v>17</v>
      </c>
      <c r="N24">
        <v>1</v>
      </c>
      <c r="O24">
        <f t="shared" si="2"/>
        <v>37.117647058823529</v>
      </c>
      <c r="Q24">
        <v>309</v>
      </c>
      <c r="R24">
        <v>0</v>
      </c>
      <c r="S24">
        <v>0</v>
      </c>
      <c r="T24">
        <v>0</v>
      </c>
      <c r="U24">
        <f t="shared" si="3"/>
        <v>309</v>
      </c>
      <c r="V24">
        <v>0</v>
      </c>
      <c r="W24">
        <f t="shared" si="4"/>
        <v>309</v>
      </c>
      <c r="X24">
        <v>4</v>
      </c>
      <c r="Y24">
        <v>2</v>
      </c>
      <c r="Z24">
        <f t="shared" si="5"/>
        <v>77.25</v>
      </c>
      <c r="AB24">
        <v>190</v>
      </c>
      <c r="AC24">
        <v>0</v>
      </c>
      <c r="AD24">
        <v>0</v>
      </c>
      <c r="AE24">
        <v>0</v>
      </c>
      <c r="AF24">
        <f t="shared" si="6"/>
        <v>190</v>
      </c>
      <c r="AG24">
        <v>300</v>
      </c>
      <c r="AH24">
        <f t="shared" si="7"/>
        <v>490</v>
      </c>
      <c r="AI24">
        <v>7</v>
      </c>
      <c r="AJ24">
        <f t="shared" si="8"/>
        <v>6</v>
      </c>
      <c r="AK24">
        <f t="shared" si="25"/>
        <v>70</v>
      </c>
      <c r="AM24">
        <v>1514</v>
      </c>
      <c r="AN24">
        <v>600</v>
      </c>
      <c r="AO24">
        <v>-10</v>
      </c>
      <c r="AP24">
        <f t="shared" si="9"/>
        <v>2104</v>
      </c>
      <c r="AQ24">
        <v>0</v>
      </c>
      <c r="AR24">
        <f t="shared" si="10"/>
        <v>2104</v>
      </c>
      <c r="AS24">
        <v>16</v>
      </c>
      <c r="AT24">
        <f t="shared" si="11"/>
        <v>6</v>
      </c>
      <c r="AU24">
        <f t="shared" si="12"/>
        <v>131.5</v>
      </c>
      <c r="AW24">
        <v>303</v>
      </c>
      <c r="AX24">
        <v>0</v>
      </c>
      <c r="AY24">
        <v>0</v>
      </c>
      <c r="AZ24">
        <f t="shared" si="13"/>
        <v>303</v>
      </c>
      <c r="BA24">
        <v>300</v>
      </c>
      <c r="BB24">
        <f t="shared" si="14"/>
        <v>603</v>
      </c>
      <c r="BC24">
        <v>13</v>
      </c>
      <c r="BD24">
        <f t="shared" si="15"/>
        <v>7</v>
      </c>
      <c r="BE24">
        <f t="shared" si="16"/>
        <v>46.384615384615387</v>
      </c>
      <c r="BG24">
        <v>394</v>
      </c>
      <c r="BH24">
        <v>500</v>
      </c>
      <c r="BI24">
        <v>-200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393</v>
      </c>
      <c r="BR24">
        <v>0</v>
      </c>
      <c r="BS24">
        <v>0</v>
      </c>
      <c r="BT24">
        <f t="shared" si="21"/>
        <v>393</v>
      </c>
      <c r="BU24">
        <v>300</v>
      </c>
      <c r="BV24">
        <f t="shared" si="22"/>
        <v>693</v>
      </c>
      <c r="BW24">
        <v>8</v>
      </c>
      <c r="BX24">
        <f t="shared" si="23"/>
        <v>5</v>
      </c>
      <c r="BY24">
        <f t="shared" si="24"/>
        <v>86.625</v>
      </c>
      <c r="CA24">
        <v>1198</v>
      </c>
    </row>
    <row r="25" spans="1:79" ht="17.25" customHeight="1" x14ac:dyDescent="0.3">
      <c r="A25" s="2">
        <v>44532</v>
      </c>
      <c r="B25" t="s">
        <v>70</v>
      </c>
      <c r="C25" t="s">
        <v>71</v>
      </c>
      <c r="D25" t="s">
        <v>27</v>
      </c>
      <c r="F25">
        <v>1170</v>
      </c>
      <c r="G25">
        <v>0</v>
      </c>
      <c r="H25">
        <v>0</v>
      </c>
      <c r="I25">
        <v>-20</v>
      </c>
      <c r="J25">
        <f t="shared" si="0"/>
        <v>1150</v>
      </c>
      <c r="K25">
        <v>0</v>
      </c>
      <c r="L25">
        <f t="shared" si="1"/>
        <v>1150</v>
      </c>
      <c r="M25">
        <v>94</v>
      </c>
      <c r="N25">
        <v>1</v>
      </c>
      <c r="O25">
        <f t="shared" si="2"/>
        <v>12.23404255319149</v>
      </c>
      <c r="Q25">
        <v>781</v>
      </c>
      <c r="R25">
        <v>0</v>
      </c>
      <c r="S25">
        <v>0</v>
      </c>
      <c r="T25">
        <v>0</v>
      </c>
      <c r="U25">
        <f t="shared" si="3"/>
        <v>781</v>
      </c>
      <c r="V25">
        <v>0</v>
      </c>
      <c r="W25">
        <f t="shared" si="4"/>
        <v>781</v>
      </c>
      <c r="X25">
        <v>23</v>
      </c>
      <c r="Y25">
        <v>2</v>
      </c>
      <c r="Z25">
        <f t="shared" si="5"/>
        <v>33.956521739130437</v>
      </c>
      <c r="AB25">
        <v>964</v>
      </c>
      <c r="AC25">
        <v>0</v>
      </c>
      <c r="AD25">
        <v>0</v>
      </c>
      <c r="AE25">
        <v>-24</v>
      </c>
      <c r="AF25">
        <f t="shared" si="6"/>
        <v>940</v>
      </c>
      <c r="AG25">
        <v>1500</v>
      </c>
      <c r="AH25">
        <f t="shared" si="7"/>
        <v>2440</v>
      </c>
      <c r="AI25">
        <v>59</v>
      </c>
      <c r="AJ25">
        <f t="shared" si="8"/>
        <v>6</v>
      </c>
      <c r="AK25">
        <f t="shared" si="25"/>
        <v>41.355932203389834</v>
      </c>
      <c r="AM25">
        <v>1886</v>
      </c>
      <c r="AN25">
        <v>1800</v>
      </c>
      <c r="AO25">
        <v>-54</v>
      </c>
      <c r="AP25">
        <f t="shared" si="9"/>
        <v>3632</v>
      </c>
      <c r="AQ25">
        <v>0</v>
      </c>
      <c r="AR25">
        <f t="shared" si="10"/>
        <v>3632</v>
      </c>
      <c r="AS25">
        <v>82</v>
      </c>
      <c r="AT25">
        <f t="shared" si="11"/>
        <v>6</v>
      </c>
      <c r="AU25">
        <f t="shared" si="12"/>
        <v>44.292682926829265</v>
      </c>
      <c r="AW25">
        <v>1437</v>
      </c>
      <c r="AX25">
        <v>0</v>
      </c>
      <c r="AY25">
        <v>-40</v>
      </c>
      <c r="AZ25">
        <f t="shared" si="13"/>
        <v>1397</v>
      </c>
      <c r="BA25">
        <v>600</v>
      </c>
      <c r="BB25">
        <f t="shared" si="14"/>
        <v>1997</v>
      </c>
      <c r="BC25">
        <v>72</v>
      </c>
      <c r="BD25">
        <f t="shared" si="15"/>
        <v>7</v>
      </c>
      <c r="BE25">
        <f t="shared" si="16"/>
        <v>27.736111111111111</v>
      </c>
      <c r="BG25">
        <v>795</v>
      </c>
      <c r="BH25">
        <v>0</v>
      </c>
      <c r="BI25">
        <v>0</v>
      </c>
      <c r="BJ25">
        <f t="shared" si="17"/>
        <v>795</v>
      </c>
      <c r="BK25">
        <v>0</v>
      </c>
      <c r="BL25">
        <f t="shared" si="18"/>
        <v>795</v>
      </c>
      <c r="BM25">
        <v>45</v>
      </c>
      <c r="BN25">
        <f t="shared" si="19"/>
        <v>5</v>
      </c>
      <c r="BO25">
        <f t="shared" si="20"/>
        <v>17.666666666666668</v>
      </c>
      <c r="BQ25">
        <v>993</v>
      </c>
      <c r="BR25">
        <v>0</v>
      </c>
      <c r="BS25">
        <v>0</v>
      </c>
      <c r="BT25">
        <f t="shared" si="21"/>
        <v>993</v>
      </c>
      <c r="BU25">
        <v>1800</v>
      </c>
      <c r="BV25">
        <f t="shared" si="22"/>
        <v>2793</v>
      </c>
      <c r="BW25">
        <v>41</v>
      </c>
      <c r="BX25">
        <f t="shared" si="23"/>
        <v>5</v>
      </c>
      <c r="BY25">
        <f t="shared" si="24"/>
        <v>68.121951219512198</v>
      </c>
      <c r="CA25">
        <v>38710</v>
      </c>
    </row>
    <row r="26" spans="1:79" ht="17.25" customHeight="1" x14ac:dyDescent="0.3">
      <c r="A26" s="2">
        <v>44532</v>
      </c>
      <c r="B26" t="s">
        <v>72</v>
      </c>
      <c r="C26" t="s">
        <v>73</v>
      </c>
      <c r="D26" t="s">
        <v>27</v>
      </c>
      <c r="F26">
        <v>849</v>
      </c>
      <c r="G26">
        <v>0</v>
      </c>
      <c r="H26">
        <v>0</v>
      </c>
      <c r="I26">
        <v>-20</v>
      </c>
      <c r="J26">
        <f t="shared" si="0"/>
        <v>829</v>
      </c>
      <c r="K26">
        <v>0</v>
      </c>
      <c r="L26">
        <f t="shared" si="1"/>
        <v>829</v>
      </c>
      <c r="M26">
        <v>33</v>
      </c>
      <c r="N26">
        <v>1</v>
      </c>
      <c r="O26">
        <f t="shared" si="2"/>
        <v>25.121212121212121</v>
      </c>
      <c r="Q26">
        <v>298</v>
      </c>
      <c r="R26">
        <v>0</v>
      </c>
      <c r="S26">
        <v>0</v>
      </c>
      <c r="T26">
        <v>0</v>
      </c>
      <c r="U26">
        <f t="shared" si="3"/>
        <v>298</v>
      </c>
      <c r="V26">
        <v>0</v>
      </c>
      <c r="W26">
        <f t="shared" si="4"/>
        <v>298</v>
      </c>
      <c r="X26">
        <v>8</v>
      </c>
      <c r="Y26">
        <v>2</v>
      </c>
      <c r="Z26">
        <f t="shared" si="5"/>
        <v>37.25</v>
      </c>
      <c r="AB26">
        <v>844</v>
      </c>
      <c r="AC26">
        <v>0</v>
      </c>
      <c r="AD26">
        <v>0</v>
      </c>
      <c r="AE26">
        <v>-10</v>
      </c>
      <c r="AF26">
        <f t="shared" si="6"/>
        <v>834</v>
      </c>
      <c r="AG26">
        <v>300</v>
      </c>
      <c r="AH26">
        <f t="shared" si="7"/>
        <v>1134</v>
      </c>
      <c r="AI26">
        <v>26</v>
      </c>
      <c r="AJ26">
        <f t="shared" si="8"/>
        <v>6</v>
      </c>
      <c r="AK26">
        <f t="shared" si="25"/>
        <v>43.615384615384613</v>
      </c>
      <c r="AM26">
        <v>2019</v>
      </c>
      <c r="AN26">
        <v>1700</v>
      </c>
      <c r="AO26">
        <v>-10</v>
      </c>
      <c r="AP26">
        <f t="shared" si="9"/>
        <v>3709</v>
      </c>
      <c r="AQ26">
        <v>0</v>
      </c>
      <c r="AR26">
        <f t="shared" si="10"/>
        <v>3709</v>
      </c>
      <c r="AS26">
        <v>30</v>
      </c>
      <c r="AT26">
        <f t="shared" si="11"/>
        <v>6</v>
      </c>
      <c r="AU26">
        <f t="shared" si="12"/>
        <v>123.63333333333334</v>
      </c>
      <c r="AW26">
        <v>391</v>
      </c>
      <c r="AX26">
        <v>0</v>
      </c>
      <c r="AY26">
        <v>-27</v>
      </c>
      <c r="AZ26">
        <f t="shared" si="13"/>
        <v>364</v>
      </c>
      <c r="BA26">
        <v>300</v>
      </c>
      <c r="BB26">
        <f t="shared" si="14"/>
        <v>664</v>
      </c>
      <c r="BC26">
        <v>15</v>
      </c>
      <c r="BD26">
        <f t="shared" si="15"/>
        <v>7</v>
      </c>
      <c r="BE26">
        <f t="shared" si="16"/>
        <v>44.266666666666666</v>
      </c>
      <c r="BG26">
        <v>1440</v>
      </c>
      <c r="BH26">
        <v>0</v>
      </c>
      <c r="BI26">
        <v>0</v>
      </c>
      <c r="BJ26">
        <f t="shared" si="17"/>
        <v>1440</v>
      </c>
      <c r="BK26">
        <v>0</v>
      </c>
      <c r="BL26">
        <f t="shared" si="18"/>
        <v>1440</v>
      </c>
      <c r="BM26">
        <v>14</v>
      </c>
      <c r="BN26">
        <f t="shared" si="19"/>
        <v>5</v>
      </c>
      <c r="BO26">
        <f t="shared" si="20"/>
        <v>102.85714285714286</v>
      </c>
      <c r="BQ26">
        <v>466</v>
      </c>
      <c r="BR26">
        <v>475</v>
      </c>
      <c r="BS26">
        <v>0</v>
      </c>
      <c r="BT26">
        <f t="shared" si="21"/>
        <v>941</v>
      </c>
      <c r="BU26">
        <v>0</v>
      </c>
      <c r="BV26">
        <f t="shared" si="22"/>
        <v>941</v>
      </c>
      <c r="BW26">
        <v>24</v>
      </c>
      <c r="BX26">
        <f t="shared" si="23"/>
        <v>5</v>
      </c>
      <c r="BY26">
        <f t="shared" si="24"/>
        <v>39.208333333333336</v>
      </c>
      <c r="CA26">
        <v>10800</v>
      </c>
    </row>
    <row r="27" spans="1:79" ht="17.25" customHeight="1" x14ac:dyDescent="0.3">
      <c r="A27" s="2">
        <v>44532</v>
      </c>
      <c r="B27" t="s">
        <v>74</v>
      </c>
      <c r="C27" t="s">
        <v>75</v>
      </c>
      <c r="D27" t="s">
        <v>27</v>
      </c>
      <c r="F27">
        <v>4185</v>
      </c>
      <c r="G27">
        <v>2047</v>
      </c>
      <c r="H27">
        <v>0</v>
      </c>
      <c r="I27">
        <v>-175</v>
      </c>
      <c r="J27">
        <f t="shared" si="0"/>
        <v>6057</v>
      </c>
      <c r="K27">
        <v>0</v>
      </c>
      <c r="L27">
        <f t="shared" si="1"/>
        <v>6057</v>
      </c>
      <c r="M27">
        <v>825</v>
      </c>
      <c r="N27">
        <v>1</v>
      </c>
      <c r="O27">
        <f t="shared" si="2"/>
        <v>7.3418181818181818</v>
      </c>
      <c r="Q27">
        <v>1823</v>
      </c>
      <c r="R27">
        <v>2826</v>
      </c>
      <c r="S27">
        <v>0</v>
      </c>
      <c r="T27">
        <v>-130</v>
      </c>
      <c r="U27">
        <f t="shared" si="3"/>
        <v>4519</v>
      </c>
      <c r="V27">
        <v>0</v>
      </c>
      <c r="W27">
        <f t="shared" si="4"/>
        <v>4519</v>
      </c>
      <c r="X27">
        <v>165</v>
      </c>
      <c r="Y27">
        <v>2</v>
      </c>
      <c r="Z27">
        <f>IFERROR(W27/X27,0)</f>
        <v>27.387878787878787</v>
      </c>
      <c r="AB27">
        <v>668</v>
      </c>
      <c r="AC27">
        <v>0</v>
      </c>
      <c r="AD27">
        <v>0</v>
      </c>
      <c r="AE27">
        <v>-35</v>
      </c>
      <c r="AF27">
        <f t="shared" si="6"/>
        <v>633</v>
      </c>
      <c r="AG27">
        <v>6000</v>
      </c>
      <c r="AH27">
        <f t="shared" si="7"/>
        <v>6633</v>
      </c>
      <c r="AI27">
        <v>224</v>
      </c>
      <c r="AJ27">
        <f t="shared" si="8"/>
        <v>6</v>
      </c>
      <c r="AK27">
        <f t="shared" si="25"/>
        <v>29.611607142857142</v>
      </c>
      <c r="AM27">
        <v>3868</v>
      </c>
      <c r="AN27">
        <v>1390</v>
      </c>
      <c r="AO27">
        <v>-105</v>
      </c>
      <c r="AP27">
        <f t="shared" si="9"/>
        <v>5153</v>
      </c>
      <c r="AQ27">
        <v>0</v>
      </c>
      <c r="AR27">
        <f t="shared" si="10"/>
        <v>5153</v>
      </c>
      <c r="AS27">
        <v>91</v>
      </c>
      <c r="AT27">
        <f t="shared" si="11"/>
        <v>6</v>
      </c>
      <c r="AU27">
        <f t="shared" si="12"/>
        <v>56.626373626373628</v>
      </c>
      <c r="AW27">
        <v>1683</v>
      </c>
      <c r="AX27">
        <v>610</v>
      </c>
      <c r="AY27">
        <v>-25</v>
      </c>
      <c r="AZ27">
        <f t="shared" si="13"/>
        <v>2268</v>
      </c>
      <c r="BA27">
        <v>900</v>
      </c>
      <c r="BB27">
        <f t="shared" si="14"/>
        <v>3168</v>
      </c>
      <c r="BC27">
        <v>80</v>
      </c>
      <c r="BD27">
        <f t="shared" si="15"/>
        <v>7</v>
      </c>
      <c r="BE27">
        <f t="shared" si="16"/>
        <v>39.6</v>
      </c>
      <c r="BG27">
        <v>152</v>
      </c>
      <c r="BH27">
        <v>4060</v>
      </c>
      <c r="BI27">
        <v>-50</v>
      </c>
      <c r="BJ27">
        <f t="shared" si="17"/>
        <v>4162</v>
      </c>
      <c r="BK27">
        <v>900</v>
      </c>
      <c r="BL27">
        <f t="shared" si="18"/>
        <v>5062</v>
      </c>
      <c r="BM27">
        <v>90</v>
      </c>
      <c r="BN27">
        <f t="shared" si="19"/>
        <v>5</v>
      </c>
      <c r="BO27">
        <f t="shared" si="20"/>
        <v>56.244444444444447</v>
      </c>
      <c r="BQ27">
        <v>2116</v>
      </c>
      <c r="BR27">
        <v>744</v>
      </c>
      <c r="BS27">
        <v>-10</v>
      </c>
      <c r="BT27">
        <f t="shared" si="21"/>
        <v>2850</v>
      </c>
      <c r="BU27">
        <v>2400</v>
      </c>
      <c r="BV27">
        <f t="shared" si="22"/>
        <v>5250</v>
      </c>
      <c r="BW27">
        <v>101</v>
      </c>
      <c r="BX27">
        <f t="shared" si="23"/>
        <v>5</v>
      </c>
      <c r="BY27">
        <f t="shared" si="24"/>
        <v>51.980198019801982</v>
      </c>
      <c r="CA27">
        <v>34407</v>
      </c>
    </row>
    <row r="28" spans="1:79" ht="17.25" customHeight="1" x14ac:dyDescent="0.3">
      <c r="A28" s="2">
        <v>44532</v>
      </c>
      <c r="B28" t="s">
        <v>76</v>
      </c>
      <c r="C28" t="s">
        <v>77</v>
      </c>
      <c r="D28" t="s">
        <v>27</v>
      </c>
      <c r="F28">
        <v>650</v>
      </c>
      <c r="G28">
        <v>0</v>
      </c>
      <c r="H28">
        <v>0</v>
      </c>
      <c r="I28">
        <v>0</v>
      </c>
      <c r="J28">
        <f t="shared" si="0"/>
        <v>650</v>
      </c>
      <c r="K28">
        <v>0</v>
      </c>
      <c r="L28">
        <f t="shared" si="1"/>
        <v>650</v>
      </c>
      <c r="M28">
        <v>60</v>
      </c>
      <c r="N28">
        <v>1</v>
      </c>
      <c r="O28">
        <f t="shared" si="2"/>
        <v>10.833333333333334</v>
      </c>
      <c r="Q28">
        <v>415</v>
      </c>
      <c r="R28">
        <v>0</v>
      </c>
      <c r="S28">
        <v>0</v>
      </c>
      <c r="T28">
        <v>0</v>
      </c>
      <c r="U28">
        <f t="shared" si="3"/>
        <v>415</v>
      </c>
      <c r="V28">
        <v>0</v>
      </c>
      <c r="W28">
        <f t="shared" si="4"/>
        <v>415</v>
      </c>
      <c r="X28">
        <v>11</v>
      </c>
      <c r="Y28">
        <v>2</v>
      </c>
      <c r="Z28">
        <f t="shared" si="5"/>
        <v>37.727272727272727</v>
      </c>
      <c r="AB28">
        <v>390</v>
      </c>
      <c r="AC28">
        <v>0</v>
      </c>
      <c r="AD28">
        <v>0</v>
      </c>
      <c r="AE28">
        <v>-21</v>
      </c>
      <c r="AF28">
        <f t="shared" si="6"/>
        <v>369</v>
      </c>
      <c r="AG28">
        <v>1200</v>
      </c>
      <c r="AH28">
        <f t="shared" si="7"/>
        <v>1569</v>
      </c>
      <c r="AI28">
        <v>40</v>
      </c>
      <c r="AJ28">
        <f t="shared" si="8"/>
        <v>6</v>
      </c>
      <c r="AK28">
        <f t="shared" si="25"/>
        <v>39.225000000000001</v>
      </c>
      <c r="AM28">
        <v>897</v>
      </c>
      <c r="AN28">
        <v>0</v>
      </c>
      <c r="AO28">
        <v>-20</v>
      </c>
      <c r="AP28">
        <f t="shared" si="9"/>
        <v>877</v>
      </c>
      <c r="AQ28">
        <v>0</v>
      </c>
      <c r="AR28">
        <f t="shared" si="10"/>
        <v>877</v>
      </c>
      <c r="AS28">
        <v>11</v>
      </c>
      <c r="AT28">
        <f t="shared" si="11"/>
        <v>6</v>
      </c>
      <c r="AU28">
        <f t="shared" si="12"/>
        <v>79.727272727272734</v>
      </c>
      <c r="AW28">
        <v>1073</v>
      </c>
      <c r="AX28">
        <v>0</v>
      </c>
      <c r="AY28">
        <v>-10</v>
      </c>
      <c r="AZ28">
        <f t="shared" si="13"/>
        <v>1063</v>
      </c>
      <c r="BA28">
        <v>0</v>
      </c>
      <c r="BB28">
        <f t="shared" si="14"/>
        <v>1063</v>
      </c>
      <c r="BC28">
        <v>32</v>
      </c>
      <c r="BD28">
        <f t="shared" si="15"/>
        <v>7</v>
      </c>
      <c r="BE28">
        <f t="shared" si="16"/>
        <v>33.21875</v>
      </c>
      <c r="BG28">
        <v>549</v>
      </c>
      <c r="BH28">
        <v>0</v>
      </c>
      <c r="BI28">
        <v>0</v>
      </c>
      <c r="BJ28">
        <f t="shared" si="17"/>
        <v>549</v>
      </c>
      <c r="BK28">
        <v>0</v>
      </c>
      <c r="BL28">
        <f t="shared" si="18"/>
        <v>549</v>
      </c>
      <c r="BM28">
        <v>13</v>
      </c>
      <c r="BN28">
        <f t="shared" si="19"/>
        <v>5</v>
      </c>
      <c r="BO28">
        <f t="shared" si="20"/>
        <v>42.230769230769234</v>
      </c>
      <c r="BQ28">
        <v>452</v>
      </c>
      <c r="BR28">
        <v>0</v>
      </c>
      <c r="BS28">
        <v>0</v>
      </c>
      <c r="BT28">
        <f t="shared" si="21"/>
        <v>452</v>
      </c>
      <c r="BU28">
        <v>600</v>
      </c>
      <c r="BV28">
        <f t="shared" si="22"/>
        <v>1052</v>
      </c>
      <c r="BW28">
        <v>17</v>
      </c>
      <c r="BX28">
        <f t="shared" si="23"/>
        <v>5</v>
      </c>
      <c r="BY28">
        <f t="shared" si="24"/>
        <v>61.882352941176471</v>
      </c>
      <c r="CA28">
        <v>13800</v>
      </c>
    </row>
    <row r="29" spans="1:79" ht="17.25" customHeight="1" x14ac:dyDescent="0.3">
      <c r="A29" s="2">
        <v>44532</v>
      </c>
      <c r="B29" t="s">
        <v>78</v>
      </c>
      <c r="C29" t="s">
        <v>79</v>
      </c>
      <c r="D29" t="s">
        <v>27</v>
      </c>
      <c r="F29">
        <v>558</v>
      </c>
      <c r="G29">
        <v>0</v>
      </c>
      <c r="H29">
        <v>0</v>
      </c>
      <c r="I29">
        <v>0</v>
      </c>
      <c r="J29">
        <f t="shared" si="0"/>
        <v>558</v>
      </c>
      <c r="K29">
        <v>0</v>
      </c>
      <c r="L29">
        <f t="shared" si="1"/>
        <v>558</v>
      </c>
      <c r="M29">
        <v>27</v>
      </c>
      <c r="N29">
        <v>1</v>
      </c>
      <c r="O29">
        <f t="shared" si="2"/>
        <v>20.666666666666668</v>
      </c>
      <c r="Q29">
        <v>587</v>
      </c>
      <c r="R29">
        <v>0</v>
      </c>
      <c r="S29">
        <v>0</v>
      </c>
      <c r="T29">
        <v>0</v>
      </c>
      <c r="U29">
        <f t="shared" si="3"/>
        <v>587</v>
      </c>
      <c r="V29">
        <v>0</v>
      </c>
      <c r="W29">
        <f t="shared" si="4"/>
        <v>587</v>
      </c>
      <c r="X29">
        <v>5</v>
      </c>
      <c r="Y29">
        <v>2</v>
      </c>
      <c r="Z29">
        <f t="shared" si="5"/>
        <v>117.4</v>
      </c>
      <c r="AB29">
        <v>3801</v>
      </c>
      <c r="AC29">
        <v>0</v>
      </c>
      <c r="AD29">
        <v>0</v>
      </c>
      <c r="AE29">
        <v>-830</v>
      </c>
      <c r="AF29">
        <f t="shared" si="6"/>
        <v>2971</v>
      </c>
      <c r="AG29">
        <v>0</v>
      </c>
      <c r="AH29">
        <f t="shared" si="7"/>
        <v>2971</v>
      </c>
      <c r="AI29">
        <v>52</v>
      </c>
      <c r="AJ29">
        <f t="shared" si="8"/>
        <v>6</v>
      </c>
      <c r="AK29">
        <f t="shared" si="25"/>
        <v>57.134615384615387</v>
      </c>
      <c r="AM29">
        <v>1112</v>
      </c>
      <c r="AN29">
        <v>0</v>
      </c>
      <c r="AO29">
        <v>0</v>
      </c>
      <c r="AP29">
        <f t="shared" si="9"/>
        <v>1112</v>
      </c>
      <c r="AQ29">
        <v>0</v>
      </c>
      <c r="AR29">
        <f t="shared" si="10"/>
        <v>1112</v>
      </c>
      <c r="AS29">
        <v>11</v>
      </c>
      <c r="AT29">
        <f t="shared" si="11"/>
        <v>6</v>
      </c>
      <c r="AU29">
        <f t="shared" si="12"/>
        <v>101.09090909090909</v>
      </c>
      <c r="AW29">
        <v>1583</v>
      </c>
      <c r="AX29">
        <v>0</v>
      </c>
      <c r="AY29">
        <v>-10</v>
      </c>
      <c r="AZ29">
        <f t="shared" si="13"/>
        <v>1573</v>
      </c>
      <c r="BA29">
        <v>0</v>
      </c>
      <c r="BB29">
        <f t="shared" si="14"/>
        <v>1573</v>
      </c>
      <c r="BC29">
        <v>38</v>
      </c>
      <c r="BD29">
        <f t="shared" si="15"/>
        <v>7</v>
      </c>
      <c r="BE29">
        <f t="shared" si="16"/>
        <v>41.39473684210526</v>
      </c>
      <c r="BG29">
        <v>795</v>
      </c>
      <c r="BH29">
        <v>0</v>
      </c>
      <c r="BI29">
        <v>0</v>
      </c>
      <c r="BJ29">
        <f t="shared" si="17"/>
        <v>795</v>
      </c>
      <c r="BK29">
        <v>0</v>
      </c>
      <c r="BL29">
        <f t="shared" si="18"/>
        <v>795</v>
      </c>
      <c r="BM29">
        <v>16</v>
      </c>
      <c r="BN29">
        <f t="shared" si="19"/>
        <v>5</v>
      </c>
      <c r="BO29">
        <f t="shared" si="20"/>
        <v>49.6875</v>
      </c>
      <c r="BQ29">
        <v>586</v>
      </c>
      <c r="BR29">
        <v>0</v>
      </c>
      <c r="BS29">
        <v>0</v>
      </c>
      <c r="BT29">
        <f t="shared" si="21"/>
        <v>586</v>
      </c>
      <c r="BU29">
        <v>300</v>
      </c>
      <c r="BV29">
        <f t="shared" si="22"/>
        <v>886</v>
      </c>
      <c r="BW29">
        <v>5</v>
      </c>
      <c r="BX29">
        <f t="shared" si="23"/>
        <v>5</v>
      </c>
      <c r="BY29">
        <f t="shared" si="24"/>
        <v>177.2</v>
      </c>
      <c r="CA29">
        <v>4500</v>
      </c>
    </row>
    <row r="30" spans="1:79" ht="17.25" customHeight="1" x14ac:dyDescent="0.3">
      <c r="A30" s="2">
        <v>44532</v>
      </c>
      <c r="B30" t="s">
        <v>80</v>
      </c>
      <c r="C30" t="s">
        <v>81</v>
      </c>
      <c r="D30" t="s">
        <v>27</v>
      </c>
      <c r="F30">
        <v>461</v>
      </c>
      <c r="G30">
        <v>0</v>
      </c>
      <c r="H30">
        <v>0</v>
      </c>
      <c r="I30">
        <v>0</v>
      </c>
      <c r="J30">
        <f t="shared" si="0"/>
        <v>461</v>
      </c>
      <c r="K30">
        <v>0</v>
      </c>
      <c r="L30">
        <f t="shared" si="1"/>
        <v>461</v>
      </c>
      <c r="M30">
        <v>30</v>
      </c>
      <c r="N30">
        <v>1</v>
      </c>
      <c r="O30">
        <f t="shared" si="2"/>
        <v>15.366666666666667</v>
      </c>
      <c r="Q30">
        <v>435</v>
      </c>
      <c r="R30">
        <v>0</v>
      </c>
      <c r="S30">
        <v>0</v>
      </c>
      <c r="T30">
        <v>0</v>
      </c>
      <c r="U30">
        <f t="shared" si="3"/>
        <v>435</v>
      </c>
      <c r="V30">
        <v>0</v>
      </c>
      <c r="W30">
        <f t="shared" si="4"/>
        <v>435</v>
      </c>
      <c r="X30">
        <v>7</v>
      </c>
      <c r="Y30">
        <v>2</v>
      </c>
      <c r="Z30">
        <f t="shared" si="5"/>
        <v>62.142857142857146</v>
      </c>
      <c r="AB30">
        <v>2908</v>
      </c>
      <c r="AC30">
        <v>0</v>
      </c>
      <c r="AD30">
        <v>0</v>
      </c>
      <c r="AE30">
        <v>0</v>
      </c>
      <c r="AF30">
        <f t="shared" si="6"/>
        <v>2908</v>
      </c>
      <c r="AG30">
        <v>1500</v>
      </c>
      <c r="AH30">
        <f t="shared" si="7"/>
        <v>4408</v>
      </c>
      <c r="AI30">
        <v>99</v>
      </c>
      <c r="AJ30">
        <f t="shared" si="8"/>
        <v>6</v>
      </c>
      <c r="AK30">
        <f t="shared" si="25"/>
        <v>44.525252525252526</v>
      </c>
      <c r="AM30">
        <v>2366</v>
      </c>
      <c r="AN30">
        <v>0</v>
      </c>
      <c r="AO30">
        <v>-40</v>
      </c>
      <c r="AP30">
        <f t="shared" si="9"/>
        <v>2326</v>
      </c>
      <c r="AQ30">
        <v>0</v>
      </c>
      <c r="AR30">
        <f t="shared" si="10"/>
        <v>2326</v>
      </c>
      <c r="AS30">
        <v>40</v>
      </c>
      <c r="AT30">
        <f t="shared" si="11"/>
        <v>6</v>
      </c>
      <c r="AU30">
        <f t="shared" si="12"/>
        <v>58.15</v>
      </c>
      <c r="AW30">
        <v>2277</v>
      </c>
      <c r="AX30">
        <v>0</v>
      </c>
      <c r="AY30">
        <v>-35</v>
      </c>
      <c r="AZ30">
        <f t="shared" si="13"/>
        <v>2242</v>
      </c>
      <c r="BA30">
        <v>0</v>
      </c>
      <c r="BB30">
        <f t="shared" si="14"/>
        <v>2242</v>
      </c>
      <c r="BC30">
        <v>77</v>
      </c>
      <c r="BD30">
        <f t="shared" si="15"/>
        <v>7</v>
      </c>
      <c r="BE30">
        <f t="shared" si="16"/>
        <v>29.116883116883116</v>
      </c>
      <c r="BG30">
        <v>577</v>
      </c>
      <c r="BH30">
        <v>40</v>
      </c>
      <c r="BI30">
        <v>0</v>
      </c>
      <c r="BJ30">
        <f t="shared" si="17"/>
        <v>617</v>
      </c>
      <c r="BK30">
        <v>600</v>
      </c>
      <c r="BL30">
        <f t="shared" si="18"/>
        <v>1217</v>
      </c>
      <c r="BM30">
        <v>29</v>
      </c>
      <c r="BN30">
        <f t="shared" si="19"/>
        <v>5</v>
      </c>
      <c r="BO30">
        <f t="shared" si="20"/>
        <v>41.96551724137931</v>
      </c>
      <c r="BQ30">
        <v>681</v>
      </c>
      <c r="BR30">
        <v>0</v>
      </c>
      <c r="BS30">
        <v>0</v>
      </c>
      <c r="BT30">
        <f t="shared" si="21"/>
        <v>681</v>
      </c>
      <c r="BU30">
        <v>600</v>
      </c>
      <c r="BV30">
        <f t="shared" si="22"/>
        <v>1281</v>
      </c>
      <c r="BW30">
        <v>14</v>
      </c>
      <c r="BX30">
        <f t="shared" si="23"/>
        <v>5</v>
      </c>
      <c r="BY30">
        <f t="shared" si="24"/>
        <v>91.5</v>
      </c>
      <c r="CA30">
        <v>5088</v>
      </c>
    </row>
    <row r="31" spans="1:79" ht="17.25" customHeight="1" x14ac:dyDescent="0.3">
      <c r="A31" s="2">
        <v>44532</v>
      </c>
      <c r="B31" t="s">
        <v>82</v>
      </c>
      <c r="C31" t="s">
        <v>83</v>
      </c>
      <c r="D31" t="s">
        <v>27</v>
      </c>
      <c r="F31">
        <v>11</v>
      </c>
      <c r="G31">
        <v>0</v>
      </c>
      <c r="H31">
        <v>0</v>
      </c>
      <c r="I31">
        <v>0</v>
      </c>
      <c r="J31">
        <f t="shared" si="0"/>
        <v>11</v>
      </c>
      <c r="K31">
        <v>0</v>
      </c>
      <c r="L31">
        <f t="shared" si="1"/>
        <v>11</v>
      </c>
      <c r="M31">
        <v>41</v>
      </c>
      <c r="N31">
        <v>1</v>
      </c>
      <c r="O31">
        <f t="shared" si="2"/>
        <v>0.26829268292682928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658</v>
      </c>
      <c r="AC31">
        <v>0</v>
      </c>
      <c r="AD31">
        <v>0</v>
      </c>
      <c r="AE31">
        <v>0</v>
      </c>
      <c r="AF31">
        <f t="shared" si="6"/>
        <v>658</v>
      </c>
      <c r="AG31">
        <v>0</v>
      </c>
      <c r="AH31">
        <f t="shared" si="7"/>
        <v>658</v>
      </c>
      <c r="AI31">
        <v>52</v>
      </c>
      <c r="AJ31">
        <f t="shared" si="8"/>
        <v>6</v>
      </c>
      <c r="AK31">
        <f t="shared" si="25"/>
        <v>12.653846153846153</v>
      </c>
      <c r="AM31">
        <v>455</v>
      </c>
      <c r="AN31">
        <v>0</v>
      </c>
      <c r="AO31">
        <v>-19</v>
      </c>
      <c r="AP31">
        <f t="shared" si="9"/>
        <v>436</v>
      </c>
      <c r="AQ31">
        <v>0</v>
      </c>
      <c r="AR31">
        <f t="shared" si="10"/>
        <v>436</v>
      </c>
      <c r="AS31">
        <v>24</v>
      </c>
      <c r="AT31">
        <f t="shared" si="11"/>
        <v>6</v>
      </c>
      <c r="AU31">
        <f t="shared" si="12"/>
        <v>18.166666666666668</v>
      </c>
      <c r="AW31">
        <v>133</v>
      </c>
      <c r="AX31">
        <v>0</v>
      </c>
      <c r="AY31">
        <v>-19</v>
      </c>
      <c r="AZ31">
        <f t="shared" si="13"/>
        <v>114</v>
      </c>
      <c r="BA31">
        <v>0</v>
      </c>
      <c r="BB31">
        <f t="shared" si="14"/>
        <v>114</v>
      </c>
      <c r="BC31">
        <v>32</v>
      </c>
      <c r="BD31">
        <f t="shared" si="15"/>
        <v>7</v>
      </c>
      <c r="BE31">
        <f t="shared" si="16"/>
        <v>3.5625</v>
      </c>
      <c r="BG31">
        <v>169</v>
      </c>
      <c r="BH31">
        <v>0</v>
      </c>
      <c r="BI31">
        <v>0</v>
      </c>
      <c r="BJ31">
        <f t="shared" si="17"/>
        <v>169</v>
      </c>
      <c r="BK31">
        <v>0</v>
      </c>
      <c r="BL31">
        <f t="shared" si="18"/>
        <v>169</v>
      </c>
      <c r="BM31">
        <v>15</v>
      </c>
      <c r="BN31">
        <f t="shared" si="19"/>
        <v>5</v>
      </c>
      <c r="BO31">
        <f t="shared" si="20"/>
        <v>11.266666666666667</v>
      </c>
      <c r="BQ31">
        <v>169</v>
      </c>
      <c r="BR31">
        <v>0</v>
      </c>
      <c r="BS31">
        <v>0</v>
      </c>
      <c r="BT31">
        <f t="shared" si="21"/>
        <v>169</v>
      </c>
      <c r="BU31">
        <v>0</v>
      </c>
      <c r="BV31">
        <f t="shared" si="22"/>
        <v>169</v>
      </c>
      <c r="BW31">
        <v>11</v>
      </c>
      <c r="BX31">
        <f t="shared" si="23"/>
        <v>5</v>
      </c>
      <c r="BY31">
        <f t="shared" si="24"/>
        <v>15.363636363636363</v>
      </c>
      <c r="CA31">
        <v>0</v>
      </c>
    </row>
    <row r="32" spans="1:79" ht="17.25" customHeight="1" x14ac:dyDescent="0.3">
      <c r="A32" s="2">
        <v>44532</v>
      </c>
      <c r="B32" t="s">
        <v>84</v>
      </c>
      <c r="C32" t="s">
        <v>85</v>
      </c>
      <c r="D32" t="s">
        <v>27</v>
      </c>
      <c r="F32">
        <v>1503</v>
      </c>
      <c r="G32">
        <v>0</v>
      </c>
      <c r="H32">
        <v>0</v>
      </c>
      <c r="I32">
        <v>-10</v>
      </c>
      <c r="J32">
        <f t="shared" si="0"/>
        <v>1493</v>
      </c>
      <c r="K32">
        <v>0</v>
      </c>
      <c r="L32">
        <f t="shared" si="1"/>
        <v>1493</v>
      </c>
      <c r="M32">
        <v>168</v>
      </c>
      <c r="N32">
        <v>1</v>
      </c>
      <c r="O32">
        <f t="shared" si="2"/>
        <v>8.8869047619047628</v>
      </c>
      <c r="Q32">
        <v>169</v>
      </c>
      <c r="R32">
        <v>0</v>
      </c>
      <c r="S32">
        <v>0</v>
      </c>
      <c r="T32">
        <v>0</v>
      </c>
      <c r="U32">
        <f t="shared" si="3"/>
        <v>169</v>
      </c>
      <c r="V32">
        <v>0</v>
      </c>
      <c r="W32">
        <f t="shared" si="4"/>
        <v>169</v>
      </c>
      <c r="X32">
        <v>33</v>
      </c>
      <c r="Y32">
        <v>2</v>
      </c>
      <c r="Z32">
        <f t="shared" si="5"/>
        <v>5.1212121212121211</v>
      </c>
      <c r="AB32">
        <v>8264</v>
      </c>
      <c r="AC32">
        <v>0</v>
      </c>
      <c r="AD32">
        <v>0</v>
      </c>
      <c r="AE32">
        <v>-20</v>
      </c>
      <c r="AF32">
        <f t="shared" si="6"/>
        <v>8244</v>
      </c>
      <c r="AG32">
        <v>0</v>
      </c>
      <c r="AH32">
        <f t="shared" si="7"/>
        <v>8244</v>
      </c>
      <c r="AI32">
        <v>308</v>
      </c>
      <c r="AJ32">
        <f t="shared" si="8"/>
        <v>6</v>
      </c>
      <c r="AK32">
        <f t="shared" si="25"/>
        <v>26.766233766233768</v>
      </c>
      <c r="AM32">
        <v>3186</v>
      </c>
      <c r="AN32">
        <v>345</v>
      </c>
      <c r="AO32">
        <v>-20</v>
      </c>
      <c r="AP32">
        <f t="shared" si="9"/>
        <v>3511</v>
      </c>
      <c r="AQ32">
        <v>0</v>
      </c>
      <c r="AR32">
        <f t="shared" si="10"/>
        <v>3511</v>
      </c>
      <c r="AS32">
        <v>60</v>
      </c>
      <c r="AT32">
        <f t="shared" si="11"/>
        <v>6</v>
      </c>
      <c r="AU32">
        <f t="shared" si="12"/>
        <v>58.516666666666666</v>
      </c>
      <c r="AW32">
        <v>2061</v>
      </c>
      <c r="AX32">
        <v>0</v>
      </c>
      <c r="AY32">
        <v>-40</v>
      </c>
      <c r="AZ32">
        <f t="shared" si="13"/>
        <v>2021</v>
      </c>
      <c r="BA32">
        <v>600</v>
      </c>
      <c r="BB32">
        <f t="shared" si="14"/>
        <v>2621</v>
      </c>
      <c r="BC32">
        <v>86</v>
      </c>
      <c r="BD32">
        <f t="shared" si="15"/>
        <v>7</v>
      </c>
      <c r="BE32">
        <f t="shared" si="16"/>
        <v>30.476744186046513</v>
      </c>
      <c r="BG32">
        <v>27</v>
      </c>
      <c r="BH32">
        <v>0</v>
      </c>
      <c r="BI32">
        <v>0</v>
      </c>
      <c r="BJ32">
        <f t="shared" si="17"/>
        <v>27</v>
      </c>
      <c r="BK32">
        <v>1500</v>
      </c>
      <c r="BL32">
        <f t="shared" si="18"/>
        <v>1527</v>
      </c>
      <c r="BM32">
        <v>62</v>
      </c>
      <c r="BN32">
        <f t="shared" si="19"/>
        <v>5</v>
      </c>
      <c r="BO32">
        <f t="shared" si="20"/>
        <v>24.629032258064516</v>
      </c>
      <c r="BQ32">
        <v>935</v>
      </c>
      <c r="BR32">
        <v>0</v>
      </c>
      <c r="BS32">
        <v>0</v>
      </c>
      <c r="BT32">
        <f t="shared" si="21"/>
        <v>935</v>
      </c>
      <c r="BU32">
        <v>600</v>
      </c>
      <c r="BV32">
        <f t="shared" si="22"/>
        <v>1535</v>
      </c>
      <c r="BW32">
        <v>45</v>
      </c>
      <c r="BX32">
        <f t="shared" si="23"/>
        <v>5</v>
      </c>
      <c r="BY32">
        <f t="shared" si="24"/>
        <v>34.111111111111114</v>
      </c>
      <c r="CA32">
        <v>0</v>
      </c>
    </row>
    <row r="33" spans="1:79" ht="17.25" customHeight="1" x14ac:dyDescent="0.3">
      <c r="A33" s="2">
        <v>44532</v>
      </c>
      <c r="B33" t="s">
        <v>86</v>
      </c>
      <c r="C33" t="s">
        <v>87</v>
      </c>
      <c r="D33" t="s">
        <v>27</v>
      </c>
      <c r="F33">
        <v>281</v>
      </c>
      <c r="G33">
        <v>1017</v>
      </c>
      <c r="H33">
        <v>0</v>
      </c>
      <c r="I33">
        <v>0</v>
      </c>
      <c r="J33">
        <f t="shared" si="0"/>
        <v>1298</v>
      </c>
      <c r="K33">
        <v>0</v>
      </c>
      <c r="L33">
        <f t="shared" si="1"/>
        <v>1298</v>
      </c>
      <c r="M33">
        <v>183</v>
      </c>
      <c r="N33">
        <v>1</v>
      </c>
      <c r="O33">
        <f t="shared" si="2"/>
        <v>7.0928961748633883</v>
      </c>
      <c r="Q33">
        <v>804</v>
      </c>
      <c r="R33">
        <v>1482</v>
      </c>
      <c r="S33">
        <v>0</v>
      </c>
      <c r="T33">
        <v>0</v>
      </c>
      <c r="U33">
        <f t="shared" si="3"/>
        <v>2286</v>
      </c>
      <c r="V33">
        <v>0</v>
      </c>
      <c r="W33">
        <f t="shared" si="4"/>
        <v>2286</v>
      </c>
      <c r="X33">
        <v>32</v>
      </c>
      <c r="Y33">
        <v>2</v>
      </c>
      <c r="Z33">
        <f t="shared" si="5"/>
        <v>71.4375</v>
      </c>
      <c r="AB33">
        <v>8902</v>
      </c>
      <c r="AC33">
        <v>0</v>
      </c>
      <c r="AD33">
        <v>0</v>
      </c>
      <c r="AE33">
        <v>0</v>
      </c>
      <c r="AF33">
        <f t="shared" si="6"/>
        <v>8902</v>
      </c>
      <c r="AG33">
        <v>0</v>
      </c>
      <c r="AH33">
        <f t="shared" si="7"/>
        <v>8902</v>
      </c>
      <c r="AI33">
        <v>230</v>
      </c>
      <c r="AJ33">
        <f t="shared" si="8"/>
        <v>6</v>
      </c>
      <c r="AK33">
        <f t="shared" si="25"/>
        <v>38.704347826086959</v>
      </c>
      <c r="AM33">
        <v>1806</v>
      </c>
      <c r="AN33">
        <v>847</v>
      </c>
      <c r="AO33">
        <v>-30</v>
      </c>
      <c r="AP33">
        <f t="shared" si="9"/>
        <v>2623</v>
      </c>
      <c r="AQ33">
        <v>0</v>
      </c>
      <c r="AR33">
        <f t="shared" si="10"/>
        <v>2623</v>
      </c>
      <c r="AS33">
        <v>39</v>
      </c>
      <c r="AT33">
        <f t="shared" si="11"/>
        <v>6</v>
      </c>
      <c r="AU33">
        <f t="shared" si="12"/>
        <v>67.256410256410263</v>
      </c>
      <c r="AW33">
        <v>468</v>
      </c>
      <c r="AX33">
        <v>2279</v>
      </c>
      <c r="AY33">
        <v>0</v>
      </c>
      <c r="AZ33">
        <f t="shared" si="13"/>
        <v>2747</v>
      </c>
      <c r="BA33">
        <v>0</v>
      </c>
      <c r="BB33">
        <f t="shared" si="14"/>
        <v>2747</v>
      </c>
      <c r="BC33">
        <v>50</v>
      </c>
      <c r="BD33">
        <f t="shared" si="15"/>
        <v>7</v>
      </c>
      <c r="BE33">
        <f t="shared" si="16"/>
        <v>54.94</v>
      </c>
      <c r="BG33">
        <v>414</v>
      </c>
      <c r="BH33">
        <v>1950</v>
      </c>
      <c r="BI33">
        <v>0</v>
      </c>
      <c r="BJ33">
        <f t="shared" si="17"/>
        <v>2364</v>
      </c>
      <c r="BK33">
        <v>0</v>
      </c>
      <c r="BL33">
        <f t="shared" si="18"/>
        <v>2364</v>
      </c>
      <c r="BM33">
        <v>29</v>
      </c>
      <c r="BN33">
        <f t="shared" si="19"/>
        <v>5</v>
      </c>
      <c r="BO33">
        <f t="shared" si="20"/>
        <v>81.517241379310349</v>
      </c>
      <c r="BQ33">
        <v>481</v>
      </c>
      <c r="BR33">
        <v>858</v>
      </c>
      <c r="BS33">
        <v>0</v>
      </c>
      <c r="BT33">
        <f t="shared" si="21"/>
        <v>1339</v>
      </c>
      <c r="BU33">
        <v>1920</v>
      </c>
      <c r="BV33">
        <f t="shared" si="22"/>
        <v>3259</v>
      </c>
      <c r="BW33">
        <v>72</v>
      </c>
      <c r="BX33">
        <f t="shared" si="23"/>
        <v>5</v>
      </c>
      <c r="BY33">
        <f t="shared" si="24"/>
        <v>45.263888888888886</v>
      </c>
      <c r="CA33">
        <v>68840</v>
      </c>
    </row>
    <row r="34" spans="1:79" ht="17.25" customHeight="1" x14ac:dyDescent="0.3">
      <c r="A34" s="2">
        <v>44532</v>
      </c>
      <c r="B34" t="s">
        <v>88</v>
      </c>
      <c r="C34" t="s">
        <v>89</v>
      </c>
      <c r="D34" t="s">
        <v>27</v>
      </c>
      <c r="F34">
        <v>1559</v>
      </c>
      <c r="G34">
        <v>445</v>
      </c>
      <c r="H34">
        <v>0</v>
      </c>
      <c r="I34">
        <v>-320</v>
      </c>
      <c r="J34">
        <f t="shared" si="0"/>
        <v>1684</v>
      </c>
      <c r="K34">
        <v>0</v>
      </c>
      <c r="L34">
        <f t="shared" si="1"/>
        <v>1684</v>
      </c>
      <c r="M34">
        <v>160</v>
      </c>
      <c r="N34">
        <v>1</v>
      </c>
      <c r="O34">
        <f t="shared" si="2"/>
        <v>10.525</v>
      </c>
      <c r="Q34">
        <v>137</v>
      </c>
      <c r="R34">
        <v>1400</v>
      </c>
      <c r="S34">
        <v>0</v>
      </c>
      <c r="T34">
        <v>-1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4550</v>
      </c>
      <c r="AC34">
        <v>0</v>
      </c>
      <c r="AD34">
        <v>0</v>
      </c>
      <c r="AE34">
        <v>-100</v>
      </c>
      <c r="AF34">
        <f t="shared" si="6"/>
        <v>4450</v>
      </c>
      <c r="AG34">
        <v>0</v>
      </c>
      <c r="AH34">
        <f t="shared" ref="AH34:AH65" si="26">SUM(AF34:AG34)</f>
        <v>4450</v>
      </c>
      <c r="AI34">
        <v>19</v>
      </c>
      <c r="AJ34">
        <f t="shared" si="8"/>
        <v>6</v>
      </c>
      <c r="AK34">
        <f t="shared" si="25"/>
        <v>234.21052631578948</v>
      </c>
      <c r="AM34">
        <v>1320</v>
      </c>
      <c r="AN34">
        <v>431</v>
      </c>
      <c r="AO34">
        <v>0</v>
      </c>
      <c r="AP34">
        <f t="shared" si="9"/>
        <v>1751</v>
      </c>
      <c r="AQ34">
        <v>0</v>
      </c>
      <c r="AR34">
        <f t="shared" si="10"/>
        <v>1751</v>
      </c>
      <c r="AS34">
        <v>23</v>
      </c>
      <c r="AT34">
        <f t="shared" si="11"/>
        <v>6</v>
      </c>
      <c r="AU34">
        <f t="shared" si="12"/>
        <v>76.130434782608702</v>
      </c>
      <c r="AW34">
        <v>67</v>
      </c>
      <c r="AX34">
        <v>550</v>
      </c>
      <c r="AY34">
        <v>-60</v>
      </c>
      <c r="AZ34">
        <f t="shared" si="13"/>
        <v>557</v>
      </c>
      <c r="BA34">
        <v>0</v>
      </c>
      <c r="BB34">
        <f t="shared" si="14"/>
        <v>557</v>
      </c>
      <c r="BC34">
        <v>13</v>
      </c>
      <c r="BD34">
        <f t="shared" si="15"/>
        <v>7</v>
      </c>
      <c r="BE34">
        <f t="shared" si="16"/>
        <v>42.846153846153847</v>
      </c>
      <c r="BG34">
        <v>78</v>
      </c>
      <c r="BH34">
        <v>2570</v>
      </c>
      <c r="BI34">
        <v>0</v>
      </c>
      <c r="BJ34">
        <f t="shared" si="17"/>
        <v>2648</v>
      </c>
      <c r="BK34">
        <v>0</v>
      </c>
      <c r="BL34">
        <f t="shared" si="18"/>
        <v>2648</v>
      </c>
      <c r="BM34">
        <v>45</v>
      </c>
      <c r="BN34">
        <f t="shared" si="19"/>
        <v>5</v>
      </c>
      <c r="BO34">
        <f t="shared" si="20"/>
        <v>58.844444444444441</v>
      </c>
      <c r="BQ34">
        <v>145</v>
      </c>
      <c r="BR34">
        <v>561</v>
      </c>
      <c r="BS34">
        <v>0</v>
      </c>
      <c r="BT34">
        <f t="shared" si="21"/>
        <v>706</v>
      </c>
      <c r="BU34">
        <v>1500</v>
      </c>
      <c r="BV34">
        <f t="shared" si="22"/>
        <v>2206</v>
      </c>
      <c r="BW34">
        <v>60</v>
      </c>
      <c r="BX34">
        <f t="shared" si="23"/>
        <v>5</v>
      </c>
      <c r="BY34">
        <f t="shared" si="24"/>
        <v>36.766666666666666</v>
      </c>
      <c r="CA34">
        <v>12726</v>
      </c>
    </row>
    <row r="35" spans="1:79" ht="17.25" customHeight="1" x14ac:dyDescent="0.3">
      <c r="A35" s="2">
        <v>44532</v>
      </c>
      <c r="B35" t="s">
        <v>90</v>
      </c>
      <c r="C35" t="s">
        <v>91</v>
      </c>
      <c r="D35" t="s">
        <v>27</v>
      </c>
      <c r="F35">
        <v>254</v>
      </c>
      <c r="G35">
        <v>0</v>
      </c>
      <c r="H35">
        <v>0</v>
      </c>
      <c r="I35">
        <v>-36</v>
      </c>
      <c r="J35">
        <f t="shared" si="0"/>
        <v>218</v>
      </c>
      <c r="K35">
        <v>0</v>
      </c>
      <c r="L35">
        <f t="shared" si="1"/>
        <v>218</v>
      </c>
      <c r="M35">
        <v>43</v>
      </c>
      <c r="N35">
        <v>1</v>
      </c>
      <c r="O35">
        <f t="shared" si="2"/>
        <v>5.0697674418604652</v>
      </c>
      <c r="Q35">
        <v>671</v>
      </c>
      <c r="R35">
        <v>0</v>
      </c>
      <c r="S35">
        <v>0</v>
      </c>
      <c r="T35">
        <v>0</v>
      </c>
      <c r="U35">
        <f t="shared" si="3"/>
        <v>671</v>
      </c>
      <c r="V35">
        <v>0</v>
      </c>
      <c r="W35">
        <f t="shared" si="4"/>
        <v>671</v>
      </c>
      <c r="X35">
        <v>16</v>
      </c>
      <c r="Y35">
        <v>2</v>
      </c>
      <c r="Z35">
        <f t="shared" si="5"/>
        <v>41.9375</v>
      </c>
      <c r="AB35">
        <v>5227</v>
      </c>
      <c r="AC35">
        <v>0</v>
      </c>
      <c r="AD35">
        <v>0</v>
      </c>
      <c r="AE35">
        <v>-30</v>
      </c>
      <c r="AF35">
        <f t="shared" si="6"/>
        <v>5197</v>
      </c>
      <c r="AG35">
        <v>0</v>
      </c>
      <c r="AH35">
        <f t="shared" si="26"/>
        <v>5197</v>
      </c>
      <c r="AI35">
        <v>177</v>
      </c>
      <c r="AJ35">
        <f t="shared" si="8"/>
        <v>6</v>
      </c>
      <c r="AK35">
        <f t="shared" si="25"/>
        <v>29.361581920903955</v>
      </c>
      <c r="AM35">
        <v>3006</v>
      </c>
      <c r="AN35">
        <v>460</v>
      </c>
      <c r="AO35">
        <v>-15</v>
      </c>
      <c r="AP35">
        <f t="shared" si="9"/>
        <v>3451</v>
      </c>
      <c r="AQ35">
        <v>0</v>
      </c>
      <c r="AR35">
        <f t="shared" si="10"/>
        <v>3451</v>
      </c>
      <c r="AS35">
        <v>91</v>
      </c>
      <c r="AT35">
        <f t="shared" si="11"/>
        <v>6</v>
      </c>
      <c r="AU35">
        <f t="shared" si="12"/>
        <v>37.92307692307692</v>
      </c>
      <c r="AW35">
        <v>1532</v>
      </c>
      <c r="AX35">
        <v>0</v>
      </c>
      <c r="AY35">
        <v>-14</v>
      </c>
      <c r="AZ35">
        <f t="shared" si="13"/>
        <v>1518</v>
      </c>
      <c r="BA35">
        <v>1440</v>
      </c>
      <c r="BB35">
        <f t="shared" si="14"/>
        <v>2958</v>
      </c>
      <c r="BC35">
        <v>102</v>
      </c>
      <c r="BD35">
        <f t="shared" si="15"/>
        <v>7</v>
      </c>
      <c r="BE35">
        <f t="shared" si="16"/>
        <v>29</v>
      </c>
      <c r="BG35">
        <v>562</v>
      </c>
      <c r="BH35">
        <v>2</v>
      </c>
      <c r="BI35">
        <v>-8</v>
      </c>
      <c r="BJ35">
        <f t="shared" si="17"/>
        <v>556</v>
      </c>
      <c r="BK35">
        <v>960</v>
      </c>
      <c r="BL35">
        <f t="shared" si="18"/>
        <v>1516</v>
      </c>
      <c r="BM35">
        <v>52</v>
      </c>
      <c r="BN35">
        <f t="shared" si="19"/>
        <v>5</v>
      </c>
      <c r="BO35">
        <f t="shared" si="20"/>
        <v>29.153846153846153</v>
      </c>
      <c r="BQ35">
        <v>888</v>
      </c>
      <c r="BR35">
        <v>0</v>
      </c>
      <c r="BS35">
        <v>0</v>
      </c>
      <c r="BT35">
        <f t="shared" si="21"/>
        <v>888</v>
      </c>
      <c r="BU35">
        <v>1920</v>
      </c>
      <c r="BV35">
        <f t="shared" si="22"/>
        <v>2808</v>
      </c>
      <c r="BW35">
        <v>41</v>
      </c>
      <c r="BX35">
        <f t="shared" si="23"/>
        <v>5</v>
      </c>
      <c r="BY35">
        <f t="shared" si="24"/>
        <v>68.487804878048777</v>
      </c>
      <c r="CA35">
        <v>12028</v>
      </c>
    </row>
    <row r="36" spans="1:79" ht="17.25" customHeight="1" x14ac:dyDescent="0.3">
      <c r="A36" s="2">
        <v>44532</v>
      </c>
      <c r="B36" t="s">
        <v>92</v>
      </c>
      <c r="C36" t="s">
        <v>93</v>
      </c>
      <c r="D36" t="s">
        <v>27</v>
      </c>
      <c r="F36">
        <v>324</v>
      </c>
      <c r="G36">
        <v>0</v>
      </c>
      <c r="H36">
        <v>0</v>
      </c>
      <c r="I36">
        <v>-30</v>
      </c>
      <c r="J36">
        <f t="shared" si="0"/>
        <v>294</v>
      </c>
      <c r="K36">
        <v>0</v>
      </c>
      <c r="L36">
        <f t="shared" si="1"/>
        <v>294</v>
      </c>
      <c r="M36">
        <v>32</v>
      </c>
      <c r="N36">
        <v>1</v>
      </c>
      <c r="O36">
        <f t="shared" si="2"/>
        <v>9.1875</v>
      </c>
      <c r="Q36">
        <v>466</v>
      </c>
      <c r="R36">
        <v>0</v>
      </c>
      <c r="S36">
        <v>0</v>
      </c>
      <c r="T36">
        <v>0</v>
      </c>
      <c r="U36">
        <f t="shared" si="3"/>
        <v>466</v>
      </c>
      <c r="V36">
        <v>0</v>
      </c>
      <c r="W36">
        <f t="shared" si="4"/>
        <v>466</v>
      </c>
      <c r="X36">
        <v>10</v>
      </c>
      <c r="Y36">
        <v>2</v>
      </c>
      <c r="Z36">
        <f t="shared" si="5"/>
        <v>46.6</v>
      </c>
      <c r="AB36">
        <v>967</v>
      </c>
      <c r="AC36">
        <v>0</v>
      </c>
      <c r="AD36">
        <v>0</v>
      </c>
      <c r="AE36">
        <v>-20</v>
      </c>
      <c r="AF36">
        <f t="shared" si="6"/>
        <v>947</v>
      </c>
      <c r="AG36">
        <v>0</v>
      </c>
      <c r="AH36">
        <f t="shared" si="26"/>
        <v>947</v>
      </c>
      <c r="AI36">
        <v>153</v>
      </c>
      <c r="AJ36">
        <f t="shared" si="8"/>
        <v>6</v>
      </c>
      <c r="AK36">
        <f t="shared" si="25"/>
        <v>6.1895424836601309</v>
      </c>
      <c r="AM36">
        <v>1746</v>
      </c>
      <c r="AN36">
        <v>241</v>
      </c>
      <c r="AO36">
        <v>-6</v>
      </c>
      <c r="AP36">
        <f t="shared" si="9"/>
        <v>1981</v>
      </c>
      <c r="AQ36">
        <v>0</v>
      </c>
      <c r="AR36">
        <f t="shared" si="10"/>
        <v>1981</v>
      </c>
      <c r="AS36">
        <v>59</v>
      </c>
      <c r="AT36">
        <f t="shared" si="11"/>
        <v>6</v>
      </c>
      <c r="AU36">
        <f t="shared" si="12"/>
        <v>33.576271186440678</v>
      </c>
      <c r="AW36">
        <v>1890</v>
      </c>
      <c r="AX36">
        <v>0</v>
      </c>
      <c r="AY36">
        <v>-11</v>
      </c>
      <c r="AZ36">
        <f t="shared" si="13"/>
        <v>1879</v>
      </c>
      <c r="BA36">
        <v>0</v>
      </c>
      <c r="BB36">
        <f t="shared" si="14"/>
        <v>1879</v>
      </c>
      <c r="BC36">
        <v>89</v>
      </c>
      <c r="BD36">
        <f t="shared" si="15"/>
        <v>7</v>
      </c>
      <c r="BE36">
        <f t="shared" si="16"/>
        <v>21.112359550561798</v>
      </c>
      <c r="BG36">
        <v>548</v>
      </c>
      <c r="BH36">
        <v>2</v>
      </c>
      <c r="BI36">
        <v>-6</v>
      </c>
      <c r="BJ36">
        <f t="shared" si="17"/>
        <v>544</v>
      </c>
      <c r="BK36">
        <v>0</v>
      </c>
      <c r="BL36">
        <f t="shared" si="18"/>
        <v>544</v>
      </c>
      <c r="BM36">
        <v>44</v>
      </c>
      <c r="BN36">
        <f t="shared" si="19"/>
        <v>5</v>
      </c>
      <c r="BO36">
        <f t="shared" si="20"/>
        <v>12.363636363636363</v>
      </c>
      <c r="BQ36">
        <v>300</v>
      </c>
      <c r="BR36">
        <v>0</v>
      </c>
      <c r="BS36">
        <v>0</v>
      </c>
      <c r="BT36">
        <f t="shared" si="21"/>
        <v>300</v>
      </c>
      <c r="BU36">
        <v>0</v>
      </c>
      <c r="BV36">
        <f t="shared" si="22"/>
        <v>300</v>
      </c>
      <c r="BW36">
        <v>25</v>
      </c>
      <c r="BX36">
        <f t="shared" si="23"/>
        <v>5</v>
      </c>
      <c r="BY36">
        <f t="shared" si="24"/>
        <v>12</v>
      </c>
      <c r="CA36">
        <v>0</v>
      </c>
    </row>
    <row r="37" spans="1:79" ht="17.25" customHeight="1" x14ac:dyDescent="0.3">
      <c r="A37" s="2">
        <v>44532</v>
      </c>
      <c r="B37" t="s">
        <v>94</v>
      </c>
      <c r="C37" t="s">
        <v>95</v>
      </c>
      <c r="D37" t="s">
        <v>27</v>
      </c>
      <c r="F37">
        <v>1515</v>
      </c>
      <c r="G37">
        <v>0</v>
      </c>
      <c r="H37">
        <v>0</v>
      </c>
      <c r="I37">
        <v>0</v>
      </c>
      <c r="J37">
        <f t="shared" si="0"/>
        <v>1515</v>
      </c>
      <c r="K37">
        <v>0</v>
      </c>
      <c r="L37">
        <f t="shared" si="1"/>
        <v>1515</v>
      </c>
      <c r="M37">
        <v>65</v>
      </c>
      <c r="N37">
        <v>1</v>
      </c>
      <c r="O37">
        <f t="shared" si="2"/>
        <v>23.307692307692307</v>
      </c>
      <c r="Q37">
        <v>1131</v>
      </c>
      <c r="R37">
        <v>0</v>
      </c>
      <c r="S37">
        <v>0</v>
      </c>
      <c r="T37">
        <v>0</v>
      </c>
      <c r="U37">
        <f t="shared" si="3"/>
        <v>1131</v>
      </c>
      <c r="V37">
        <v>0</v>
      </c>
      <c r="W37">
        <f t="shared" si="4"/>
        <v>1131</v>
      </c>
      <c r="X37">
        <v>21</v>
      </c>
      <c r="Y37">
        <v>2</v>
      </c>
      <c r="Z37">
        <f t="shared" si="5"/>
        <v>53.857142857142854</v>
      </c>
      <c r="AB37">
        <v>4398</v>
      </c>
      <c r="AC37">
        <v>0</v>
      </c>
      <c r="AD37">
        <v>0</v>
      </c>
      <c r="AE37">
        <v>0</v>
      </c>
      <c r="AF37">
        <f t="shared" si="6"/>
        <v>4398</v>
      </c>
      <c r="AG37">
        <v>0</v>
      </c>
      <c r="AH37">
        <f t="shared" si="26"/>
        <v>4398</v>
      </c>
      <c r="AI37">
        <v>61</v>
      </c>
      <c r="AJ37">
        <f t="shared" si="8"/>
        <v>6</v>
      </c>
      <c r="AK37">
        <f t="shared" si="25"/>
        <v>72.098360655737707</v>
      </c>
      <c r="AM37">
        <v>4338</v>
      </c>
      <c r="AN37">
        <v>300</v>
      </c>
      <c r="AO37">
        <v>0</v>
      </c>
      <c r="AP37">
        <f t="shared" si="9"/>
        <v>4638</v>
      </c>
      <c r="AQ37">
        <v>0</v>
      </c>
      <c r="AR37">
        <f t="shared" si="10"/>
        <v>4638</v>
      </c>
      <c r="AS37">
        <v>24</v>
      </c>
      <c r="AT37">
        <f t="shared" si="11"/>
        <v>6</v>
      </c>
      <c r="AU37">
        <f t="shared" si="12"/>
        <v>193.25</v>
      </c>
      <c r="AW37">
        <v>1305</v>
      </c>
      <c r="AX37">
        <v>0</v>
      </c>
      <c r="AY37">
        <v>0</v>
      </c>
      <c r="AZ37">
        <f t="shared" si="13"/>
        <v>1305</v>
      </c>
      <c r="BA37">
        <v>600</v>
      </c>
      <c r="BB37">
        <f t="shared" si="14"/>
        <v>1905</v>
      </c>
      <c r="BC37">
        <v>43</v>
      </c>
      <c r="BD37">
        <f t="shared" si="15"/>
        <v>7</v>
      </c>
      <c r="BE37">
        <f t="shared" si="16"/>
        <v>44.302325581395351</v>
      </c>
      <c r="BG37">
        <v>1937</v>
      </c>
      <c r="BH37">
        <v>0</v>
      </c>
      <c r="BI37">
        <v>-10</v>
      </c>
      <c r="BJ37">
        <f t="shared" si="17"/>
        <v>1927</v>
      </c>
      <c r="BK37">
        <v>0</v>
      </c>
      <c r="BL37">
        <f t="shared" si="18"/>
        <v>1927</v>
      </c>
      <c r="BM37">
        <v>37</v>
      </c>
      <c r="BN37">
        <f t="shared" si="19"/>
        <v>5</v>
      </c>
      <c r="BO37">
        <f t="shared" si="20"/>
        <v>52.081081081081081</v>
      </c>
      <c r="BQ37">
        <v>1742</v>
      </c>
      <c r="BR37">
        <v>0</v>
      </c>
      <c r="BS37">
        <v>-10</v>
      </c>
      <c r="BT37">
        <f t="shared" si="21"/>
        <v>1732</v>
      </c>
      <c r="BU37">
        <v>1200</v>
      </c>
      <c r="BV37">
        <f t="shared" si="22"/>
        <v>2932</v>
      </c>
      <c r="BW37">
        <v>30</v>
      </c>
      <c r="BX37">
        <f t="shared" si="23"/>
        <v>5</v>
      </c>
      <c r="BY37">
        <f t="shared" si="24"/>
        <v>97.733333333333334</v>
      </c>
      <c r="CA37">
        <v>28834</v>
      </c>
    </row>
    <row r="38" spans="1:79" ht="17.25" customHeight="1" x14ac:dyDescent="0.3">
      <c r="A38" s="2">
        <v>44532</v>
      </c>
      <c r="B38" t="s">
        <v>96</v>
      </c>
      <c r="C38" t="s">
        <v>97</v>
      </c>
      <c r="D38" t="s">
        <v>27</v>
      </c>
      <c r="F38">
        <v>7450</v>
      </c>
      <c r="G38">
        <v>0</v>
      </c>
      <c r="H38">
        <v>0</v>
      </c>
      <c r="I38">
        <v>-4177</v>
      </c>
      <c r="J38">
        <f t="shared" si="0"/>
        <v>3273</v>
      </c>
      <c r="K38">
        <v>0</v>
      </c>
      <c r="L38">
        <f t="shared" si="1"/>
        <v>3273</v>
      </c>
      <c r="M38">
        <v>1882</v>
      </c>
      <c r="N38">
        <v>1</v>
      </c>
      <c r="O38">
        <f t="shared" si="2"/>
        <v>1.7391073326248672</v>
      </c>
      <c r="Q38">
        <v>5310</v>
      </c>
      <c r="R38">
        <v>0</v>
      </c>
      <c r="S38">
        <v>0</v>
      </c>
      <c r="T38">
        <v>-20</v>
      </c>
      <c r="U38">
        <f t="shared" si="3"/>
        <v>5290</v>
      </c>
      <c r="V38">
        <v>0</v>
      </c>
      <c r="W38">
        <f t="shared" si="4"/>
        <v>5290</v>
      </c>
      <c r="X38">
        <v>470</v>
      </c>
      <c r="Y38">
        <v>2</v>
      </c>
      <c r="Z38">
        <f t="shared" si="5"/>
        <v>11.25531914893617</v>
      </c>
      <c r="AB38">
        <v>11201</v>
      </c>
      <c r="AC38">
        <v>0</v>
      </c>
      <c r="AD38">
        <v>0</v>
      </c>
      <c r="AE38">
        <v>-1091</v>
      </c>
      <c r="AF38">
        <f t="shared" si="6"/>
        <v>10110</v>
      </c>
      <c r="AG38">
        <v>40000</v>
      </c>
      <c r="AH38">
        <f t="shared" si="26"/>
        <v>50110</v>
      </c>
      <c r="AI38">
        <v>2542</v>
      </c>
      <c r="AJ38">
        <f t="shared" si="8"/>
        <v>6</v>
      </c>
      <c r="AK38">
        <f t="shared" si="25"/>
        <v>19.712824547600313</v>
      </c>
      <c r="AM38">
        <v>19292</v>
      </c>
      <c r="AN38">
        <v>13174</v>
      </c>
      <c r="AO38">
        <v>-9584</v>
      </c>
      <c r="AP38">
        <f t="shared" si="9"/>
        <v>22882</v>
      </c>
      <c r="AQ38">
        <v>0</v>
      </c>
      <c r="AR38">
        <f t="shared" si="10"/>
        <v>22882</v>
      </c>
      <c r="AS38">
        <v>1093</v>
      </c>
      <c r="AT38">
        <f t="shared" si="11"/>
        <v>6</v>
      </c>
      <c r="AU38">
        <f t="shared" si="12"/>
        <v>20.935041171088745</v>
      </c>
      <c r="AW38">
        <v>13029</v>
      </c>
      <c r="AX38">
        <v>0</v>
      </c>
      <c r="AY38">
        <v>-857</v>
      </c>
      <c r="AZ38">
        <f t="shared" si="13"/>
        <v>12172</v>
      </c>
      <c r="BA38">
        <v>0</v>
      </c>
      <c r="BB38">
        <f t="shared" si="14"/>
        <v>12172</v>
      </c>
      <c r="BC38">
        <v>704</v>
      </c>
      <c r="BD38">
        <f t="shared" si="15"/>
        <v>7</v>
      </c>
      <c r="BE38">
        <f t="shared" si="16"/>
        <v>17.289772727272727</v>
      </c>
      <c r="BG38">
        <v>9393</v>
      </c>
      <c r="BH38">
        <v>0</v>
      </c>
      <c r="BI38">
        <v>-262</v>
      </c>
      <c r="BJ38">
        <f t="shared" si="17"/>
        <v>9131</v>
      </c>
      <c r="BK38">
        <v>1500</v>
      </c>
      <c r="BL38">
        <f t="shared" si="18"/>
        <v>10631</v>
      </c>
      <c r="BM38">
        <v>424</v>
      </c>
      <c r="BN38">
        <f t="shared" si="19"/>
        <v>5</v>
      </c>
      <c r="BO38">
        <f t="shared" si="20"/>
        <v>25.07311320754717</v>
      </c>
      <c r="BQ38">
        <v>1662</v>
      </c>
      <c r="BR38">
        <v>0</v>
      </c>
      <c r="BS38">
        <v>-72</v>
      </c>
      <c r="BT38">
        <f t="shared" si="21"/>
        <v>1590</v>
      </c>
      <c r="BU38">
        <v>1000</v>
      </c>
      <c r="BV38">
        <f t="shared" si="22"/>
        <v>2590</v>
      </c>
      <c r="BW38">
        <v>512</v>
      </c>
      <c r="BX38">
        <f t="shared" si="23"/>
        <v>5</v>
      </c>
      <c r="BY38">
        <f t="shared" si="24"/>
        <v>5.05859375</v>
      </c>
      <c r="CA38">
        <v>51055</v>
      </c>
    </row>
    <row r="39" spans="1:79" ht="17.25" customHeight="1" x14ac:dyDescent="0.3">
      <c r="A39" s="2">
        <v>44532</v>
      </c>
      <c r="B39" t="s">
        <v>98</v>
      </c>
      <c r="C39" t="s">
        <v>99</v>
      </c>
      <c r="D39" t="s">
        <v>27</v>
      </c>
      <c r="F39">
        <v>1618</v>
      </c>
      <c r="G39">
        <v>0</v>
      </c>
      <c r="H39">
        <v>0</v>
      </c>
      <c r="I39">
        <v>-60</v>
      </c>
      <c r="J39">
        <f t="shared" si="0"/>
        <v>1558</v>
      </c>
      <c r="K39">
        <v>0</v>
      </c>
      <c r="L39">
        <f t="shared" si="1"/>
        <v>1558</v>
      </c>
      <c r="M39">
        <v>100</v>
      </c>
      <c r="N39">
        <v>1</v>
      </c>
      <c r="O39">
        <f t="shared" si="2"/>
        <v>15.58</v>
      </c>
      <c r="Q39">
        <v>600</v>
      </c>
      <c r="R39">
        <v>0</v>
      </c>
      <c r="S39">
        <v>0</v>
      </c>
      <c r="T39">
        <v>-10</v>
      </c>
      <c r="U39">
        <f t="shared" si="3"/>
        <v>590</v>
      </c>
      <c r="V39">
        <v>0</v>
      </c>
      <c r="W39">
        <f t="shared" si="4"/>
        <v>590</v>
      </c>
      <c r="X39">
        <v>26</v>
      </c>
      <c r="Y39">
        <v>2</v>
      </c>
      <c r="Z39">
        <f t="shared" si="5"/>
        <v>22.692307692307693</v>
      </c>
      <c r="AB39">
        <v>9356</v>
      </c>
      <c r="AC39">
        <v>0</v>
      </c>
      <c r="AD39">
        <v>0</v>
      </c>
      <c r="AE39">
        <v>-1465</v>
      </c>
      <c r="AF39">
        <f t="shared" si="6"/>
        <v>7891</v>
      </c>
      <c r="AG39">
        <v>0</v>
      </c>
      <c r="AH39">
        <f t="shared" si="26"/>
        <v>7891</v>
      </c>
      <c r="AI39">
        <v>1637</v>
      </c>
      <c r="AJ39">
        <f t="shared" si="8"/>
        <v>6</v>
      </c>
      <c r="AK39">
        <f t="shared" si="25"/>
        <v>4.820403176542456</v>
      </c>
      <c r="AM39">
        <v>5628</v>
      </c>
      <c r="AN39">
        <v>9000</v>
      </c>
      <c r="AO39">
        <v>-9685</v>
      </c>
      <c r="AP39">
        <f t="shared" si="9"/>
        <v>4943</v>
      </c>
      <c r="AQ39">
        <v>0</v>
      </c>
      <c r="AR39">
        <f t="shared" si="10"/>
        <v>4943</v>
      </c>
      <c r="AS39">
        <v>821</v>
      </c>
      <c r="AT39">
        <f t="shared" si="11"/>
        <v>6</v>
      </c>
      <c r="AU39">
        <f t="shared" si="12"/>
        <v>6.0207064555420216</v>
      </c>
      <c r="AW39">
        <v>7225</v>
      </c>
      <c r="AX39">
        <v>0</v>
      </c>
      <c r="AY39">
        <v>-473</v>
      </c>
      <c r="AZ39">
        <f t="shared" si="13"/>
        <v>6752</v>
      </c>
      <c r="BA39">
        <v>0</v>
      </c>
      <c r="BB39">
        <f t="shared" si="14"/>
        <v>6752</v>
      </c>
      <c r="BC39">
        <v>633</v>
      </c>
      <c r="BD39">
        <f t="shared" si="15"/>
        <v>7</v>
      </c>
      <c r="BE39">
        <f t="shared" si="16"/>
        <v>10.666666666666666</v>
      </c>
      <c r="BG39">
        <v>129</v>
      </c>
      <c r="BH39">
        <v>0</v>
      </c>
      <c r="BI39">
        <v>-20</v>
      </c>
      <c r="BJ39">
        <f t="shared" si="17"/>
        <v>109</v>
      </c>
      <c r="BK39">
        <v>0</v>
      </c>
      <c r="BL39">
        <f t="shared" si="18"/>
        <v>109</v>
      </c>
      <c r="BM39">
        <v>119</v>
      </c>
      <c r="BN39">
        <f t="shared" si="19"/>
        <v>5</v>
      </c>
      <c r="BO39">
        <f t="shared" si="20"/>
        <v>0.91596638655462181</v>
      </c>
      <c r="BQ39">
        <v>358</v>
      </c>
      <c r="BR39">
        <v>0</v>
      </c>
      <c r="BS39">
        <v>0</v>
      </c>
      <c r="BT39">
        <f t="shared" si="21"/>
        <v>358</v>
      </c>
      <c r="BU39">
        <v>0</v>
      </c>
      <c r="BV39">
        <f t="shared" si="22"/>
        <v>358</v>
      </c>
      <c r="BW39">
        <v>89</v>
      </c>
      <c r="BX39">
        <f t="shared" si="23"/>
        <v>5</v>
      </c>
      <c r="BY39">
        <f t="shared" si="24"/>
        <v>4.0224719101123592</v>
      </c>
      <c r="CA39">
        <v>5082</v>
      </c>
    </row>
    <row r="40" spans="1:79" ht="17.25" customHeight="1" x14ac:dyDescent="0.3">
      <c r="A40" s="2">
        <v>44532</v>
      </c>
      <c r="B40" t="s">
        <v>100</v>
      </c>
      <c r="C40" t="s">
        <v>101</v>
      </c>
      <c r="D40" t="s">
        <v>27</v>
      </c>
      <c r="F40">
        <v>11281</v>
      </c>
      <c r="G40">
        <v>0</v>
      </c>
      <c r="H40">
        <v>0</v>
      </c>
      <c r="I40">
        <v>-9457</v>
      </c>
      <c r="J40">
        <f t="shared" si="0"/>
        <v>1824</v>
      </c>
      <c r="K40">
        <v>0</v>
      </c>
      <c r="L40">
        <f t="shared" si="1"/>
        <v>1824</v>
      </c>
      <c r="M40">
        <v>2054</v>
      </c>
      <c r="N40">
        <v>1</v>
      </c>
      <c r="O40">
        <f t="shared" si="2"/>
        <v>0.8880233690360273</v>
      </c>
      <c r="Q40">
        <v>1717</v>
      </c>
      <c r="R40">
        <v>0</v>
      </c>
      <c r="S40">
        <v>0</v>
      </c>
      <c r="T40">
        <v>-160</v>
      </c>
      <c r="U40">
        <f t="shared" si="3"/>
        <v>1557</v>
      </c>
      <c r="V40">
        <v>0</v>
      </c>
      <c r="W40">
        <f t="shared" si="4"/>
        <v>1557</v>
      </c>
      <c r="X40">
        <v>460</v>
      </c>
      <c r="Y40">
        <v>2</v>
      </c>
      <c r="Z40">
        <f t="shared" si="5"/>
        <v>3.3847826086956521</v>
      </c>
      <c r="AB40">
        <v>8948</v>
      </c>
      <c r="AC40">
        <v>0</v>
      </c>
      <c r="AD40">
        <v>190</v>
      </c>
      <c r="AE40">
        <v>-5084</v>
      </c>
      <c r="AF40">
        <f t="shared" si="6"/>
        <v>4054</v>
      </c>
      <c r="AG40">
        <v>110045</v>
      </c>
      <c r="AH40">
        <f t="shared" si="26"/>
        <v>114099</v>
      </c>
      <c r="AI40">
        <v>8249</v>
      </c>
      <c r="AJ40">
        <f t="shared" si="8"/>
        <v>6</v>
      </c>
      <c r="AK40">
        <f t="shared" si="25"/>
        <v>13.831858407079647</v>
      </c>
      <c r="AM40">
        <v>4246</v>
      </c>
      <c r="AN40">
        <v>3000</v>
      </c>
      <c r="AO40">
        <v>-4129</v>
      </c>
      <c r="AP40">
        <f t="shared" si="9"/>
        <v>3117</v>
      </c>
      <c r="AQ40">
        <f>20400</f>
        <v>20400</v>
      </c>
      <c r="AR40">
        <f t="shared" si="10"/>
        <v>23517</v>
      </c>
      <c r="AS40">
        <v>3543</v>
      </c>
      <c r="AT40">
        <f t="shared" si="11"/>
        <v>6</v>
      </c>
      <c r="AU40">
        <f t="shared" si="12"/>
        <v>6.6375952582557156</v>
      </c>
      <c r="AW40">
        <v>1786</v>
      </c>
      <c r="AX40">
        <v>0</v>
      </c>
      <c r="AY40">
        <v>-1309</v>
      </c>
      <c r="AZ40">
        <f t="shared" si="13"/>
        <v>477</v>
      </c>
      <c r="BA40">
        <v>50000</v>
      </c>
      <c r="BB40">
        <f t="shared" si="14"/>
        <v>50477</v>
      </c>
      <c r="BC40">
        <v>2607</v>
      </c>
      <c r="BD40">
        <f t="shared" si="15"/>
        <v>7</v>
      </c>
      <c r="BE40">
        <f t="shared" si="16"/>
        <v>19.362102032988108</v>
      </c>
      <c r="BG40">
        <v>508</v>
      </c>
      <c r="BH40">
        <v>0</v>
      </c>
      <c r="BI40">
        <v>-501</v>
      </c>
      <c r="BJ40">
        <f t="shared" si="17"/>
        <v>7</v>
      </c>
      <c r="BK40">
        <v>9000</v>
      </c>
      <c r="BL40">
        <f t="shared" si="18"/>
        <v>9007</v>
      </c>
      <c r="BM40">
        <v>1129</v>
      </c>
      <c r="BN40">
        <f t="shared" si="19"/>
        <v>5</v>
      </c>
      <c r="BO40">
        <f t="shared" si="20"/>
        <v>7.9778565101860055</v>
      </c>
      <c r="BQ40">
        <v>0</v>
      </c>
      <c r="BR40">
        <v>0</v>
      </c>
      <c r="BS40">
        <v>0</v>
      </c>
      <c r="BT40">
        <f t="shared" si="21"/>
        <v>0</v>
      </c>
      <c r="BU40">
        <v>3200</v>
      </c>
      <c r="BV40">
        <f t="shared" si="22"/>
        <v>3200</v>
      </c>
      <c r="BW40">
        <v>848</v>
      </c>
      <c r="BX40">
        <f t="shared" si="23"/>
        <v>5</v>
      </c>
      <c r="BY40">
        <f t="shared" si="24"/>
        <v>3.7735849056603774</v>
      </c>
      <c r="CA40">
        <v>800</v>
      </c>
    </row>
    <row r="41" spans="1:79" ht="17.25" customHeight="1" x14ac:dyDescent="0.3">
      <c r="A41" s="2">
        <v>44532</v>
      </c>
      <c r="B41" t="s">
        <v>102</v>
      </c>
      <c r="C41" t="s">
        <v>103</v>
      </c>
      <c r="D41" t="s">
        <v>27</v>
      </c>
      <c r="F41">
        <v>1789</v>
      </c>
      <c r="G41">
        <v>0</v>
      </c>
      <c r="H41">
        <v>0</v>
      </c>
      <c r="I41">
        <v>-222</v>
      </c>
      <c r="J41">
        <f t="shared" si="0"/>
        <v>1567</v>
      </c>
      <c r="K41">
        <v>0</v>
      </c>
      <c r="L41">
        <f t="shared" si="1"/>
        <v>1567</v>
      </c>
      <c r="M41">
        <v>209</v>
      </c>
      <c r="N41">
        <v>1</v>
      </c>
      <c r="O41">
        <f t="shared" si="2"/>
        <v>7.4976076555023923</v>
      </c>
      <c r="Q41">
        <v>1777</v>
      </c>
      <c r="R41">
        <v>0</v>
      </c>
      <c r="S41">
        <v>0</v>
      </c>
      <c r="T41">
        <v>0</v>
      </c>
      <c r="U41">
        <f t="shared" si="3"/>
        <v>1777</v>
      </c>
      <c r="V41">
        <v>0</v>
      </c>
      <c r="W41">
        <f t="shared" si="4"/>
        <v>1777</v>
      </c>
      <c r="X41">
        <v>44</v>
      </c>
      <c r="Y41">
        <v>2</v>
      </c>
      <c r="Z41">
        <f t="shared" si="5"/>
        <v>40.386363636363633</v>
      </c>
      <c r="AB41">
        <v>198</v>
      </c>
      <c r="AC41">
        <v>0</v>
      </c>
      <c r="AD41">
        <v>0</v>
      </c>
      <c r="AE41">
        <v>0</v>
      </c>
      <c r="AF41">
        <f t="shared" si="6"/>
        <v>198</v>
      </c>
      <c r="AG41">
        <v>5000</v>
      </c>
      <c r="AH41">
        <f t="shared" si="26"/>
        <v>5198</v>
      </c>
      <c r="AI41">
        <v>220</v>
      </c>
      <c r="AJ41">
        <f t="shared" si="8"/>
        <v>6</v>
      </c>
      <c r="AK41">
        <f t="shared" si="25"/>
        <v>23.627272727272729</v>
      </c>
      <c r="AM41">
        <v>2995</v>
      </c>
      <c r="AN41">
        <v>70</v>
      </c>
      <c r="AO41">
        <v>-50</v>
      </c>
      <c r="AP41">
        <f t="shared" si="9"/>
        <v>3015</v>
      </c>
      <c r="AQ41">
        <v>0</v>
      </c>
      <c r="AR41">
        <f t="shared" si="10"/>
        <v>3015</v>
      </c>
      <c r="AS41">
        <v>69</v>
      </c>
      <c r="AT41">
        <f t="shared" si="11"/>
        <v>6</v>
      </c>
      <c r="AU41">
        <f t="shared" si="12"/>
        <v>43.695652173913047</v>
      </c>
      <c r="AW41">
        <v>134</v>
      </c>
      <c r="AX41">
        <v>0</v>
      </c>
      <c r="AY41">
        <v>-30</v>
      </c>
      <c r="AZ41">
        <f t="shared" si="13"/>
        <v>104</v>
      </c>
      <c r="BA41">
        <v>3000</v>
      </c>
      <c r="BB41">
        <f t="shared" si="14"/>
        <v>3104</v>
      </c>
      <c r="BC41">
        <v>105</v>
      </c>
      <c r="BD41">
        <f t="shared" si="15"/>
        <v>7</v>
      </c>
      <c r="BE41">
        <f t="shared" si="16"/>
        <v>29.561904761904763</v>
      </c>
      <c r="BG41">
        <v>351</v>
      </c>
      <c r="BH41">
        <v>70</v>
      </c>
      <c r="BI41">
        <v>0</v>
      </c>
      <c r="BJ41">
        <f t="shared" si="17"/>
        <v>421</v>
      </c>
      <c r="BK41">
        <v>0</v>
      </c>
      <c r="BL41">
        <f t="shared" si="18"/>
        <v>421</v>
      </c>
      <c r="BM41">
        <v>25</v>
      </c>
      <c r="BN41">
        <f t="shared" si="19"/>
        <v>5</v>
      </c>
      <c r="BO41">
        <f t="shared" si="20"/>
        <v>16.84</v>
      </c>
      <c r="BQ41">
        <v>1444</v>
      </c>
      <c r="BR41">
        <v>0</v>
      </c>
      <c r="BS41">
        <v>0</v>
      </c>
      <c r="BT41">
        <f t="shared" si="21"/>
        <v>1444</v>
      </c>
      <c r="BU41">
        <v>1500</v>
      </c>
      <c r="BV41">
        <f t="shared" si="22"/>
        <v>2944</v>
      </c>
      <c r="BW41">
        <v>36</v>
      </c>
      <c r="BX41">
        <f t="shared" si="23"/>
        <v>5</v>
      </c>
      <c r="BY41">
        <f t="shared" si="24"/>
        <v>81.777777777777771</v>
      </c>
      <c r="CA41">
        <v>15800</v>
      </c>
    </row>
    <row r="42" spans="1:79" ht="17.25" customHeight="1" x14ac:dyDescent="0.3">
      <c r="A42" s="2">
        <v>44532</v>
      </c>
      <c r="B42" t="s">
        <v>104</v>
      </c>
      <c r="C42" t="s">
        <v>105</v>
      </c>
      <c r="D42" t="s">
        <v>27</v>
      </c>
      <c r="F42">
        <v>813</v>
      </c>
      <c r="G42">
        <v>0</v>
      </c>
      <c r="H42">
        <v>0</v>
      </c>
      <c r="I42">
        <v>-130</v>
      </c>
      <c r="J42">
        <f t="shared" si="0"/>
        <v>683</v>
      </c>
      <c r="K42">
        <v>0</v>
      </c>
      <c r="L42">
        <f t="shared" si="1"/>
        <v>683</v>
      </c>
      <c r="M42">
        <v>81</v>
      </c>
      <c r="N42">
        <v>1</v>
      </c>
      <c r="O42">
        <f t="shared" si="2"/>
        <v>8.432098765432098</v>
      </c>
      <c r="Q42">
        <v>846</v>
      </c>
      <c r="R42">
        <v>0</v>
      </c>
      <c r="S42">
        <v>0</v>
      </c>
      <c r="T42">
        <v>-20</v>
      </c>
      <c r="U42">
        <f t="shared" si="3"/>
        <v>826</v>
      </c>
      <c r="V42">
        <v>0</v>
      </c>
      <c r="W42">
        <f t="shared" si="4"/>
        <v>826</v>
      </c>
      <c r="X42">
        <v>21</v>
      </c>
      <c r="Y42">
        <v>2</v>
      </c>
      <c r="Z42">
        <f t="shared" si="5"/>
        <v>39.333333333333336</v>
      </c>
      <c r="AB42">
        <v>961</v>
      </c>
      <c r="AC42">
        <v>0</v>
      </c>
      <c r="AD42">
        <v>0</v>
      </c>
      <c r="AE42">
        <v>0</v>
      </c>
      <c r="AF42">
        <f t="shared" si="6"/>
        <v>961</v>
      </c>
      <c r="AG42">
        <v>999</v>
      </c>
      <c r="AH42">
        <f t="shared" si="26"/>
        <v>1960</v>
      </c>
      <c r="AI42">
        <v>34</v>
      </c>
      <c r="AJ42">
        <f t="shared" si="8"/>
        <v>6</v>
      </c>
      <c r="AK42">
        <f t="shared" si="25"/>
        <v>57.647058823529413</v>
      </c>
      <c r="AM42">
        <v>1844</v>
      </c>
      <c r="AN42">
        <v>0</v>
      </c>
      <c r="AO42">
        <v>-103</v>
      </c>
      <c r="AP42">
        <f t="shared" si="9"/>
        <v>1741</v>
      </c>
      <c r="AQ42">
        <v>0</v>
      </c>
      <c r="AR42">
        <f t="shared" si="10"/>
        <v>1741</v>
      </c>
      <c r="AS42">
        <v>27</v>
      </c>
      <c r="AT42">
        <f t="shared" si="11"/>
        <v>6</v>
      </c>
      <c r="AU42">
        <f t="shared" si="12"/>
        <v>64.481481481481481</v>
      </c>
      <c r="AW42">
        <v>15</v>
      </c>
      <c r="AX42">
        <v>0</v>
      </c>
      <c r="AY42">
        <v>0</v>
      </c>
      <c r="AZ42">
        <f t="shared" si="13"/>
        <v>15</v>
      </c>
      <c r="BA42">
        <v>200</v>
      </c>
      <c r="BB42">
        <f t="shared" si="14"/>
        <v>215</v>
      </c>
      <c r="BC42">
        <v>12</v>
      </c>
      <c r="BD42">
        <f t="shared" si="15"/>
        <v>7</v>
      </c>
      <c r="BE42">
        <f t="shared" si="16"/>
        <v>17.916666666666668</v>
      </c>
      <c r="BG42">
        <v>540</v>
      </c>
      <c r="BH42">
        <v>0</v>
      </c>
      <c r="BI42">
        <v>0</v>
      </c>
      <c r="BJ42">
        <f t="shared" si="17"/>
        <v>540</v>
      </c>
      <c r="BK42">
        <v>0</v>
      </c>
      <c r="BL42">
        <f t="shared" si="18"/>
        <v>540</v>
      </c>
      <c r="BM42">
        <v>9</v>
      </c>
      <c r="BN42">
        <f t="shared" si="19"/>
        <v>5</v>
      </c>
      <c r="BO42">
        <f t="shared" si="20"/>
        <v>60</v>
      </c>
      <c r="BQ42">
        <v>427</v>
      </c>
      <c r="BR42">
        <v>0</v>
      </c>
      <c r="BS42">
        <v>-11</v>
      </c>
      <c r="BT42">
        <f t="shared" si="21"/>
        <v>416</v>
      </c>
      <c r="BU42">
        <v>600</v>
      </c>
      <c r="BV42">
        <f t="shared" si="22"/>
        <v>1016</v>
      </c>
      <c r="BW42">
        <v>23</v>
      </c>
      <c r="BX42">
        <f t="shared" si="23"/>
        <v>5</v>
      </c>
      <c r="BY42">
        <f t="shared" si="24"/>
        <v>44.173913043478258</v>
      </c>
      <c r="CA42">
        <v>0</v>
      </c>
    </row>
    <row r="43" spans="1:79" ht="17.25" customHeight="1" x14ac:dyDescent="0.3">
      <c r="A43" s="2">
        <v>44532</v>
      </c>
      <c r="B43" t="s">
        <v>106</v>
      </c>
      <c r="C43" t="s">
        <v>107</v>
      </c>
      <c r="D43" t="s">
        <v>27</v>
      </c>
      <c r="F43">
        <v>822</v>
      </c>
      <c r="G43">
        <v>0</v>
      </c>
      <c r="H43">
        <v>0</v>
      </c>
      <c r="I43">
        <v>-190</v>
      </c>
      <c r="J43">
        <f t="shared" si="0"/>
        <v>632</v>
      </c>
      <c r="K43">
        <v>0</v>
      </c>
      <c r="L43">
        <f t="shared" si="1"/>
        <v>632</v>
      </c>
      <c r="M43">
        <v>71</v>
      </c>
      <c r="N43">
        <v>1</v>
      </c>
      <c r="O43">
        <f t="shared" si="2"/>
        <v>8.9014084507042259</v>
      </c>
      <c r="Q43">
        <v>320</v>
      </c>
      <c r="R43">
        <v>0</v>
      </c>
      <c r="S43">
        <v>0</v>
      </c>
      <c r="T43">
        <v>0</v>
      </c>
      <c r="U43">
        <f t="shared" si="3"/>
        <v>320</v>
      </c>
      <c r="V43">
        <v>0</v>
      </c>
      <c r="W43">
        <f t="shared" si="4"/>
        <v>320</v>
      </c>
      <c r="X43">
        <v>19</v>
      </c>
      <c r="Y43">
        <v>2</v>
      </c>
      <c r="Z43">
        <f t="shared" si="5"/>
        <v>16.842105263157894</v>
      </c>
      <c r="AB43">
        <v>11</v>
      </c>
      <c r="AC43">
        <v>0</v>
      </c>
      <c r="AD43">
        <v>0</v>
      </c>
      <c r="AE43">
        <v>0</v>
      </c>
      <c r="AF43">
        <f t="shared" si="6"/>
        <v>11</v>
      </c>
      <c r="AG43">
        <v>600</v>
      </c>
      <c r="AH43">
        <f t="shared" si="26"/>
        <v>611</v>
      </c>
      <c r="AI43">
        <v>12</v>
      </c>
      <c r="AJ43">
        <f t="shared" si="8"/>
        <v>6</v>
      </c>
      <c r="AK43">
        <f t="shared" si="25"/>
        <v>50.916666666666664</v>
      </c>
      <c r="AM43">
        <v>1170</v>
      </c>
      <c r="AN43">
        <v>0</v>
      </c>
      <c r="AO43">
        <v>-10</v>
      </c>
      <c r="AP43">
        <f t="shared" si="9"/>
        <v>1160</v>
      </c>
      <c r="AQ43">
        <v>0</v>
      </c>
      <c r="AR43">
        <f t="shared" si="10"/>
        <v>1160</v>
      </c>
      <c r="AS43">
        <v>10</v>
      </c>
      <c r="AT43">
        <f t="shared" si="11"/>
        <v>6</v>
      </c>
      <c r="AU43">
        <f t="shared" si="12"/>
        <v>116</v>
      </c>
      <c r="AW43">
        <v>51</v>
      </c>
      <c r="AX43">
        <v>0</v>
      </c>
      <c r="AY43">
        <v>0</v>
      </c>
      <c r="AZ43">
        <f t="shared" si="13"/>
        <v>51</v>
      </c>
      <c r="BA43">
        <v>0</v>
      </c>
      <c r="BB43">
        <f t="shared" si="14"/>
        <v>51</v>
      </c>
      <c r="BC43">
        <v>2</v>
      </c>
      <c r="BD43">
        <f t="shared" si="15"/>
        <v>7</v>
      </c>
      <c r="BE43">
        <f t="shared" si="16"/>
        <v>25.5</v>
      </c>
      <c r="BG43">
        <v>303</v>
      </c>
      <c r="BH43">
        <v>0</v>
      </c>
      <c r="BI43">
        <v>0</v>
      </c>
      <c r="BJ43">
        <f t="shared" si="17"/>
        <v>303</v>
      </c>
      <c r="BK43">
        <v>400</v>
      </c>
      <c r="BL43">
        <f t="shared" si="18"/>
        <v>703</v>
      </c>
      <c r="BM43">
        <v>8</v>
      </c>
      <c r="BN43">
        <f t="shared" si="19"/>
        <v>5</v>
      </c>
      <c r="BO43">
        <f t="shared" si="20"/>
        <v>87.875</v>
      </c>
      <c r="BQ43">
        <v>255</v>
      </c>
      <c r="BR43">
        <v>0</v>
      </c>
      <c r="BS43">
        <v>0</v>
      </c>
      <c r="BT43">
        <f t="shared" si="21"/>
        <v>255</v>
      </c>
      <c r="BU43">
        <v>600</v>
      </c>
      <c r="BV43">
        <f t="shared" si="22"/>
        <v>855</v>
      </c>
      <c r="BW43">
        <v>21</v>
      </c>
      <c r="BX43">
        <f t="shared" si="23"/>
        <v>5</v>
      </c>
      <c r="BY43">
        <f t="shared" si="24"/>
        <v>40.714285714285715</v>
      </c>
      <c r="CA43">
        <v>3400</v>
      </c>
    </row>
    <row r="44" spans="1:79" ht="17.25" customHeight="1" x14ac:dyDescent="0.3">
      <c r="A44" s="2">
        <v>44532</v>
      </c>
      <c r="B44" t="s">
        <v>108</v>
      </c>
      <c r="C44" t="s">
        <v>109</v>
      </c>
      <c r="D44" t="s">
        <v>27</v>
      </c>
      <c r="F44">
        <v>544</v>
      </c>
      <c r="G44">
        <v>0</v>
      </c>
      <c r="H44">
        <v>0</v>
      </c>
      <c r="I44">
        <v>0</v>
      </c>
      <c r="J44">
        <f t="shared" si="0"/>
        <v>544</v>
      </c>
      <c r="K44">
        <v>0</v>
      </c>
      <c r="L44">
        <f t="shared" si="1"/>
        <v>544</v>
      </c>
      <c r="M44">
        <v>12</v>
      </c>
      <c r="N44">
        <v>1</v>
      </c>
      <c r="O44">
        <f t="shared" si="2"/>
        <v>45.333333333333336</v>
      </c>
      <c r="Q44">
        <v>126</v>
      </c>
      <c r="R44">
        <v>0</v>
      </c>
      <c r="S44">
        <v>0</v>
      </c>
      <c r="T44">
        <v>0</v>
      </c>
      <c r="U44">
        <f t="shared" si="3"/>
        <v>126</v>
      </c>
      <c r="V44">
        <v>0</v>
      </c>
      <c r="W44">
        <f t="shared" si="4"/>
        <v>126</v>
      </c>
      <c r="X44">
        <v>1</v>
      </c>
      <c r="Y44">
        <v>2</v>
      </c>
      <c r="Z44">
        <f t="shared" si="5"/>
        <v>126</v>
      </c>
      <c r="AB44">
        <v>116</v>
      </c>
      <c r="AC44">
        <v>0</v>
      </c>
      <c r="AD44">
        <v>0</v>
      </c>
      <c r="AE44">
        <v>0</v>
      </c>
      <c r="AF44">
        <f t="shared" si="6"/>
        <v>116</v>
      </c>
      <c r="AG44">
        <v>1200</v>
      </c>
      <c r="AH44">
        <f t="shared" si="26"/>
        <v>1316</v>
      </c>
      <c r="AI44">
        <v>17</v>
      </c>
      <c r="AJ44">
        <f t="shared" si="8"/>
        <v>6</v>
      </c>
      <c r="AK44">
        <f>IFERROR(AH44/AI44,0)</f>
        <v>77.411764705882348</v>
      </c>
      <c r="AM44">
        <v>485</v>
      </c>
      <c r="AN44">
        <v>0</v>
      </c>
      <c r="AO44">
        <v>0</v>
      </c>
      <c r="AP44">
        <f t="shared" si="9"/>
        <v>485</v>
      </c>
      <c r="AQ44">
        <v>0</v>
      </c>
      <c r="AR44">
        <f t="shared" si="10"/>
        <v>485</v>
      </c>
      <c r="AS44">
        <v>6</v>
      </c>
      <c r="AT44">
        <f t="shared" si="11"/>
        <v>6</v>
      </c>
      <c r="AU44">
        <f t="shared" si="12"/>
        <v>80.833333333333329</v>
      </c>
      <c r="AW44">
        <v>110</v>
      </c>
      <c r="AX44">
        <v>0</v>
      </c>
      <c r="AY44">
        <v>0</v>
      </c>
      <c r="AZ44">
        <f t="shared" si="13"/>
        <v>110</v>
      </c>
      <c r="BA44">
        <v>300</v>
      </c>
      <c r="BB44">
        <f t="shared" si="14"/>
        <v>410</v>
      </c>
      <c r="BC44">
        <v>7</v>
      </c>
      <c r="BD44">
        <f t="shared" si="15"/>
        <v>7</v>
      </c>
      <c r="BE44">
        <f t="shared" si="16"/>
        <v>58.571428571428569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235</v>
      </c>
      <c r="BR44">
        <v>0</v>
      </c>
      <c r="BS44">
        <v>0</v>
      </c>
      <c r="BT44">
        <f t="shared" si="21"/>
        <v>235</v>
      </c>
      <c r="BU44">
        <v>300</v>
      </c>
      <c r="BV44">
        <f t="shared" si="22"/>
        <v>535</v>
      </c>
      <c r="BW44">
        <v>6</v>
      </c>
      <c r="BX44">
        <f t="shared" si="23"/>
        <v>5</v>
      </c>
      <c r="BY44">
        <f t="shared" si="24"/>
        <v>89.166666666666671</v>
      </c>
      <c r="CA44">
        <v>2400</v>
      </c>
    </row>
    <row r="45" spans="1:79" ht="17.25" customHeight="1" x14ac:dyDescent="0.3">
      <c r="A45" s="2">
        <v>44532</v>
      </c>
      <c r="B45" t="s">
        <v>110</v>
      </c>
      <c r="C45" t="s">
        <v>111</v>
      </c>
      <c r="D45" t="s">
        <v>27</v>
      </c>
      <c r="F45">
        <v>1833</v>
      </c>
      <c r="G45">
        <v>1322</v>
      </c>
      <c r="H45">
        <v>0</v>
      </c>
      <c r="I45">
        <v>-70</v>
      </c>
      <c r="J45">
        <f t="shared" si="0"/>
        <v>3085</v>
      </c>
      <c r="K45">
        <v>0</v>
      </c>
      <c r="L45">
        <f t="shared" si="1"/>
        <v>3085</v>
      </c>
      <c r="M45">
        <v>330</v>
      </c>
      <c r="N45">
        <v>1</v>
      </c>
      <c r="O45">
        <f t="shared" si="2"/>
        <v>9.3484848484848477</v>
      </c>
      <c r="Q45">
        <v>1523</v>
      </c>
      <c r="R45">
        <v>895</v>
      </c>
      <c r="S45">
        <v>0</v>
      </c>
      <c r="T45">
        <v>-5</v>
      </c>
      <c r="U45">
        <f t="shared" si="3"/>
        <v>2413</v>
      </c>
      <c r="V45">
        <v>0</v>
      </c>
      <c r="W45">
        <f t="shared" si="4"/>
        <v>2413</v>
      </c>
      <c r="X45">
        <v>61</v>
      </c>
      <c r="Y45">
        <v>2</v>
      </c>
      <c r="Z45">
        <f t="shared" si="5"/>
        <v>39.557377049180324</v>
      </c>
      <c r="AB45">
        <v>6240</v>
      </c>
      <c r="AC45">
        <v>0</v>
      </c>
      <c r="AD45">
        <v>0</v>
      </c>
      <c r="AE45">
        <v>-1003</v>
      </c>
      <c r="AF45">
        <f t="shared" si="6"/>
        <v>5237</v>
      </c>
      <c r="AG45">
        <v>4000</v>
      </c>
      <c r="AH45">
        <f t="shared" si="26"/>
        <v>9237</v>
      </c>
      <c r="AI45">
        <v>533</v>
      </c>
      <c r="AJ45">
        <f t="shared" si="8"/>
        <v>6</v>
      </c>
      <c r="AK45">
        <f t="shared" si="25"/>
        <v>17.330206378986865</v>
      </c>
      <c r="AM45">
        <v>4963</v>
      </c>
      <c r="AN45">
        <v>2674</v>
      </c>
      <c r="AO45">
        <v>-145</v>
      </c>
      <c r="AP45">
        <f t="shared" si="9"/>
        <v>7492</v>
      </c>
      <c r="AQ45">
        <v>0</v>
      </c>
      <c r="AR45">
        <f t="shared" si="10"/>
        <v>7492</v>
      </c>
      <c r="AS45">
        <v>161</v>
      </c>
      <c r="AT45">
        <f t="shared" si="11"/>
        <v>6</v>
      </c>
      <c r="AU45">
        <f t="shared" si="12"/>
        <v>46.534161490683232</v>
      </c>
      <c r="AW45">
        <v>1556</v>
      </c>
      <c r="AX45">
        <v>2800</v>
      </c>
      <c r="AY45">
        <v>-72</v>
      </c>
      <c r="AZ45">
        <f t="shared" si="13"/>
        <v>4284</v>
      </c>
      <c r="BA45">
        <v>2000</v>
      </c>
      <c r="BB45">
        <f t="shared" si="14"/>
        <v>6284</v>
      </c>
      <c r="BC45">
        <v>203</v>
      </c>
      <c r="BD45">
        <f t="shared" si="15"/>
        <v>7</v>
      </c>
      <c r="BE45">
        <f t="shared" si="16"/>
        <v>30.955665024630541</v>
      </c>
      <c r="BG45">
        <v>2146</v>
      </c>
      <c r="BH45">
        <v>2990</v>
      </c>
      <c r="BI45">
        <v>-142</v>
      </c>
      <c r="BJ45">
        <f t="shared" si="17"/>
        <v>4994</v>
      </c>
      <c r="BK45">
        <v>4000</v>
      </c>
      <c r="BL45">
        <f t="shared" si="18"/>
        <v>8994</v>
      </c>
      <c r="BM45">
        <v>227</v>
      </c>
      <c r="BN45">
        <f t="shared" si="19"/>
        <v>5</v>
      </c>
      <c r="BO45">
        <f t="shared" si="20"/>
        <v>39.621145374449341</v>
      </c>
      <c r="BQ45">
        <v>2473</v>
      </c>
      <c r="BR45">
        <v>1943</v>
      </c>
      <c r="BS45">
        <v>-95</v>
      </c>
      <c r="BT45">
        <f t="shared" si="21"/>
        <v>4321</v>
      </c>
      <c r="BU45">
        <v>3000</v>
      </c>
      <c r="BV45">
        <f t="shared" si="22"/>
        <v>7321</v>
      </c>
      <c r="BW45">
        <v>142</v>
      </c>
      <c r="BX45">
        <f t="shared" si="23"/>
        <v>5</v>
      </c>
      <c r="BY45">
        <f t="shared" si="24"/>
        <v>51.556338028169016</v>
      </c>
      <c r="CA45">
        <v>61140</v>
      </c>
    </row>
    <row r="46" spans="1:79" ht="17.25" customHeight="1" x14ac:dyDescent="0.3">
      <c r="A46" s="2">
        <v>44532</v>
      </c>
      <c r="B46" t="s">
        <v>112</v>
      </c>
      <c r="C46" t="s">
        <v>113</v>
      </c>
      <c r="D46" t="s">
        <v>27</v>
      </c>
      <c r="F46">
        <v>1552</v>
      </c>
      <c r="G46">
        <v>1321</v>
      </c>
      <c r="H46">
        <v>0</v>
      </c>
      <c r="I46">
        <v>-31</v>
      </c>
      <c r="J46">
        <f t="shared" si="0"/>
        <v>2842</v>
      </c>
      <c r="K46">
        <v>0</v>
      </c>
      <c r="L46">
        <f t="shared" si="1"/>
        <v>2842</v>
      </c>
      <c r="M46">
        <v>184</v>
      </c>
      <c r="N46">
        <v>1</v>
      </c>
      <c r="O46">
        <f t="shared" si="2"/>
        <v>15.445652173913043</v>
      </c>
      <c r="Q46">
        <v>1580</v>
      </c>
      <c r="R46">
        <v>1050</v>
      </c>
      <c r="S46">
        <v>0</v>
      </c>
      <c r="T46">
        <v>-16</v>
      </c>
      <c r="U46">
        <f t="shared" si="3"/>
        <v>2614</v>
      </c>
      <c r="V46">
        <v>0</v>
      </c>
      <c r="W46">
        <f t="shared" si="4"/>
        <v>2614</v>
      </c>
      <c r="X46">
        <v>85</v>
      </c>
      <c r="Y46">
        <v>2</v>
      </c>
      <c r="Z46">
        <f t="shared" si="5"/>
        <v>30.752941176470589</v>
      </c>
      <c r="AB46">
        <v>7431</v>
      </c>
      <c r="AC46">
        <v>0</v>
      </c>
      <c r="AD46">
        <v>0</v>
      </c>
      <c r="AE46">
        <v>-49</v>
      </c>
      <c r="AF46">
        <f t="shared" si="6"/>
        <v>7382</v>
      </c>
      <c r="AG46">
        <v>3000</v>
      </c>
      <c r="AH46">
        <f t="shared" si="26"/>
        <v>10382</v>
      </c>
      <c r="AI46">
        <v>417</v>
      </c>
      <c r="AJ46">
        <f t="shared" si="8"/>
        <v>6</v>
      </c>
      <c r="AK46">
        <f t="shared" si="25"/>
        <v>24.896882494004796</v>
      </c>
      <c r="AM46">
        <v>5428</v>
      </c>
      <c r="AN46">
        <v>2770</v>
      </c>
      <c r="AO46">
        <v>-95</v>
      </c>
      <c r="AP46">
        <f t="shared" si="9"/>
        <v>8103</v>
      </c>
      <c r="AQ46">
        <v>0</v>
      </c>
      <c r="AR46">
        <f t="shared" si="10"/>
        <v>8103</v>
      </c>
      <c r="AS46">
        <v>166</v>
      </c>
      <c r="AT46">
        <f t="shared" si="11"/>
        <v>6</v>
      </c>
      <c r="AU46">
        <f t="shared" si="12"/>
        <v>48.813253012048193</v>
      </c>
      <c r="AW46">
        <v>4594</v>
      </c>
      <c r="AX46">
        <v>3140</v>
      </c>
      <c r="AY46">
        <v>-114</v>
      </c>
      <c r="AZ46">
        <f t="shared" si="13"/>
        <v>7620</v>
      </c>
      <c r="BA46">
        <v>2000</v>
      </c>
      <c r="BB46">
        <f t="shared" si="14"/>
        <v>9620</v>
      </c>
      <c r="BC46">
        <v>161</v>
      </c>
      <c r="BD46">
        <f t="shared" si="15"/>
        <v>7</v>
      </c>
      <c r="BE46">
        <f t="shared" si="16"/>
        <v>59.751552795031053</v>
      </c>
      <c r="BG46">
        <v>132</v>
      </c>
      <c r="BH46">
        <v>2280</v>
      </c>
      <c r="BI46">
        <v>-24</v>
      </c>
      <c r="BJ46">
        <f t="shared" si="17"/>
        <v>2388</v>
      </c>
      <c r="BK46">
        <v>3000</v>
      </c>
      <c r="BL46">
        <f t="shared" si="18"/>
        <v>5388</v>
      </c>
      <c r="BM46">
        <v>93</v>
      </c>
      <c r="BN46">
        <f t="shared" si="19"/>
        <v>5</v>
      </c>
      <c r="BO46">
        <f t="shared" si="20"/>
        <v>57.935483870967744</v>
      </c>
      <c r="BQ46">
        <v>625</v>
      </c>
      <c r="BR46">
        <v>640</v>
      </c>
      <c r="BS46">
        <v>-21</v>
      </c>
      <c r="BT46">
        <f t="shared" si="21"/>
        <v>1244</v>
      </c>
      <c r="BU46">
        <v>1400</v>
      </c>
      <c r="BV46">
        <f t="shared" si="22"/>
        <v>2644</v>
      </c>
      <c r="BW46">
        <v>78</v>
      </c>
      <c r="BX46">
        <f t="shared" si="23"/>
        <v>5</v>
      </c>
      <c r="BY46">
        <f t="shared" si="24"/>
        <v>33.897435897435898</v>
      </c>
      <c r="CA46">
        <v>47419</v>
      </c>
    </row>
    <row r="47" spans="1:79" ht="17.25" customHeight="1" x14ac:dyDescent="0.3">
      <c r="A47" s="2">
        <v>44532</v>
      </c>
      <c r="B47" t="s">
        <v>114</v>
      </c>
      <c r="C47" t="s">
        <v>115</v>
      </c>
      <c r="D47" t="s">
        <v>27</v>
      </c>
      <c r="F47">
        <v>734</v>
      </c>
      <c r="G47">
        <v>449</v>
      </c>
      <c r="H47">
        <v>0</v>
      </c>
      <c r="I47">
        <v>-3</v>
      </c>
      <c r="J47">
        <f t="shared" si="0"/>
        <v>1180</v>
      </c>
      <c r="K47">
        <v>0</v>
      </c>
      <c r="L47">
        <f t="shared" si="1"/>
        <v>1180</v>
      </c>
      <c r="M47">
        <v>57</v>
      </c>
      <c r="N47">
        <v>1</v>
      </c>
      <c r="O47">
        <f t="shared" si="2"/>
        <v>20.701754385964911</v>
      </c>
      <c r="Q47">
        <v>345</v>
      </c>
      <c r="R47">
        <v>250</v>
      </c>
      <c r="S47">
        <v>0</v>
      </c>
      <c r="T47">
        <v>0</v>
      </c>
      <c r="U47">
        <f t="shared" si="3"/>
        <v>595</v>
      </c>
      <c r="V47">
        <v>0</v>
      </c>
      <c r="W47">
        <f t="shared" si="4"/>
        <v>595</v>
      </c>
      <c r="X47">
        <v>68</v>
      </c>
      <c r="Y47">
        <v>2</v>
      </c>
      <c r="Z47">
        <f t="shared" si="5"/>
        <v>8.75</v>
      </c>
      <c r="AB47">
        <v>922</v>
      </c>
      <c r="AC47">
        <v>0</v>
      </c>
      <c r="AD47">
        <v>0</v>
      </c>
      <c r="AE47">
        <v>0</v>
      </c>
      <c r="AF47">
        <f t="shared" si="6"/>
        <v>922</v>
      </c>
      <c r="AG47">
        <v>0</v>
      </c>
      <c r="AH47">
        <f t="shared" si="26"/>
        <v>922</v>
      </c>
      <c r="AI47">
        <v>26</v>
      </c>
      <c r="AJ47">
        <f t="shared" si="8"/>
        <v>6</v>
      </c>
      <c r="AK47">
        <f t="shared" si="25"/>
        <v>35.46153846153846</v>
      </c>
      <c r="AM47">
        <v>1157</v>
      </c>
      <c r="AN47">
        <v>550</v>
      </c>
      <c r="AO47">
        <v>0</v>
      </c>
      <c r="AP47">
        <f t="shared" si="9"/>
        <v>1707</v>
      </c>
      <c r="AQ47">
        <v>0</v>
      </c>
      <c r="AR47">
        <f t="shared" si="10"/>
        <v>1707</v>
      </c>
      <c r="AS47">
        <v>20</v>
      </c>
      <c r="AT47">
        <f t="shared" si="11"/>
        <v>6</v>
      </c>
      <c r="AU47">
        <f t="shared" si="12"/>
        <v>85.35</v>
      </c>
      <c r="AW47">
        <v>313</v>
      </c>
      <c r="AX47">
        <v>770</v>
      </c>
      <c r="AY47">
        <v>0</v>
      </c>
      <c r="AZ47">
        <f t="shared" si="13"/>
        <v>1083</v>
      </c>
      <c r="BA47">
        <v>0</v>
      </c>
      <c r="BB47">
        <f t="shared" si="14"/>
        <v>1083</v>
      </c>
      <c r="BC47">
        <v>14</v>
      </c>
      <c r="BD47">
        <f t="shared" si="15"/>
        <v>7</v>
      </c>
      <c r="BE47">
        <f t="shared" si="16"/>
        <v>77.357142857142861</v>
      </c>
      <c r="BG47">
        <v>268</v>
      </c>
      <c r="BH47">
        <v>2200</v>
      </c>
      <c r="BI47">
        <v>0</v>
      </c>
      <c r="BJ47">
        <f t="shared" si="17"/>
        <v>2468</v>
      </c>
      <c r="BK47">
        <v>0</v>
      </c>
      <c r="BL47">
        <f t="shared" si="18"/>
        <v>2468</v>
      </c>
      <c r="BM47">
        <v>12</v>
      </c>
      <c r="BN47">
        <f t="shared" si="19"/>
        <v>5</v>
      </c>
      <c r="BO47">
        <f t="shared" si="20"/>
        <v>205.66666666666666</v>
      </c>
      <c r="BQ47">
        <v>610</v>
      </c>
      <c r="BR47">
        <v>373</v>
      </c>
      <c r="BS47">
        <v>0</v>
      </c>
      <c r="BT47">
        <f t="shared" si="21"/>
        <v>983</v>
      </c>
      <c r="BU47">
        <v>200</v>
      </c>
      <c r="BV47">
        <f t="shared" si="22"/>
        <v>1183</v>
      </c>
      <c r="BW47">
        <v>11</v>
      </c>
      <c r="BX47">
        <f t="shared" si="23"/>
        <v>5</v>
      </c>
      <c r="BY47">
        <f t="shared" si="24"/>
        <v>107.54545454545455</v>
      </c>
      <c r="CA47">
        <v>1396</v>
      </c>
    </row>
    <row r="48" spans="1:79" ht="17.25" customHeight="1" x14ac:dyDescent="0.3">
      <c r="A48" s="2">
        <v>44532</v>
      </c>
      <c r="B48" t="s">
        <v>116</v>
      </c>
      <c r="C48" t="s">
        <v>117</v>
      </c>
      <c r="D48" t="s">
        <v>27</v>
      </c>
      <c r="F48">
        <v>1103</v>
      </c>
      <c r="G48">
        <v>100</v>
      </c>
      <c r="H48">
        <v>0</v>
      </c>
      <c r="I48">
        <v>-43</v>
      </c>
      <c r="J48">
        <f t="shared" si="0"/>
        <v>1160</v>
      </c>
      <c r="K48">
        <v>0</v>
      </c>
      <c r="L48">
        <f t="shared" si="1"/>
        <v>1160</v>
      </c>
      <c r="M48">
        <v>222</v>
      </c>
      <c r="N48">
        <v>1</v>
      </c>
      <c r="O48">
        <f t="shared" si="2"/>
        <v>5.2252252252252251</v>
      </c>
      <c r="Q48">
        <v>1237</v>
      </c>
      <c r="R48">
        <v>0</v>
      </c>
      <c r="S48">
        <v>0</v>
      </c>
      <c r="T48">
        <v>-32</v>
      </c>
      <c r="U48">
        <f t="shared" si="3"/>
        <v>1205</v>
      </c>
      <c r="V48">
        <v>0</v>
      </c>
      <c r="W48">
        <f t="shared" si="4"/>
        <v>1205</v>
      </c>
      <c r="X48">
        <v>53</v>
      </c>
      <c r="Y48">
        <v>2</v>
      </c>
      <c r="Z48">
        <f t="shared" si="5"/>
        <v>22.735849056603772</v>
      </c>
      <c r="AB48">
        <v>17433</v>
      </c>
      <c r="AC48">
        <v>0</v>
      </c>
      <c r="AD48">
        <v>0</v>
      </c>
      <c r="AE48">
        <v>-7863</v>
      </c>
      <c r="AF48">
        <f t="shared" si="6"/>
        <v>9570</v>
      </c>
      <c r="AG48">
        <v>15030</v>
      </c>
      <c r="AH48">
        <f t="shared" si="26"/>
        <v>24600</v>
      </c>
      <c r="AI48">
        <v>1523</v>
      </c>
      <c r="AJ48">
        <f t="shared" si="8"/>
        <v>6</v>
      </c>
      <c r="AK48">
        <f t="shared" si="25"/>
        <v>16.152330925804332</v>
      </c>
      <c r="AM48">
        <v>13825</v>
      </c>
      <c r="AN48">
        <v>2280</v>
      </c>
      <c r="AO48">
        <v>-387</v>
      </c>
      <c r="AP48">
        <f t="shared" si="9"/>
        <v>15718</v>
      </c>
      <c r="AQ48">
        <v>0</v>
      </c>
      <c r="AR48">
        <f t="shared" si="10"/>
        <v>15718</v>
      </c>
      <c r="AS48">
        <v>266</v>
      </c>
      <c r="AT48">
        <f t="shared" si="11"/>
        <v>6</v>
      </c>
      <c r="AU48">
        <f t="shared" si="12"/>
        <v>59.090225563909776</v>
      </c>
      <c r="AW48">
        <v>1424</v>
      </c>
      <c r="AX48">
        <v>50</v>
      </c>
      <c r="AY48">
        <v>-152</v>
      </c>
      <c r="AZ48">
        <f t="shared" si="13"/>
        <v>1322</v>
      </c>
      <c r="BA48">
        <v>6000</v>
      </c>
      <c r="BB48">
        <f t="shared" si="14"/>
        <v>7322</v>
      </c>
      <c r="BC48">
        <v>205</v>
      </c>
      <c r="BD48">
        <f t="shared" si="15"/>
        <v>7</v>
      </c>
      <c r="BE48">
        <f t="shared" si="16"/>
        <v>35.717073170731709</v>
      </c>
      <c r="BG48">
        <v>6708</v>
      </c>
      <c r="BH48">
        <v>160</v>
      </c>
      <c r="BI48">
        <v>-99</v>
      </c>
      <c r="BJ48">
        <f t="shared" si="17"/>
        <v>6769</v>
      </c>
      <c r="BK48">
        <v>0</v>
      </c>
      <c r="BL48">
        <f t="shared" si="18"/>
        <v>6769</v>
      </c>
      <c r="BM48">
        <v>92</v>
      </c>
      <c r="BN48">
        <f t="shared" si="19"/>
        <v>5</v>
      </c>
      <c r="BO48">
        <f t="shared" si="20"/>
        <v>73.576086956521735</v>
      </c>
      <c r="BQ48">
        <v>642</v>
      </c>
      <c r="BR48">
        <v>1216</v>
      </c>
      <c r="BS48">
        <v>-49</v>
      </c>
      <c r="BT48">
        <f t="shared" si="21"/>
        <v>1809</v>
      </c>
      <c r="BU48">
        <v>0</v>
      </c>
      <c r="BV48">
        <f t="shared" si="22"/>
        <v>1809</v>
      </c>
      <c r="BW48">
        <v>143</v>
      </c>
      <c r="BX48">
        <f t="shared" si="23"/>
        <v>5</v>
      </c>
      <c r="BY48">
        <f t="shared" si="24"/>
        <v>12.65034965034965</v>
      </c>
      <c r="CA48">
        <v>4057</v>
      </c>
    </row>
    <row r="49" spans="1:79" ht="17.25" customHeight="1" x14ac:dyDescent="0.3">
      <c r="A49" s="2">
        <v>44532</v>
      </c>
      <c r="B49" t="s">
        <v>118</v>
      </c>
      <c r="C49" t="s">
        <v>119</v>
      </c>
      <c r="D49" t="s">
        <v>27</v>
      </c>
      <c r="F49">
        <v>302</v>
      </c>
      <c r="G49">
        <v>0</v>
      </c>
      <c r="H49">
        <v>0</v>
      </c>
      <c r="I49">
        <v>0</v>
      </c>
      <c r="J49">
        <f t="shared" si="0"/>
        <v>302</v>
      </c>
      <c r="K49">
        <v>0</v>
      </c>
      <c r="L49">
        <f t="shared" si="1"/>
        <v>302</v>
      </c>
      <c r="M49">
        <v>15</v>
      </c>
      <c r="N49">
        <v>1</v>
      </c>
      <c r="O49">
        <f t="shared" si="2"/>
        <v>20.133333333333333</v>
      </c>
      <c r="Q49">
        <v>7</v>
      </c>
      <c r="R49">
        <v>0</v>
      </c>
      <c r="S49">
        <v>0</v>
      </c>
      <c r="T49">
        <v>0</v>
      </c>
      <c r="U49">
        <f t="shared" si="3"/>
        <v>7</v>
      </c>
      <c r="V49">
        <v>0</v>
      </c>
      <c r="W49">
        <f t="shared" si="4"/>
        <v>7</v>
      </c>
      <c r="X49">
        <v>5</v>
      </c>
      <c r="Y49">
        <v>2</v>
      </c>
      <c r="Z49">
        <f t="shared" si="5"/>
        <v>1.4</v>
      </c>
      <c r="AB49">
        <v>6</v>
      </c>
      <c r="AC49">
        <v>0</v>
      </c>
      <c r="AD49">
        <v>0</v>
      </c>
      <c r="AE49">
        <v>0</v>
      </c>
      <c r="AF49">
        <f t="shared" si="6"/>
        <v>6</v>
      </c>
      <c r="AG49">
        <v>1280</v>
      </c>
      <c r="AH49">
        <f t="shared" si="26"/>
        <v>1286</v>
      </c>
      <c r="AI49">
        <v>23</v>
      </c>
      <c r="AJ49">
        <f t="shared" si="8"/>
        <v>6</v>
      </c>
      <c r="AK49">
        <f t="shared" si="25"/>
        <v>55.913043478260867</v>
      </c>
      <c r="AM49">
        <v>997</v>
      </c>
      <c r="AN49">
        <v>0</v>
      </c>
      <c r="AO49">
        <v>0</v>
      </c>
      <c r="AP49">
        <f t="shared" si="9"/>
        <v>997</v>
      </c>
      <c r="AQ49">
        <v>0</v>
      </c>
      <c r="AR49">
        <f t="shared" si="10"/>
        <v>997</v>
      </c>
      <c r="AS49">
        <v>22</v>
      </c>
      <c r="AT49">
        <f t="shared" si="11"/>
        <v>6</v>
      </c>
      <c r="AU49">
        <f t="shared" si="12"/>
        <v>45.31818181818182</v>
      </c>
      <c r="AW49">
        <v>299</v>
      </c>
      <c r="AX49">
        <v>0</v>
      </c>
      <c r="AY49">
        <v>0</v>
      </c>
      <c r="AZ49">
        <f t="shared" si="13"/>
        <v>299</v>
      </c>
      <c r="BA49">
        <v>0</v>
      </c>
      <c r="BB49">
        <f t="shared" si="14"/>
        <v>299</v>
      </c>
      <c r="BC49">
        <v>35</v>
      </c>
      <c r="BD49">
        <f t="shared" si="15"/>
        <v>7</v>
      </c>
      <c r="BE49">
        <f t="shared" si="16"/>
        <v>8.5428571428571427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1191</v>
      </c>
      <c r="BR49">
        <v>0</v>
      </c>
      <c r="BS49">
        <v>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1:79" ht="17.25" customHeight="1" x14ac:dyDescent="0.3">
      <c r="A50" s="2">
        <v>44532</v>
      </c>
      <c r="B50" t="s">
        <v>120</v>
      </c>
      <c r="C50" t="s">
        <v>121</v>
      </c>
      <c r="D50" t="s">
        <v>27</v>
      </c>
      <c r="F50">
        <v>672</v>
      </c>
      <c r="G50">
        <v>0</v>
      </c>
      <c r="H50">
        <v>0</v>
      </c>
      <c r="I50">
        <v>-56</v>
      </c>
      <c r="J50">
        <f t="shared" si="0"/>
        <v>616</v>
      </c>
      <c r="K50">
        <v>0</v>
      </c>
      <c r="L50">
        <f t="shared" si="1"/>
        <v>616</v>
      </c>
      <c r="M50">
        <v>64</v>
      </c>
      <c r="N50">
        <v>1</v>
      </c>
      <c r="O50">
        <f t="shared" si="2"/>
        <v>9.625</v>
      </c>
      <c r="Q50">
        <v>409</v>
      </c>
      <c r="R50">
        <v>0</v>
      </c>
      <c r="S50">
        <v>0</v>
      </c>
      <c r="T50">
        <v>0</v>
      </c>
      <c r="U50">
        <f t="shared" si="3"/>
        <v>409</v>
      </c>
      <c r="V50">
        <v>0</v>
      </c>
      <c r="W50">
        <f t="shared" si="4"/>
        <v>409</v>
      </c>
      <c r="X50">
        <v>9</v>
      </c>
      <c r="Y50">
        <v>2</v>
      </c>
      <c r="Z50">
        <f t="shared" si="5"/>
        <v>45.444444444444443</v>
      </c>
      <c r="AB50">
        <v>1390</v>
      </c>
      <c r="AC50">
        <v>0</v>
      </c>
      <c r="AD50">
        <v>0</v>
      </c>
      <c r="AE50">
        <v>-15</v>
      </c>
      <c r="AF50">
        <f t="shared" si="6"/>
        <v>1375</v>
      </c>
      <c r="AG50">
        <v>800</v>
      </c>
      <c r="AH50">
        <f t="shared" si="26"/>
        <v>2175</v>
      </c>
      <c r="AI50">
        <v>66</v>
      </c>
      <c r="AJ50">
        <f t="shared" si="8"/>
        <v>6</v>
      </c>
      <c r="AK50">
        <f t="shared" si="25"/>
        <v>32.954545454545453</v>
      </c>
      <c r="AM50">
        <v>2633</v>
      </c>
      <c r="AN50">
        <v>430</v>
      </c>
      <c r="AO50">
        <v>-105</v>
      </c>
      <c r="AP50">
        <f t="shared" si="9"/>
        <v>2958</v>
      </c>
      <c r="AQ50">
        <v>0</v>
      </c>
      <c r="AR50">
        <f t="shared" si="10"/>
        <v>2958</v>
      </c>
      <c r="AS50">
        <v>53</v>
      </c>
      <c r="AT50">
        <f t="shared" si="11"/>
        <v>6</v>
      </c>
      <c r="AU50">
        <f t="shared" si="12"/>
        <v>55.811320754716981</v>
      </c>
      <c r="AW50">
        <v>1118</v>
      </c>
      <c r="AX50">
        <v>0</v>
      </c>
      <c r="AY50">
        <v>-10</v>
      </c>
      <c r="AZ50">
        <f t="shared" si="13"/>
        <v>1108</v>
      </c>
      <c r="BA50">
        <v>0</v>
      </c>
      <c r="BB50">
        <f t="shared" si="14"/>
        <v>1108</v>
      </c>
      <c r="BC50">
        <v>44</v>
      </c>
      <c r="BD50">
        <f t="shared" si="15"/>
        <v>7</v>
      </c>
      <c r="BE50">
        <f t="shared" si="16"/>
        <v>25.181818181818183</v>
      </c>
      <c r="BG50">
        <v>498</v>
      </c>
      <c r="BH50">
        <v>0</v>
      </c>
      <c r="BI50">
        <v>0</v>
      </c>
      <c r="BJ50">
        <f t="shared" si="17"/>
        <v>498</v>
      </c>
      <c r="BK50">
        <v>800</v>
      </c>
      <c r="BL50">
        <f t="shared" si="18"/>
        <v>1298</v>
      </c>
      <c r="BM50">
        <v>29</v>
      </c>
      <c r="BN50">
        <f t="shared" si="19"/>
        <v>5</v>
      </c>
      <c r="BO50">
        <f t="shared" si="20"/>
        <v>44.758620689655174</v>
      </c>
      <c r="BQ50">
        <v>1165</v>
      </c>
      <c r="BR50">
        <v>0</v>
      </c>
      <c r="BS50">
        <v>0</v>
      </c>
      <c r="BT50">
        <f t="shared" si="21"/>
        <v>1165</v>
      </c>
      <c r="BU50">
        <v>400</v>
      </c>
      <c r="BV50">
        <f t="shared" si="22"/>
        <v>1565</v>
      </c>
      <c r="BW50">
        <v>23</v>
      </c>
      <c r="BX50">
        <f t="shared" si="23"/>
        <v>5</v>
      </c>
      <c r="BY50">
        <f t="shared" si="24"/>
        <v>68.043478260869563</v>
      </c>
      <c r="CA50">
        <v>10000</v>
      </c>
    </row>
    <row r="51" spans="1:79" ht="17.25" customHeight="1" x14ac:dyDescent="0.3">
      <c r="A51" s="2">
        <v>44532</v>
      </c>
      <c r="B51" t="s">
        <v>122</v>
      </c>
      <c r="C51" t="s">
        <v>123</v>
      </c>
      <c r="D51" t="s">
        <v>27</v>
      </c>
      <c r="F51">
        <v>815</v>
      </c>
      <c r="G51">
        <v>0</v>
      </c>
      <c r="H51">
        <v>0</v>
      </c>
      <c r="I51">
        <v>0</v>
      </c>
      <c r="J51">
        <f t="shared" si="0"/>
        <v>815</v>
      </c>
      <c r="K51">
        <v>0</v>
      </c>
      <c r="L51">
        <f t="shared" si="1"/>
        <v>815</v>
      </c>
      <c r="M51">
        <v>42</v>
      </c>
      <c r="N51">
        <v>1</v>
      </c>
      <c r="O51">
        <f t="shared" si="2"/>
        <v>19.404761904761905</v>
      </c>
      <c r="Q51">
        <v>427</v>
      </c>
      <c r="R51">
        <v>0</v>
      </c>
      <c r="S51">
        <v>0</v>
      </c>
      <c r="T51">
        <v>0</v>
      </c>
      <c r="U51">
        <f t="shared" si="3"/>
        <v>427</v>
      </c>
      <c r="V51">
        <v>0</v>
      </c>
      <c r="W51">
        <f t="shared" si="4"/>
        <v>427</v>
      </c>
      <c r="X51">
        <v>6</v>
      </c>
      <c r="Y51">
        <v>2</v>
      </c>
      <c r="Z51">
        <f t="shared" si="5"/>
        <v>71.166666666666671</v>
      </c>
      <c r="AB51">
        <v>2477</v>
      </c>
      <c r="AC51">
        <v>0</v>
      </c>
      <c r="AD51">
        <v>0</v>
      </c>
      <c r="AE51">
        <v>-17</v>
      </c>
      <c r="AF51">
        <f t="shared" si="6"/>
        <v>2460</v>
      </c>
      <c r="AG51">
        <v>0</v>
      </c>
      <c r="AH51">
        <f t="shared" si="26"/>
        <v>2460</v>
      </c>
      <c r="AI51">
        <v>101</v>
      </c>
      <c r="AJ51">
        <f t="shared" si="8"/>
        <v>6</v>
      </c>
      <c r="AK51">
        <f t="shared" si="25"/>
        <v>24.356435643564357</v>
      </c>
      <c r="AM51">
        <v>2069</v>
      </c>
      <c r="AN51">
        <v>0</v>
      </c>
      <c r="AO51">
        <v>-34</v>
      </c>
      <c r="AP51">
        <f t="shared" si="9"/>
        <v>2035</v>
      </c>
      <c r="AQ51">
        <v>0</v>
      </c>
      <c r="AR51">
        <f t="shared" si="10"/>
        <v>2035</v>
      </c>
      <c r="AS51">
        <v>37</v>
      </c>
      <c r="AT51">
        <f t="shared" si="11"/>
        <v>6</v>
      </c>
      <c r="AU51">
        <f t="shared" si="12"/>
        <v>55</v>
      </c>
      <c r="AW51">
        <v>2432</v>
      </c>
      <c r="AX51">
        <v>0</v>
      </c>
      <c r="AY51">
        <v>0</v>
      </c>
      <c r="AZ51">
        <f t="shared" si="13"/>
        <v>2432</v>
      </c>
      <c r="BA51">
        <v>0</v>
      </c>
      <c r="BB51">
        <f t="shared" si="14"/>
        <v>2432</v>
      </c>
      <c r="BC51">
        <v>66</v>
      </c>
      <c r="BD51">
        <f t="shared" si="15"/>
        <v>7</v>
      </c>
      <c r="BE51">
        <f t="shared" si="16"/>
        <v>36.848484848484851</v>
      </c>
      <c r="BG51">
        <v>1046</v>
      </c>
      <c r="BH51">
        <v>0</v>
      </c>
      <c r="BI51">
        <v>0</v>
      </c>
      <c r="BJ51">
        <f t="shared" si="17"/>
        <v>1046</v>
      </c>
      <c r="BK51">
        <v>500</v>
      </c>
      <c r="BL51">
        <f t="shared" si="18"/>
        <v>1546</v>
      </c>
      <c r="BM51">
        <v>30</v>
      </c>
      <c r="BN51">
        <f t="shared" si="19"/>
        <v>5</v>
      </c>
      <c r="BO51">
        <f t="shared" si="20"/>
        <v>51.533333333333331</v>
      </c>
      <c r="BQ51">
        <v>132</v>
      </c>
      <c r="BR51">
        <v>0</v>
      </c>
      <c r="BS51">
        <v>0</v>
      </c>
      <c r="BT51">
        <f t="shared" si="21"/>
        <v>132</v>
      </c>
      <c r="BU51">
        <v>500</v>
      </c>
      <c r="BV51">
        <f t="shared" si="22"/>
        <v>632</v>
      </c>
      <c r="BW51">
        <v>33</v>
      </c>
      <c r="BX51">
        <f t="shared" si="23"/>
        <v>5</v>
      </c>
      <c r="BY51">
        <f t="shared" si="24"/>
        <v>19.151515151515152</v>
      </c>
      <c r="CA51">
        <v>20445</v>
      </c>
    </row>
    <row r="52" spans="1:79" ht="17.25" customHeight="1" x14ac:dyDescent="0.3">
      <c r="A52" s="2">
        <v>44532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26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44532</v>
      </c>
      <c r="B53" t="s">
        <v>126</v>
      </c>
      <c r="C53" t="s">
        <v>127</v>
      </c>
      <c r="D53" t="s">
        <v>27</v>
      </c>
      <c r="F53">
        <v>1548</v>
      </c>
      <c r="G53">
        <v>1348</v>
      </c>
      <c r="H53">
        <v>0</v>
      </c>
      <c r="I53">
        <v>-45</v>
      </c>
      <c r="J53">
        <f t="shared" si="0"/>
        <v>2851</v>
      </c>
      <c r="K53">
        <v>0</v>
      </c>
      <c r="L53">
        <f t="shared" si="1"/>
        <v>2851</v>
      </c>
      <c r="M53">
        <v>111</v>
      </c>
      <c r="N53">
        <v>1</v>
      </c>
      <c r="O53">
        <f t="shared" si="2"/>
        <v>25.684684684684683</v>
      </c>
      <c r="Q53">
        <v>757</v>
      </c>
      <c r="R53">
        <v>820</v>
      </c>
      <c r="S53">
        <v>0</v>
      </c>
      <c r="T53">
        <v>0</v>
      </c>
      <c r="U53">
        <f t="shared" si="3"/>
        <v>1577</v>
      </c>
      <c r="V53">
        <v>0</v>
      </c>
      <c r="W53">
        <f t="shared" si="4"/>
        <v>1577</v>
      </c>
      <c r="X53">
        <v>20</v>
      </c>
      <c r="Y53">
        <v>2</v>
      </c>
      <c r="Z53">
        <f t="shared" si="5"/>
        <v>78.849999999999994</v>
      </c>
      <c r="AB53">
        <v>695</v>
      </c>
      <c r="AC53">
        <v>0</v>
      </c>
      <c r="AD53">
        <v>0</v>
      </c>
      <c r="AE53">
        <v>-12</v>
      </c>
      <c r="AF53">
        <f t="shared" si="6"/>
        <v>683</v>
      </c>
      <c r="AG53">
        <v>0</v>
      </c>
      <c r="AH53">
        <f t="shared" si="26"/>
        <v>683</v>
      </c>
      <c r="AI53">
        <v>30</v>
      </c>
      <c r="AJ53">
        <f t="shared" si="8"/>
        <v>6</v>
      </c>
      <c r="AK53">
        <f t="shared" si="25"/>
        <v>22.766666666666666</v>
      </c>
      <c r="AM53">
        <v>2583</v>
      </c>
      <c r="AN53">
        <v>570</v>
      </c>
      <c r="AO53">
        <v>-84</v>
      </c>
      <c r="AP53">
        <f t="shared" si="9"/>
        <v>3069</v>
      </c>
      <c r="AQ53">
        <v>0</v>
      </c>
      <c r="AR53">
        <f t="shared" si="10"/>
        <v>3069</v>
      </c>
      <c r="AS53">
        <v>20</v>
      </c>
      <c r="AT53">
        <f t="shared" si="11"/>
        <v>6</v>
      </c>
      <c r="AU53">
        <f t="shared" si="12"/>
        <v>153.44999999999999</v>
      </c>
      <c r="AW53">
        <v>421</v>
      </c>
      <c r="AX53">
        <v>278</v>
      </c>
      <c r="AY53">
        <v>-30</v>
      </c>
      <c r="AZ53">
        <f t="shared" si="13"/>
        <v>669</v>
      </c>
      <c r="BA53">
        <v>400</v>
      </c>
      <c r="BB53">
        <f t="shared" si="14"/>
        <v>1069</v>
      </c>
      <c r="BC53">
        <v>21</v>
      </c>
      <c r="BD53">
        <f t="shared" si="15"/>
        <v>7</v>
      </c>
      <c r="BE53">
        <f t="shared" si="16"/>
        <v>50.904761904761905</v>
      </c>
      <c r="BG53">
        <v>182</v>
      </c>
      <c r="BH53">
        <v>690</v>
      </c>
      <c r="BI53">
        <v>0</v>
      </c>
      <c r="BJ53">
        <f t="shared" si="17"/>
        <v>872</v>
      </c>
      <c r="BK53">
        <v>0</v>
      </c>
      <c r="BL53">
        <f t="shared" si="18"/>
        <v>872</v>
      </c>
      <c r="BM53">
        <v>11</v>
      </c>
      <c r="BN53">
        <f t="shared" si="19"/>
        <v>5</v>
      </c>
      <c r="BO53">
        <f t="shared" si="20"/>
        <v>79.272727272727266</v>
      </c>
      <c r="BQ53">
        <v>506</v>
      </c>
      <c r="BR53">
        <v>700</v>
      </c>
      <c r="BS53">
        <v>-20</v>
      </c>
      <c r="BT53">
        <f t="shared" si="21"/>
        <v>1186</v>
      </c>
      <c r="BU53">
        <v>800</v>
      </c>
      <c r="BV53">
        <f t="shared" si="22"/>
        <v>1986</v>
      </c>
      <c r="BW53">
        <v>37</v>
      </c>
      <c r="BX53">
        <f t="shared" si="23"/>
        <v>5</v>
      </c>
      <c r="BY53">
        <f t="shared" si="24"/>
        <v>53.675675675675677</v>
      </c>
      <c r="CA53">
        <v>13196</v>
      </c>
    </row>
    <row r="54" spans="1:79" ht="17.25" customHeight="1" x14ac:dyDescent="0.3">
      <c r="A54" s="2">
        <v>44532</v>
      </c>
      <c r="B54" t="s">
        <v>128</v>
      </c>
      <c r="C54" t="s">
        <v>129</v>
      </c>
      <c r="D54" t="s">
        <v>27</v>
      </c>
      <c r="F54">
        <v>35</v>
      </c>
      <c r="G54">
        <v>0</v>
      </c>
      <c r="H54">
        <v>0</v>
      </c>
      <c r="I54">
        <v>0</v>
      </c>
      <c r="J54">
        <f t="shared" si="0"/>
        <v>35</v>
      </c>
      <c r="K54">
        <v>0</v>
      </c>
      <c r="L54">
        <f t="shared" si="1"/>
        <v>35</v>
      </c>
      <c r="M54">
        <v>2</v>
      </c>
      <c r="N54">
        <v>1</v>
      </c>
      <c r="O54">
        <f t="shared" si="2"/>
        <v>17.5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0</v>
      </c>
      <c r="AC54">
        <v>0</v>
      </c>
      <c r="AD54">
        <v>0</v>
      </c>
      <c r="AE54">
        <v>0</v>
      </c>
      <c r="AF54">
        <f t="shared" si="6"/>
        <v>0</v>
      </c>
      <c r="AG54">
        <v>450</v>
      </c>
      <c r="AH54">
        <f t="shared" si="26"/>
        <v>450</v>
      </c>
      <c r="AI54">
        <v>17</v>
      </c>
      <c r="AJ54">
        <f t="shared" si="8"/>
        <v>6</v>
      </c>
      <c r="AK54">
        <f t="shared" si="25"/>
        <v>26.470588235294116</v>
      </c>
      <c r="AM54">
        <v>0</v>
      </c>
      <c r="AN54">
        <v>0</v>
      </c>
      <c r="AO54">
        <v>0</v>
      </c>
      <c r="AP54">
        <f t="shared" si="9"/>
        <v>0</v>
      </c>
      <c r="AQ54">
        <v>240</v>
      </c>
      <c r="AR54">
        <f t="shared" si="10"/>
        <v>240</v>
      </c>
      <c r="AS54">
        <v>10</v>
      </c>
      <c r="AT54">
        <f t="shared" si="11"/>
        <v>6</v>
      </c>
      <c r="AU54">
        <f t="shared" si="12"/>
        <v>24</v>
      </c>
      <c r="AW54">
        <v>0</v>
      </c>
      <c r="AX54">
        <v>0</v>
      </c>
      <c r="AY54">
        <v>0</v>
      </c>
      <c r="AZ54">
        <f t="shared" si="13"/>
        <v>0</v>
      </c>
      <c r="BA54">
        <v>150</v>
      </c>
      <c r="BB54">
        <f t="shared" si="14"/>
        <v>150</v>
      </c>
      <c r="BC54">
        <v>5</v>
      </c>
      <c r="BD54">
        <f t="shared" si="15"/>
        <v>7</v>
      </c>
      <c r="BE54">
        <f t="shared" si="16"/>
        <v>30</v>
      </c>
      <c r="BG54">
        <v>0</v>
      </c>
      <c r="BH54">
        <v>0</v>
      </c>
      <c r="BI54">
        <v>0</v>
      </c>
      <c r="BJ54">
        <f t="shared" si="17"/>
        <v>0</v>
      </c>
      <c r="BK54">
        <v>210</v>
      </c>
      <c r="BL54">
        <f t="shared" si="18"/>
        <v>210</v>
      </c>
      <c r="BM54">
        <v>6</v>
      </c>
      <c r="BN54">
        <f t="shared" si="19"/>
        <v>5</v>
      </c>
      <c r="BO54">
        <f t="shared" si="20"/>
        <v>35</v>
      </c>
      <c r="BQ54">
        <v>0</v>
      </c>
      <c r="BR54">
        <v>0</v>
      </c>
      <c r="BS54">
        <v>0</v>
      </c>
      <c r="BT54">
        <f t="shared" si="21"/>
        <v>0</v>
      </c>
      <c r="BU54">
        <v>240</v>
      </c>
      <c r="BV54">
        <f t="shared" si="22"/>
        <v>240</v>
      </c>
      <c r="BW54">
        <v>7</v>
      </c>
      <c r="BX54">
        <f t="shared" si="23"/>
        <v>5</v>
      </c>
      <c r="BY54">
        <f t="shared" si="24"/>
        <v>34.285714285714285</v>
      </c>
      <c r="CA54">
        <v>726</v>
      </c>
    </row>
    <row r="55" spans="1:79" ht="17.25" customHeight="1" x14ac:dyDescent="0.3">
      <c r="A55" s="2">
        <v>44532</v>
      </c>
      <c r="B55" t="s">
        <v>130</v>
      </c>
      <c r="C55" t="s">
        <v>131</v>
      </c>
      <c r="D55" t="s">
        <v>27</v>
      </c>
      <c r="F55">
        <v>501</v>
      </c>
      <c r="G55">
        <v>0</v>
      </c>
      <c r="H55">
        <v>0</v>
      </c>
      <c r="I55">
        <v>-15</v>
      </c>
      <c r="J55">
        <f t="shared" si="0"/>
        <v>486</v>
      </c>
      <c r="K55">
        <v>0</v>
      </c>
      <c r="L55">
        <f t="shared" si="1"/>
        <v>486</v>
      </c>
      <c r="M55">
        <v>27</v>
      </c>
      <c r="N55">
        <v>1</v>
      </c>
      <c r="O55">
        <f t="shared" si="2"/>
        <v>18</v>
      </c>
      <c r="Q55">
        <v>434</v>
      </c>
      <c r="R55">
        <v>0</v>
      </c>
      <c r="S55">
        <v>0</v>
      </c>
      <c r="T55">
        <v>0</v>
      </c>
      <c r="U55">
        <f t="shared" si="3"/>
        <v>434</v>
      </c>
      <c r="V55">
        <v>0</v>
      </c>
      <c r="W55">
        <f t="shared" si="4"/>
        <v>434</v>
      </c>
      <c r="X55">
        <v>17</v>
      </c>
      <c r="Y55">
        <v>2</v>
      </c>
      <c r="Z55">
        <f t="shared" si="5"/>
        <v>25.529411764705884</v>
      </c>
      <c r="AB55">
        <v>1502</v>
      </c>
      <c r="AC55">
        <v>0</v>
      </c>
      <c r="AD55">
        <v>0</v>
      </c>
      <c r="AE55">
        <v>0</v>
      </c>
      <c r="AF55">
        <f t="shared" si="6"/>
        <v>1502</v>
      </c>
      <c r="AG55">
        <v>0</v>
      </c>
      <c r="AH55">
        <f t="shared" si="26"/>
        <v>1502</v>
      </c>
      <c r="AI55">
        <v>83</v>
      </c>
      <c r="AJ55">
        <f t="shared" si="8"/>
        <v>6</v>
      </c>
      <c r="AK55">
        <f t="shared" si="25"/>
        <v>18.096385542168676</v>
      </c>
      <c r="AM55">
        <v>1406</v>
      </c>
      <c r="AN55">
        <v>80</v>
      </c>
      <c r="AO55">
        <v>-200</v>
      </c>
      <c r="AP55">
        <f t="shared" si="9"/>
        <v>1286</v>
      </c>
      <c r="AQ55">
        <v>0</v>
      </c>
      <c r="AR55">
        <f t="shared" si="10"/>
        <v>1286</v>
      </c>
      <c r="AS55">
        <v>33</v>
      </c>
      <c r="AT55">
        <f t="shared" si="11"/>
        <v>6</v>
      </c>
      <c r="AU55">
        <f t="shared" si="12"/>
        <v>38.969696969696969</v>
      </c>
      <c r="AW55">
        <v>157</v>
      </c>
      <c r="AX55">
        <v>0</v>
      </c>
      <c r="AY55">
        <v>0</v>
      </c>
      <c r="AZ55">
        <f t="shared" si="13"/>
        <v>157</v>
      </c>
      <c r="BA55">
        <v>540</v>
      </c>
      <c r="BB55">
        <f t="shared" si="14"/>
        <v>697</v>
      </c>
      <c r="BC55">
        <v>20</v>
      </c>
      <c r="BD55">
        <f t="shared" si="15"/>
        <v>7</v>
      </c>
      <c r="BE55">
        <f t="shared" si="16"/>
        <v>34.85</v>
      </c>
      <c r="BG55">
        <v>649</v>
      </c>
      <c r="BH55">
        <v>0</v>
      </c>
      <c r="BI55">
        <v>-30</v>
      </c>
      <c r="BJ55">
        <f t="shared" si="17"/>
        <v>619</v>
      </c>
      <c r="BK55">
        <v>358</v>
      </c>
      <c r="BL55">
        <f t="shared" si="18"/>
        <v>977</v>
      </c>
      <c r="BM55">
        <v>17</v>
      </c>
      <c r="BN55">
        <f t="shared" si="19"/>
        <v>5</v>
      </c>
      <c r="BO55">
        <f t="shared" si="20"/>
        <v>57.470588235294116</v>
      </c>
      <c r="BQ55">
        <v>0</v>
      </c>
      <c r="BR55">
        <v>0</v>
      </c>
      <c r="BS55">
        <v>0</v>
      </c>
      <c r="BT55">
        <f t="shared" si="21"/>
        <v>0</v>
      </c>
      <c r="BU55">
        <v>900</v>
      </c>
      <c r="BV55">
        <f t="shared" si="22"/>
        <v>900</v>
      </c>
      <c r="BW55">
        <v>46</v>
      </c>
      <c r="BX55">
        <f t="shared" si="23"/>
        <v>5</v>
      </c>
      <c r="BY55">
        <f t="shared" si="24"/>
        <v>19.565217391304348</v>
      </c>
      <c r="CA55">
        <v>18513</v>
      </c>
    </row>
    <row r="56" spans="1:79" ht="17.25" customHeight="1" x14ac:dyDescent="0.3">
      <c r="A56" s="2">
        <v>44532</v>
      </c>
      <c r="B56" t="s">
        <v>132</v>
      </c>
      <c r="C56" t="s">
        <v>133</v>
      </c>
      <c r="D56" t="s">
        <v>27</v>
      </c>
      <c r="F56">
        <v>714</v>
      </c>
      <c r="G56">
        <v>759</v>
      </c>
      <c r="H56">
        <v>0</v>
      </c>
      <c r="I56">
        <v>-32</v>
      </c>
      <c r="J56">
        <f t="shared" si="0"/>
        <v>1441</v>
      </c>
      <c r="K56">
        <v>0</v>
      </c>
      <c r="L56">
        <f t="shared" si="1"/>
        <v>1441</v>
      </c>
      <c r="M56">
        <v>144</v>
      </c>
      <c r="N56">
        <v>1</v>
      </c>
      <c r="O56">
        <f t="shared" si="2"/>
        <v>10.006944444444445</v>
      </c>
      <c r="Q56">
        <v>211</v>
      </c>
      <c r="R56">
        <v>1980</v>
      </c>
      <c r="S56">
        <v>0</v>
      </c>
      <c r="T56">
        <v>0</v>
      </c>
      <c r="U56">
        <f t="shared" si="3"/>
        <v>2191</v>
      </c>
      <c r="V56">
        <v>0</v>
      </c>
      <c r="W56">
        <f t="shared" si="4"/>
        <v>2191</v>
      </c>
      <c r="X56">
        <v>86</v>
      </c>
      <c r="Y56">
        <v>2</v>
      </c>
      <c r="Z56">
        <f t="shared" si="5"/>
        <v>25.476744186046513</v>
      </c>
      <c r="AB56">
        <v>4244</v>
      </c>
      <c r="AC56">
        <v>5000</v>
      </c>
      <c r="AD56">
        <v>0</v>
      </c>
      <c r="AE56">
        <v>0</v>
      </c>
      <c r="AF56">
        <f t="shared" si="6"/>
        <v>9244</v>
      </c>
      <c r="AG56">
        <v>0</v>
      </c>
      <c r="AH56">
        <f t="shared" si="26"/>
        <v>9244</v>
      </c>
      <c r="AI56">
        <v>320</v>
      </c>
      <c r="AJ56">
        <f t="shared" si="8"/>
        <v>6</v>
      </c>
      <c r="AK56">
        <f t="shared" si="25"/>
        <v>28.887499999999999</v>
      </c>
      <c r="AM56">
        <v>11422</v>
      </c>
      <c r="AN56">
        <v>13333</v>
      </c>
      <c r="AO56">
        <v>-193</v>
      </c>
      <c r="AP56">
        <f t="shared" si="9"/>
        <v>24562</v>
      </c>
      <c r="AQ56">
        <v>0</v>
      </c>
      <c r="AR56">
        <f t="shared" si="10"/>
        <v>24562</v>
      </c>
      <c r="AS56">
        <v>276</v>
      </c>
      <c r="AT56">
        <f t="shared" si="11"/>
        <v>6</v>
      </c>
      <c r="AU56">
        <f t="shared" si="12"/>
        <v>88.992753623188406</v>
      </c>
      <c r="AW56">
        <v>4705</v>
      </c>
      <c r="AX56">
        <v>985</v>
      </c>
      <c r="AY56">
        <v>-585</v>
      </c>
      <c r="AZ56">
        <f t="shared" si="13"/>
        <v>5105</v>
      </c>
      <c r="BA56">
        <v>2000</v>
      </c>
      <c r="BB56">
        <f t="shared" si="14"/>
        <v>7105</v>
      </c>
      <c r="BC56">
        <v>235</v>
      </c>
      <c r="BD56">
        <f t="shared" si="15"/>
        <v>7</v>
      </c>
      <c r="BE56">
        <f t="shared" si="16"/>
        <v>30.23404255319149</v>
      </c>
      <c r="BG56">
        <v>600</v>
      </c>
      <c r="BH56">
        <v>16118</v>
      </c>
      <c r="BI56">
        <v>-5</v>
      </c>
      <c r="BJ56">
        <f t="shared" si="17"/>
        <v>16713</v>
      </c>
      <c r="BK56">
        <v>0</v>
      </c>
      <c r="BL56">
        <f t="shared" si="18"/>
        <v>16713</v>
      </c>
      <c r="BM56">
        <v>339</v>
      </c>
      <c r="BN56">
        <f t="shared" si="19"/>
        <v>5</v>
      </c>
      <c r="BO56">
        <f t="shared" si="20"/>
        <v>49.30088495575221</v>
      </c>
      <c r="BQ56">
        <v>232</v>
      </c>
      <c r="BR56">
        <v>4424</v>
      </c>
      <c r="BS56">
        <v>-9</v>
      </c>
      <c r="BT56">
        <f t="shared" si="21"/>
        <v>4647</v>
      </c>
      <c r="BU56">
        <v>2347</v>
      </c>
      <c r="BV56">
        <f t="shared" si="22"/>
        <v>6994</v>
      </c>
      <c r="BW56">
        <v>181</v>
      </c>
      <c r="BX56">
        <f t="shared" si="23"/>
        <v>5</v>
      </c>
      <c r="BY56">
        <f t="shared" si="24"/>
        <v>38.64088397790055</v>
      </c>
      <c r="CA56">
        <v>83205</v>
      </c>
    </row>
    <row r="57" spans="1:79" ht="17.25" customHeight="1" x14ac:dyDescent="0.3">
      <c r="A57" s="2">
        <v>44532</v>
      </c>
      <c r="B57" t="s">
        <v>134</v>
      </c>
      <c r="C57" t="s">
        <v>135</v>
      </c>
      <c r="D57" t="s">
        <v>27</v>
      </c>
      <c r="F57">
        <v>855</v>
      </c>
      <c r="G57">
        <v>0</v>
      </c>
      <c r="H57">
        <v>0</v>
      </c>
      <c r="I57">
        <v>-10</v>
      </c>
      <c r="J57">
        <f t="shared" si="0"/>
        <v>845</v>
      </c>
      <c r="K57">
        <v>0</v>
      </c>
      <c r="L57">
        <f t="shared" si="1"/>
        <v>845</v>
      </c>
      <c r="M57">
        <v>117</v>
      </c>
      <c r="N57">
        <v>1</v>
      </c>
      <c r="O57">
        <f t="shared" si="2"/>
        <v>7.2222222222222223</v>
      </c>
      <c r="Q57">
        <v>1105</v>
      </c>
      <c r="R57">
        <v>0</v>
      </c>
      <c r="S57">
        <v>0</v>
      </c>
      <c r="T57">
        <v>-40</v>
      </c>
      <c r="U57">
        <f t="shared" si="3"/>
        <v>1065</v>
      </c>
      <c r="V57">
        <v>0</v>
      </c>
      <c r="W57">
        <f t="shared" si="4"/>
        <v>1065</v>
      </c>
      <c r="X57">
        <v>43</v>
      </c>
      <c r="Y57">
        <v>2</v>
      </c>
      <c r="Z57">
        <f t="shared" si="5"/>
        <v>24.767441860465116</v>
      </c>
      <c r="AB57">
        <v>1246</v>
      </c>
      <c r="AC57">
        <v>0</v>
      </c>
      <c r="AD57">
        <v>0</v>
      </c>
      <c r="AE57">
        <v>-15</v>
      </c>
      <c r="AF57">
        <f t="shared" si="6"/>
        <v>1231</v>
      </c>
      <c r="AG57">
        <v>0</v>
      </c>
      <c r="AH57">
        <f t="shared" si="26"/>
        <v>1231</v>
      </c>
      <c r="AI57">
        <v>50</v>
      </c>
      <c r="AJ57">
        <f t="shared" si="8"/>
        <v>6</v>
      </c>
      <c r="AK57">
        <f t="shared" si="25"/>
        <v>24.62</v>
      </c>
      <c r="AM57">
        <v>1994</v>
      </c>
      <c r="AN57">
        <v>0</v>
      </c>
      <c r="AO57">
        <v>-6</v>
      </c>
      <c r="AP57">
        <f t="shared" si="9"/>
        <v>1988</v>
      </c>
      <c r="AQ57">
        <v>0</v>
      </c>
      <c r="AR57">
        <f t="shared" si="10"/>
        <v>1988</v>
      </c>
      <c r="AS57">
        <v>20</v>
      </c>
      <c r="AT57">
        <f t="shared" si="11"/>
        <v>6</v>
      </c>
      <c r="AU57">
        <f t="shared" si="12"/>
        <v>99.4</v>
      </c>
      <c r="AW57">
        <v>863</v>
      </c>
      <c r="AX57">
        <v>50</v>
      </c>
      <c r="AY57">
        <v>-18</v>
      </c>
      <c r="AZ57">
        <f t="shared" si="13"/>
        <v>895</v>
      </c>
      <c r="BA57">
        <v>0</v>
      </c>
      <c r="BB57">
        <f t="shared" si="14"/>
        <v>895</v>
      </c>
      <c r="BC57">
        <v>20</v>
      </c>
      <c r="BD57">
        <f t="shared" si="15"/>
        <v>7</v>
      </c>
      <c r="BE57">
        <f t="shared" si="16"/>
        <v>44.75</v>
      </c>
      <c r="BG57">
        <v>265</v>
      </c>
      <c r="BH57">
        <v>100</v>
      </c>
      <c r="BI57">
        <v>0</v>
      </c>
      <c r="BJ57">
        <f t="shared" si="17"/>
        <v>365</v>
      </c>
      <c r="BK57">
        <v>600</v>
      </c>
      <c r="BL57">
        <f t="shared" si="18"/>
        <v>965</v>
      </c>
      <c r="BM57">
        <v>17</v>
      </c>
      <c r="BN57">
        <f t="shared" si="19"/>
        <v>5</v>
      </c>
      <c r="BO57">
        <f t="shared" si="20"/>
        <v>56.764705882352942</v>
      </c>
      <c r="BQ57">
        <v>777</v>
      </c>
      <c r="BR57">
        <v>970</v>
      </c>
      <c r="BS57">
        <v>-21</v>
      </c>
      <c r="BT57">
        <f t="shared" si="21"/>
        <v>1726</v>
      </c>
      <c r="BU57">
        <v>1000</v>
      </c>
      <c r="BV57">
        <f t="shared" si="22"/>
        <v>2726</v>
      </c>
      <c r="BW57">
        <v>38</v>
      </c>
      <c r="BX57">
        <f t="shared" si="23"/>
        <v>5</v>
      </c>
      <c r="BY57">
        <f t="shared" si="24"/>
        <v>71.736842105263165</v>
      </c>
      <c r="CA57">
        <v>9600</v>
      </c>
    </row>
    <row r="58" spans="1:79" ht="17.25" customHeight="1" x14ac:dyDescent="0.3">
      <c r="A58" s="2">
        <v>44532</v>
      </c>
      <c r="B58" t="s">
        <v>136</v>
      </c>
      <c r="C58" t="s">
        <v>137</v>
      </c>
      <c r="D58" t="s">
        <v>27</v>
      </c>
      <c r="F58">
        <v>412</v>
      </c>
      <c r="G58">
        <v>0</v>
      </c>
      <c r="H58">
        <v>0</v>
      </c>
      <c r="I58">
        <v>-10</v>
      </c>
      <c r="J58">
        <f t="shared" si="0"/>
        <v>402</v>
      </c>
      <c r="K58">
        <v>0</v>
      </c>
      <c r="L58">
        <f t="shared" si="1"/>
        <v>402</v>
      </c>
      <c r="M58">
        <v>8</v>
      </c>
      <c r="N58">
        <v>1</v>
      </c>
      <c r="O58">
        <f t="shared" si="2"/>
        <v>50.25</v>
      </c>
      <c r="Q58">
        <v>236</v>
      </c>
      <c r="R58">
        <v>0</v>
      </c>
      <c r="S58">
        <v>0</v>
      </c>
      <c r="T58">
        <v>-12</v>
      </c>
      <c r="U58">
        <f t="shared" si="3"/>
        <v>224</v>
      </c>
      <c r="V58">
        <v>0</v>
      </c>
      <c r="W58">
        <f t="shared" si="4"/>
        <v>224</v>
      </c>
      <c r="X58">
        <v>16</v>
      </c>
      <c r="Y58">
        <v>2</v>
      </c>
      <c r="Z58">
        <f t="shared" si="5"/>
        <v>14</v>
      </c>
      <c r="AB58">
        <v>2463</v>
      </c>
      <c r="AC58">
        <v>0</v>
      </c>
      <c r="AD58">
        <v>0</v>
      </c>
      <c r="AE58">
        <v>0</v>
      </c>
      <c r="AF58">
        <f t="shared" si="6"/>
        <v>2463</v>
      </c>
      <c r="AG58">
        <v>1080</v>
      </c>
      <c r="AH58">
        <f t="shared" si="26"/>
        <v>3543</v>
      </c>
      <c r="AI58">
        <v>12</v>
      </c>
      <c r="AJ58">
        <f t="shared" si="8"/>
        <v>6</v>
      </c>
      <c r="AK58">
        <f t="shared" si="25"/>
        <v>295.25</v>
      </c>
      <c r="AM58">
        <v>746</v>
      </c>
      <c r="AN58">
        <v>0</v>
      </c>
      <c r="AO58">
        <v>0</v>
      </c>
      <c r="AP58">
        <f t="shared" si="9"/>
        <v>746</v>
      </c>
      <c r="AQ58">
        <v>648</v>
      </c>
      <c r="AR58">
        <f t="shared" si="10"/>
        <v>1394</v>
      </c>
      <c r="AS58">
        <v>5</v>
      </c>
      <c r="AT58">
        <f t="shared" si="11"/>
        <v>6</v>
      </c>
      <c r="AU58">
        <f t="shared" si="12"/>
        <v>278.8</v>
      </c>
      <c r="AW58">
        <v>158</v>
      </c>
      <c r="AX58">
        <v>0</v>
      </c>
      <c r="AY58">
        <v>0</v>
      </c>
      <c r="AZ58">
        <f t="shared" si="13"/>
        <v>158</v>
      </c>
      <c r="BA58">
        <v>432</v>
      </c>
      <c r="BB58">
        <f t="shared" si="14"/>
        <v>590</v>
      </c>
      <c r="BC58">
        <v>4</v>
      </c>
      <c r="BD58">
        <f t="shared" si="15"/>
        <v>7</v>
      </c>
      <c r="BE58">
        <f t="shared" si="16"/>
        <v>147.5</v>
      </c>
      <c r="BG58">
        <v>208</v>
      </c>
      <c r="BH58">
        <v>0</v>
      </c>
      <c r="BI58">
        <v>0</v>
      </c>
      <c r="BJ58">
        <f t="shared" si="17"/>
        <v>208</v>
      </c>
      <c r="BK58">
        <v>432</v>
      </c>
      <c r="BL58">
        <f t="shared" si="18"/>
        <v>640</v>
      </c>
      <c r="BM58">
        <v>4</v>
      </c>
      <c r="BN58">
        <f t="shared" si="19"/>
        <v>5</v>
      </c>
      <c r="BO58">
        <f t="shared" si="20"/>
        <v>160</v>
      </c>
      <c r="BQ58">
        <v>73</v>
      </c>
      <c r="BR58">
        <v>0</v>
      </c>
      <c r="BS58">
        <v>0</v>
      </c>
      <c r="BT58">
        <f t="shared" si="21"/>
        <v>73</v>
      </c>
      <c r="BU58">
        <v>432</v>
      </c>
      <c r="BV58">
        <f t="shared" si="22"/>
        <v>505</v>
      </c>
      <c r="BW58">
        <v>15</v>
      </c>
      <c r="BX58">
        <f t="shared" si="23"/>
        <v>5</v>
      </c>
      <c r="BY58">
        <f t="shared" si="24"/>
        <v>33.666666666666664</v>
      </c>
      <c r="CA58">
        <v>26818</v>
      </c>
    </row>
    <row r="59" spans="1:79" ht="17.25" customHeight="1" x14ac:dyDescent="0.3">
      <c r="A59" s="2">
        <v>44532</v>
      </c>
      <c r="B59" t="s">
        <v>138</v>
      </c>
      <c r="C59" t="s">
        <v>139</v>
      </c>
      <c r="D59" t="s">
        <v>27</v>
      </c>
      <c r="F59">
        <v>988</v>
      </c>
      <c r="G59">
        <v>0</v>
      </c>
      <c r="H59">
        <v>0</v>
      </c>
      <c r="I59">
        <v>-13</v>
      </c>
      <c r="J59">
        <f t="shared" si="0"/>
        <v>975</v>
      </c>
      <c r="K59">
        <v>0</v>
      </c>
      <c r="L59">
        <f t="shared" si="1"/>
        <v>975</v>
      </c>
      <c r="M59">
        <v>249</v>
      </c>
      <c r="N59">
        <v>1</v>
      </c>
      <c r="O59">
        <f t="shared" si="2"/>
        <v>3.9156626506024095</v>
      </c>
      <c r="Q59">
        <v>821</v>
      </c>
      <c r="R59">
        <v>0</v>
      </c>
      <c r="S59">
        <v>0</v>
      </c>
      <c r="T59">
        <v>0</v>
      </c>
      <c r="U59">
        <f t="shared" si="3"/>
        <v>821</v>
      </c>
      <c r="V59">
        <v>0</v>
      </c>
      <c r="W59">
        <f t="shared" si="4"/>
        <v>821</v>
      </c>
      <c r="X59">
        <v>54</v>
      </c>
      <c r="Y59">
        <v>2</v>
      </c>
      <c r="Z59">
        <f t="shared" si="5"/>
        <v>15.203703703703704</v>
      </c>
      <c r="AB59">
        <v>7825</v>
      </c>
      <c r="AC59">
        <v>0</v>
      </c>
      <c r="AD59">
        <v>0</v>
      </c>
      <c r="AE59">
        <v>-35</v>
      </c>
      <c r="AF59">
        <f t="shared" si="6"/>
        <v>7790</v>
      </c>
      <c r="AG59">
        <v>5750</v>
      </c>
      <c r="AH59">
        <f t="shared" si="26"/>
        <v>13540</v>
      </c>
      <c r="AI59">
        <v>623</v>
      </c>
      <c r="AJ59">
        <f t="shared" si="8"/>
        <v>6</v>
      </c>
      <c r="AK59">
        <f t="shared" si="25"/>
        <v>21.73354735152488</v>
      </c>
      <c r="AM59">
        <v>2036</v>
      </c>
      <c r="AN59">
        <v>0</v>
      </c>
      <c r="AO59">
        <v>-50</v>
      </c>
      <c r="AP59">
        <f t="shared" si="9"/>
        <v>1986</v>
      </c>
      <c r="AQ59">
        <v>0</v>
      </c>
      <c r="AR59">
        <f t="shared" si="10"/>
        <v>1986</v>
      </c>
      <c r="AS59">
        <v>68</v>
      </c>
      <c r="AT59">
        <f t="shared" si="11"/>
        <v>6</v>
      </c>
      <c r="AU59">
        <f t="shared" si="12"/>
        <v>29.205882352941178</v>
      </c>
      <c r="AW59">
        <v>530</v>
      </c>
      <c r="AX59">
        <v>0</v>
      </c>
      <c r="AY59">
        <v>-71</v>
      </c>
      <c r="AZ59">
        <f t="shared" si="13"/>
        <v>459</v>
      </c>
      <c r="BA59">
        <v>600</v>
      </c>
      <c r="BB59">
        <f t="shared" si="14"/>
        <v>1059</v>
      </c>
      <c r="BC59">
        <v>82</v>
      </c>
      <c r="BD59">
        <f t="shared" si="15"/>
        <v>7</v>
      </c>
      <c r="BE59">
        <f t="shared" si="16"/>
        <v>12.914634146341463</v>
      </c>
      <c r="BG59">
        <v>895</v>
      </c>
      <c r="BH59">
        <v>50</v>
      </c>
      <c r="BI59">
        <v>-109</v>
      </c>
      <c r="BJ59">
        <f t="shared" si="17"/>
        <v>836</v>
      </c>
      <c r="BK59">
        <v>2000</v>
      </c>
      <c r="BL59">
        <f t="shared" si="18"/>
        <v>2836</v>
      </c>
      <c r="BM59">
        <v>103</v>
      </c>
      <c r="BN59">
        <f t="shared" si="19"/>
        <v>5</v>
      </c>
      <c r="BO59">
        <f t="shared" si="20"/>
        <v>27.533980582524272</v>
      </c>
      <c r="BQ59">
        <v>1065</v>
      </c>
      <c r="BR59">
        <v>0</v>
      </c>
      <c r="BS59">
        <v>-20</v>
      </c>
      <c r="BT59">
        <f t="shared" si="21"/>
        <v>1045</v>
      </c>
      <c r="BU59">
        <v>1800</v>
      </c>
      <c r="BV59">
        <f t="shared" si="22"/>
        <v>2845</v>
      </c>
      <c r="BW59">
        <v>66</v>
      </c>
      <c r="BX59">
        <f t="shared" si="23"/>
        <v>5</v>
      </c>
      <c r="BY59">
        <f t="shared" si="24"/>
        <v>43.106060606060609</v>
      </c>
      <c r="CA59">
        <v>19170</v>
      </c>
    </row>
    <row r="60" spans="1:79" ht="17.25" customHeight="1" x14ac:dyDescent="0.3">
      <c r="A60" s="2">
        <v>44532</v>
      </c>
      <c r="B60" t="s">
        <v>140</v>
      </c>
      <c r="C60" t="s">
        <v>141</v>
      </c>
      <c r="D60" t="s">
        <v>27</v>
      </c>
      <c r="F60">
        <v>382</v>
      </c>
      <c r="G60">
        <v>0</v>
      </c>
      <c r="H60">
        <v>0</v>
      </c>
      <c r="I60">
        <v>0</v>
      </c>
      <c r="J60">
        <f t="shared" si="0"/>
        <v>382</v>
      </c>
      <c r="K60">
        <v>0</v>
      </c>
      <c r="L60">
        <f t="shared" si="1"/>
        <v>382</v>
      </c>
      <c r="M60">
        <v>2</v>
      </c>
      <c r="N60">
        <v>1</v>
      </c>
      <c r="O60">
        <f t="shared" si="2"/>
        <v>191</v>
      </c>
      <c r="Q60">
        <v>181</v>
      </c>
      <c r="R60">
        <v>0</v>
      </c>
      <c r="S60">
        <v>0</v>
      </c>
      <c r="T60">
        <v>0</v>
      </c>
      <c r="U60">
        <f t="shared" si="3"/>
        <v>181</v>
      </c>
      <c r="V60">
        <v>0</v>
      </c>
      <c r="W60">
        <f t="shared" si="4"/>
        <v>181</v>
      </c>
      <c r="X60">
        <v>1</v>
      </c>
      <c r="Y60">
        <v>2</v>
      </c>
      <c r="Z60">
        <f t="shared" si="5"/>
        <v>181</v>
      </c>
      <c r="AB60">
        <v>937</v>
      </c>
      <c r="AC60">
        <v>0</v>
      </c>
      <c r="AD60">
        <v>0</v>
      </c>
      <c r="AE60">
        <v>0</v>
      </c>
      <c r="AF60">
        <f t="shared" si="6"/>
        <v>937</v>
      </c>
      <c r="AG60">
        <v>0</v>
      </c>
      <c r="AH60">
        <f t="shared" si="26"/>
        <v>937</v>
      </c>
      <c r="AI60">
        <v>15</v>
      </c>
      <c r="AJ60">
        <f t="shared" si="8"/>
        <v>6</v>
      </c>
      <c r="AK60">
        <f t="shared" si="25"/>
        <v>62.466666666666669</v>
      </c>
      <c r="AM60">
        <v>1541</v>
      </c>
      <c r="AN60">
        <v>340</v>
      </c>
      <c r="AO60">
        <v>-3</v>
      </c>
      <c r="AP60">
        <f t="shared" si="9"/>
        <v>1878</v>
      </c>
      <c r="AQ60">
        <v>0</v>
      </c>
      <c r="AR60">
        <f t="shared" si="10"/>
        <v>1878</v>
      </c>
      <c r="AS60">
        <v>23</v>
      </c>
      <c r="AT60">
        <f t="shared" si="11"/>
        <v>6</v>
      </c>
      <c r="AU60">
        <f t="shared" si="12"/>
        <v>81.652173913043484</v>
      </c>
      <c r="AW60">
        <v>91</v>
      </c>
      <c r="AX60">
        <v>0</v>
      </c>
      <c r="AY60">
        <v>0</v>
      </c>
      <c r="AZ60">
        <f t="shared" si="13"/>
        <v>91</v>
      </c>
      <c r="BA60">
        <v>0</v>
      </c>
      <c r="BB60">
        <f t="shared" si="14"/>
        <v>91</v>
      </c>
      <c r="BC60">
        <v>3</v>
      </c>
      <c r="BD60">
        <f t="shared" si="15"/>
        <v>7</v>
      </c>
      <c r="BE60">
        <f t="shared" si="16"/>
        <v>30.333333333333332</v>
      </c>
      <c r="BG60">
        <v>279</v>
      </c>
      <c r="BH60">
        <v>50</v>
      </c>
      <c r="BI60">
        <v>0</v>
      </c>
      <c r="BJ60">
        <f t="shared" si="17"/>
        <v>329</v>
      </c>
      <c r="BK60">
        <v>0</v>
      </c>
      <c r="BL60">
        <f t="shared" si="18"/>
        <v>329</v>
      </c>
      <c r="BM60">
        <v>5</v>
      </c>
      <c r="BN60">
        <f t="shared" si="19"/>
        <v>5</v>
      </c>
      <c r="BO60">
        <f t="shared" si="20"/>
        <v>65.8</v>
      </c>
      <c r="BQ60">
        <v>1226</v>
      </c>
      <c r="BR60">
        <v>0</v>
      </c>
      <c r="BS60">
        <v>0</v>
      </c>
      <c r="BT60">
        <f t="shared" si="21"/>
        <v>1226</v>
      </c>
      <c r="BU60">
        <v>0</v>
      </c>
      <c r="BV60">
        <f t="shared" si="22"/>
        <v>1226</v>
      </c>
      <c r="BW60">
        <v>17</v>
      </c>
      <c r="BX60">
        <f t="shared" si="23"/>
        <v>5</v>
      </c>
      <c r="BY60">
        <f t="shared" si="24"/>
        <v>72.117647058823536</v>
      </c>
      <c r="CA60">
        <v>1440</v>
      </c>
    </row>
    <row r="61" spans="1:79" ht="17.25" customHeight="1" x14ac:dyDescent="0.3">
      <c r="A61" s="2">
        <v>44532</v>
      </c>
      <c r="B61" t="s">
        <v>142</v>
      </c>
      <c r="C61" t="s">
        <v>143</v>
      </c>
      <c r="D61" t="s">
        <v>27</v>
      </c>
      <c r="F61">
        <v>498</v>
      </c>
      <c r="G61">
        <v>0</v>
      </c>
      <c r="H61">
        <v>0</v>
      </c>
      <c r="I61">
        <v>-12</v>
      </c>
      <c r="J61">
        <f t="shared" si="0"/>
        <v>486</v>
      </c>
      <c r="K61">
        <v>0</v>
      </c>
      <c r="L61">
        <f t="shared" si="1"/>
        <v>486</v>
      </c>
      <c r="M61">
        <v>20</v>
      </c>
      <c r="N61">
        <v>1</v>
      </c>
      <c r="O61">
        <f t="shared" si="2"/>
        <v>24.3</v>
      </c>
      <c r="Q61">
        <v>31</v>
      </c>
      <c r="R61">
        <v>1262</v>
      </c>
      <c r="S61">
        <v>0</v>
      </c>
      <c r="T61">
        <v>-10</v>
      </c>
      <c r="U61">
        <f t="shared" si="3"/>
        <v>1283</v>
      </c>
      <c r="V61">
        <v>0</v>
      </c>
      <c r="W61">
        <f t="shared" si="4"/>
        <v>1283</v>
      </c>
      <c r="X61">
        <v>10</v>
      </c>
      <c r="Y61">
        <v>2</v>
      </c>
      <c r="Z61">
        <f t="shared" si="5"/>
        <v>128.30000000000001</v>
      </c>
      <c r="AB61">
        <v>484</v>
      </c>
      <c r="AC61">
        <v>0</v>
      </c>
      <c r="AD61">
        <v>0</v>
      </c>
      <c r="AE61">
        <v>0</v>
      </c>
      <c r="AF61">
        <f t="shared" si="6"/>
        <v>484</v>
      </c>
      <c r="AG61">
        <v>1080</v>
      </c>
      <c r="AH61">
        <f t="shared" si="26"/>
        <v>1564</v>
      </c>
      <c r="AI61">
        <v>8</v>
      </c>
      <c r="AJ61">
        <f t="shared" si="8"/>
        <v>6</v>
      </c>
      <c r="AK61">
        <f t="shared" si="25"/>
        <v>195.5</v>
      </c>
      <c r="AM61">
        <v>726</v>
      </c>
      <c r="AN61">
        <v>0</v>
      </c>
      <c r="AO61">
        <v>0</v>
      </c>
      <c r="AP61">
        <f t="shared" si="9"/>
        <v>726</v>
      </c>
      <c r="AQ61">
        <v>648</v>
      </c>
      <c r="AR61">
        <f t="shared" si="10"/>
        <v>1374</v>
      </c>
      <c r="AS61">
        <v>6</v>
      </c>
      <c r="AT61">
        <f t="shared" si="11"/>
        <v>6</v>
      </c>
      <c r="AU61">
        <f t="shared" si="12"/>
        <v>229</v>
      </c>
      <c r="AW61">
        <v>30</v>
      </c>
      <c r="AX61">
        <v>0</v>
      </c>
      <c r="AY61">
        <v>0</v>
      </c>
      <c r="AZ61">
        <f t="shared" si="13"/>
        <v>30</v>
      </c>
      <c r="BA61">
        <v>432</v>
      </c>
      <c r="BB61">
        <f t="shared" si="14"/>
        <v>462</v>
      </c>
      <c r="BC61">
        <v>2</v>
      </c>
      <c r="BD61">
        <f t="shared" si="15"/>
        <v>7</v>
      </c>
      <c r="BE61">
        <f t="shared" si="16"/>
        <v>231</v>
      </c>
      <c r="BG61">
        <v>21</v>
      </c>
      <c r="BH61">
        <v>312</v>
      </c>
      <c r="BI61">
        <v>0</v>
      </c>
      <c r="BJ61">
        <f t="shared" si="17"/>
        <v>333</v>
      </c>
      <c r="BK61">
        <v>432</v>
      </c>
      <c r="BL61">
        <f t="shared" si="18"/>
        <v>765</v>
      </c>
      <c r="BM61">
        <v>7</v>
      </c>
      <c r="BN61">
        <f t="shared" si="19"/>
        <v>5</v>
      </c>
      <c r="BO61">
        <f t="shared" si="20"/>
        <v>109.28571428571429</v>
      </c>
      <c r="BQ61">
        <v>318</v>
      </c>
      <c r="BR61">
        <v>462</v>
      </c>
      <c r="BS61">
        <v>-6</v>
      </c>
      <c r="BT61">
        <f t="shared" si="21"/>
        <v>774</v>
      </c>
      <c r="BU61">
        <v>432</v>
      </c>
      <c r="BV61">
        <f t="shared" si="22"/>
        <v>1206</v>
      </c>
      <c r="BW61">
        <v>4</v>
      </c>
      <c r="BX61">
        <f t="shared" si="23"/>
        <v>5</v>
      </c>
      <c r="BY61">
        <f t="shared" si="24"/>
        <v>301.5</v>
      </c>
      <c r="CA61">
        <v>7929</v>
      </c>
    </row>
    <row r="62" spans="1:79" ht="17.25" customHeight="1" x14ac:dyDescent="0.3">
      <c r="A62" s="2">
        <v>44532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26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44532</v>
      </c>
      <c r="B63" t="s">
        <v>146</v>
      </c>
      <c r="C63" t="s">
        <v>147</v>
      </c>
      <c r="D63" t="s">
        <v>27</v>
      </c>
      <c r="F63">
        <v>336</v>
      </c>
      <c r="G63">
        <v>0</v>
      </c>
      <c r="H63">
        <v>0</v>
      </c>
      <c r="I63">
        <v>0</v>
      </c>
      <c r="J63">
        <f t="shared" si="0"/>
        <v>336</v>
      </c>
      <c r="K63">
        <v>0</v>
      </c>
      <c r="L63">
        <f t="shared" si="1"/>
        <v>336</v>
      </c>
      <c r="M63">
        <v>11</v>
      </c>
      <c r="N63">
        <v>1</v>
      </c>
      <c r="O63">
        <f t="shared" si="2"/>
        <v>30.545454545454547</v>
      </c>
      <c r="Q63">
        <v>28</v>
      </c>
      <c r="R63">
        <v>0</v>
      </c>
      <c r="S63">
        <v>0</v>
      </c>
      <c r="T63">
        <v>0</v>
      </c>
      <c r="U63">
        <f t="shared" si="3"/>
        <v>28</v>
      </c>
      <c r="V63">
        <v>0</v>
      </c>
      <c r="W63">
        <f t="shared" si="4"/>
        <v>28</v>
      </c>
      <c r="X63">
        <v>2</v>
      </c>
      <c r="Y63">
        <v>2</v>
      </c>
      <c r="Z63">
        <f t="shared" si="5"/>
        <v>14</v>
      </c>
      <c r="AB63">
        <v>1114</v>
      </c>
      <c r="AC63">
        <v>0</v>
      </c>
      <c r="AD63">
        <v>0</v>
      </c>
      <c r="AE63">
        <v>0</v>
      </c>
      <c r="AF63">
        <f t="shared" si="6"/>
        <v>1114</v>
      </c>
      <c r="AG63">
        <v>0</v>
      </c>
      <c r="AH63">
        <f t="shared" si="26"/>
        <v>1114</v>
      </c>
      <c r="AI63">
        <v>1</v>
      </c>
      <c r="AJ63">
        <f t="shared" si="8"/>
        <v>6</v>
      </c>
      <c r="AK63">
        <f t="shared" si="25"/>
        <v>1114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1020</v>
      </c>
    </row>
    <row r="64" spans="1:79" ht="17.25" customHeight="1" x14ac:dyDescent="0.3">
      <c r="A64" s="2">
        <v>44532</v>
      </c>
      <c r="B64" t="s">
        <v>148</v>
      </c>
      <c r="C64" t="s">
        <v>149</v>
      </c>
      <c r="D64" t="s">
        <v>27</v>
      </c>
      <c r="F64">
        <v>142</v>
      </c>
      <c r="G64">
        <v>132</v>
      </c>
      <c r="H64">
        <v>0</v>
      </c>
      <c r="I64">
        <v>0</v>
      </c>
      <c r="J64">
        <f t="shared" si="0"/>
        <v>274</v>
      </c>
      <c r="K64">
        <v>0</v>
      </c>
      <c r="L64">
        <f t="shared" si="1"/>
        <v>274</v>
      </c>
      <c r="M64">
        <v>39</v>
      </c>
      <c r="N64">
        <v>1</v>
      </c>
      <c r="O64">
        <f t="shared" si="2"/>
        <v>7.0256410256410255</v>
      </c>
      <c r="Q64">
        <v>560</v>
      </c>
      <c r="R64">
        <v>550</v>
      </c>
      <c r="S64">
        <v>0</v>
      </c>
      <c r="T64">
        <v>0</v>
      </c>
      <c r="U64">
        <f t="shared" si="3"/>
        <v>1110</v>
      </c>
      <c r="V64">
        <v>0</v>
      </c>
      <c r="W64">
        <f t="shared" si="4"/>
        <v>1110</v>
      </c>
      <c r="X64">
        <v>16</v>
      </c>
      <c r="Y64">
        <v>2</v>
      </c>
      <c r="Z64">
        <f t="shared" si="5"/>
        <v>69.375</v>
      </c>
      <c r="AB64">
        <v>1393</v>
      </c>
      <c r="AC64">
        <v>0</v>
      </c>
      <c r="AD64">
        <v>0</v>
      </c>
      <c r="AE64">
        <v>-100</v>
      </c>
      <c r="AF64">
        <f t="shared" si="6"/>
        <v>1293</v>
      </c>
      <c r="AG64">
        <v>0</v>
      </c>
      <c r="AH64">
        <f t="shared" si="26"/>
        <v>1293</v>
      </c>
      <c r="AI64">
        <v>25</v>
      </c>
      <c r="AJ64">
        <f t="shared" si="8"/>
        <v>6</v>
      </c>
      <c r="AK64">
        <f t="shared" si="25"/>
        <v>51.72</v>
      </c>
      <c r="AM64">
        <v>525</v>
      </c>
      <c r="AN64">
        <v>1100</v>
      </c>
      <c r="AO64">
        <v>0</v>
      </c>
      <c r="AP64">
        <f t="shared" si="9"/>
        <v>1625</v>
      </c>
      <c r="AQ64">
        <v>0</v>
      </c>
      <c r="AR64">
        <f t="shared" si="10"/>
        <v>1625</v>
      </c>
      <c r="AS64">
        <v>114</v>
      </c>
      <c r="AT64">
        <f t="shared" si="11"/>
        <v>6</v>
      </c>
      <c r="AU64">
        <f t="shared" si="12"/>
        <v>14.254385964912281</v>
      </c>
      <c r="AW64">
        <v>631</v>
      </c>
      <c r="AX64">
        <v>230</v>
      </c>
      <c r="AY64">
        <v>0</v>
      </c>
      <c r="AZ64">
        <f t="shared" si="13"/>
        <v>861</v>
      </c>
      <c r="BA64">
        <v>0</v>
      </c>
      <c r="BB64">
        <f t="shared" si="14"/>
        <v>861</v>
      </c>
      <c r="BC64">
        <v>16</v>
      </c>
      <c r="BD64">
        <f t="shared" si="15"/>
        <v>7</v>
      </c>
      <c r="BE64">
        <f t="shared" si="16"/>
        <v>53.8125</v>
      </c>
      <c r="BG64">
        <v>458</v>
      </c>
      <c r="BH64">
        <v>1000</v>
      </c>
      <c r="BI64">
        <v>0</v>
      </c>
      <c r="BJ64">
        <f t="shared" si="17"/>
        <v>1458</v>
      </c>
      <c r="BK64">
        <v>0</v>
      </c>
      <c r="BL64">
        <f t="shared" si="18"/>
        <v>1458</v>
      </c>
      <c r="BM64">
        <v>13</v>
      </c>
      <c r="BN64">
        <f t="shared" si="19"/>
        <v>5</v>
      </c>
      <c r="BO64">
        <f t="shared" si="20"/>
        <v>112.15384615384616</v>
      </c>
      <c r="BQ64">
        <v>862</v>
      </c>
      <c r="BR64">
        <v>1050</v>
      </c>
      <c r="BS64">
        <v>0</v>
      </c>
      <c r="BT64">
        <f t="shared" si="21"/>
        <v>1912</v>
      </c>
      <c r="BU64">
        <v>0</v>
      </c>
      <c r="BV64">
        <f t="shared" si="22"/>
        <v>1912</v>
      </c>
      <c r="BW64">
        <v>12</v>
      </c>
      <c r="BX64">
        <f t="shared" si="23"/>
        <v>5</v>
      </c>
      <c r="BY64">
        <f t="shared" si="24"/>
        <v>159.33333333333334</v>
      </c>
      <c r="CA64">
        <v>2038</v>
      </c>
    </row>
    <row r="65" spans="1:79" ht="17.25" customHeight="1" x14ac:dyDescent="0.3">
      <c r="A65" s="2">
        <v>44532</v>
      </c>
      <c r="B65" t="s">
        <v>150</v>
      </c>
      <c r="C65" t="s">
        <v>151</v>
      </c>
      <c r="D65" t="s">
        <v>27</v>
      </c>
      <c r="F65">
        <v>122</v>
      </c>
      <c r="G65">
        <v>0</v>
      </c>
      <c r="H65">
        <v>0</v>
      </c>
      <c r="I65">
        <v>0</v>
      </c>
      <c r="J65">
        <f t="shared" si="0"/>
        <v>122</v>
      </c>
      <c r="K65">
        <v>0</v>
      </c>
      <c r="L65">
        <f t="shared" si="1"/>
        <v>122</v>
      </c>
      <c r="M65">
        <v>7</v>
      </c>
      <c r="N65">
        <v>1</v>
      </c>
      <c r="O65">
        <f t="shared" si="2"/>
        <v>17.428571428571427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779</v>
      </c>
      <c r="AC65">
        <v>0</v>
      </c>
      <c r="AD65">
        <v>0</v>
      </c>
      <c r="AE65">
        <v>0</v>
      </c>
      <c r="AF65">
        <f t="shared" si="6"/>
        <v>779</v>
      </c>
      <c r="AG65">
        <v>0</v>
      </c>
      <c r="AH65">
        <f t="shared" si="26"/>
        <v>779</v>
      </c>
      <c r="AI65">
        <v>16</v>
      </c>
      <c r="AJ65">
        <f t="shared" si="8"/>
        <v>6</v>
      </c>
      <c r="AK65">
        <f t="shared" si="25"/>
        <v>48.6875</v>
      </c>
      <c r="AM65">
        <v>941</v>
      </c>
      <c r="AN65">
        <v>0</v>
      </c>
      <c r="AO65">
        <v>-5</v>
      </c>
      <c r="AP65">
        <f t="shared" si="9"/>
        <v>936</v>
      </c>
      <c r="AQ65">
        <v>0</v>
      </c>
      <c r="AR65">
        <f t="shared" si="10"/>
        <v>936</v>
      </c>
      <c r="AS65">
        <v>13</v>
      </c>
      <c r="AT65">
        <f t="shared" si="11"/>
        <v>6</v>
      </c>
      <c r="AU65">
        <f t="shared" si="12"/>
        <v>72</v>
      </c>
      <c r="AW65">
        <v>379</v>
      </c>
      <c r="AX65">
        <v>0</v>
      </c>
      <c r="AY65">
        <v>0</v>
      </c>
      <c r="AZ65">
        <f t="shared" si="13"/>
        <v>379</v>
      </c>
      <c r="BA65">
        <v>0</v>
      </c>
      <c r="BB65">
        <f t="shared" si="14"/>
        <v>379</v>
      </c>
      <c r="BC65">
        <v>11</v>
      </c>
      <c r="BD65">
        <f t="shared" si="15"/>
        <v>7</v>
      </c>
      <c r="BE65">
        <f t="shared" si="16"/>
        <v>34.454545454545453</v>
      </c>
      <c r="BG65">
        <v>292</v>
      </c>
      <c r="BH65">
        <v>0</v>
      </c>
      <c r="BI65">
        <v>0</v>
      </c>
      <c r="BJ65">
        <f t="shared" si="17"/>
        <v>292</v>
      </c>
      <c r="BK65">
        <v>0</v>
      </c>
      <c r="BL65">
        <f t="shared" si="18"/>
        <v>292</v>
      </c>
      <c r="BM65">
        <v>7</v>
      </c>
      <c r="BN65">
        <f t="shared" si="19"/>
        <v>5</v>
      </c>
      <c r="BO65">
        <f t="shared" si="20"/>
        <v>41.714285714285715</v>
      </c>
      <c r="BQ65">
        <v>705</v>
      </c>
      <c r="BR65">
        <v>0</v>
      </c>
      <c r="BS65">
        <v>0</v>
      </c>
      <c r="BT65">
        <f t="shared" si="21"/>
        <v>705</v>
      </c>
      <c r="BU65">
        <v>200</v>
      </c>
      <c r="BV65">
        <f t="shared" si="22"/>
        <v>905</v>
      </c>
      <c r="BW65">
        <v>5</v>
      </c>
      <c r="BX65">
        <f t="shared" si="23"/>
        <v>5</v>
      </c>
      <c r="BY65">
        <f t="shared" si="24"/>
        <v>181</v>
      </c>
      <c r="CA65">
        <v>1800</v>
      </c>
    </row>
    <row r="66" spans="1:79" ht="17.25" customHeight="1" x14ac:dyDescent="0.3">
      <c r="A66" s="2">
        <v>44532</v>
      </c>
      <c r="B66" t="s">
        <v>152</v>
      </c>
      <c r="C66" t="s">
        <v>153</v>
      </c>
      <c r="D66" t="s">
        <v>27</v>
      </c>
      <c r="F66">
        <v>370</v>
      </c>
      <c r="G66">
        <v>0</v>
      </c>
      <c r="H66">
        <v>0</v>
      </c>
      <c r="I66">
        <v>-18</v>
      </c>
      <c r="J66">
        <f t="shared" ref="J66:J86" si="27">SUM(F66:I66)</f>
        <v>352</v>
      </c>
      <c r="K66">
        <v>0</v>
      </c>
      <c r="L66">
        <f t="shared" ref="L66:L86" si="28">SUM(J66:K66)</f>
        <v>352</v>
      </c>
      <c r="M66">
        <v>46</v>
      </c>
      <c r="N66">
        <v>1</v>
      </c>
      <c r="O66">
        <f t="shared" ref="O66:O86" si="29">IFERROR(L66/M66,0)</f>
        <v>7.6521739130434785</v>
      </c>
      <c r="Q66">
        <v>344</v>
      </c>
      <c r="R66">
        <v>0</v>
      </c>
      <c r="S66">
        <v>0</v>
      </c>
      <c r="T66">
        <v>0</v>
      </c>
      <c r="U66">
        <f t="shared" ref="U66:U86" si="30">SUM(Q66:T66)</f>
        <v>344</v>
      </c>
      <c r="V66">
        <v>0</v>
      </c>
      <c r="W66">
        <f t="shared" ref="W66:W86" si="31">SUM(U66:V66)</f>
        <v>344</v>
      </c>
      <c r="X66">
        <v>8</v>
      </c>
      <c r="Y66">
        <v>2</v>
      </c>
      <c r="Z66">
        <f t="shared" ref="Z66:Z86" si="32">IFERROR(W66/X66,0)</f>
        <v>43</v>
      </c>
      <c r="AB66">
        <v>3670</v>
      </c>
      <c r="AC66">
        <v>0</v>
      </c>
      <c r="AD66">
        <v>0</v>
      </c>
      <c r="AE66">
        <v>-78</v>
      </c>
      <c r="AF66">
        <f t="shared" ref="AF66:AF86" si="33">SUM(AB66:AE66)</f>
        <v>3592</v>
      </c>
      <c r="AG66">
        <v>1920</v>
      </c>
      <c r="AH66">
        <f t="shared" ref="AH66:AH86" si="34">SUM(AF66:AG66)</f>
        <v>5512</v>
      </c>
      <c r="AI66">
        <v>223</v>
      </c>
      <c r="AJ66">
        <f t="shared" ref="AJ66:AJ86" si="35">4+2</f>
        <v>6</v>
      </c>
      <c r="AK66">
        <f t="shared" si="25"/>
        <v>24.717488789237667</v>
      </c>
      <c r="AM66">
        <v>3182</v>
      </c>
      <c r="AN66">
        <v>300</v>
      </c>
      <c r="AO66">
        <v>-28</v>
      </c>
      <c r="AP66">
        <f t="shared" ref="AP66:AP86" si="36">SUM(AM66:AO66)</f>
        <v>3454</v>
      </c>
      <c r="AQ66">
        <v>0</v>
      </c>
      <c r="AR66">
        <f t="shared" ref="AR66:AR86" si="37">SUM(AP66:AQ66)</f>
        <v>3454</v>
      </c>
      <c r="AS66">
        <v>85</v>
      </c>
      <c r="AT66">
        <f t="shared" ref="AT66:AT86" si="38">4+2</f>
        <v>6</v>
      </c>
      <c r="AU66">
        <f t="shared" ref="AU66:AU84" si="39">IFERROR(AR66/AS66,0)</f>
        <v>40.635294117647057</v>
      </c>
      <c r="AW66">
        <v>1040</v>
      </c>
      <c r="AX66">
        <v>0</v>
      </c>
      <c r="AY66">
        <v>-23</v>
      </c>
      <c r="AZ66">
        <f t="shared" ref="AZ66:AZ86" si="40">SUM(AW66:AY66)</f>
        <v>1017</v>
      </c>
      <c r="BA66">
        <v>960</v>
      </c>
      <c r="BB66">
        <f t="shared" ref="BB66:BB86" si="41">SUM(AZ66:BA66)</f>
        <v>1977</v>
      </c>
      <c r="BC66">
        <v>93</v>
      </c>
      <c r="BD66">
        <f t="shared" ref="BD66:BD86" si="42">5+2</f>
        <v>7</v>
      </c>
      <c r="BE66">
        <f t="shared" ref="BE66:BE86" si="43">IFERROR(BB66/BC66,0)</f>
        <v>21.258064516129032</v>
      </c>
      <c r="BG66">
        <v>774</v>
      </c>
      <c r="BH66">
        <v>0</v>
      </c>
      <c r="BI66">
        <v>-16</v>
      </c>
      <c r="BJ66">
        <f t="shared" ref="BJ66:BJ86" si="44">SUM(BG66:BI66)</f>
        <v>758</v>
      </c>
      <c r="BK66">
        <v>480</v>
      </c>
      <c r="BL66">
        <f t="shared" ref="BL66:BL86" si="45">SUM(BJ66:BK66)</f>
        <v>1238</v>
      </c>
      <c r="BM66">
        <v>29</v>
      </c>
      <c r="BN66">
        <f t="shared" ref="BN66:BN86" si="46">3+2</f>
        <v>5</v>
      </c>
      <c r="BO66">
        <f t="shared" ref="BO66:BO86" si="47">IFERROR(BL66/BM66,0)</f>
        <v>42.689655172413794</v>
      </c>
      <c r="BQ66">
        <v>843</v>
      </c>
      <c r="BR66">
        <v>0</v>
      </c>
      <c r="BS66">
        <v>-6</v>
      </c>
      <c r="BT66">
        <f t="shared" ref="BT66:BT86" si="48">SUM(BQ66:BS66)</f>
        <v>837</v>
      </c>
      <c r="BU66">
        <v>720</v>
      </c>
      <c r="BV66">
        <f t="shared" ref="BV66:BV86" si="49">SUM(BT66:BU66)</f>
        <v>1557</v>
      </c>
      <c r="BW66">
        <v>19</v>
      </c>
      <c r="BX66">
        <f t="shared" ref="BX66:BX86" si="50">3+2</f>
        <v>5</v>
      </c>
      <c r="BY66">
        <f t="shared" ref="BY66:BY86" si="51">IFERROR(BV66/BW66,0)</f>
        <v>81.94736842105263</v>
      </c>
      <c r="CA66">
        <v>912</v>
      </c>
    </row>
    <row r="67" spans="1:79" ht="17.25" customHeight="1" x14ac:dyDescent="0.3">
      <c r="A67" s="2">
        <v>44532</v>
      </c>
      <c r="B67" t="s">
        <v>154</v>
      </c>
      <c r="C67" t="s">
        <v>155</v>
      </c>
      <c r="D67" t="s">
        <v>27</v>
      </c>
      <c r="F67">
        <v>340</v>
      </c>
      <c r="G67">
        <v>0</v>
      </c>
      <c r="H67">
        <v>0</v>
      </c>
      <c r="I67">
        <v>0</v>
      </c>
      <c r="J67">
        <f t="shared" si="27"/>
        <v>340</v>
      </c>
      <c r="K67">
        <v>0</v>
      </c>
      <c r="L67">
        <f t="shared" si="28"/>
        <v>340</v>
      </c>
      <c r="M67">
        <v>33</v>
      </c>
      <c r="N67">
        <v>1</v>
      </c>
      <c r="O67">
        <f t="shared" si="29"/>
        <v>10.303030303030303</v>
      </c>
      <c r="Q67">
        <v>239</v>
      </c>
      <c r="R67">
        <v>0</v>
      </c>
      <c r="S67">
        <v>0</v>
      </c>
      <c r="T67">
        <v>0</v>
      </c>
      <c r="U67">
        <f t="shared" si="30"/>
        <v>239</v>
      </c>
      <c r="V67">
        <v>0</v>
      </c>
      <c r="W67">
        <f t="shared" si="31"/>
        <v>239</v>
      </c>
      <c r="X67">
        <v>5</v>
      </c>
      <c r="Y67">
        <v>2</v>
      </c>
      <c r="Z67">
        <f t="shared" si="32"/>
        <v>47.8</v>
      </c>
      <c r="AB67">
        <v>4177</v>
      </c>
      <c r="AC67">
        <v>0</v>
      </c>
      <c r="AD67">
        <v>0</v>
      </c>
      <c r="AE67">
        <v>-10</v>
      </c>
      <c r="AF67">
        <f t="shared" si="33"/>
        <v>4167</v>
      </c>
      <c r="AG67">
        <v>1920</v>
      </c>
      <c r="AH67">
        <f t="shared" si="34"/>
        <v>6087</v>
      </c>
      <c r="AI67">
        <v>196</v>
      </c>
      <c r="AJ67">
        <f t="shared" si="35"/>
        <v>6</v>
      </c>
      <c r="AK67">
        <f t="shared" ref="AK67:AK86" si="52">IFERROR(AH67/AI67,0)</f>
        <v>31.056122448979593</v>
      </c>
      <c r="AM67">
        <v>3739</v>
      </c>
      <c r="AN67">
        <v>300</v>
      </c>
      <c r="AO67">
        <v>-24</v>
      </c>
      <c r="AP67">
        <f t="shared" si="36"/>
        <v>4015</v>
      </c>
      <c r="AQ67">
        <v>0</v>
      </c>
      <c r="AR67">
        <f t="shared" si="37"/>
        <v>4015</v>
      </c>
      <c r="AS67">
        <v>74</v>
      </c>
      <c r="AT67">
        <f t="shared" si="38"/>
        <v>6</v>
      </c>
      <c r="AU67">
        <f t="shared" si="39"/>
        <v>54.256756756756758</v>
      </c>
      <c r="AW67">
        <v>1316</v>
      </c>
      <c r="AX67">
        <v>0</v>
      </c>
      <c r="AY67">
        <v>-5</v>
      </c>
      <c r="AZ67">
        <f t="shared" si="40"/>
        <v>1311</v>
      </c>
      <c r="BA67">
        <v>960</v>
      </c>
      <c r="BB67">
        <f t="shared" si="41"/>
        <v>2271</v>
      </c>
      <c r="BC67">
        <v>79</v>
      </c>
      <c r="BD67">
        <f t="shared" si="42"/>
        <v>7</v>
      </c>
      <c r="BE67">
        <f t="shared" si="43"/>
        <v>28.746835443037973</v>
      </c>
      <c r="BG67">
        <v>663</v>
      </c>
      <c r="BH67">
        <v>0</v>
      </c>
      <c r="BI67">
        <v>-9</v>
      </c>
      <c r="BJ67">
        <f t="shared" si="44"/>
        <v>654</v>
      </c>
      <c r="BK67">
        <v>240</v>
      </c>
      <c r="BL67">
        <f t="shared" si="45"/>
        <v>894</v>
      </c>
      <c r="BM67">
        <v>25</v>
      </c>
      <c r="BN67">
        <f t="shared" si="46"/>
        <v>5</v>
      </c>
      <c r="BO67">
        <f t="shared" si="47"/>
        <v>35.76</v>
      </c>
      <c r="BQ67">
        <v>561</v>
      </c>
      <c r="BR67">
        <v>0</v>
      </c>
      <c r="BS67">
        <v>-6</v>
      </c>
      <c r="BT67">
        <f t="shared" si="48"/>
        <v>555</v>
      </c>
      <c r="BU67">
        <v>720</v>
      </c>
      <c r="BV67">
        <f t="shared" si="49"/>
        <v>1275</v>
      </c>
      <c r="BW67">
        <v>14</v>
      </c>
      <c r="BX67">
        <f t="shared" si="50"/>
        <v>5</v>
      </c>
      <c r="BY67">
        <f t="shared" si="51"/>
        <v>91.071428571428569</v>
      </c>
      <c r="CA67">
        <v>272</v>
      </c>
    </row>
    <row r="68" spans="1:79" ht="17.25" customHeight="1" x14ac:dyDescent="0.3">
      <c r="A68" s="2">
        <v>44532</v>
      </c>
      <c r="B68" t="s">
        <v>156</v>
      </c>
      <c r="C68" t="s">
        <v>157</v>
      </c>
      <c r="D68" t="s">
        <v>27</v>
      </c>
      <c r="F68">
        <v>426</v>
      </c>
      <c r="G68">
        <v>0</v>
      </c>
      <c r="H68">
        <v>0</v>
      </c>
      <c r="I68">
        <v>0</v>
      </c>
      <c r="J68">
        <f t="shared" si="27"/>
        <v>426</v>
      </c>
      <c r="K68">
        <v>0</v>
      </c>
      <c r="L68">
        <f t="shared" si="28"/>
        <v>426</v>
      </c>
      <c r="M68">
        <v>28</v>
      </c>
      <c r="N68">
        <v>1</v>
      </c>
      <c r="O68">
        <f t="shared" si="29"/>
        <v>15.214285714285714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2010</v>
      </c>
      <c r="AC68">
        <v>0</v>
      </c>
      <c r="AD68">
        <v>0</v>
      </c>
      <c r="AE68">
        <v>-51</v>
      </c>
      <c r="AF68">
        <f t="shared" si="33"/>
        <v>1959</v>
      </c>
      <c r="AG68">
        <v>0</v>
      </c>
      <c r="AH68">
        <f t="shared" si="34"/>
        <v>1959</v>
      </c>
      <c r="AI68">
        <v>67</v>
      </c>
      <c r="AJ68">
        <f t="shared" si="35"/>
        <v>6</v>
      </c>
      <c r="AK68">
        <f t="shared" si="52"/>
        <v>29.238805970149254</v>
      </c>
      <c r="AM68">
        <v>48</v>
      </c>
      <c r="AN68">
        <v>0</v>
      </c>
      <c r="AO68">
        <v>0</v>
      </c>
      <c r="AP68">
        <f t="shared" si="36"/>
        <v>48</v>
      </c>
      <c r="AQ68">
        <v>800</v>
      </c>
      <c r="AR68">
        <f t="shared" si="37"/>
        <v>848</v>
      </c>
      <c r="AS68">
        <v>23</v>
      </c>
      <c r="AT68">
        <f t="shared" si="38"/>
        <v>6</v>
      </c>
      <c r="AU68">
        <f t="shared" si="39"/>
        <v>36.869565217391305</v>
      </c>
      <c r="AW68">
        <v>1587</v>
      </c>
      <c r="AX68">
        <v>0</v>
      </c>
      <c r="AY68">
        <v>0</v>
      </c>
      <c r="AZ68">
        <f t="shared" si="40"/>
        <v>1587</v>
      </c>
      <c r="BA68">
        <v>800</v>
      </c>
      <c r="BB68">
        <f t="shared" si="41"/>
        <v>2387</v>
      </c>
      <c r="BC68">
        <v>35</v>
      </c>
      <c r="BD68">
        <f t="shared" si="42"/>
        <v>7</v>
      </c>
      <c r="BE68">
        <f t="shared" si="43"/>
        <v>68.2</v>
      </c>
      <c r="BG68">
        <v>123</v>
      </c>
      <c r="BH68">
        <v>0</v>
      </c>
      <c r="BI68">
        <v>0</v>
      </c>
      <c r="BJ68">
        <f t="shared" si="44"/>
        <v>123</v>
      </c>
      <c r="BK68">
        <v>800</v>
      </c>
      <c r="BL68">
        <f t="shared" si="45"/>
        <v>923</v>
      </c>
      <c r="BM68">
        <v>9</v>
      </c>
      <c r="BN68">
        <f t="shared" si="46"/>
        <v>5</v>
      </c>
      <c r="BO68">
        <f t="shared" si="47"/>
        <v>102.55555555555556</v>
      </c>
      <c r="BQ68">
        <v>277</v>
      </c>
      <c r="BR68">
        <v>0</v>
      </c>
      <c r="BS68">
        <v>-17</v>
      </c>
      <c r="BT68">
        <f t="shared" si="48"/>
        <v>260</v>
      </c>
      <c r="BU68">
        <v>1600</v>
      </c>
      <c r="BV68">
        <f t="shared" si="49"/>
        <v>1860</v>
      </c>
      <c r="BW68">
        <v>22</v>
      </c>
      <c r="BX68">
        <f t="shared" si="50"/>
        <v>5</v>
      </c>
      <c r="BY68">
        <f t="shared" si="51"/>
        <v>84.545454545454547</v>
      </c>
      <c r="CA68">
        <v>5680</v>
      </c>
    </row>
    <row r="69" spans="1:79" ht="17.25" customHeight="1" x14ac:dyDescent="0.3">
      <c r="A69" s="2">
        <v>44532</v>
      </c>
      <c r="B69" t="s">
        <v>158</v>
      </c>
      <c r="C69" t="s">
        <v>159</v>
      </c>
      <c r="D69" t="s">
        <v>27</v>
      </c>
      <c r="F69">
        <v>28</v>
      </c>
      <c r="G69">
        <v>0</v>
      </c>
      <c r="H69">
        <v>0</v>
      </c>
      <c r="I69">
        <v>0</v>
      </c>
      <c r="J69">
        <f t="shared" si="27"/>
        <v>28</v>
      </c>
      <c r="K69">
        <v>0</v>
      </c>
      <c r="L69">
        <f t="shared" si="28"/>
        <v>28</v>
      </c>
      <c r="M69">
        <v>2</v>
      </c>
      <c r="N69">
        <v>1</v>
      </c>
      <c r="O69">
        <f t="shared" si="29"/>
        <v>14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1848</v>
      </c>
      <c r="AC69">
        <v>0</v>
      </c>
      <c r="AD69">
        <v>0</v>
      </c>
      <c r="AE69">
        <v>0</v>
      </c>
      <c r="AF69">
        <f t="shared" si="33"/>
        <v>1848</v>
      </c>
      <c r="AG69">
        <v>0</v>
      </c>
      <c r="AH69">
        <f t="shared" si="34"/>
        <v>1848</v>
      </c>
      <c r="AI69">
        <v>4</v>
      </c>
      <c r="AJ69">
        <f t="shared" si="35"/>
        <v>6</v>
      </c>
      <c r="AK69">
        <f t="shared" si="52"/>
        <v>462</v>
      </c>
      <c r="AM69">
        <v>611</v>
      </c>
      <c r="AN69">
        <v>1267</v>
      </c>
      <c r="AO69">
        <v>-1</v>
      </c>
      <c r="AP69">
        <f t="shared" si="36"/>
        <v>1877</v>
      </c>
      <c r="AQ69">
        <v>0</v>
      </c>
      <c r="AR69">
        <f t="shared" si="37"/>
        <v>1877</v>
      </c>
      <c r="AS69">
        <v>1</v>
      </c>
      <c r="AT69">
        <f t="shared" si="38"/>
        <v>6</v>
      </c>
      <c r="AU69">
        <f t="shared" si="39"/>
        <v>1877</v>
      </c>
      <c r="AW69">
        <v>117</v>
      </c>
      <c r="AX69">
        <v>152</v>
      </c>
      <c r="AY69">
        <v>-1</v>
      </c>
      <c r="AZ69">
        <f t="shared" si="40"/>
        <v>268</v>
      </c>
      <c r="BA69">
        <v>0</v>
      </c>
      <c r="BB69">
        <f t="shared" si="41"/>
        <v>268</v>
      </c>
      <c r="BC69">
        <v>3</v>
      </c>
      <c r="BD69">
        <f t="shared" si="42"/>
        <v>7</v>
      </c>
      <c r="BE69">
        <f t="shared" si="43"/>
        <v>89.333333333333329</v>
      </c>
      <c r="BG69">
        <v>25</v>
      </c>
      <c r="BH69">
        <v>40</v>
      </c>
      <c r="BI69">
        <v>0</v>
      </c>
      <c r="BJ69">
        <f t="shared" si="44"/>
        <v>65</v>
      </c>
      <c r="BK69">
        <v>0</v>
      </c>
      <c r="BL69">
        <f t="shared" si="45"/>
        <v>65</v>
      </c>
      <c r="BM69">
        <v>1</v>
      </c>
      <c r="BN69">
        <f t="shared" si="46"/>
        <v>5</v>
      </c>
      <c r="BO69">
        <f t="shared" si="47"/>
        <v>65</v>
      </c>
      <c r="BQ69">
        <v>39</v>
      </c>
      <c r="BR69">
        <v>200</v>
      </c>
      <c r="BS69">
        <v>0</v>
      </c>
      <c r="BT69">
        <f t="shared" si="48"/>
        <v>239</v>
      </c>
      <c r="BU69">
        <v>0</v>
      </c>
      <c r="BV69">
        <f t="shared" si="49"/>
        <v>239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44532</v>
      </c>
      <c r="B70" t="s">
        <v>160</v>
      </c>
      <c r="C70" t="s">
        <v>161</v>
      </c>
      <c r="D70" t="s">
        <v>27</v>
      </c>
      <c r="F70">
        <v>8</v>
      </c>
      <c r="G70">
        <v>0</v>
      </c>
      <c r="H70">
        <v>0</v>
      </c>
      <c r="I70">
        <v>0</v>
      </c>
      <c r="J70">
        <f t="shared" si="27"/>
        <v>8</v>
      </c>
      <c r="K70">
        <v>0</v>
      </c>
      <c r="L70">
        <f t="shared" si="28"/>
        <v>8</v>
      </c>
      <c r="M70">
        <v>10</v>
      </c>
      <c r="N70">
        <v>1</v>
      </c>
      <c r="O70">
        <f t="shared" si="29"/>
        <v>0.8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85</v>
      </c>
      <c r="AN70">
        <v>0</v>
      </c>
      <c r="AO70">
        <v>0</v>
      </c>
      <c r="AP70">
        <f t="shared" si="36"/>
        <v>85</v>
      </c>
      <c r="AQ70">
        <v>0</v>
      </c>
      <c r="AR70">
        <f t="shared" si="37"/>
        <v>85</v>
      </c>
      <c r="AS70">
        <v>4</v>
      </c>
      <c r="AT70">
        <f t="shared" si="38"/>
        <v>6</v>
      </c>
      <c r="AU70">
        <f t="shared" si="39"/>
        <v>21.25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44532</v>
      </c>
      <c r="B71" t="s">
        <v>162</v>
      </c>
      <c r="C71" t="s">
        <v>163</v>
      </c>
      <c r="D71" t="s">
        <v>27</v>
      </c>
      <c r="F71">
        <v>219</v>
      </c>
      <c r="G71">
        <v>0</v>
      </c>
      <c r="H71">
        <v>0</v>
      </c>
      <c r="I71">
        <v>-2</v>
      </c>
      <c r="J71">
        <f t="shared" si="27"/>
        <v>217</v>
      </c>
      <c r="K71">
        <v>0</v>
      </c>
      <c r="L71">
        <f t="shared" si="28"/>
        <v>217</v>
      </c>
      <c r="M71">
        <v>3</v>
      </c>
      <c r="N71">
        <v>1</v>
      </c>
      <c r="O71">
        <f t="shared" si="29"/>
        <v>72.333333333333329</v>
      </c>
      <c r="Q71">
        <v>55</v>
      </c>
      <c r="R71">
        <v>0</v>
      </c>
      <c r="S71">
        <v>0</v>
      </c>
      <c r="T71">
        <v>-5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1361</v>
      </c>
      <c r="AC71">
        <v>0</v>
      </c>
      <c r="AD71">
        <v>0</v>
      </c>
      <c r="AE71">
        <v>0</v>
      </c>
      <c r="AF71">
        <f t="shared" si="33"/>
        <v>1361</v>
      </c>
      <c r="AG71">
        <v>0</v>
      </c>
      <c r="AH71">
        <f t="shared" si="34"/>
        <v>1361</v>
      </c>
      <c r="AI71">
        <v>13</v>
      </c>
      <c r="AJ71">
        <f t="shared" si="35"/>
        <v>6</v>
      </c>
      <c r="AK71">
        <f t="shared" si="52"/>
        <v>104.69230769230769</v>
      </c>
      <c r="AM71">
        <v>290</v>
      </c>
      <c r="AN71">
        <v>0</v>
      </c>
      <c r="AO71">
        <v>0</v>
      </c>
      <c r="AP71">
        <f t="shared" si="36"/>
        <v>290</v>
      </c>
      <c r="AQ71">
        <v>0</v>
      </c>
      <c r="AR71">
        <f t="shared" si="37"/>
        <v>290</v>
      </c>
      <c r="AS71">
        <v>2</v>
      </c>
      <c r="AT71">
        <f t="shared" si="38"/>
        <v>6</v>
      </c>
      <c r="AU71">
        <f t="shared" si="39"/>
        <v>145</v>
      </c>
      <c r="AW71">
        <v>178</v>
      </c>
      <c r="AX71">
        <v>0</v>
      </c>
      <c r="AY71">
        <v>0</v>
      </c>
      <c r="AZ71">
        <f t="shared" si="40"/>
        <v>178</v>
      </c>
      <c r="BA71">
        <v>0</v>
      </c>
      <c r="BB71">
        <f t="shared" si="41"/>
        <v>178</v>
      </c>
      <c r="BC71">
        <v>2</v>
      </c>
      <c r="BD71">
        <f t="shared" si="42"/>
        <v>7</v>
      </c>
      <c r="BE71">
        <f t="shared" si="43"/>
        <v>89</v>
      </c>
      <c r="BG71">
        <v>0</v>
      </c>
      <c r="BH71">
        <v>0</v>
      </c>
      <c r="BI71">
        <v>0</v>
      </c>
      <c r="BJ71">
        <f t="shared" si="44"/>
        <v>0</v>
      </c>
      <c r="BK71">
        <v>0</v>
      </c>
      <c r="BL71">
        <f t="shared" si="45"/>
        <v>0</v>
      </c>
      <c r="BM71">
        <v>1</v>
      </c>
      <c r="BN71">
        <f t="shared" si="46"/>
        <v>5</v>
      </c>
      <c r="BO71">
        <f t="shared" si="47"/>
        <v>0</v>
      </c>
      <c r="BQ71">
        <v>425</v>
      </c>
      <c r="BR71">
        <v>0</v>
      </c>
      <c r="BS71">
        <v>-12</v>
      </c>
      <c r="BT71">
        <f t="shared" si="48"/>
        <v>413</v>
      </c>
      <c r="BU71">
        <v>420</v>
      </c>
      <c r="BV71">
        <f t="shared" si="49"/>
        <v>833</v>
      </c>
      <c r="BW71">
        <v>3</v>
      </c>
      <c r="BX71">
        <f t="shared" si="50"/>
        <v>5</v>
      </c>
      <c r="BY71">
        <f t="shared" si="51"/>
        <v>277.66666666666669</v>
      </c>
      <c r="CA71">
        <v>236</v>
      </c>
    </row>
    <row r="72" spans="1:79" ht="17.25" customHeight="1" x14ac:dyDescent="0.3">
      <c r="A72" s="2">
        <v>44532</v>
      </c>
      <c r="B72" t="s">
        <v>164</v>
      </c>
      <c r="C72" t="s">
        <v>165</v>
      </c>
      <c r="D72" t="s">
        <v>27</v>
      </c>
      <c r="F72">
        <v>71</v>
      </c>
      <c r="G72">
        <v>0</v>
      </c>
      <c r="H72">
        <v>0</v>
      </c>
      <c r="I72">
        <v>-15</v>
      </c>
      <c r="J72">
        <f t="shared" si="27"/>
        <v>56</v>
      </c>
      <c r="K72">
        <v>0</v>
      </c>
      <c r="L72">
        <f t="shared" si="28"/>
        <v>56</v>
      </c>
      <c r="M72">
        <v>7</v>
      </c>
      <c r="N72">
        <v>1</v>
      </c>
      <c r="O72">
        <f t="shared" si="29"/>
        <v>8</v>
      </c>
      <c r="Q72">
        <v>71</v>
      </c>
      <c r="R72">
        <v>0</v>
      </c>
      <c r="S72">
        <v>0</v>
      </c>
      <c r="T72">
        <v>0</v>
      </c>
      <c r="U72">
        <f t="shared" si="30"/>
        <v>71</v>
      </c>
      <c r="V72">
        <v>0</v>
      </c>
      <c r="W72">
        <f t="shared" si="31"/>
        <v>71</v>
      </c>
      <c r="X72">
        <v>2</v>
      </c>
      <c r="Y72">
        <v>2</v>
      </c>
      <c r="Z72">
        <f t="shared" si="32"/>
        <v>35.5</v>
      </c>
      <c r="AB72">
        <v>374</v>
      </c>
      <c r="AC72">
        <v>0</v>
      </c>
      <c r="AD72">
        <v>0</v>
      </c>
      <c r="AE72">
        <v>0</v>
      </c>
      <c r="AF72">
        <f t="shared" si="33"/>
        <v>374</v>
      </c>
      <c r="AG72">
        <v>0</v>
      </c>
      <c r="AH72">
        <f t="shared" si="34"/>
        <v>374</v>
      </c>
      <c r="AI72">
        <v>3</v>
      </c>
      <c r="AJ72">
        <f t="shared" si="35"/>
        <v>6</v>
      </c>
      <c r="AK72">
        <f t="shared" si="52"/>
        <v>124.66666666666667</v>
      </c>
      <c r="AM72">
        <v>376</v>
      </c>
      <c r="AN72">
        <v>0</v>
      </c>
      <c r="AO72">
        <v>0</v>
      </c>
      <c r="AP72">
        <f t="shared" si="36"/>
        <v>376</v>
      </c>
      <c r="AQ72">
        <v>0</v>
      </c>
      <c r="AR72">
        <f t="shared" si="37"/>
        <v>376</v>
      </c>
      <c r="AS72">
        <v>1</v>
      </c>
      <c r="AT72">
        <f t="shared" si="38"/>
        <v>6</v>
      </c>
      <c r="AU72">
        <f t="shared" si="39"/>
        <v>376</v>
      </c>
      <c r="AW72">
        <v>113</v>
      </c>
      <c r="AX72">
        <v>0</v>
      </c>
      <c r="AY72">
        <v>0</v>
      </c>
      <c r="AZ72">
        <f t="shared" si="40"/>
        <v>113</v>
      </c>
      <c r="BA72">
        <v>0</v>
      </c>
      <c r="BB72">
        <f t="shared" si="41"/>
        <v>113</v>
      </c>
      <c r="BC72">
        <v>1</v>
      </c>
      <c r="BD72">
        <f t="shared" si="42"/>
        <v>7</v>
      </c>
      <c r="BE72">
        <f t="shared" si="43"/>
        <v>113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70</v>
      </c>
      <c r="BR72">
        <v>0</v>
      </c>
      <c r="BS72">
        <v>0</v>
      </c>
      <c r="BT72">
        <f t="shared" si="48"/>
        <v>70</v>
      </c>
      <c r="BU72">
        <v>300</v>
      </c>
      <c r="BV72">
        <f t="shared" si="49"/>
        <v>370</v>
      </c>
      <c r="BW72">
        <v>4</v>
      </c>
      <c r="BX72">
        <f t="shared" si="50"/>
        <v>5</v>
      </c>
      <c r="BY72">
        <f t="shared" si="51"/>
        <v>92.5</v>
      </c>
      <c r="CA72">
        <v>0</v>
      </c>
    </row>
    <row r="73" spans="1:79" ht="17.25" customHeight="1" x14ac:dyDescent="0.3">
      <c r="A73" s="2">
        <v>44532</v>
      </c>
      <c r="B73" t="s">
        <v>166</v>
      </c>
      <c r="C73" t="s">
        <v>167</v>
      </c>
      <c r="D73" t="s">
        <v>27</v>
      </c>
      <c r="F73">
        <v>292</v>
      </c>
      <c r="G73">
        <v>620</v>
      </c>
      <c r="H73">
        <v>0</v>
      </c>
      <c r="I73">
        <v>-10</v>
      </c>
      <c r="J73">
        <f t="shared" si="27"/>
        <v>902</v>
      </c>
      <c r="K73">
        <v>0</v>
      </c>
      <c r="L73">
        <f t="shared" si="28"/>
        <v>902</v>
      </c>
      <c r="M73">
        <v>64</v>
      </c>
      <c r="N73">
        <v>1</v>
      </c>
      <c r="O73">
        <f t="shared" si="29"/>
        <v>14.09375</v>
      </c>
      <c r="Q73">
        <v>40</v>
      </c>
      <c r="R73">
        <v>0</v>
      </c>
      <c r="S73">
        <v>0</v>
      </c>
      <c r="T73">
        <v>0</v>
      </c>
      <c r="U73">
        <f t="shared" si="30"/>
        <v>40</v>
      </c>
      <c r="V73">
        <v>0</v>
      </c>
      <c r="W73">
        <f t="shared" si="31"/>
        <v>40</v>
      </c>
      <c r="X73">
        <v>1</v>
      </c>
      <c r="Y73">
        <v>2</v>
      </c>
      <c r="Z73">
        <f t="shared" si="32"/>
        <v>40</v>
      </c>
      <c r="AB73">
        <v>256</v>
      </c>
      <c r="AC73">
        <v>0</v>
      </c>
      <c r="AD73">
        <v>0</v>
      </c>
      <c r="AE73">
        <v>0</v>
      </c>
      <c r="AF73">
        <f t="shared" si="33"/>
        <v>256</v>
      </c>
      <c r="AG73">
        <v>0</v>
      </c>
      <c r="AH73">
        <f t="shared" si="34"/>
        <v>256</v>
      </c>
      <c r="AI73">
        <v>28</v>
      </c>
      <c r="AJ73">
        <f t="shared" si="35"/>
        <v>6</v>
      </c>
      <c r="AK73">
        <f t="shared" si="52"/>
        <v>9.1428571428571423</v>
      </c>
      <c r="AM73">
        <v>596</v>
      </c>
      <c r="AN73">
        <v>2070</v>
      </c>
      <c r="AO73">
        <v>-30</v>
      </c>
      <c r="AP73">
        <f t="shared" si="36"/>
        <v>2636</v>
      </c>
      <c r="AQ73">
        <v>0</v>
      </c>
      <c r="AR73">
        <f t="shared" si="37"/>
        <v>2636</v>
      </c>
      <c r="AS73">
        <v>30</v>
      </c>
      <c r="AT73">
        <f t="shared" si="38"/>
        <v>6</v>
      </c>
      <c r="AU73">
        <f t="shared" si="39"/>
        <v>87.86666666666666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232</v>
      </c>
      <c r="BH73">
        <v>400</v>
      </c>
      <c r="BI73">
        <v>0</v>
      </c>
      <c r="BJ73">
        <f t="shared" si="44"/>
        <v>632</v>
      </c>
      <c r="BK73">
        <v>300</v>
      </c>
      <c r="BL73">
        <f t="shared" si="45"/>
        <v>932</v>
      </c>
      <c r="BM73">
        <v>6</v>
      </c>
      <c r="BN73">
        <f t="shared" si="46"/>
        <v>5</v>
      </c>
      <c r="BO73">
        <f t="shared" si="47"/>
        <v>155.33333333333334</v>
      </c>
      <c r="BQ73">
        <v>530</v>
      </c>
      <c r="BR73">
        <v>683</v>
      </c>
      <c r="BS73">
        <v>0</v>
      </c>
      <c r="BT73">
        <f t="shared" si="48"/>
        <v>1213</v>
      </c>
      <c r="BU73">
        <v>0</v>
      </c>
      <c r="BV73">
        <f t="shared" si="49"/>
        <v>1213</v>
      </c>
      <c r="BW73">
        <v>10</v>
      </c>
      <c r="BX73">
        <f t="shared" si="50"/>
        <v>5</v>
      </c>
      <c r="BY73">
        <f t="shared" si="51"/>
        <v>121.3</v>
      </c>
      <c r="CA73">
        <v>1500</v>
      </c>
    </row>
    <row r="74" spans="1:79" ht="17.25" customHeight="1" x14ac:dyDescent="0.3">
      <c r="A74" s="2">
        <v>44532</v>
      </c>
      <c r="B74" t="s">
        <v>168</v>
      </c>
      <c r="C74" t="s">
        <v>169</v>
      </c>
      <c r="D74" t="s">
        <v>27</v>
      </c>
      <c r="F74">
        <v>432</v>
      </c>
      <c r="G74">
        <v>0</v>
      </c>
      <c r="H74">
        <v>0</v>
      </c>
      <c r="I74">
        <v>0</v>
      </c>
      <c r="J74">
        <f t="shared" si="27"/>
        <v>432</v>
      </c>
      <c r="K74">
        <v>0</v>
      </c>
      <c r="L74">
        <f t="shared" si="28"/>
        <v>432</v>
      </c>
      <c r="M74">
        <v>3</v>
      </c>
      <c r="N74">
        <v>1</v>
      </c>
      <c r="O74">
        <f t="shared" si="29"/>
        <v>144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404</v>
      </c>
      <c r="AN74">
        <v>720</v>
      </c>
      <c r="AO74">
        <v>-10</v>
      </c>
      <c r="AP74">
        <f t="shared" si="36"/>
        <v>1114</v>
      </c>
      <c r="AQ74">
        <v>0</v>
      </c>
      <c r="AR74">
        <f t="shared" si="37"/>
        <v>1114</v>
      </c>
      <c r="AS74">
        <v>4</v>
      </c>
      <c r="AT74">
        <f t="shared" si="38"/>
        <v>6</v>
      </c>
      <c r="AU74">
        <f t="shared" si="39"/>
        <v>278.5</v>
      </c>
      <c r="AW74">
        <v>236</v>
      </c>
      <c r="AX74">
        <v>30</v>
      </c>
      <c r="AY74">
        <v>0</v>
      </c>
      <c r="AZ74">
        <f t="shared" si="40"/>
        <v>266</v>
      </c>
      <c r="BA74">
        <v>0</v>
      </c>
      <c r="BB74">
        <f t="shared" si="41"/>
        <v>266</v>
      </c>
      <c r="BC74">
        <v>1</v>
      </c>
      <c r="BD74">
        <f t="shared" si="42"/>
        <v>7</v>
      </c>
      <c r="BE74">
        <f t="shared" si="43"/>
        <v>266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162</v>
      </c>
      <c r="BR74">
        <v>250</v>
      </c>
      <c r="BS74">
        <v>0</v>
      </c>
      <c r="BT74">
        <f t="shared" si="48"/>
        <v>412</v>
      </c>
      <c r="BU74">
        <v>0</v>
      </c>
      <c r="BV74">
        <f t="shared" si="49"/>
        <v>412</v>
      </c>
      <c r="BW74">
        <v>2</v>
      </c>
      <c r="BX74">
        <f t="shared" si="50"/>
        <v>5</v>
      </c>
      <c r="BY74">
        <f t="shared" si="51"/>
        <v>206</v>
      </c>
      <c r="CA74">
        <v>1500</v>
      </c>
    </row>
    <row r="75" spans="1:79" ht="17.25" customHeight="1" x14ac:dyDescent="0.3">
      <c r="A75" s="2">
        <v>44532</v>
      </c>
      <c r="B75" t="s">
        <v>170</v>
      </c>
      <c r="C75" t="s">
        <v>171</v>
      </c>
      <c r="D75" t="s">
        <v>27</v>
      </c>
      <c r="F75">
        <v>141</v>
      </c>
      <c r="G75">
        <v>0</v>
      </c>
      <c r="H75">
        <v>0</v>
      </c>
      <c r="I75">
        <v>0</v>
      </c>
      <c r="J75">
        <f t="shared" si="27"/>
        <v>141</v>
      </c>
      <c r="K75">
        <v>0</v>
      </c>
      <c r="L75">
        <f t="shared" si="28"/>
        <v>141</v>
      </c>
      <c r="M75">
        <v>2</v>
      </c>
      <c r="N75">
        <v>1</v>
      </c>
      <c r="O75">
        <f t="shared" si="29"/>
        <v>70.5</v>
      </c>
      <c r="Q75">
        <v>132</v>
      </c>
      <c r="R75">
        <v>0</v>
      </c>
      <c r="S75">
        <v>0</v>
      </c>
      <c r="T75">
        <v>0</v>
      </c>
      <c r="U75">
        <f t="shared" si="30"/>
        <v>132</v>
      </c>
      <c r="V75">
        <v>0</v>
      </c>
      <c r="W75">
        <f t="shared" si="31"/>
        <v>132</v>
      </c>
      <c r="X75">
        <v>0</v>
      </c>
      <c r="Y75">
        <v>2</v>
      </c>
      <c r="Z75">
        <f t="shared" si="32"/>
        <v>0</v>
      </c>
      <c r="AB75">
        <v>341</v>
      </c>
      <c r="AC75">
        <v>0</v>
      </c>
      <c r="AD75">
        <v>0</v>
      </c>
      <c r="AE75">
        <v>0</v>
      </c>
      <c r="AF75">
        <f t="shared" si="33"/>
        <v>341</v>
      </c>
      <c r="AG75">
        <v>0</v>
      </c>
      <c r="AH75">
        <f t="shared" si="34"/>
        <v>341</v>
      </c>
      <c r="AI75">
        <v>4</v>
      </c>
      <c r="AJ75">
        <f t="shared" si="35"/>
        <v>6</v>
      </c>
      <c r="AK75">
        <f t="shared" si="52"/>
        <v>85.25</v>
      </c>
      <c r="AM75">
        <v>961</v>
      </c>
      <c r="AN75">
        <v>0</v>
      </c>
      <c r="AO75">
        <v>-5</v>
      </c>
      <c r="AP75">
        <f t="shared" si="36"/>
        <v>956</v>
      </c>
      <c r="AQ75">
        <v>0</v>
      </c>
      <c r="AR75">
        <f t="shared" si="37"/>
        <v>956</v>
      </c>
      <c r="AS75">
        <v>2</v>
      </c>
      <c r="AT75">
        <f t="shared" si="38"/>
        <v>6</v>
      </c>
      <c r="AU75">
        <f t="shared" si="39"/>
        <v>478</v>
      </c>
      <c r="AW75">
        <v>191</v>
      </c>
      <c r="AX75">
        <v>0</v>
      </c>
      <c r="AY75">
        <v>0</v>
      </c>
      <c r="AZ75">
        <f t="shared" si="40"/>
        <v>191</v>
      </c>
      <c r="BA75">
        <v>0</v>
      </c>
      <c r="BB75">
        <f t="shared" si="41"/>
        <v>191</v>
      </c>
      <c r="BC75">
        <v>3</v>
      </c>
      <c r="BD75">
        <f t="shared" si="42"/>
        <v>7</v>
      </c>
      <c r="BE75">
        <f t="shared" si="43"/>
        <v>63.666666666666664</v>
      </c>
      <c r="BG75">
        <v>431</v>
      </c>
      <c r="BH75">
        <v>0</v>
      </c>
      <c r="BI75">
        <v>0</v>
      </c>
      <c r="BJ75">
        <f t="shared" si="44"/>
        <v>431</v>
      </c>
      <c r="BK75">
        <v>0</v>
      </c>
      <c r="BL75">
        <f t="shared" si="45"/>
        <v>431</v>
      </c>
      <c r="BM75">
        <v>1</v>
      </c>
      <c r="BN75">
        <f t="shared" si="46"/>
        <v>5</v>
      </c>
      <c r="BO75">
        <f t="shared" si="47"/>
        <v>431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ht="17.25" customHeight="1" x14ac:dyDescent="0.3">
      <c r="A76" s="2">
        <v>44532</v>
      </c>
      <c r="B76" t="s">
        <v>172</v>
      </c>
      <c r="C76" t="s">
        <v>173</v>
      </c>
      <c r="D76" t="s">
        <v>27</v>
      </c>
      <c r="F76">
        <v>230</v>
      </c>
      <c r="G76">
        <v>0</v>
      </c>
      <c r="H76">
        <v>0</v>
      </c>
      <c r="I76">
        <v>0</v>
      </c>
      <c r="J76">
        <f t="shared" si="27"/>
        <v>230</v>
      </c>
      <c r="K76">
        <v>0</v>
      </c>
      <c r="L76">
        <f t="shared" si="28"/>
        <v>230</v>
      </c>
      <c r="M76">
        <v>6</v>
      </c>
      <c r="N76">
        <v>1</v>
      </c>
      <c r="O76">
        <f t="shared" si="29"/>
        <v>38.333333333333336</v>
      </c>
      <c r="Q76">
        <v>239</v>
      </c>
      <c r="R76">
        <v>0</v>
      </c>
      <c r="S76">
        <v>0</v>
      </c>
      <c r="T76">
        <v>-3</v>
      </c>
      <c r="U76">
        <f t="shared" si="30"/>
        <v>236</v>
      </c>
      <c r="V76">
        <v>0</v>
      </c>
      <c r="W76">
        <f t="shared" si="31"/>
        <v>236</v>
      </c>
      <c r="X76">
        <v>2</v>
      </c>
      <c r="Y76">
        <v>2</v>
      </c>
      <c r="Z76">
        <f t="shared" si="32"/>
        <v>118</v>
      </c>
      <c r="AB76">
        <v>1552</v>
      </c>
      <c r="AC76">
        <v>0</v>
      </c>
      <c r="AD76">
        <v>0</v>
      </c>
      <c r="AE76">
        <v>0</v>
      </c>
      <c r="AF76">
        <f t="shared" si="33"/>
        <v>1552</v>
      </c>
      <c r="AG76">
        <v>0</v>
      </c>
      <c r="AH76">
        <f t="shared" si="34"/>
        <v>1552</v>
      </c>
      <c r="AI76">
        <v>2</v>
      </c>
      <c r="AJ76">
        <f t="shared" si="35"/>
        <v>6</v>
      </c>
      <c r="AK76">
        <f t="shared" si="52"/>
        <v>776</v>
      </c>
      <c r="AM76">
        <v>942</v>
      </c>
      <c r="AN76">
        <v>0</v>
      </c>
      <c r="AO76">
        <v>0</v>
      </c>
      <c r="AP76">
        <f t="shared" si="36"/>
        <v>942</v>
      </c>
      <c r="AQ76">
        <v>0</v>
      </c>
      <c r="AR76">
        <f t="shared" si="37"/>
        <v>942</v>
      </c>
      <c r="AS76">
        <v>10</v>
      </c>
      <c r="AT76">
        <f t="shared" si="38"/>
        <v>6</v>
      </c>
      <c r="AU76">
        <f t="shared" si="39"/>
        <v>94.2</v>
      </c>
      <c r="AW76">
        <v>148</v>
      </c>
      <c r="AX76">
        <v>15</v>
      </c>
      <c r="AY76">
        <v>0</v>
      </c>
      <c r="AZ76">
        <f t="shared" si="40"/>
        <v>163</v>
      </c>
      <c r="BA76">
        <v>0</v>
      </c>
      <c r="BB76">
        <f t="shared" si="41"/>
        <v>163</v>
      </c>
      <c r="BC76">
        <v>1</v>
      </c>
      <c r="BD76">
        <f t="shared" si="42"/>
        <v>7</v>
      </c>
      <c r="BE76">
        <f t="shared" si="43"/>
        <v>163</v>
      </c>
      <c r="BG76">
        <v>584</v>
      </c>
      <c r="BH76">
        <v>0</v>
      </c>
      <c r="BI76">
        <v>0</v>
      </c>
      <c r="BJ76">
        <f t="shared" si="44"/>
        <v>584</v>
      </c>
      <c r="BK76">
        <v>0</v>
      </c>
      <c r="BL76">
        <f t="shared" si="45"/>
        <v>584</v>
      </c>
      <c r="BM76">
        <v>2</v>
      </c>
      <c r="BN76">
        <f t="shared" si="46"/>
        <v>5</v>
      </c>
      <c r="BO76">
        <f t="shared" si="47"/>
        <v>292</v>
      </c>
      <c r="BQ76">
        <v>1238</v>
      </c>
      <c r="BR76">
        <v>0</v>
      </c>
      <c r="BS76">
        <v>-5</v>
      </c>
      <c r="BT76">
        <f t="shared" si="48"/>
        <v>1233</v>
      </c>
      <c r="BU76">
        <v>360</v>
      </c>
      <c r="BV76">
        <f t="shared" si="49"/>
        <v>1593</v>
      </c>
      <c r="BW76">
        <v>10</v>
      </c>
      <c r="BX76">
        <f t="shared" si="50"/>
        <v>5</v>
      </c>
      <c r="BY76">
        <f t="shared" si="51"/>
        <v>159.30000000000001</v>
      </c>
      <c r="CA76">
        <v>1110</v>
      </c>
    </row>
    <row r="77" spans="1:79" ht="17.25" customHeight="1" x14ac:dyDescent="0.3">
      <c r="A77" s="2">
        <v>44532</v>
      </c>
      <c r="B77" t="s">
        <v>174</v>
      </c>
      <c r="C77" t="s">
        <v>175</v>
      </c>
      <c r="D77" t="s">
        <v>27</v>
      </c>
      <c r="F77">
        <v>261</v>
      </c>
      <c r="G77">
        <v>0</v>
      </c>
      <c r="H77">
        <v>0</v>
      </c>
      <c r="I77">
        <v>0</v>
      </c>
      <c r="J77">
        <f t="shared" si="27"/>
        <v>261</v>
      </c>
      <c r="K77">
        <v>0</v>
      </c>
      <c r="L77">
        <f t="shared" si="28"/>
        <v>261</v>
      </c>
      <c r="M77">
        <v>2</v>
      </c>
      <c r="N77">
        <v>1</v>
      </c>
      <c r="O77">
        <f t="shared" si="29"/>
        <v>130.5</v>
      </c>
      <c r="Q77">
        <v>93</v>
      </c>
      <c r="R77">
        <v>0</v>
      </c>
      <c r="S77">
        <v>0</v>
      </c>
      <c r="T77">
        <v>0</v>
      </c>
      <c r="U77">
        <f t="shared" si="30"/>
        <v>93</v>
      </c>
      <c r="V77">
        <v>0</v>
      </c>
      <c r="W77">
        <f t="shared" si="31"/>
        <v>93</v>
      </c>
      <c r="X77">
        <v>0</v>
      </c>
      <c r="Y77">
        <v>2</v>
      </c>
      <c r="Z77">
        <f t="shared" si="32"/>
        <v>0</v>
      </c>
      <c r="AB77">
        <v>1581</v>
      </c>
      <c r="AC77">
        <v>0</v>
      </c>
      <c r="AD77">
        <v>0</v>
      </c>
      <c r="AE77">
        <v>0</v>
      </c>
      <c r="AF77">
        <f t="shared" si="33"/>
        <v>1581</v>
      </c>
      <c r="AG77">
        <v>0</v>
      </c>
      <c r="AH77">
        <f t="shared" si="34"/>
        <v>1581</v>
      </c>
      <c r="AI77">
        <v>3</v>
      </c>
      <c r="AJ77">
        <f t="shared" si="35"/>
        <v>6</v>
      </c>
      <c r="AK77">
        <f t="shared" si="52"/>
        <v>527</v>
      </c>
      <c r="AM77">
        <v>806</v>
      </c>
      <c r="AN77">
        <v>1160</v>
      </c>
      <c r="AO77">
        <v>0</v>
      </c>
      <c r="AP77">
        <f t="shared" si="36"/>
        <v>1966</v>
      </c>
      <c r="AQ77">
        <v>0</v>
      </c>
      <c r="AR77">
        <f t="shared" si="37"/>
        <v>1966</v>
      </c>
      <c r="AS77">
        <v>2</v>
      </c>
      <c r="AT77">
        <f t="shared" si="38"/>
        <v>6</v>
      </c>
      <c r="AU77">
        <f t="shared" si="39"/>
        <v>983</v>
      </c>
      <c r="AW77">
        <v>159</v>
      </c>
      <c r="AX77">
        <v>235</v>
      </c>
      <c r="AY77">
        <v>0</v>
      </c>
      <c r="AZ77">
        <f t="shared" si="40"/>
        <v>394</v>
      </c>
      <c r="BA77">
        <v>0</v>
      </c>
      <c r="BB77">
        <f t="shared" si="41"/>
        <v>394</v>
      </c>
      <c r="BC77">
        <v>1</v>
      </c>
      <c r="BD77">
        <f t="shared" si="42"/>
        <v>7</v>
      </c>
      <c r="BE77">
        <f t="shared" si="43"/>
        <v>394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75</v>
      </c>
      <c r="BR77">
        <v>240</v>
      </c>
      <c r="BS77">
        <v>0</v>
      </c>
      <c r="BT77">
        <f t="shared" si="48"/>
        <v>315</v>
      </c>
      <c r="BU77">
        <v>0</v>
      </c>
      <c r="BV77">
        <f t="shared" si="49"/>
        <v>315</v>
      </c>
      <c r="BW77">
        <v>2</v>
      </c>
      <c r="BX77">
        <f t="shared" si="50"/>
        <v>5</v>
      </c>
      <c r="BY77">
        <f t="shared" si="51"/>
        <v>157.5</v>
      </c>
      <c r="CA77">
        <v>367</v>
      </c>
    </row>
    <row r="78" spans="1:79" ht="17.25" customHeight="1" x14ac:dyDescent="0.3">
      <c r="A78" s="2">
        <v>44532</v>
      </c>
      <c r="B78" t="s">
        <v>176</v>
      </c>
      <c r="C78" t="s">
        <v>177</v>
      </c>
      <c r="D78" t="s">
        <v>27</v>
      </c>
      <c r="F78">
        <v>247</v>
      </c>
      <c r="G78">
        <v>0</v>
      </c>
      <c r="H78">
        <v>0</v>
      </c>
      <c r="I78">
        <v>-5</v>
      </c>
      <c r="J78">
        <f t="shared" si="27"/>
        <v>242</v>
      </c>
      <c r="K78">
        <v>0</v>
      </c>
      <c r="L78">
        <f t="shared" si="28"/>
        <v>242</v>
      </c>
      <c r="M78">
        <v>38</v>
      </c>
      <c r="N78">
        <v>1</v>
      </c>
      <c r="O78">
        <f t="shared" si="29"/>
        <v>6.3684210526315788</v>
      </c>
      <c r="Q78">
        <v>456</v>
      </c>
      <c r="R78">
        <v>0</v>
      </c>
      <c r="S78">
        <v>0</v>
      </c>
      <c r="T78">
        <v>-11</v>
      </c>
      <c r="U78">
        <f t="shared" si="30"/>
        <v>445</v>
      </c>
      <c r="V78">
        <v>0</v>
      </c>
      <c r="W78">
        <f t="shared" si="31"/>
        <v>445</v>
      </c>
      <c r="X78">
        <v>19</v>
      </c>
      <c r="Y78">
        <v>2</v>
      </c>
      <c r="Z78">
        <f t="shared" si="32"/>
        <v>23.421052631578949</v>
      </c>
      <c r="AB78">
        <v>142</v>
      </c>
      <c r="AC78">
        <v>0</v>
      </c>
      <c r="AD78">
        <v>0</v>
      </c>
      <c r="AE78">
        <v>-137</v>
      </c>
      <c r="AF78">
        <f t="shared" si="33"/>
        <v>5</v>
      </c>
      <c r="AG78">
        <v>0</v>
      </c>
      <c r="AH78">
        <f t="shared" si="34"/>
        <v>5</v>
      </c>
      <c r="AI78">
        <v>95</v>
      </c>
      <c r="AJ78">
        <f t="shared" si="35"/>
        <v>6</v>
      </c>
      <c r="AK78">
        <f t="shared" si="52"/>
        <v>5.2631578947368418E-2</v>
      </c>
      <c r="AM78">
        <v>572</v>
      </c>
      <c r="AN78">
        <v>0</v>
      </c>
      <c r="AO78">
        <v>-88</v>
      </c>
      <c r="AP78">
        <f t="shared" si="36"/>
        <v>484</v>
      </c>
      <c r="AQ78">
        <v>0</v>
      </c>
      <c r="AR78">
        <f t="shared" si="37"/>
        <v>484</v>
      </c>
      <c r="AS78">
        <v>81</v>
      </c>
      <c r="AT78">
        <f t="shared" si="38"/>
        <v>6</v>
      </c>
      <c r="AU78">
        <f t="shared" si="39"/>
        <v>5.9753086419753085</v>
      </c>
      <c r="AW78">
        <v>23</v>
      </c>
      <c r="AX78">
        <v>0</v>
      </c>
      <c r="AY78">
        <v>-22</v>
      </c>
      <c r="AZ78">
        <f t="shared" si="40"/>
        <v>1</v>
      </c>
      <c r="BA78">
        <v>200</v>
      </c>
      <c r="BB78">
        <f t="shared" si="41"/>
        <v>201</v>
      </c>
      <c r="BC78">
        <v>64</v>
      </c>
      <c r="BD78">
        <f t="shared" si="42"/>
        <v>7</v>
      </c>
      <c r="BE78">
        <f t="shared" si="43"/>
        <v>3.140625</v>
      </c>
      <c r="BG78">
        <v>285</v>
      </c>
      <c r="BH78">
        <v>0</v>
      </c>
      <c r="BI78">
        <v>-22</v>
      </c>
      <c r="BJ78">
        <f t="shared" si="44"/>
        <v>263</v>
      </c>
      <c r="BK78">
        <v>0</v>
      </c>
      <c r="BL78">
        <f t="shared" si="45"/>
        <v>263</v>
      </c>
      <c r="BM78">
        <v>25</v>
      </c>
      <c r="BN78">
        <f t="shared" si="46"/>
        <v>5</v>
      </c>
      <c r="BO78">
        <f t="shared" si="47"/>
        <v>10.52</v>
      </c>
      <c r="BQ78">
        <v>185</v>
      </c>
      <c r="BR78">
        <v>0</v>
      </c>
      <c r="BS78">
        <v>-38</v>
      </c>
      <c r="BT78">
        <f t="shared" si="48"/>
        <v>147</v>
      </c>
      <c r="BU78">
        <v>0</v>
      </c>
      <c r="BV78">
        <f t="shared" si="49"/>
        <v>147</v>
      </c>
      <c r="BW78">
        <v>22</v>
      </c>
      <c r="BX78">
        <f t="shared" si="50"/>
        <v>5</v>
      </c>
      <c r="BY78">
        <f t="shared" si="51"/>
        <v>6.6818181818181817</v>
      </c>
      <c r="CA78">
        <v>0</v>
      </c>
    </row>
    <row r="79" spans="1:79" ht="17.25" customHeight="1" x14ac:dyDescent="0.3">
      <c r="A79" s="2">
        <v>44532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44532</v>
      </c>
      <c r="B80" t="s">
        <v>178</v>
      </c>
      <c r="C80" t="s">
        <v>179</v>
      </c>
      <c r="D80" t="s">
        <v>27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44532</v>
      </c>
      <c r="B81" t="s">
        <v>180</v>
      </c>
      <c r="C81" t="s">
        <v>181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44532</v>
      </c>
      <c r="B82" t="s">
        <v>182</v>
      </c>
      <c r="C82" t="s">
        <v>183</v>
      </c>
      <c r="D82" t="s">
        <v>27</v>
      </c>
      <c r="F82">
        <v>420</v>
      </c>
      <c r="G82">
        <v>0</v>
      </c>
      <c r="H82">
        <v>0</v>
      </c>
      <c r="I82">
        <v>0</v>
      </c>
      <c r="J82">
        <f t="shared" si="27"/>
        <v>420</v>
      </c>
      <c r="K82">
        <v>0</v>
      </c>
      <c r="L82">
        <f t="shared" si="28"/>
        <v>420</v>
      </c>
      <c r="M82">
        <v>11</v>
      </c>
      <c r="N82">
        <v>1</v>
      </c>
      <c r="O82">
        <f t="shared" si="29"/>
        <v>38.18181818181818</v>
      </c>
      <c r="Q82">
        <v>36</v>
      </c>
      <c r="R82">
        <v>0</v>
      </c>
      <c r="S82">
        <v>0</v>
      </c>
      <c r="T82">
        <v>0</v>
      </c>
      <c r="U82">
        <f t="shared" si="30"/>
        <v>36</v>
      </c>
      <c r="V82">
        <v>0</v>
      </c>
      <c r="W82">
        <f t="shared" si="31"/>
        <v>36</v>
      </c>
      <c r="X82">
        <v>4</v>
      </c>
      <c r="Y82">
        <v>2</v>
      </c>
      <c r="Z82">
        <f t="shared" si="32"/>
        <v>9</v>
      </c>
      <c r="AB82">
        <v>6</v>
      </c>
      <c r="AC82">
        <v>0</v>
      </c>
      <c r="AD82">
        <v>0</v>
      </c>
      <c r="AE82">
        <v>0</v>
      </c>
      <c r="AF82">
        <f t="shared" si="33"/>
        <v>6</v>
      </c>
      <c r="AG82">
        <v>700</v>
      </c>
      <c r="AH82">
        <f t="shared" si="34"/>
        <v>706</v>
      </c>
      <c r="AI82">
        <v>61</v>
      </c>
      <c r="AJ82">
        <f t="shared" si="35"/>
        <v>6</v>
      </c>
      <c r="AK82">
        <f t="shared" si="52"/>
        <v>11.573770491803279</v>
      </c>
      <c r="AM82">
        <v>1161</v>
      </c>
      <c r="AN82">
        <v>0</v>
      </c>
      <c r="AO82">
        <v>0</v>
      </c>
      <c r="AP82">
        <f t="shared" si="36"/>
        <v>1161</v>
      </c>
      <c r="AQ82">
        <v>0</v>
      </c>
      <c r="AR82">
        <f t="shared" si="37"/>
        <v>1161</v>
      </c>
      <c r="AS82">
        <v>17</v>
      </c>
      <c r="AT82">
        <f t="shared" si="38"/>
        <v>6</v>
      </c>
      <c r="AU82">
        <f t="shared" si="39"/>
        <v>68.294117647058826</v>
      </c>
      <c r="AW82">
        <v>135</v>
      </c>
      <c r="AX82">
        <v>0</v>
      </c>
      <c r="AY82">
        <v>0</v>
      </c>
      <c r="AZ82">
        <f t="shared" si="40"/>
        <v>135</v>
      </c>
      <c r="BA82">
        <v>0</v>
      </c>
      <c r="BB82">
        <f t="shared" si="41"/>
        <v>135</v>
      </c>
      <c r="BC82">
        <v>10</v>
      </c>
      <c r="BD82">
        <f t="shared" si="42"/>
        <v>7</v>
      </c>
      <c r="BE82">
        <f t="shared" si="43"/>
        <v>13.5</v>
      </c>
      <c r="BG82">
        <v>679</v>
      </c>
      <c r="BH82">
        <v>0</v>
      </c>
      <c r="BI82">
        <v>0</v>
      </c>
      <c r="BJ82">
        <f t="shared" si="44"/>
        <v>679</v>
      </c>
      <c r="BK82">
        <v>0</v>
      </c>
      <c r="BL82">
        <f t="shared" si="45"/>
        <v>679</v>
      </c>
      <c r="BM82">
        <v>15</v>
      </c>
      <c r="BN82">
        <v>71</v>
      </c>
      <c r="BO82">
        <f t="shared" si="47"/>
        <v>45.266666666666666</v>
      </c>
      <c r="BQ82">
        <v>516</v>
      </c>
      <c r="BR82">
        <v>0</v>
      </c>
      <c r="BS82">
        <v>0</v>
      </c>
      <c r="BT82">
        <f t="shared" si="48"/>
        <v>516</v>
      </c>
      <c r="BU82">
        <v>0</v>
      </c>
      <c r="BV82">
        <f t="shared" si="49"/>
        <v>516</v>
      </c>
      <c r="BW82">
        <v>4</v>
      </c>
      <c r="BX82">
        <f t="shared" si="50"/>
        <v>5</v>
      </c>
      <c r="BY82">
        <f t="shared" si="51"/>
        <v>129</v>
      </c>
      <c r="CA82">
        <v>0</v>
      </c>
    </row>
    <row r="83" spans="1:79" ht="17.25" customHeight="1" x14ac:dyDescent="0.3">
      <c r="A83" s="2">
        <v>44532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44532</v>
      </c>
      <c r="B84" t="s">
        <v>184</v>
      </c>
      <c r="C84" t="s">
        <v>185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44532</v>
      </c>
      <c r="B85" t="s">
        <v>186</v>
      </c>
      <c r="C85" t="s">
        <v>187</v>
      </c>
      <c r="D85" t="s">
        <v>27</v>
      </c>
      <c r="F85">
        <v>441</v>
      </c>
      <c r="G85">
        <v>0</v>
      </c>
      <c r="H85">
        <v>0</v>
      </c>
      <c r="I85">
        <v>0</v>
      </c>
      <c r="J85">
        <f t="shared" si="27"/>
        <v>441</v>
      </c>
      <c r="K85">
        <v>0</v>
      </c>
      <c r="L85">
        <f t="shared" si="28"/>
        <v>441</v>
      </c>
      <c r="M85">
        <v>13</v>
      </c>
      <c r="N85">
        <v>1</v>
      </c>
      <c r="O85">
        <f t="shared" si="29"/>
        <v>33.92307692307692</v>
      </c>
      <c r="Q85">
        <v>242</v>
      </c>
      <c r="R85">
        <v>0</v>
      </c>
      <c r="S85">
        <v>0</v>
      </c>
      <c r="T85">
        <v>0</v>
      </c>
      <c r="U85">
        <f t="shared" si="30"/>
        <v>242</v>
      </c>
      <c r="V85">
        <v>0</v>
      </c>
      <c r="W85">
        <f t="shared" si="31"/>
        <v>242</v>
      </c>
      <c r="X85">
        <v>4</v>
      </c>
      <c r="Y85">
        <v>2</v>
      </c>
      <c r="Z85">
        <f t="shared" si="32"/>
        <v>60.5</v>
      </c>
      <c r="AB85">
        <v>461</v>
      </c>
      <c r="AC85">
        <v>0</v>
      </c>
      <c r="AD85">
        <v>0</v>
      </c>
      <c r="AE85">
        <v>0</v>
      </c>
      <c r="AF85">
        <f t="shared" si="33"/>
        <v>461</v>
      </c>
      <c r="AG85">
        <v>600</v>
      </c>
      <c r="AH85">
        <f t="shared" si="34"/>
        <v>1061</v>
      </c>
      <c r="AI85">
        <v>17</v>
      </c>
      <c r="AJ85">
        <f t="shared" si="35"/>
        <v>6</v>
      </c>
      <c r="AK85">
        <f t="shared" si="52"/>
        <v>62.411764705882355</v>
      </c>
      <c r="AM85">
        <v>143</v>
      </c>
      <c r="AN85">
        <v>0</v>
      </c>
      <c r="AO85">
        <v>0</v>
      </c>
      <c r="AP85">
        <f t="shared" si="36"/>
        <v>143</v>
      </c>
      <c r="AQ85">
        <v>100</v>
      </c>
      <c r="AR85">
        <f t="shared" si="37"/>
        <v>243</v>
      </c>
      <c r="AS85">
        <v>4</v>
      </c>
      <c r="AT85">
        <f t="shared" si="38"/>
        <v>6</v>
      </c>
      <c r="AU85">
        <f>IFERROR(AR85/AS85,0)</f>
        <v>60.75</v>
      </c>
      <c r="AW85">
        <v>204</v>
      </c>
      <c r="AX85">
        <v>0</v>
      </c>
      <c r="AY85">
        <v>0</v>
      </c>
      <c r="AZ85">
        <f t="shared" si="40"/>
        <v>204</v>
      </c>
      <c r="BA85">
        <v>0</v>
      </c>
      <c r="BB85">
        <f t="shared" si="41"/>
        <v>204</v>
      </c>
      <c r="BC85">
        <v>3</v>
      </c>
      <c r="BD85">
        <f t="shared" si="42"/>
        <v>7</v>
      </c>
      <c r="BE85">
        <f t="shared" si="43"/>
        <v>68</v>
      </c>
      <c r="BG85">
        <v>308</v>
      </c>
      <c r="BH85">
        <v>0</v>
      </c>
      <c r="BI85">
        <v>-39</v>
      </c>
      <c r="BJ85">
        <f t="shared" si="44"/>
        <v>269</v>
      </c>
      <c r="BK85">
        <v>0</v>
      </c>
      <c r="BL85">
        <f t="shared" si="45"/>
        <v>269</v>
      </c>
      <c r="BM85">
        <v>5</v>
      </c>
      <c r="BN85">
        <f t="shared" si="46"/>
        <v>5</v>
      </c>
      <c r="BO85">
        <f t="shared" si="47"/>
        <v>53.8</v>
      </c>
      <c r="BQ85">
        <v>225</v>
      </c>
      <c r="BR85">
        <v>0</v>
      </c>
      <c r="BS85">
        <v>0</v>
      </c>
      <c r="BT85">
        <f t="shared" si="48"/>
        <v>225</v>
      </c>
      <c r="BU85">
        <v>0</v>
      </c>
      <c r="BV85">
        <f t="shared" si="49"/>
        <v>225</v>
      </c>
      <c r="BW85">
        <v>2</v>
      </c>
      <c r="BX85">
        <f t="shared" si="50"/>
        <v>5</v>
      </c>
      <c r="BY85">
        <f t="shared" si="51"/>
        <v>112.5</v>
      </c>
      <c r="CA85">
        <v>0</v>
      </c>
    </row>
    <row r="86" spans="1:79" ht="18.600000000000001" customHeight="1" x14ac:dyDescent="0.3">
      <c r="A86" s="2">
        <v>44532</v>
      </c>
      <c r="B86" t="s">
        <v>188</v>
      </c>
      <c r="C86" t="s">
        <v>189</v>
      </c>
      <c r="D86" t="s">
        <v>27</v>
      </c>
      <c r="F86">
        <v>949</v>
      </c>
      <c r="G86">
        <v>0</v>
      </c>
      <c r="H86">
        <v>0</v>
      </c>
      <c r="I86">
        <v>-17</v>
      </c>
      <c r="J86">
        <f t="shared" si="27"/>
        <v>932</v>
      </c>
      <c r="K86">
        <v>0</v>
      </c>
      <c r="L86">
        <f t="shared" si="28"/>
        <v>932</v>
      </c>
      <c r="M86">
        <v>13</v>
      </c>
      <c r="N86">
        <v>1</v>
      </c>
      <c r="O86">
        <f t="shared" si="29"/>
        <v>71.692307692307693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822</v>
      </c>
      <c r="AC86">
        <v>0</v>
      </c>
      <c r="AD86">
        <v>0</v>
      </c>
      <c r="AE86">
        <v>0</v>
      </c>
      <c r="AF86">
        <f t="shared" si="33"/>
        <v>822</v>
      </c>
      <c r="AG86">
        <v>0</v>
      </c>
      <c r="AH86">
        <f t="shared" si="34"/>
        <v>822</v>
      </c>
      <c r="AI86">
        <v>13</v>
      </c>
      <c r="AJ86">
        <f t="shared" si="35"/>
        <v>6</v>
      </c>
      <c r="AK86">
        <f t="shared" si="52"/>
        <v>63.230769230769234</v>
      </c>
      <c r="AM86">
        <v>142</v>
      </c>
      <c r="AN86">
        <v>0</v>
      </c>
      <c r="AO86">
        <v>0</v>
      </c>
      <c r="AP86">
        <f t="shared" si="36"/>
        <v>142</v>
      </c>
      <c r="AQ86">
        <v>0</v>
      </c>
      <c r="AR86">
        <f t="shared" si="37"/>
        <v>142</v>
      </c>
      <c r="AS86">
        <v>6</v>
      </c>
      <c r="AT86">
        <f t="shared" si="38"/>
        <v>6</v>
      </c>
      <c r="AU86">
        <f>IFERROR(AR86/AS86,0)</f>
        <v>23.666666666666668</v>
      </c>
      <c r="AW86">
        <v>213</v>
      </c>
      <c r="AX86">
        <v>0</v>
      </c>
      <c r="AY86">
        <v>0</v>
      </c>
      <c r="AZ86">
        <f t="shared" si="40"/>
        <v>213</v>
      </c>
      <c r="BA86">
        <v>0</v>
      </c>
      <c r="BB86">
        <f t="shared" si="41"/>
        <v>213</v>
      </c>
      <c r="BC86">
        <v>11</v>
      </c>
      <c r="BD86">
        <f t="shared" si="42"/>
        <v>7</v>
      </c>
      <c r="BE86">
        <f t="shared" si="43"/>
        <v>19.363636363636363</v>
      </c>
      <c r="BG86">
        <v>604</v>
      </c>
      <c r="BH86">
        <v>0</v>
      </c>
      <c r="BI86">
        <v>0</v>
      </c>
      <c r="BJ86">
        <f t="shared" si="44"/>
        <v>604</v>
      </c>
      <c r="BK86">
        <v>0</v>
      </c>
      <c r="BL86">
        <f t="shared" si="45"/>
        <v>604</v>
      </c>
      <c r="BM86">
        <v>1</v>
      </c>
      <c r="BN86">
        <f t="shared" si="46"/>
        <v>5</v>
      </c>
      <c r="BO86">
        <f t="shared" si="47"/>
        <v>604</v>
      </c>
      <c r="BQ86">
        <v>462</v>
      </c>
      <c r="BR86">
        <v>0</v>
      </c>
      <c r="BS86">
        <v>-17</v>
      </c>
      <c r="BT86">
        <f t="shared" si="48"/>
        <v>445</v>
      </c>
      <c r="BU86">
        <v>0</v>
      </c>
      <c r="BV86">
        <f t="shared" si="49"/>
        <v>445</v>
      </c>
      <c r="BW86">
        <v>6</v>
      </c>
      <c r="BX86">
        <f t="shared" si="50"/>
        <v>5</v>
      </c>
      <c r="BY86">
        <f t="shared" si="51"/>
        <v>74.166666666666671</v>
      </c>
      <c r="CA86">
        <v>0</v>
      </c>
    </row>
    <row r="94" spans="1:79" ht="17.25" customHeight="1" x14ac:dyDescent="0.3">
      <c r="BQ94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C5D9-6182-4FC4-B142-EA488FA682EC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8.44140625" customWidth="1"/>
    <col min="2" max="2" width="6.77734375" bestFit="1" customWidth="1"/>
    <col min="3" max="3" width="23.33203125" bestFit="1" customWidth="1"/>
    <col min="4" max="4" width="4.44140625" bestFit="1" customWidth="1"/>
    <col min="5" max="5" width="10.33203125" bestFit="1" customWidth="1"/>
    <col min="6" max="6" width="7" bestFit="1" customWidth="1"/>
    <col min="7" max="7" width="5.109375" bestFit="1" customWidth="1"/>
    <col min="8" max="8" width="4.77734375" bestFit="1" customWidth="1"/>
    <col min="9" max="9" width="22.88671875" bestFit="1" customWidth="1"/>
    <col min="10" max="10" width="6.109375" bestFit="1" customWidth="1"/>
    <col min="11" max="11" width="9" bestFit="1" customWidth="1"/>
    <col min="12" max="12" width="9.6640625" bestFit="1" customWidth="1"/>
    <col min="13" max="13" width="10.5546875" bestFit="1" customWidth="1"/>
    <col min="14" max="14" width="14" bestFit="1" customWidth="1"/>
    <col min="15" max="15" width="12.77734375" bestFit="1" customWidth="1"/>
    <col min="16" max="16" width="11.77734375" bestFit="1" customWidth="1"/>
    <col min="17" max="17" width="7" bestFit="1" customWidth="1"/>
    <col min="18" max="18" width="5.109375" bestFit="1" customWidth="1"/>
    <col min="19" max="19" width="4.77734375" bestFit="1" customWidth="1"/>
    <col min="20" max="20" width="22.88671875" bestFit="1" customWidth="1"/>
    <col min="21" max="21" width="6.109375" bestFit="1" customWidth="1"/>
    <col min="22" max="22" width="9" bestFit="1" customWidth="1"/>
    <col min="23" max="23" width="9.6640625" bestFit="1" customWidth="1"/>
    <col min="24" max="24" width="10.5546875" bestFit="1" customWidth="1"/>
    <col min="25" max="25" width="14" bestFit="1" customWidth="1"/>
    <col min="26" max="26" width="12.77734375" bestFit="1" customWidth="1"/>
    <col min="27" max="28" width="8.77734375" bestFit="1" customWidth="1"/>
    <col min="29" max="29" width="8.88671875" bestFit="1" customWidth="1"/>
    <col min="30" max="30" width="27.33203125" customWidth="1"/>
    <col min="31" max="31" width="22.88671875" bestFit="1" customWidth="1"/>
    <col min="32" max="32" width="7.21875" bestFit="1" customWidth="1"/>
    <col min="33" max="33" width="9" bestFit="1" customWidth="1"/>
    <col min="34" max="34" width="9.6640625" bestFit="1" customWidth="1"/>
    <col min="35" max="35" width="10.5546875" bestFit="1" customWidth="1"/>
    <col min="36" max="36" width="14" bestFit="1" customWidth="1"/>
    <col min="37" max="37" width="12.77734375" bestFit="1" customWidth="1"/>
    <col min="38" max="38" width="12.44140625" bestFit="1" customWidth="1"/>
    <col min="39" max="39" width="7" bestFit="1" customWidth="1"/>
    <col min="40" max="40" width="6.109375" bestFit="1" customWidth="1"/>
    <col min="41" max="41" width="22.88671875" bestFit="1" customWidth="1"/>
    <col min="42" max="42" width="6.109375" bestFit="1" customWidth="1"/>
    <col min="43" max="43" width="9" bestFit="1" customWidth="1"/>
    <col min="44" max="44" width="9.6640625" bestFit="1" customWidth="1"/>
    <col min="45" max="45" width="10.5546875" bestFit="1" customWidth="1"/>
    <col min="46" max="46" width="14" bestFit="1" customWidth="1"/>
    <col min="47" max="47" width="12.77734375" bestFit="1" customWidth="1"/>
    <col min="48" max="48" width="11.44140625" bestFit="1" customWidth="1"/>
    <col min="49" max="49" width="7" bestFit="1" customWidth="1"/>
    <col min="50" max="50" width="6.109375" bestFit="1" customWidth="1"/>
    <col min="51" max="51" width="22.88671875" bestFit="1" customWidth="1"/>
    <col min="52" max="52" width="6.109375" bestFit="1" customWidth="1"/>
    <col min="53" max="53" width="9" bestFit="1" customWidth="1"/>
    <col min="54" max="54" width="9.6640625" bestFit="1" customWidth="1"/>
    <col min="55" max="55" width="10.5546875" bestFit="1" customWidth="1"/>
    <col min="56" max="56" width="14" bestFit="1" customWidth="1"/>
    <col min="57" max="57" width="12.77734375" bestFit="1" customWidth="1"/>
    <col min="58" max="58" width="13.88671875" bestFit="1" customWidth="1"/>
    <col min="59" max="59" width="7" bestFit="1" customWidth="1"/>
    <col min="60" max="60" width="6.109375" bestFit="1" customWidth="1"/>
    <col min="61" max="61" width="22.88671875" bestFit="1" customWidth="1"/>
    <col min="62" max="62" width="6.109375" bestFit="1" customWidth="1"/>
    <col min="63" max="63" width="9" bestFit="1" customWidth="1"/>
    <col min="64" max="64" width="9.6640625" bestFit="1" customWidth="1"/>
    <col min="65" max="65" width="10.5546875" bestFit="1" customWidth="1"/>
    <col min="66" max="66" width="14" bestFit="1" customWidth="1"/>
    <col min="67" max="67" width="12.77734375" bestFit="1" customWidth="1"/>
    <col min="68" max="68" width="11.88671875" bestFit="1" customWidth="1"/>
    <col min="69" max="69" width="7" bestFit="1" customWidth="1"/>
    <col min="70" max="70" width="5.109375" bestFit="1" customWidth="1"/>
    <col min="71" max="71" width="22.88671875" bestFit="1" customWidth="1"/>
    <col min="72" max="72" width="6.109375" bestFit="1" customWidth="1"/>
    <col min="73" max="73" width="9" bestFit="1" customWidth="1"/>
    <col min="74" max="74" width="9.6640625" bestFit="1" customWidth="1"/>
    <col min="75" max="75" width="10.5546875" bestFit="1" customWidth="1"/>
    <col min="76" max="76" width="14" bestFit="1" customWidth="1"/>
    <col min="77" max="77" width="12.77734375" bestFit="1" customWidth="1"/>
    <col min="78" max="78" width="12.109375" bestFit="1" customWidth="1"/>
    <col min="79" max="79" width="11.10937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44553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44553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67</v>
      </c>
      <c r="BH3">
        <v>0</v>
      </c>
      <c r="BI3">
        <v>0</v>
      </c>
      <c r="BJ3">
        <f t="shared" si="17"/>
        <v>67</v>
      </c>
      <c r="BK3">
        <v>0</v>
      </c>
      <c r="BL3">
        <f t="shared" si="18"/>
        <v>67</v>
      </c>
      <c r="BM3">
        <v>6</v>
      </c>
      <c r="BN3">
        <f t="shared" si="19"/>
        <v>5</v>
      </c>
      <c r="BO3">
        <f t="shared" si="20"/>
        <v>11.166666666666666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2">
        <v>44553</v>
      </c>
      <c r="E4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P4" t="s">
        <v>15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2">
        <v>44553</v>
      </c>
      <c r="B5" t="s">
        <v>30</v>
      </c>
      <c r="C5" t="s">
        <v>31</v>
      </c>
      <c r="D5" t="s">
        <v>27</v>
      </c>
      <c r="E5" t="s">
        <v>4</v>
      </c>
      <c r="F5">
        <v>288</v>
      </c>
      <c r="G5">
        <v>0</v>
      </c>
      <c r="H5">
        <v>0</v>
      </c>
      <c r="I5">
        <v>0</v>
      </c>
      <c r="J5">
        <f t="shared" si="0"/>
        <v>288</v>
      </c>
      <c r="K5">
        <v>0</v>
      </c>
      <c r="L5">
        <f t="shared" si="1"/>
        <v>288</v>
      </c>
      <c r="M5">
        <v>8</v>
      </c>
      <c r="N5">
        <v>1</v>
      </c>
      <c r="O5">
        <f t="shared" si="2"/>
        <v>36</v>
      </c>
      <c r="P5" t="s">
        <v>15</v>
      </c>
      <c r="Q5">
        <v>352</v>
      </c>
      <c r="R5">
        <v>0</v>
      </c>
      <c r="S5">
        <v>0</v>
      </c>
      <c r="T5">
        <v>0</v>
      </c>
      <c r="U5">
        <f t="shared" si="3"/>
        <v>352</v>
      </c>
      <c r="V5">
        <v>0</v>
      </c>
      <c r="W5">
        <f t="shared" si="4"/>
        <v>352</v>
      </c>
      <c r="X5">
        <v>7</v>
      </c>
      <c r="Y5">
        <v>2</v>
      </c>
      <c r="Z5">
        <f t="shared" si="5"/>
        <v>50.285714285714285</v>
      </c>
      <c r="AA5" t="s">
        <v>16</v>
      </c>
      <c r="AB5">
        <v>873</v>
      </c>
      <c r="AC5">
        <v>0</v>
      </c>
      <c r="AE5">
        <v>0</v>
      </c>
      <c r="AF5">
        <f t="shared" si="6"/>
        <v>873</v>
      </c>
      <c r="AG5">
        <v>0</v>
      </c>
      <c r="AH5">
        <f t="shared" si="7"/>
        <v>873</v>
      </c>
      <c r="AI5">
        <v>21</v>
      </c>
      <c r="AJ5">
        <f t="shared" si="8"/>
        <v>6</v>
      </c>
      <c r="AK5">
        <f t="shared" si="25"/>
        <v>41.571428571428569</v>
      </c>
      <c r="AL5" t="s">
        <v>19</v>
      </c>
      <c r="AM5">
        <v>1366</v>
      </c>
      <c r="AN5">
        <v>165</v>
      </c>
      <c r="AO5">
        <v>-92</v>
      </c>
      <c r="AP5">
        <f t="shared" si="9"/>
        <v>1439</v>
      </c>
      <c r="AQ5">
        <v>0</v>
      </c>
      <c r="AR5">
        <f t="shared" si="10"/>
        <v>1439</v>
      </c>
      <c r="AS5">
        <v>17</v>
      </c>
      <c r="AT5">
        <f t="shared" si="11"/>
        <v>6</v>
      </c>
      <c r="AU5">
        <f t="shared" si="12"/>
        <v>84.647058823529406</v>
      </c>
      <c r="AV5" t="s">
        <v>20</v>
      </c>
      <c r="AW5">
        <v>41</v>
      </c>
      <c r="AX5">
        <v>0</v>
      </c>
      <c r="AY5">
        <v>0</v>
      </c>
      <c r="AZ5">
        <f t="shared" si="13"/>
        <v>41</v>
      </c>
      <c r="BA5">
        <v>160</v>
      </c>
      <c r="BB5">
        <f t="shared" si="14"/>
        <v>201</v>
      </c>
      <c r="BC5">
        <v>4</v>
      </c>
      <c r="BD5">
        <f t="shared" si="15"/>
        <v>7</v>
      </c>
      <c r="BE5">
        <f t="shared" si="16"/>
        <v>50.25</v>
      </c>
      <c r="BF5" t="s">
        <v>21</v>
      </c>
      <c r="BG5">
        <v>285</v>
      </c>
      <c r="BH5">
        <v>0</v>
      </c>
      <c r="BI5">
        <v>0</v>
      </c>
      <c r="BJ5">
        <f t="shared" si="17"/>
        <v>285</v>
      </c>
      <c r="BK5">
        <v>0</v>
      </c>
      <c r="BL5">
        <f t="shared" si="18"/>
        <v>285</v>
      </c>
      <c r="BM5">
        <v>3</v>
      </c>
      <c r="BN5">
        <f t="shared" si="19"/>
        <v>5</v>
      </c>
      <c r="BO5">
        <f t="shared" si="20"/>
        <v>95</v>
      </c>
      <c r="BP5" t="s">
        <v>22</v>
      </c>
      <c r="BQ5">
        <v>2023</v>
      </c>
      <c r="BR5">
        <v>0</v>
      </c>
      <c r="BS5">
        <v>0</v>
      </c>
      <c r="BT5">
        <f t="shared" si="21"/>
        <v>2023</v>
      </c>
      <c r="BU5">
        <v>0</v>
      </c>
      <c r="BV5">
        <f t="shared" si="22"/>
        <v>2023</v>
      </c>
      <c r="BW5">
        <v>18</v>
      </c>
      <c r="BX5">
        <f t="shared" si="23"/>
        <v>5</v>
      </c>
      <c r="BY5">
        <f t="shared" si="24"/>
        <v>112.38888888888889</v>
      </c>
      <c r="BZ5" t="s">
        <v>23</v>
      </c>
      <c r="CA5">
        <v>960</v>
      </c>
    </row>
    <row r="6" spans="1:79" ht="17.25" customHeight="1" x14ac:dyDescent="0.3">
      <c r="A6" s="2">
        <v>44553</v>
      </c>
      <c r="B6" t="s">
        <v>32</v>
      </c>
      <c r="C6" t="s">
        <v>33</v>
      </c>
      <c r="D6" t="s">
        <v>27</v>
      </c>
      <c r="E6" t="s">
        <v>4</v>
      </c>
      <c r="F6">
        <v>192</v>
      </c>
      <c r="G6">
        <v>0</v>
      </c>
      <c r="H6">
        <v>0</v>
      </c>
      <c r="I6">
        <v>0</v>
      </c>
      <c r="J6">
        <f t="shared" si="0"/>
        <v>192</v>
      </c>
      <c r="K6">
        <v>0</v>
      </c>
      <c r="L6">
        <f t="shared" si="1"/>
        <v>192</v>
      </c>
      <c r="M6">
        <v>6</v>
      </c>
      <c r="N6">
        <v>1</v>
      </c>
      <c r="O6">
        <f t="shared" si="2"/>
        <v>32</v>
      </c>
      <c r="P6" t="s">
        <v>15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340</v>
      </c>
      <c r="AC6">
        <v>0</v>
      </c>
      <c r="AE6">
        <v>-5</v>
      </c>
      <c r="AF6">
        <f t="shared" si="6"/>
        <v>335</v>
      </c>
      <c r="AG6">
        <v>0</v>
      </c>
      <c r="AH6">
        <f t="shared" si="7"/>
        <v>335</v>
      </c>
      <c r="AI6">
        <v>3</v>
      </c>
      <c r="AJ6">
        <f t="shared" si="8"/>
        <v>6</v>
      </c>
      <c r="AK6">
        <f t="shared" si="25"/>
        <v>111.66666666666667</v>
      </c>
      <c r="AL6" t="s">
        <v>19</v>
      </c>
      <c r="AM6">
        <v>430</v>
      </c>
      <c r="AN6">
        <v>25</v>
      </c>
      <c r="AO6">
        <v>0</v>
      </c>
      <c r="AP6">
        <f t="shared" si="9"/>
        <v>455</v>
      </c>
      <c r="AQ6">
        <v>0</v>
      </c>
      <c r="AR6">
        <f t="shared" si="10"/>
        <v>455</v>
      </c>
      <c r="AS6">
        <v>1</v>
      </c>
      <c r="AT6">
        <f t="shared" si="11"/>
        <v>6</v>
      </c>
      <c r="AU6">
        <f t="shared" si="12"/>
        <v>455</v>
      </c>
      <c r="AV6" t="s">
        <v>20</v>
      </c>
      <c r="AW6">
        <v>236</v>
      </c>
      <c r="AX6">
        <v>0</v>
      </c>
      <c r="AY6">
        <v>0</v>
      </c>
      <c r="AZ6">
        <f t="shared" si="13"/>
        <v>236</v>
      </c>
      <c r="BA6">
        <v>0</v>
      </c>
      <c r="BB6">
        <f t="shared" si="14"/>
        <v>236</v>
      </c>
      <c r="BC6">
        <v>1</v>
      </c>
      <c r="BD6">
        <f t="shared" si="15"/>
        <v>7</v>
      </c>
      <c r="BE6">
        <f t="shared" si="16"/>
        <v>236</v>
      </c>
      <c r="BF6" t="s">
        <v>21</v>
      </c>
      <c r="BG6">
        <v>73</v>
      </c>
      <c r="BH6">
        <v>0</v>
      </c>
      <c r="BI6">
        <v>0</v>
      </c>
      <c r="BJ6">
        <f t="shared" si="17"/>
        <v>73</v>
      </c>
      <c r="BK6">
        <v>0</v>
      </c>
      <c r="BL6">
        <f t="shared" si="18"/>
        <v>73</v>
      </c>
      <c r="BM6">
        <v>2</v>
      </c>
      <c r="BN6">
        <f t="shared" si="19"/>
        <v>5</v>
      </c>
      <c r="BO6">
        <f t="shared" si="20"/>
        <v>36.5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2">
        <v>44553</v>
      </c>
      <c r="B7" t="s">
        <v>34</v>
      </c>
      <c r="C7" t="s">
        <v>35</v>
      </c>
      <c r="D7" t="s">
        <v>27</v>
      </c>
      <c r="E7" t="s">
        <v>4</v>
      </c>
      <c r="F7">
        <v>134</v>
      </c>
      <c r="G7">
        <v>0</v>
      </c>
      <c r="H7">
        <v>0</v>
      </c>
      <c r="I7">
        <v>0</v>
      </c>
      <c r="J7">
        <f t="shared" si="0"/>
        <v>134</v>
      </c>
      <c r="K7">
        <v>0</v>
      </c>
      <c r="L7">
        <f t="shared" si="1"/>
        <v>134</v>
      </c>
      <c r="M7">
        <v>8</v>
      </c>
      <c r="N7">
        <v>1</v>
      </c>
      <c r="O7">
        <f t="shared" si="2"/>
        <v>16.75</v>
      </c>
      <c r="P7" t="s">
        <v>15</v>
      </c>
      <c r="Q7">
        <v>12</v>
      </c>
      <c r="R7">
        <v>0</v>
      </c>
      <c r="S7">
        <v>0</v>
      </c>
      <c r="T7">
        <v>0</v>
      </c>
      <c r="U7">
        <f t="shared" si="3"/>
        <v>12</v>
      </c>
      <c r="V7">
        <v>50</v>
      </c>
      <c r="W7">
        <f t="shared" si="4"/>
        <v>62</v>
      </c>
      <c r="X7">
        <v>2</v>
      </c>
      <c r="Y7">
        <v>2</v>
      </c>
      <c r="Z7">
        <f t="shared" si="5"/>
        <v>31</v>
      </c>
      <c r="AA7" t="s">
        <v>16</v>
      </c>
      <c r="AB7">
        <v>439</v>
      </c>
      <c r="AC7">
        <v>0</v>
      </c>
      <c r="AE7">
        <v>0</v>
      </c>
      <c r="AF7">
        <f t="shared" si="6"/>
        <v>439</v>
      </c>
      <c r="AG7">
        <v>0</v>
      </c>
      <c r="AH7">
        <f t="shared" si="7"/>
        <v>439</v>
      </c>
      <c r="AI7">
        <v>2</v>
      </c>
      <c r="AJ7">
        <f t="shared" si="8"/>
        <v>6</v>
      </c>
      <c r="AK7">
        <f t="shared" si="25"/>
        <v>219.5</v>
      </c>
      <c r="AL7" t="s">
        <v>19</v>
      </c>
      <c r="AM7">
        <v>380</v>
      </c>
      <c r="AN7">
        <v>0</v>
      </c>
      <c r="AO7">
        <v>0</v>
      </c>
      <c r="AP7">
        <f t="shared" si="9"/>
        <v>380</v>
      </c>
      <c r="AQ7">
        <v>0</v>
      </c>
      <c r="AR7">
        <f t="shared" si="10"/>
        <v>380</v>
      </c>
      <c r="AS7">
        <v>4</v>
      </c>
      <c r="AT7">
        <f t="shared" si="11"/>
        <v>6</v>
      </c>
      <c r="AU7">
        <f t="shared" si="12"/>
        <v>95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248</v>
      </c>
      <c r="BH7">
        <v>96</v>
      </c>
      <c r="BI7">
        <v>0</v>
      </c>
      <c r="BJ7">
        <f t="shared" si="17"/>
        <v>344</v>
      </c>
      <c r="BK7">
        <v>0</v>
      </c>
      <c r="BL7">
        <f t="shared" si="18"/>
        <v>344</v>
      </c>
      <c r="BM7">
        <v>1</v>
      </c>
      <c r="BN7">
        <f t="shared" si="19"/>
        <v>5</v>
      </c>
      <c r="BO7">
        <f t="shared" si="20"/>
        <v>344</v>
      </c>
      <c r="BP7" t="s">
        <v>22</v>
      </c>
      <c r="BQ7">
        <v>302</v>
      </c>
      <c r="BR7">
        <v>0</v>
      </c>
      <c r="BS7">
        <v>0</v>
      </c>
      <c r="BT7">
        <f t="shared" si="21"/>
        <v>302</v>
      </c>
      <c r="BU7">
        <v>0</v>
      </c>
      <c r="BV7">
        <f t="shared" si="22"/>
        <v>302</v>
      </c>
      <c r="BW7">
        <v>3</v>
      </c>
      <c r="BX7">
        <f t="shared" si="23"/>
        <v>5</v>
      </c>
      <c r="BY7">
        <f t="shared" si="24"/>
        <v>100.66666666666667</v>
      </c>
      <c r="BZ7" t="s">
        <v>23</v>
      </c>
      <c r="CA7">
        <v>1119</v>
      </c>
    </row>
    <row r="8" spans="1:79" ht="17.25" customHeight="1" x14ac:dyDescent="0.3">
      <c r="A8" s="2">
        <v>44553</v>
      </c>
      <c r="B8" t="s">
        <v>36</v>
      </c>
      <c r="C8" t="s">
        <v>37</v>
      </c>
      <c r="D8" t="s">
        <v>27</v>
      </c>
      <c r="E8" t="s">
        <v>4</v>
      </c>
      <c r="F8">
        <v>273</v>
      </c>
      <c r="G8">
        <v>160</v>
      </c>
      <c r="H8">
        <v>0</v>
      </c>
      <c r="I8">
        <v>0</v>
      </c>
      <c r="J8">
        <f t="shared" si="0"/>
        <v>433</v>
      </c>
      <c r="K8">
        <v>0</v>
      </c>
      <c r="L8">
        <f t="shared" si="1"/>
        <v>433</v>
      </c>
      <c r="M8">
        <v>10</v>
      </c>
      <c r="N8">
        <v>1</v>
      </c>
      <c r="O8">
        <f t="shared" si="2"/>
        <v>43.3</v>
      </c>
      <c r="P8" t="s">
        <v>15</v>
      </c>
      <c r="Q8">
        <v>363</v>
      </c>
      <c r="R8">
        <v>0</v>
      </c>
      <c r="S8">
        <v>0</v>
      </c>
      <c r="T8">
        <v>0</v>
      </c>
      <c r="U8">
        <f t="shared" si="3"/>
        <v>363</v>
      </c>
      <c r="V8">
        <v>0</v>
      </c>
      <c r="W8">
        <f t="shared" si="4"/>
        <v>363</v>
      </c>
      <c r="X8">
        <v>2</v>
      </c>
      <c r="Y8">
        <v>2</v>
      </c>
      <c r="Z8">
        <f t="shared" si="5"/>
        <v>181.5</v>
      </c>
      <c r="AA8" t="s">
        <v>16</v>
      </c>
      <c r="AB8">
        <v>1541</v>
      </c>
      <c r="AC8">
        <v>0</v>
      </c>
      <c r="AE8">
        <v>-42</v>
      </c>
      <c r="AF8">
        <f t="shared" si="6"/>
        <v>1499</v>
      </c>
      <c r="AG8">
        <v>0</v>
      </c>
      <c r="AH8">
        <f t="shared" si="7"/>
        <v>1499</v>
      </c>
      <c r="AI8">
        <v>27</v>
      </c>
      <c r="AJ8">
        <f t="shared" si="8"/>
        <v>6</v>
      </c>
      <c r="AK8">
        <f t="shared" si="25"/>
        <v>55.518518518518519</v>
      </c>
      <c r="AL8" t="s">
        <v>19</v>
      </c>
      <c r="AM8">
        <v>505</v>
      </c>
      <c r="AN8">
        <v>480</v>
      </c>
      <c r="AO8">
        <v>0</v>
      </c>
      <c r="AP8">
        <f t="shared" si="9"/>
        <v>985</v>
      </c>
      <c r="AQ8">
        <v>0</v>
      </c>
      <c r="AR8">
        <f t="shared" si="10"/>
        <v>985</v>
      </c>
      <c r="AS8">
        <v>4</v>
      </c>
      <c r="AT8">
        <f t="shared" si="11"/>
        <v>6</v>
      </c>
      <c r="AU8">
        <f t="shared" si="12"/>
        <v>246.25</v>
      </c>
      <c r="AV8" t="s">
        <v>20</v>
      </c>
      <c r="AW8">
        <v>252</v>
      </c>
      <c r="AX8">
        <v>0</v>
      </c>
      <c r="AY8">
        <v>0</v>
      </c>
      <c r="AZ8">
        <f t="shared" si="13"/>
        <v>252</v>
      </c>
      <c r="BA8">
        <v>0</v>
      </c>
      <c r="BB8">
        <f t="shared" si="14"/>
        <v>252</v>
      </c>
      <c r="BC8">
        <v>4</v>
      </c>
      <c r="BD8">
        <f t="shared" si="15"/>
        <v>7</v>
      </c>
      <c r="BE8">
        <f t="shared" si="16"/>
        <v>63</v>
      </c>
      <c r="BF8" t="s">
        <v>21</v>
      </c>
      <c r="BG8">
        <v>125</v>
      </c>
      <c r="BH8">
        <v>320</v>
      </c>
      <c r="BI8">
        <v>-15</v>
      </c>
      <c r="BJ8">
        <f t="shared" si="17"/>
        <v>430</v>
      </c>
      <c r="BK8">
        <v>0</v>
      </c>
      <c r="BL8">
        <f t="shared" si="18"/>
        <v>430</v>
      </c>
      <c r="BM8">
        <v>1</v>
      </c>
      <c r="BN8">
        <f t="shared" si="19"/>
        <v>5</v>
      </c>
      <c r="BO8">
        <f t="shared" si="20"/>
        <v>430</v>
      </c>
      <c r="BP8" t="s">
        <v>22</v>
      </c>
      <c r="BQ8">
        <v>1724</v>
      </c>
      <c r="BR8">
        <v>480</v>
      </c>
      <c r="BS8">
        <v>0</v>
      </c>
      <c r="BT8">
        <f t="shared" si="21"/>
        <v>2204</v>
      </c>
      <c r="BU8">
        <v>0</v>
      </c>
      <c r="BV8">
        <f t="shared" si="22"/>
        <v>2204</v>
      </c>
      <c r="BW8">
        <v>45</v>
      </c>
      <c r="BX8">
        <f t="shared" si="23"/>
        <v>5</v>
      </c>
      <c r="BY8">
        <f t="shared" si="24"/>
        <v>48.977777777777774</v>
      </c>
      <c r="BZ8" t="s">
        <v>23</v>
      </c>
      <c r="CA8">
        <v>5882</v>
      </c>
    </row>
    <row r="9" spans="1:79" ht="17.25" customHeight="1" x14ac:dyDescent="0.3">
      <c r="A9" s="2">
        <v>44553</v>
      </c>
      <c r="B9" t="s">
        <v>38</v>
      </c>
      <c r="C9" t="s">
        <v>39</v>
      </c>
      <c r="D9" t="s">
        <v>27</v>
      </c>
      <c r="E9" t="s">
        <v>4</v>
      </c>
      <c r="F9">
        <v>321</v>
      </c>
      <c r="G9">
        <v>139</v>
      </c>
      <c r="H9">
        <v>0</v>
      </c>
      <c r="I9">
        <v>0</v>
      </c>
      <c r="J9">
        <f t="shared" si="0"/>
        <v>460</v>
      </c>
      <c r="K9">
        <v>0</v>
      </c>
      <c r="L9">
        <f t="shared" si="1"/>
        <v>460</v>
      </c>
      <c r="M9">
        <v>9</v>
      </c>
      <c r="N9">
        <v>1</v>
      </c>
      <c r="O9">
        <f t="shared" si="2"/>
        <v>51.111111111111114</v>
      </c>
      <c r="P9" t="s">
        <v>15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337</v>
      </c>
      <c r="AC9">
        <v>0</v>
      </c>
      <c r="AE9">
        <v>-10</v>
      </c>
      <c r="AF9">
        <f t="shared" si="6"/>
        <v>327</v>
      </c>
      <c r="AG9">
        <v>0</v>
      </c>
      <c r="AH9">
        <f t="shared" si="7"/>
        <v>327</v>
      </c>
      <c r="AI9">
        <v>1</v>
      </c>
      <c r="AJ9">
        <f t="shared" si="8"/>
        <v>6</v>
      </c>
      <c r="AK9">
        <f t="shared" si="25"/>
        <v>327</v>
      </c>
      <c r="AL9" t="s">
        <v>19</v>
      </c>
      <c r="AM9">
        <v>267</v>
      </c>
      <c r="AN9">
        <v>0</v>
      </c>
      <c r="AO9">
        <v>0</v>
      </c>
      <c r="AP9">
        <f t="shared" si="9"/>
        <v>267</v>
      </c>
      <c r="AQ9">
        <v>0</v>
      </c>
      <c r="AR9">
        <f t="shared" si="10"/>
        <v>267</v>
      </c>
      <c r="AS9">
        <v>1</v>
      </c>
      <c r="AT9">
        <f t="shared" si="11"/>
        <v>6</v>
      </c>
      <c r="AU9">
        <f t="shared" si="12"/>
        <v>267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309</v>
      </c>
      <c r="BH9">
        <v>290</v>
      </c>
      <c r="BI9">
        <v>-27</v>
      </c>
      <c r="BJ9">
        <f t="shared" si="17"/>
        <v>572</v>
      </c>
      <c r="BK9">
        <v>0</v>
      </c>
      <c r="BL9">
        <f t="shared" si="18"/>
        <v>572</v>
      </c>
      <c r="BM9">
        <v>1</v>
      </c>
      <c r="BN9">
        <f t="shared" si="19"/>
        <v>5</v>
      </c>
      <c r="BO9">
        <f t="shared" si="20"/>
        <v>572</v>
      </c>
      <c r="BP9" t="s">
        <v>22</v>
      </c>
      <c r="BQ9">
        <v>139</v>
      </c>
      <c r="BR9">
        <v>250</v>
      </c>
      <c r="BS9">
        <v>0</v>
      </c>
      <c r="BT9">
        <f t="shared" si="21"/>
        <v>389</v>
      </c>
      <c r="BU9">
        <v>0</v>
      </c>
      <c r="BV9">
        <f t="shared" si="22"/>
        <v>389</v>
      </c>
      <c r="BW9">
        <v>1</v>
      </c>
      <c r="BX9">
        <f t="shared" si="23"/>
        <v>5</v>
      </c>
      <c r="BY9">
        <f t="shared" si="24"/>
        <v>389</v>
      </c>
      <c r="BZ9" t="s">
        <v>23</v>
      </c>
      <c r="CA9">
        <v>9070</v>
      </c>
    </row>
    <row r="10" spans="1:79" ht="17.25" customHeight="1" x14ac:dyDescent="0.3">
      <c r="A10" s="2">
        <v>44553</v>
      </c>
      <c r="B10" t="s">
        <v>40</v>
      </c>
      <c r="C10" t="s">
        <v>41</v>
      </c>
      <c r="D10" t="s">
        <v>27</v>
      </c>
      <c r="E10" t="s">
        <v>4</v>
      </c>
      <c r="F10">
        <v>388</v>
      </c>
      <c r="G10">
        <v>97</v>
      </c>
      <c r="H10">
        <v>0</v>
      </c>
      <c r="I10">
        <v>0</v>
      </c>
      <c r="J10">
        <f t="shared" si="0"/>
        <v>485</v>
      </c>
      <c r="K10">
        <v>0</v>
      </c>
      <c r="L10">
        <f t="shared" si="1"/>
        <v>485</v>
      </c>
      <c r="M10">
        <v>33</v>
      </c>
      <c r="N10">
        <v>1</v>
      </c>
      <c r="O10">
        <v>360</v>
      </c>
      <c r="P10" t="s">
        <v>15</v>
      </c>
      <c r="Q10">
        <v>5</v>
      </c>
      <c r="R10">
        <v>188</v>
      </c>
      <c r="S10">
        <v>0</v>
      </c>
      <c r="T10">
        <v>0</v>
      </c>
      <c r="U10">
        <f t="shared" si="3"/>
        <v>193</v>
      </c>
      <c r="V10">
        <v>0</v>
      </c>
      <c r="W10">
        <f t="shared" si="4"/>
        <v>193</v>
      </c>
      <c r="X10">
        <v>5</v>
      </c>
      <c r="Y10">
        <v>2</v>
      </c>
      <c r="Z10">
        <f t="shared" si="5"/>
        <v>38.6</v>
      </c>
      <c r="AA10" t="s">
        <v>16</v>
      </c>
      <c r="AB10">
        <v>930</v>
      </c>
      <c r="AC10">
        <v>0</v>
      </c>
      <c r="AE10">
        <v>0</v>
      </c>
      <c r="AF10">
        <f t="shared" si="6"/>
        <v>930</v>
      </c>
      <c r="AG10">
        <v>0</v>
      </c>
      <c r="AH10">
        <f t="shared" si="7"/>
        <v>930</v>
      </c>
      <c r="AI10">
        <v>5</v>
      </c>
      <c r="AJ10">
        <f t="shared" si="8"/>
        <v>6</v>
      </c>
      <c r="AK10">
        <f t="shared" si="25"/>
        <v>186</v>
      </c>
      <c r="AL10" t="s">
        <v>19</v>
      </c>
      <c r="AM10">
        <v>690</v>
      </c>
      <c r="AN10">
        <v>1760</v>
      </c>
      <c r="AO10">
        <v>0</v>
      </c>
      <c r="AP10">
        <f t="shared" si="9"/>
        <v>2450</v>
      </c>
      <c r="AQ10">
        <v>0</v>
      </c>
      <c r="AR10">
        <f t="shared" si="10"/>
        <v>2450</v>
      </c>
      <c r="AS10">
        <v>11</v>
      </c>
      <c r="AT10">
        <f t="shared" si="11"/>
        <v>6</v>
      </c>
      <c r="AU10">
        <f t="shared" si="12"/>
        <v>222.72727272727272</v>
      </c>
      <c r="AV10" t="s">
        <v>20</v>
      </c>
      <c r="AW10">
        <v>220</v>
      </c>
      <c r="AX10">
        <v>200</v>
      </c>
      <c r="AY10">
        <v>0</v>
      </c>
      <c r="AZ10">
        <f t="shared" si="13"/>
        <v>420</v>
      </c>
      <c r="BA10">
        <v>0</v>
      </c>
      <c r="BB10">
        <f t="shared" si="14"/>
        <v>420</v>
      </c>
      <c r="BC10">
        <v>4</v>
      </c>
      <c r="BD10">
        <f t="shared" si="15"/>
        <v>7</v>
      </c>
      <c r="BE10">
        <f t="shared" si="16"/>
        <v>105</v>
      </c>
      <c r="BF10" t="s">
        <v>21</v>
      </c>
      <c r="BG10">
        <v>420</v>
      </c>
      <c r="BH10">
        <v>3456</v>
      </c>
      <c r="BI10">
        <v>-50</v>
      </c>
      <c r="BJ10">
        <f t="shared" si="17"/>
        <v>3826</v>
      </c>
      <c r="BK10">
        <v>0</v>
      </c>
      <c r="BL10">
        <f t="shared" si="18"/>
        <v>3826</v>
      </c>
      <c r="BM10">
        <v>8</v>
      </c>
      <c r="BN10">
        <f t="shared" si="19"/>
        <v>5</v>
      </c>
      <c r="BO10">
        <f t="shared" si="20"/>
        <v>478.25</v>
      </c>
      <c r="BP10" t="s">
        <v>22</v>
      </c>
      <c r="BQ10">
        <v>612</v>
      </c>
      <c r="BR10">
        <v>640</v>
      </c>
      <c r="BS10">
        <v>-227</v>
      </c>
      <c r="BT10">
        <f t="shared" si="21"/>
        <v>1025</v>
      </c>
      <c r="BU10">
        <v>0</v>
      </c>
      <c r="BV10">
        <f t="shared" si="22"/>
        <v>1025</v>
      </c>
      <c r="BW10">
        <v>2</v>
      </c>
      <c r="BX10">
        <f t="shared" si="23"/>
        <v>5</v>
      </c>
      <c r="BY10">
        <f t="shared" si="24"/>
        <v>512.5</v>
      </c>
      <c r="BZ10" t="s">
        <v>23</v>
      </c>
      <c r="CA10">
        <v>2603</v>
      </c>
    </row>
    <row r="11" spans="1:79" ht="17.25" customHeight="1" x14ac:dyDescent="0.3">
      <c r="A11" s="2">
        <v>44553</v>
      </c>
      <c r="B11" t="s">
        <v>42</v>
      </c>
      <c r="C11" t="s">
        <v>43</v>
      </c>
      <c r="D11" t="s">
        <v>27</v>
      </c>
      <c r="E11" t="s">
        <v>4</v>
      </c>
      <c r="F11">
        <v>596</v>
      </c>
      <c r="G11">
        <v>531</v>
      </c>
      <c r="H11">
        <v>0</v>
      </c>
      <c r="I11">
        <v>-2</v>
      </c>
      <c r="J11">
        <f t="shared" si="0"/>
        <v>1125</v>
      </c>
      <c r="K11">
        <v>0</v>
      </c>
      <c r="L11">
        <f t="shared" si="1"/>
        <v>1125</v>
      </c>
      <c r="M11">
        <v>51</v>
      </c>
      <c r="N11">
        <v>1</v>
      </c>
      <c r="O11">
        <f t="shared" si="2"/>
        <v>22.058823529411764</v>
      </c>
      <c r="P11" t="s">
        <v>15</v>
      </c>
      <c r="Q11">
        <v>165</v>
      </c>
      <c r="R11">
        <v>422</v>
      </c>
      <c r="S11">
        <v>0</v>
      </c>
      <c r="T11">
        <v>0</v>
      </c>
      <c r="U11">
        <f t="shared" si="3"/>
        <v>587</v>
      </c>
      <c r="V11">
        <v>0</v>
      </c>
      <c r="W11">
        <f t="shared" si="4"/>
        <v>587</v>
      </c>
      <c r="X11">
        <v>8</v>
      </c>
      <c r="Y11">
        <v>2</v>
      </c>
      <c r="Z11">
        <f t="shared" si="5"/>
        <v>73.375</v>
      </c>
      <c r="AA11" t="s">
        <v>16</v>
      </c>
      <c r="AB11">
        <v>3914</v>
      </c>
      <c r="AC11">
        <v>3060</v>
      </c>
      <c r="AE11">
        <v>-10</v>
      </c>
      <c r="AF11">
        <f t="shared" si="6"/>
        <v>6964</v>
      </c>
      <c r="AG11">
        <v>0</v>
      </c>
      <c r="AH11">
        <f t="shared" si="7"/>
        <v>6964</v>
      </c>
      <c r="AI11">
        <v>5</v>
      </c>
      <c r="AJ11">
        <f t="shared" si="8"/>
        <v>6</v>
      </c>
      <c r="AK11">
        <f t="shared" si="25"/>
        <v>1392.8</v>
      </c>
      <c r="AL11" t="s">
        <v>19</v>
      </c>
      <c r="AM11">
        <v>1319</v>
      </c>
      <c r="AN11">
        <v>1124</v>
      </c>
      <c r="AO11">
        <v>0</v>
      </c>
      <c r="AP11">
        <f t="shared" si="9"/>
        <v>2443</v>
      </c>
      <c r="AQ11">
        <v>0</v>
      </c>
      <c r="AR11">
        <f t="shared" si="10"/>
        <v>2443</v>
      </c>
      <c r="AS11">
        <v>7</v>
      </c>
      <c r="AT11">
        <f t="shared" si="11"/>
        <v>6</v>
      </c>
      <c r="AU11">
        <f t="shared" si="12"/>
        <v>349</v>
      </c>
      <c r="AV11" t="s">
        <v>20</v>
      </c>
      <c r="AW11">
        <v>98</v>
      </c>
      <c r="AX11">
        <v>200</v>
      </c>
      <c r="AY11">
        <v>0</v>
      </c>
      <c r="AZ11">
        <f t="shared" si="13"/>
        <v>298</v>
      </c>
      <c r="BA11">
        <v>0</v>
      </c>
      <c r="BB11">
        <f t="shared" si="14"/>
        <v>298</v>
      </c>
      <c r="BC11">
        <v>4</v>
      </c>
      <c r="BD11">
        <f t="shared" si="15"/>
        <v>7</v>
      </c>
      <c r="BE11">
        <f t="shared" si="16"/>
        <v>74.5</v>
      </c>
      <c r="BF11" t="s">
        <v>21</v>
      </c>
      <c r="BG11">
        <v>168</v>
      </c>
      <c r="BH11">
        <v>2144</v>
      </c>
      <c r="BI11">
        <v>-15</v>
      </c>
      <c r="BJ11">
        <f t="shared" si="17"/>
        <v>2297</v>
      </c>
      <c r="BK11">
        <v>0</v>
      </c>
      <c r="BL11">
        <f t="shared" si="18"/>
        <v>2297</v>
      </c>
      <c r="BM11">
        <v>2</v>
      </c>
      <c r="BN11">
        <f t="shared" si="19"/>
        <v>5</v>
      </c>
      <c r="BO11">
        <f t="shared" si="20"/>
        <v>1148.5</v>
      </c>
      <c r="BP11" t="s">
        <v>22</v>
      </c>
      <c r="BQ11">
        <v>842</v>
      </c>
      <c r="BR11">
        <v>346</v>
      </c>
      <c r="BS11">
        <v>-235</v>
      </c>
      <c r="BT11">
        <f t="shared" si="21"/>
        <v>953</v>
      </c>
      <c r="BU11">
        <v>0</v>
      </c>
      <c r="BV11">
        <f t="shared" si="22"/>
        <v>953</v>
      </c>
      <c r="BW11">
        <v>11</v>
      </c>
      <c r="BX11">
        <f t="shared" si="23"/>
        <v>5</v>
      </c>
      <c r="BY11">
        <f t="shared" si="24"/>
        <v>86.63636363636364</v>
      </c>
      <c r="BZ11" t="s">
        <v>23</v>
      </c>
      <c r="CA11">
        <v>9094</v>
      </c>
    </row>
    <row r="12" spans="1:79" ht="17.25" customHeight="1" x14ac:dyDescent="0.3">
      <c r="A12" s="2">
        <v>44553</v>
      </c>
      <c r="B12" t="s">
        <v>44</v>
      </c>
      <c r="C12" t="s">
        <v>45</v>
      </c>
      <c r="D12" t="s">
        <v>27</v>
      </c>
      <c r="E12" t="s">
        <v>4</v>
      </c>
      <c r="F12">
        <v>294</v>
      </c>
      <c r="G12">
        <v>0</v>
      </c>
      <c r="H12">
        <v>0</v>
      </c>
      <c r="I12">
        <v>-13</v>
      </c>
      <c r="J12">
        <f t="shared" si="0"/>
        <v>281</v>
      </c>
      <c r="K12">
        <v>0</v>
      </c>
      <c r="L12">
        <f t="shared" si="1"/>
        <v>281</v>
      </c>
      <c r="M12">
        <v>15</v>
      </c>
      <c r="N12">
        <v>1</v>
      </c>
      <c r="O12">
        <f t="shared" si="2"/>
        <v>18.733333333333334</v>
      </c>
      <c r="P12" t="s">
        <v>15</v>
      </c>
      <c r="Q12">
        <v>266</v>
      </c>
      <c r="R12">
        <v>0</v>
      </c>
      <c r="S12">
        <v>0</v>
      </c>
      <c r="T12">
        <v>0</v>
      </c>
      <c r="U12">
        <f t="shared" si="3"/>
        <v>266</v>
      </c>
      <c r="V12">
        <v>0</v>
      </c>
      <c r="W12">
        <f t="shared" si="4"/>
        <v>266</v>
      </c>
      <c r="X12">
        <v>6</v>
      </c>
      <c r="Y12">
        <v>2</v>
      </c>
      <c r="Z12">
        <f t="shared" si="5"/>
        <v>44.333333333333336</v>
      </c>
      <c r="AA12" t="s">
        <v>16</v>
      </c>
      <c r="AB12">
        <v>1954</v>
      </c>
      <c r="AC12">
        <v>0</v>
      </c>
      <c r="AE12">
        <v>-6</v>
      </c>
      <c r="AF12">
        <f t="shared" si="6"/>
        <v>1948</v>
      </c>
      <c r="AG12">
        <v>0</v>
      </c>
      <c r="AH12">
        <f t="shared" si="7"/>
        <v>1948</v>
      </c>
      <c r="AI12">
        <v>5</v>
      </c>
      <c r="AJ12">
        <f t="shared" si="8"/>
        <v>6</v>
      </c>
      <c r="AK12">
        <f t="shared" si="25"/>
        <v>389.6</v>
      </c>
      <c r="AL12" t="s">
        <v>19</v>
      </c>
      <c r="AM12">
        <v>2583</v>
      </c>
      <c r="AN12">
        <v>202</v>
      </c>
      <c r="AO12">
        <v>0</v>
      </c>
      <c r="AP12">
        <f t="shared" si="9"/>
        <v>2785</v>
      </c>
      <c r="AQ12">
        <v>0</v>
      </c>
      <c r="AR12">
        <f t="shared" si="10"/>
        <v>2785</v>
      </c>
      <c r="AS12">
        <v>5</v>
      </c>
      <c r="AT12">
        <f t="shared" si="11"/>
        <v>6</v>
      </c>
      <c r="AU12">
        <f t="shared" si="12"/>
        <v>557</v>
      </c>
      <c r="AV12" t="s">
        <v>20</v>
      </c>
      <c r="AW12">
        <v>403</v>
      </c>
      <c r="AX12">
        <v>0</v>
      </c>
      <c r="AY12">
        <v>0</v>
      </c>
      <c r="AZ12">
        <f t="shared" si="13"/>
        <v>403</v>
      </c>
      <c r="BA12">
        <v>0</v>
      </c>
      <c r="BB12">
        <f t="shared" si="14"/>
        <v>403</v>
      </c>
      <c r="BC12">
        <v>3</v>
      </c>
      <c r="BD12">
        <f t="shared" si="15"/>
        <v>7</v>
      </c>
      <c r="BE12">
        <f t="shared" si="16"/>
        <v>134.33333333333334</v>
      </c>
      <c r="BF12" t="s">
        <v>21</v>
      </c>
      <c r="BG12">
        <v>109</v>
      </c>
      <c r="BH12">
        <v>973</v>
      </c>
      <c r="BI12">
        <v>-15</v>
      </c>
      <c r="BJ12">
        <f t="shared" si="17"/>
        <v>1067</v>
      </c>
      <c r="BK12">
        <v>0</v>
      </c>
      <c r="BL12">
        <f t="shared" si="18"/>
        <v>1067</v>
      </c>
      <c r="BM12">
        <v>4</v>
      </c>
      <c r="BN12">
        <f t="shared" si="19"/>
        <v>5</v>
      </c>
      <c r="BO12">
        <f t="shared" si="20"/>
        <v>266.75</v>
      </c>
      <c r="BP12" t="s">
        <v>22</v>
      </c>
      <c r="BQ12">
        <v>602</v>
      </c>
      <c r="BR12">
        <v>0</v>
      </c>
      <c r="BS12">
        <v>-7</v>
      </c>
      <c r="BT12">
        <f t="shared" si="21"/>
        <v>595</v>
      </c>
      <c r="BU12">
        <v>0</v>
      </c>
      <c r="BV12">
        <f t="shared" si="22"/>
        <v>595</v>
      </c>
      <c r="BW12">
        <v>7</v>
      </c>
      <c r="BX12">
        <f t="shared" si="23"/>
        <v>5</v>
      </c>
      <c r="BY12">
        <f t="shared" si="24"/>
        <v>85</v>
      </c>
      <c r="BZ12" t="s">
        <v>23</v>
      </c>
      <c r="CA12">
        <v>7650</v>
      </c>
    </row>
    <row r="13" spans="1:79" ht="17.25" customHeight="1" x14ac:dyDescent="0.3">
      <c r="A13" s="2">
        <v>44553</v>
      </c>
      <c r="B13" t="s">
        <v>46</v>
      </c>
      <c r="C13" t="s">
        <v>47</v>
      </c>
      <c r="D13" t="s">
        <v>27</v>
      </c>
      <c r="E13" t="s">
        <v>4</v>
      </c>
      <c r="F13">
        <v>115</v>
      </c>
      <c r="G13">
        <v>0</v>
      </c>
      <c r="H13">
        <v>0</v>
      </c>
      <c r="I13">
        <v>-5</v>
      </c>
      <c r="J13">
        <f t="shared" si="0"/>
        <v>110</v>
      </c>
      <c r="K13">
        <v>0</v>
      </c>
      <c r="L13">
        <f t="shared" si="1"/>
        <v>110</v>
      </c>
      <c r="M13">
        <v>3</v>
      </c>
      <c r="N13">
        <v>1</v>
      </c>
      <c r="O13">
        <f t="shared" si="2"/>
        <v>36.666666666666664</v>
      </c>
      <c r="P13" t="s">
        <v>15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7155</v>
      </c>
      <c r="AC13">
        <v>0</v>
      </c>
      <c r="AE13">
        <v>0</v>
      </c>
      <c r="AF13">
        <f t="shared" si="6"/>
        <v>7155</v>
      </c>
      <c r="AG13">
        <v>0</v>
      </c>
      <c r="AH13">
        <f t="shared" si="7"/>
        <v>7155</v>
      </c>
      <c r="AI13">
        <v>51</v>
      </c>
      <c r="AJ13">
        <f t="shared" si="8"/>
        <v>6</v>
      </c>
      <c r="AK13">
        <f t="shared" si="25"/>
        <v>140.29411764705881</v>
      </c>
      <c r="AL13" t="s">
        <v>19</v>
      </c>
      <c r="AM13">
        <v>314</v>
      </c>
      <c r="AN13">
        <v>190</v>
      </c>
      <c r="AO13">
        <v>0</v>
      </c>
      <c r="AP13">
        <f t="shared" si="9"/>
        <v>504</v>
      </c>
      <c r="AQ13">
        <v>640</v>
      </c>
      <c r="AR13">
        <f t="shared" si="10"/>
        <v>1144</v>
      </c>
      <c r="AS13">
        <v>15</v>
      </c>
      <c r="AT13">
        <f t="shared" si="11"/>
        <v>6</v>
      </c>
      <c r="AU13">
        <f t="shared" si="12"/>
        <v>76.266666666666666</v>
      </c>
      <c r="AV13" t="s">
        <v>20</v>
      </c>
      <c r="AW13">
        <v>207</v>
      </c>
      <c r="AX13">
        <v>190</v>
      </c>
      <c r="AY13">
        <v>0</v>
      </c>
      <c r="AZ13">
        <f t="shared" si="13"/>
        <v>397</v>
      </c>
      <c r="BA13">
        <v>0</v>
      </c>
      <c r="BB13">
        <f t="shared" si="14"/>
        <v>397</v>
      </c>
      <c r="BC13">
        <v>7</v>
      </c>
      <c r="BD13">
        <f t="shared" si="15"/>
        <v>7</v>
      </c>
      <c r="BE13">
        <f t="shared" si="16"/>
        <v>56.714285714285715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2943</v>
      </c>
      <c r="BR13">
        <v>405</v>
      </c>
      <c r="BS13">
        <v>-225</v>
      </c>
      <c r="BT13">
        <f t="shared" si="21"/>
        <v>3123</v>
      </c>
      <c r="BU13">
        <v>0</v>
      </c>
      <c r="BV13">
        <f t="shared" si="22"/>
        <v>3123</v>
      </c>
      <c r="BW13">
        <v>13</v>
      </c>
      <c r="BX13">
        <f t="shared" si="23"/>
        <v>5</v>
      </c>
      <c r="BY13">
        <f t="shared" si="24"/>
        <v>240.23076923076923</v>
      </c>
      <c r="BZ13" t="s">
        <v>23</v>
      </c>
      <c r="CA13">
        <v>8665</v>
      </c>
    </row>
    <row r="14" spans="1:79" ht="18" customHeight="1" x14ac:dyDescent="0.3">
      <c r="A14" s="2">
        <v>44553</v>
      </c>
      <c r="B14" t="s">
        <v>48</v>
      </c>
      <c r="C14" t="s">
        <v>49</v>
      </c>
      <c r="D14" t="s">
        <v>27</v>
      </c>
      <c r="E14" t="s">
        <v>4</v>
      </c>
      <c r="F14">
        <v>74</v>
      </c>
      <c r="G14">
        <v>0</v>
      </c>
      <c r="H14">
        <v>0</v>
      </c>
      <c r="I14">
        <v>-10</v>
      </c>
      <c r="J14">
        <f t="shared" si="0"/>
        <v>64</v>
      </c>
      <c r="K14">
        <v>0</v>
      </c>
      <c r="L14">
        <f t="shared" si="1"/>
        <v>64</v>
      </c>
      <c r="M14">
        <v>5</v>
      </c>
      <c r="N14">
        <v>1</v>
      </c>
      <c r="O14">
        <f t="shared" si="2"/>
        <v>12.8</v>
      </c>
      <c r="P14" t="s">
        <v>15</v>
      </c>
      <c r="Q14">
        <v>136</v>
      </c>
      <c r="R14">
        <v>0</v>
      </c>
      <c r="S14">
        <v>0</v>
      </c>
      <c r="T14">
        <v>0</v>
      </c>
      <c r="U14">
        <f t="shared" si="3"/>
        <v>136</v>
      </c>
      <c r="V14">
        <v>0</v>
      </c>
      <c r="W14">
        <f t="shared" si="4"/>
        <v>136</v>
      </c>
      <c r="X14">
        <v>1</v>
      </c>
      <c r="Y14">
        <v>2</v>
      </c>
      <c r="Z14">
        <f t="shared" si="5"/>
        <v>136</v>
      </c>
      <c r="AA14" t="s">
        <v>16</v>
      </c>
      <c r="AB14">
        <v>451</v>
      </c>
      <c r="AC14">
        <v>0</v>
      </c>
      <c r="AE14">
        <v>0</v>
      </c>
      <c r="AF14">
        <f t="shared" si="6"/>
        <v>451</v>
      </c>
      <c r="AG14">
        <v>0</v>
      </c>
      <c r="AH14">
        <f t="shared" si="7"/>
        <v>451</v>
      </c>
      <c r="AI14">
        <v>7</v>
      </c>
      <c r="AJ14">
        <f t="shared" si="8"/>
        <v>6</v>
      </c>
      <c r="AK14">
        <f>IFERROR(AH14/AI14,0)</f>
        <v>64.428571428571431</v>
      </c>
      <c r="AL14" t="s">
        <v>19</v>
      </c>
      <c r="AM14">
        <v>704</v>
      </c>
      <c r="AN14">
        <v>230</v>
      </c>
      <c r="AO14">
        <v>0</v>
      </c>
      <c r="AP14">
        <f t="shared" si="9"/>
        <v>934</v>
      </c>
      <c r="AQ14">
        <v>0</v>
      </c>
      <c r="AR14">
        <f t="shared" si="10"/>
        <v>934</v>
      </c>
      <c r="AS14">
        <v>4</v>
      </c>
      <c r="AT14">
        <f t="shared" si="11"/>
        <v>6</v>
      </c>
      <c r="AU14">
        <f t="shared" si="12"/>
        <v>233.5</v>
      </c>
      <c r="AV14" t="s">
        <v>20</v>
      </c>
      <c r="AW14">
        <v>408</v>
      </c>
      <c r="AX14">
        <v>0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37</v>
      </c>
      <c r="BH14">
        <v>310</v>
      </c>
      <c r="BI14">
        <v>0</v>
      </c>
      <c r="BJ14">
        <f t="shared" si="17"/>
        <v>347</v>
      </c>
      <c r="BK14">
        <v>0</v>
      </c>
      <c r="BL14">
        <f t="shared" si="18"/>
        <v>347</v>
      </c>
      <c r="BM14">
        <v>1</v>
      </c>
      <c r="BN14">
        <f t="shared" si="19"/>
        <v>5</v>
      </c>
      <c r="BO14">
        <f t="shared" si="20"/>
        <v>347</v>
      </c>
      <c r="BP14" t="s">
        <v>22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BZ14" t="s">
        <v>23</v>
      </c>
      <c r="CA14">
        <v>4768</v>
      </c>
    </row>
    <row r="15" spans="1:79" ht="17.25" customHeight="1" x14ac:dyDescent="0.3">
      <c r="A15" s="2">
        <v>44553</v>
      </c>
      <c r="B15" t="s">
        <v>50</v>
      </c>
      <c r="C15" t="s">
        <v>51</v>
      </c>
      <c r="D15" t="s">
        <v>27</v>
      </c>
      <c r="E15" t="s">
        <v>4</v>
      </c>
      <c r="F15">
        <v>184</v>
      </c>
      <c r="G15">
        <v>0</v>
      </c>
      <c r="H15">
        <v>0</v>
      </c>
      <c r="I15">
        <v>-10</v>
      </c>
      <c r="J15">
        <f t="shared" si="0"/>
        <v>174</v>
      </c>
      <c r="K15">
        <v>0</v>
      </c>
      <c r="L15">
        <f t="shared" si="1"/>
        <v>174</v>
      </c>
      <c r="M15">
        <v>5</v>
      </c>
      <c r="N15">
        <v>1</v>
      </c>
      <c r="O15">
        <f t="shared" si="2"/>
        <v>34.799999999999997</v>
      </c>
      <c r="P15" t="s">
        <v>15</v>
      </c>
      <c r="Q15">
        <v>198</v>
      </c>
      <c r="R15">
        <v>0</v>
      </c>
      <c r="S15">
        <v>0</v>
      </c>
      <c r="T15">
        <v>0</v>
      </c>
      <c r="U15">
        <f t="shared" si="3"/>
        <v>198</v>
      </c>
      <c r="V15">
        <v>0</v>
      </c>
      <c r="W15">
        <f t="shared" si="4"/>
        <v>198</v>
      </c>
      <c r="X15">
        <v>1</v>
      </c>
      <c r="Y15">
        <v>2</v>
      </c>
      <c r="Z15">
        <f t="shared" si="5"/>
        <v>198</v>
      </c>
      <c r="AA15" t="s">
        <v>16</v>
      </c>
      <c r="AB15">
        <v>935</v>
      </c>
      <c r="AC15">
        <v>0</v>
      </c>
      <c r="AE15">
        <v>0</v>
      </c>
      <c r="AF15">
        <f t="shared" si="6"/>
        <v>935</v>
      </c>
      <c r="AG15">
        <v>0</v>
      </c>
      <c r="AH15">
        <f t="shared" si="7"/>
        <v>935</v>
      </c>
      <c r="AI15">
        <v>8</v>
      </c>
      <c r="AJ15">
        <f t="shared" si="8"/>
        <v>6</v>
      </c>
      <c r="AK15">
        <f t="shared" si="25"/>
        <v>116.875</v>
      </c>
      <c r="AL15" t="s">
        <v>19</v>
      </c>
      <c r="AM15">
        <v>680</v>
      </c>
      <c r="AN15">
        <v>130</v>
      </c>
      <c r="AO15">
        <v>-72</v>
      </c>
      <c r="AP15">
        <f t="shared" si="9"/>
        <v>738</v>
      </c>
      <c r="AQ15">
        <v>480</v>
      </c>
      <c r="AR15">
        <f t="shared" si="10"/>
        <v>1218</v>
      </c>
      <c r="AS15">
        <v>17</v>
      </c>
      <c r="AT15">
        <f t="shared" si="11"/>
        <v>6</v>
      </c>
      <c r="AU15">
        <f t="shared" si="12"/>
        <v>71.647058823529406</v>
      </c>
      <c r="AV15" t="s">
        <v>20</v>
      </c>
      <c r="AW15">
        <v>136</v>
      </c>
      <c r="AX15">
        <v>0</v>
      </c>
      <c r="AY15">
        <v>-3</v>
      </c>
      <c r="AZ15">
        <f t="shared" si="13"/>
        <v>133</v>
      </c>
      <c r="BA15">
        <v>320</v>
      </c>
      <c r="BB15">
        <f t="shared" si="14"/>
        <v>453</v>
      </c>
      <c r="BC15">
        <v>15</v>
      </c>
      <c r="BD15">
        <f t="shared" si="15"/>
        <v>7</v>
      </c>
      <c r="BE15">
        <f t="shared" si="16"/>
        <v>30.2</v>
      </c>
      <c r="BF15" t="s">
        <v>21</v>
      </c>
      <c r="BG15">
        <v>204</v>
      </c>
      <c r="BH15">
        <v>40</v>
      </c>
      <c r="BI15">
        <v>0</v>
      </c>
      <c r="BJ15">
        <f t="shared" si="17"/>
        <v>244</v>
      </c>
      <c r="BK15">
        <v>0</v>
      </c>
      <c r="BL15">
        <f t="shared" si="18"/>
        <v>244</v>
      </c>
      <c r="BM15">
        <v>4</v>
      </c>
      <c r="BN15">
        <f t="shared" si="19"/>
        <v>5</v>
      </c>
      <c r="BO15">
        <f t="shared" si="20"/>
        <v>61</v>
      </c>
      <c r="BP15" t="s">
        <v>22</v>
      </c>
      <c r="BQ15">
        <v>742</v>
      </c>
      <c r="BR15">
        <v>0</v>
      </c>
      <c r="BS15">
        <v>-2</v>
      </c>
      <c r="BT15">
        <f t="shared" si="21"/>
        <v>740</v>
      </c>
      <c r="BU15">
        <v>0</v>
      </c>
      <c r="BV15">
        <f t="shared" si="22"/>
        <v>740</v>
      </c>
      <c r="BW15">
        <v>6</v>
      </c>
      <c r="BX15">
        <f t="shared" si="23"/>
        <v>5</v>
      </c>
      <c r="BY15">
        <f t="shared" si="24"/>
        <v>123.33333333333333</v>
      </c>
      <c r="BZ15" t="s">
        <v>23</v>
      </c>
      <c r="CA15">
        <v>575</v>
      </c>
    </row>
    <row r="16" spans="1:79" ht="17.25" customHeight="1" x14ac:dyDescent="0.3">
      <c r="A16" s="2">
        <v>44553</v>
      </c>
      <c r="B16" t="s">
        <v>52</v>
      </c>
      <c r="C16" t="s">
        <v>53</v>
      </c>
      <c r="D16" t="s">
        <v>27</v>
      </c>
      <c r="E16" t="s">
        <v>4</v>
      </c>
      <c r="F16">
        <v>141</v>
      </c>
      <c r="G16">
        <v>0</v>
      </c>
      <c r="H16">
        <v>0</v>
      </c>
      <c r="I16">
        <v>0</v>
      </c>
      <c r="J16">
        <f t="shared" si="0"/>
        <v>141</v>
      </c>
      <c r="K16">
        <v>0</v>
      </c>
      <c r="L16">
        <f t="shared" si="1"/>
        <v>141</v>
      </c>
      <c r="M16">
        <v>3</v>
      </c>
      <c r="N16">
        <v>1</v>
      </c>
      <c r="O16">
        <f t="shared" si="2"/>
        <v>47</v>
      </c>
      <c r="P16" t="s">
        <v>15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1808</v>
      </c>
      <c r="AC16">
        <v>0</v>
      </c>
      <c r="AE16">
        <v>-18</v>
      </c>
      <c r="AF16">
        <f t="shared" si="6"/>
        <v>1790</v>
      </c>
      <c r="AG16">
        <v>0</v>
      </c>
      <c r="AH16">
        <f t="shared" si="7"/>
        <v>1790</v>
      </c>
      <c r="AI16">
        <v>26</v>
      </c>
      <c r="AJ16">
        <f t="shared" si="8"/>
        <v>6</v>
      </c>
      <c r="AK16">
        <f t="shared" si="25"/>
        <v>68.84615384615384</v>
      </c>
      <c r="AL16" t="s">
        <v>19</v>
      </c>
      <c r="AM16">
        <v>991</v>
      </c>
      <c r="AN16">
        <v>160</v>
      </c>
      <c r="AO16">
        <v>0</v>
      </c>
      <c r="AP16">
        <f t="shared" si="9"/>
        <v>1151</v>
      </c>
      <c r="AQ16">
        <v>0</v>
      </c>
      <c r="AR16">
        <f t="shared" si="10"/>
        <v>1151</v>
      </c>
      <c r="AS16">
        <v>7</v>
      </c>
      <c r="AT16">
        <f t="shared" si="11"/>
        <v>6</v>
      </c>
      <c r="AU16">
        <f t="shared" si="12"/>
        <v>164.42857142857142</v>
      </c>
      <c r="AV16" t="s">
        <v>20</v>
      </c>
      <c r="AW16">
        <v>297</v>
      </c>
      <c r="AX16">
        <v>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204</v>
      </c>
      <c r="BH16">
        <v>500</v>
      </c>
      <c r="BI16">
        <v>-5</v>
      </c>
      <c r="BJ16">
        <f t="shared" si="17"/>
        <v>699</v>
      </c>
      <c r="BK16">
        <v>0</v>
      </c>
      <c r="BL16">
        <f t="shared" si="18"/>
        <v>699</v>
      </c>
      <c r="BM16">
        <v>3</v>
      </c>
      <c r="BN16">
        <f t="shared" si="19"/>
        <v>5</v>
      </c>
      <c r="BO16">
        <f t="shared" si="20"/>
        <v>233</v>
      </c>
      <c r="BP16" t="s">
        <v>22</v>
      </c>
      <c r="BQ16">
        <v>553</v>
      </c>
      <c r="BR16">
        <v>220</v>
      </c>
      <c r="BS16">
        <v>0</v>
      </c>
      <c r="BT16">
        <f t="shared" si="21"/>
        <v>773</v>
      </c>
      <c r="BU16">
        <v>0</v>
      </c>
      <c r="BV16">
        <f t="shared" si="22"/>
        <v>773</v>
      </c>
      <c r="BW16">
        <v>20</v>
      </c>
      <c r="BX16">
        <f t="shared" si="23"/>
        <v>5</v>
      </c>
      <c r="BY16">
        <f t="shared" si="24"/>
        <v>38.65</v>
      </c>
      <c r="BZ16" t="s">
        <v>23</v>
      </c>
      <c r="CA16">
        <v>6498</v>
      </c>
    </row>
    <row r="17" spans="1:79" ht="17.25" customHeight="1" x14ac:dyDescent="0.3">
      <c r="A17" s="2">
        <v>44553</v>
      </c>
      <c r="B17" t="s">
        <v>54</v>
      </c>
      <c r="C17" t="s">
        <v>55</v>
      </c>
      <c r="D17" t="s">
        <v>27</v>
      </c>
      <c r="E17" t="s">
        <v>4</v>
      </c>
      <c r="F17">
        <v>217</v>
      </c>
      <c r="G17">
        <v>0</v>
      </c>
      <c r="H17">
        <v>0</v>
      </c>
      <c r="I17">
        <v>-14</v>
      </c>
      <c r="J17">
        <f t="shared" si="0"/>
        <v>203</v>
      </c>
      <c r="K17">
        <v>0</v>
      </c>
      <c r="L17">
        <f t="shared" si="1"/>
        <v>203</v>
      </c>
      <c r="M17">
        <v>18</v>
      </c>
      <c r="N17">
        <v>1</v>
      </c>
      <c r="O17">
        <f t="shared" si="2"/>
        <v>11.277777777777779</v>
      </c>
      <c r="P17" t="s">
        <v>15</v>
      </c>
      <c r="Q17">
        <v>207</v>
      </c>
      <c r="R17">
        <v>0</v>
      </c>
      <c r="S17">
        <v>0</v>
      </c>
      <c r="T17">
        <v>0</v>
      </c>
      <c r="U17">
        <f t="shared" si="3"/>
        <v>207</v>
      </c>
      <c r="V17">
        <v>0</v>
      </c>
      <c r="W17">
        <f t="shared" si="4"/>
        <v>207</v>
      </c>
      <c r="X17">
        <v>1</v>
      </c>
      <c r="Y17">
        <v>2</v>
      </c>
      <c r="Z17">
        <f t="shared" si="5"/>
        <v>207</v>
      </c>
      <c r="AA17" t="s">
        <v>16</v>
      </c>
      <c r="AB17">
        <v>531</v>
      </c>
      <c r="AC17">
        <v>0</v>
      </c>
      <c r="AE17">
        <v>-2</v>
      </c>
      <c r="AF17">
        <f t="shared" si="6"/>
        <v>529</v>
      </c>
      <c r="AG17">
        <v>0</v>
      </c>
      <c r="AH17">
        <f t="shared" si="7"/>
        <v>529</v>
      </c>
      <c r="AI17">
        <v>10</v>
      </c>
      <c r="AJ17">
        <f t="shared" si="8"/>
        <v>6</v>
      </c>
      <c r="AK17">
        <f t="shared" si="25"/>
        <v>52.9</v>
      </c>
      <c r="AL17" t="s">
        <v>19</v>
      </c>
      <c r="AM17">
        <v>1599</v>
      </c>
      <c r="AN17">
        <v>231</v>
      </c>
      <c r="AO17">
        <v>-41</v>
      </c>
      <c r="AP17">
        <f t="shared" si="9"/>
        <v>1789</v>
      </c>
      <c r="AQ17">
        <v>0</v>
      </c>
      <c r="AR17">
        <f t="shared" si="10"/>
        <v>1789</v>
      </c>
      <c r="AS17">
        <v>12</v>
      </c>
      <c r="AT17">
        <f t="shared" si="11"/>
        <v>6</v>
      </c>
      <c r="AU17">
        <f t="shared" si="12"/>
        <v>149.08333333333334</v>
      </c>
      <c r="AV17" t="s">
        <v>20</v>
      </c>
      <c r="AW17">
        <v>351</v>
      </c>
      <c r="AX17">
        <v>0</v>
      </c>
      <c r="AY17">
        <v>0</v>
      </c>
      <c r="AZ17">
        <f t="shared" si="13"/>
        <v>351</v>
      </c>
      <c r="BA17">
        <v>0</v>
      </c>
      <c r="BB17">
        <f t="shared" si="14"/>
        <v>351</v>
      </c>
      <c r="BC17">
        <v>3</v>
      </c>
      <c r="BD17">
        <f t="shared" si="15"/>
        <v>7</v>
      </c>
      <c r="BE17">
        <f t="shared" si="16"/>
        <v>117</v>
      </c>
      <c r="BF17" t="s">
        <v>21</v>
      </c>
      <c r="BG17">
        <v>363</v>
      </c>
      <c r="BH17">
        <v>0</v>
      </c>
      <c r="BI17">
        <v>0</v>
      </c>
      <c r="BJ17">
        <f t="shared" si="17"/>
        <v>363</v>
      </c>
      <c r="BK17">
        <v>0</v>
      </c>
      <c r="BL17">
        <f t="shared" si="18"/>
        <v>363</v>
      </c>
      <c r="BM17">
        <v>4</v>
      </c>
      <c r="BN17">
        <f t="shared" si="19"/>
        <v>5</v>
      </c>
      <c r="BO17">
        <f t="shared" si="20"/>
        <v>90.75</v>
      </c>
      <c r="BP17" t="s">
        <v>22</v>
      </c>
      <c r="BQ17">
        <v>337</v>
      </c>
      <c r="BR17">
        <v>0</v>
      </c>
      <c r="BS17">
        <v>0</v>
      </c>
      <c r="BT17">
        <f t="shared" si="21"/>
        <v>337</v>
      </c>
      <c r="BU17">
        <v>0</v>
      </c>
      <c r="BV17">
        <f t="shared" si="22"/>
        <v>337</v>
      </c>
      <c r="BW17">
        <v>3</v>
      </c>
      <c r="BX17">
        <f t="shared" si="23"/>
        <v>5</v>
      </c>
      <c r="BY17">
        <f t="shared" si="24"/>
        <v>112.33333333333333</v>
      </c>
      <c r="BZ17" t="s">
        <v>23</v>
      </c>
      <c r="CA17">
        <v>18960</v>
      </c>
    </row>
    <row r="18" spans="1:79" ht="17.25" customHeight="1" x14ac:dyDescent="0.3">
      <c r="A18" s="2">
        <v>44553</v>
      </c>
      <c r="B18" t="s">
        <v>56</v>
      </c>
      <c r="C18" t="s">
        <v>57</v>
      </c>
      <c r="D18" t="s">
        <v>27</v>
      </c>
      <c r="E18" t="s">
        <v>4</v>
      </c>
      <c r="F18">
        <v>286</v>
      </c>
      <c r="G18">
        <v>0</v>
      </c>
      <c r="H18">
        <v>0</v>
      </c>
      <c r="I18">
        <v>-40</v>
      </c>
      <c r="J18">
        <f t="shared" si="0"/>
        <v>246</v>
      </c>
      <c r="K18">
        <v>0</v>
      </c>
      <c r="L18">
        <f t="shared" si="1"/>
        <v>246</v>
      </c>
      <c r="M18">
        <v>26</v>
      </c>
      <c r="N18">
        <v>1</v>
      </c>
      <c r="O18">
        <f t="shared" si="2"/>
        <v>9.4615384615384617</v>
      </c>
      <c r="P18" t="s">
        <v>15</v>
      </c>
      <c r="Q18">
        <v>130</v>
      </c>
      <c r="R18">
        <v>0</v>
      </c>
      <c r="S18">
        <v>0</v>
      </c>
      <c r="T18">
        <v>0</v>
      </c>
      <c r="U18">
        <f t="shared" si="3"/>
        <v>130</v>
      </c>
      <c r="V18">
        <v>0</v>
      </c>
      <c r="W18">
        <f t="shared" si="4"/>
        <v>130</v>
      </c>
      <c r="X18">
        <v>3</v>
      </c>
      <c r="Y18">
        <v>2</v>
      </c>
      <c r="Z18">
        <f t="shared" si="5"/>
        <v>43.333333333333336</v>
      </c>
      <c r="AA18" t="s">
        <v>16</v>
      </c>
      <c r="AB18">
        <v>2232</v>
      </c>
      <c r="AC18">
        <v>1530</v>
      </c>
      <c r="AE18">
        <v>-38</v>
      </c>
      <c r="AF18">
        <f t="shared" si="6"/>
        <v>3724</v>
      </c>
      <c r="AG18">
        <v>0</v>
      </c>
      <c r="AH18">
        <f t="shared" si="7"/>
        <v>3724</v>
      </c>
      <c r="AI18">
        <v>16</v>
      </c>
      <c r="AJ18">
        <f t="shared" si="8"/>
        <v>6</v>
      </c>
      <c r="AK18">
        <f t="shared" si="25"/>
        <v>232.75</v>
      </c>
      <c r="AL18" t="s">
        <v>19</v>
      </c>
      <c r="AM18">
        <v>1304</v>
      </c>
      <c r="AN18">
        <v>59</v>
      </c>
      <c r="AO18">
        <v>-10</v>
      </c>
      <c r="AP18">
        <f t="shared" si="9"/>
        <v>1353</v>
      </c>
      <c r="AQ18">
        <v>0</v>
      </c>
      <c r="AR18">
        <f t="shared" si="10"/>
        <v>1353</v>
      </c>
      <c r="AS18">
        <v>14</v>
      </c>
      <c r="AT18">
        <f t="shared" si="11"/>
        <v>6</v>
      </c>
      <c r="AU18">
        <f t="shared" si="12"/>
        <v>96.642857142857139</v>
      </c>
      <c r="AV18" t="s">
        <v>20</v>
      </c>
      <c r="AW18">
        <v>270</v>
      </c>
      <c r="AX18">
        <v>0</v>
      </c>
      <c r="AY18">
        <v>0</v>
      </c>
      <c r="AZ18">
        <f t="shared" si="13"/>
        <v>270</v>
      </c>
      <c r="BA18">
        <v>0</v>
      </c>
      <c r="BB18">
        <f t="shared" si="14"/>
        <v>270</v>
      </c>
      <c r="BC18">
        <v>3</v>
      </c>
      <c r="BD18">
        <f t="shared" si="15"/>
        <v>7</v>
      </c>
      <c r="BE18">
        <f t="shared" si="16"/>
        <v>90</v>
      </c>
      <c r="BF18" t="s">
        <v>21</v>
      </c>
      <c r="BG18">
        <v>236</v>
      </c>
      <c r="BH18">
        <v>0</v>
      </c>
      <c r="BI18">
        <v>0</v>
      </c>
      <c r="BJ18">
        <f t="shared" si="17"/>
        <v>236</v>
      </c>
      <c r="BK18">
        <v>0</v>
      </c>
      <c r="BL18">
        <f t="shared" si="18"/>
        <v>236</v>
      </c>
      <c r="BM18">
        <v>5</v>
      </c>
      <c r="BN18">
        <f t="shared" si="19"/>
        <v>5</v>
      </c>
      <c r="BO18">
        <f t="shared" si="20"/>
        <v>47.2</v>
      </c>
      <c r="BP18" t="s">
        <v>22</v>
      </c>
      <c r="BQ18">
        <v>402</v>
      </c>
      <c r="BR18">
        <v>0</v>
      </c>
      <c r="BS18">
        <v>0</v>
      </c>
      <c r="BT18">
        <f t="shared" si="21"/>
        <v>402</v>
      </c>
      <c r="BU18">
        <v>0</v>
      </c>
      <c r="BV18">
        <f t="shared" si="22"/>
        <v>402</v>
      </c>
      <c r="BW18">
        <v>3</v>
      </c>
      <c r="BX18">
        <f t="shared" si="23"/>
        <v>5</v>
      </c>
      <c r="BY18">
        <f t="shared" si="24"/>
        <v>134</v>
      </c>
      <c r="BZ18" t="s">
        <v>23</v>
      </c>
      <c r="CA18">
        <v>10019</v>
      </c>
    </row>
    <row r="19" spans="1:79" ht="17.25" customHeight="1" x14ac:dyDescent="0.3">
      <c r="A19" s="2">
        <v>44553</v>
      </c>
      <c r="B19" t="s">
        <v>58</v>
      </c>
      <c r="C19" t="s">
        <v>59</v>
      </c>
      <c r="D19" t="s">
        <v>27</v>
      </c>
      <c r="E19" t="s">
        <v>4</v>
      </c>
      <c r="F19">
        <v>50</v>
      </c>
      <c r="G19">
        <v>0</v>
      </c>
      <c r="H19">
        <v>0</v>
      </c>
      <c r="I19">
        <v>0</v>
      </c>
      <c r="J19">
        <f t="shared" si="0"/>
        <v>50</v>
      </c>
      <c r="K19">
        <v>0</v>
      </c>
      <c r="L19">
        <f t="shared" si="1"/>
        <v>50</v>
      </c>
      <c r="M19">
        <v>2</v>
      </c>
      <c r="N19">
        <v>1</v>
      </c>
      <c r="O19">
        <f t="shared" si="2"/>
        <v>25</v>
      </c>
      <c r="P19" t="s">
        <v>15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401</v>
      </c>
      <c r="AC19">
        <v>0</v>
      </c>
      <c r="AE19">
        <v>0</v>
      </c>
      <c r="AF19">
        <f t="shared" si="6"/>
        <v>401</v>
      </c>
      <c r="AG19">
        <v>0</v>
      </c>
      <c r="AH19">
        <f t="shared" si="7"/>
        <v>401</v>
      </c>
      <c r="AI19">
        <v>4</v>
      </c>
      <c r="AJ19">
        <f t="shared" si="8"/>
        <v>6</v>
      </c>
      <c r="AK19">
        <f t="shared" si="25"/>
        <v>100.25</v>
      </c>
      <c r="AL19" t="s">
        <v>19</v>
      </c>
      <c r="AM19">
        <v>51</v>
      </c>
      <c r="AN19">
        <v>0</v>
      </c>
      <c r="AO19">
        <v>0</v>
      </c>
      <c r="AP19">
        <f t="shared" si="9"/>
        <v>51</v>
      </c>
      <c r="AQ19">
        <v>0</v>
      </c>
      <c r="AR19">
        <f t="shared" si="10"/>
        <v>51</v>
      </c>
      <c r="AS19">
        <v>3</v>
      </c>
      <c r="AT19">
        <f t="shared" si="11"/>
        <v>6</v>
      </c>
      <c r="AU19">
        <f t="shared" si="12"/>
        <v>17</v>
      </c>
      <c r="AV19" t="s">
        <v>20</v>
      </c>
      <c r="AW19">
        <v>109</v>
      </c>
      <c r="AX19">
        <v>0</v>
      </c>
      <c r="AY19">
        <v>0</v>
      </c>
      <c r="AZ19">
        <f t="shared" si="13"/>
        <v>109</v>
      </c>
      <c r="BA19">
        <v>0</v>
      </c>
      <c r="BB19">
        <f t="shared" si="14"/>
        <v>109</v>
      </c>
      <c r="BC19">
        <v>2</v>
      </c>
      <c r="BD19">
        <f t="shared" si="15"/>
        <v>7</v>
      </c>
      <c r="BE19">
        <f t="shared" si="16"/>
        <v>54.5</v>
      </c>
      <c r="BF19" t="s">
        <v>21</v>
      </c>
      <c r="BG19">
        <v>68</v>
      </c>
      <c r="BH19">
        <v>40</v>
      </c>
      <c r="BI19">
        <v>0</v>
      </c>
      <c r="BJ19">
        <f t="shared" si="17"/>
        <v>108</v>
      </c>
      <c r="BK19">
        <v>0</v>
      </c>
      <c r="BL19">
        <f t="shared" si="18"/>
        <v>108</v>
      </c>
      <c r="BM19">
        <v>1</v>
      </c>
      <c r="BN19">
        <f t="shared" si="19"/>
        <v>5</v>
      </c>
      <c r="BO19">
        <f t="shared" si="20"/>
        <v>108</v>
      </c>
      <c r="BP19" t="s">
        <v>22</v>
      </c>
      <c r="BQ19">
        <v>99</v>
      </c>
      <c r="BR19">
        <v>0</v>
      </c>
      <c r="BS19">
        <v>-2</v>
      </c>
      <c r="BT19">
        <f t="shared" si="21"/>
        <v>97</v>
      </c>
      <c r="BU19">
        <v>0</v>
      </c>
      <c r="BV19">
        <f t="shared" si="22"/>
        <v>97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2">
        <v>44553</v>
      </c>
      <c r="B20" t="s">
        <v>60</v>
      </c>
      <c r="C20" t="s">
        <v>61</v>
      </c>
      <c r="D20" t="s">
        <v>27</v>
      </c>
      <c r="E20" t="s">
        <v>4</v>
      </c>
      <c r="F20">
        <v>170</v>
      </c>
      <c r="G20">
        <v>0</v>
      </c>
      <c r="H20">
        <v>0</v>
      </c>
      <c r="I20">
        <v>0</v>
      </c>
      <c r="J20">
        <f t="shared" si="0"/>
        <v>170</v>
      </c>
      <c r="K20">
        <v>0</v>
      </c>
      <c r="L20">
        <f t="shared" si="1"/>
        <v>170</v>
      </c>
      <c r="M20">
        <v>3</v>
      </c>
      <c r="N20">
        <v>1</v>
      </c>
      <c r="O20">
        <f t="shared" si="2"/>
        <v>56.666666666666664</v>
      </c>
      <c r="P20" t="s">
        <v>15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651</v>
      </c>
      <c r="AC20">
        <v>0</v>
      </c>
      <c r="AE20">
        <v>0</v>
      </c>
      <c r="AF20">
        <f t="shared" si="6"/>
        <v>651</v>
      </c>
      <c r="AG20">
        <v>0</v>
      </c>
      <c r="AH20">
        <f t="shared" si="7"/>
        <v>651</v>
      </c>
      <c r="AI20">
        <v>14</v>
      </c>
      <c r="AJ20">
        <f t="shared" si="8"/>
        <v>6</v>
      </c>
      <c r="AK20">
        <f t="shared" si="25"/>
        <v>46.5</v>
      </c>
      <c r="AL20" t="s">
        <v>19</v>
      </c>
      <c r="AM20">
        <v>266</v>
      </c>
      <c r="AN20">
        <v>0</v>
      </c>
      <c r="AO20">
        <v>0</v>
      </c>
      <c r="AP20">
        <f t="shared" si="9"/>
        <v>266</v>
      </c>
      <c r="AQ20">
        <v>360</v>
      </c>
      <c r="AR20">
        <f t="shared" si="10"/>
        <v>626</v>
      </c>
      <c r="AS20">
        <v>5</v>
      </c>
      <c r="AT20">
        <f t="shared" si="11"/>
        <v>6</v>
      </c>
      <c r="AU20">
        <f t="shared" si="12"/>
        <v>125.2</v>
      </c>
      <c r="AV20" t="s">
        <v>20</v>
      </c>
      <c r="AW20">
        <v>262</v>
      </c>
      <c r="AX20">
        <v>0</v>
      </c>
      <c r="AY20">
        <v>-30</v>
      </c>
      <c r="AZ20">
        <f t="shared" si="13"/>
        <v>232</v>
      </c>
      <c r="BA20">
        <v>240</v>
      </c>
      <c r="BB20">
        <f t="shared" si="14"/>
        <v>472</v>
      </c>
      <c r="BC20">
        <v>10</v>
      </c>
      <c r="BD20">
        <f t="shared" si="15"/>
        <v>7</v>
      </c>
      <c r="BE20">
        <f t="shared" si="16"/>
        <v>47.2</v>
      </c>
      <c r="BF20" t="s">
        <v>21</v>
      </c>
      <c r="BG20">
        <v>168</v>
      </c>
      <c r="BH20">
        <v>0</v>
      </c>
      <c r="BI20">
        <v>0</v>
      </c>
      <c r="BJ20">
        <f t="shared" si="17"/>
        <v>168</v>
      </c>
      <c r="BK20">
        <v>0</v>
      </c>
      <c r="BL20">
        <f t="shared" si="18"/>
        <v>168</v>
      </c>
      <c r="BM20">
        <v>1</v>
      </c>
      <c r="BN20">
        <f t="shared" si="19"/>
        <v>5</v>
      </c>
      <c r="BO20">
        <f t="shared" si="20"/>
        <v>168</v>
      </c>
      <c r="BP20" t="s">
        <v>22</v>
      </c>
      <c r="BQ20">
        <v>321</v>
      </c>
      <c r="BR20">
        <v>0</v>
      </c>
      <c r="BS20">
        <v>0</v>
      </c>
      <c r="BT20">
        <f t="shared" si="21"/>
        <v>321</v>
      </c>
      <c r="BU20">
        <v>0</v>
      </c>
      <c r="BV20">
        <f t="shared" si="22"/>
        <v>321</v>
      </c>
      <c r="BW20">
        <v>3</v>
      </c>
      <c r="BX20">
        <f t="shared" si="23"/>
        <v>5</v>
      </c>
      <c r="BY20">
        <f t="shared" si="24"/>
        <v>107</v>
      </c>
      <c r="BZ20" t="s">
        <v>23</v>
      </c>
      <c r="CA20">
        <v>1477</v>
      </c>
    </row>
    <row r="21" spans="1:79" ht="17.25" customHeight="1" x14ac:dyDescent="0.3">
      <c r="A21" s="2">
        <v>44553</v>
      </c>
      <c r="B21" t="s">
        <v>62</v>
      </c>
      <c r="C21" t="s">
        <v>63</v>
      </c>
      <c r="D21" t="s">
        <v>27</v>
      </c>
      <c r="E21" t="s">
        <v>4</v>
      </c>
      <c r="F21">
        <v>1438</v>
      </c>
      <c r="G21">
        <v>0</v>
      </c>
      <c r="H21">
        <v>0</v>
      </c>
      <c r="I21">
        <v>-82</v>
      </c>
      <c r="J21">
        <f t="shared" si="0"/>
        <v>1356</v>
      </c>
      <c r="K21">
        <v>0</v>
      </c>
      <c r="L21">
        <f t="shared" si="1"/>
        <v>1356</v>
      </c>
      <c r="M21">
        <v>77</v>
      </c>
      <c r="N21">
        <v>1</v>
      </c>
      <c r="O21">
        <f t="shared" si="2"/>
        <v>17.61038961038961</v>
      </c>
      <c r="P21" t="s">
        <v>15</v>
      </c>
      <c r="Q21">
        <v>395</v>
      </c>
      <c r="R21">
        <v>0</v>
      </c>
      <c r="S21">
        <v>0</v>
      </c>
      <c r="T21">
        <v>-30</v>
      </c>
      <c r="U21">
        <f t="shared" si="3"/>
        <v>365</v>
      </c>
      <c r="V21">
        <v>0</v>
      </c>
      <c r="W21">
        <f t="shared" si="4"/>
        <v>365</v>
      </c>
      <c r="X21">
        <v>22</v>
      </c>
      <c r="Y21">
        <v>2</v>
      </c>
      <c r="Z21">
        <f t="shared" si="5"/>
        <v>16.59090909090909</v>
      </c>
      <c r="AA21" t="s">
        <v>16</v>
      </c>
      <c r="AB21">
        <v>18073</v>
      </c>
      <c r="AC21">
        <v>0</v>
      </c>
      <c r="AE21">
        <v>-120</v>
      </c>
      <c r="AF21">
        <f t="shared" si="6"/>
        <v>17953</v>
      </c>
      <c r="AG21">
        <v>0</v>
      </c>
      <c r="AH21">
        <f t="shared" si="7"/>
        <v>17953</v>
      </c>
      <c r="AI21">
        <v>395</v>
      </c>
      <c r="AJ21">
        <f t="shared" si="8"/>
        <v>6</v>
      </c>
      <c r="AK21">
        <f t="shared" si="25"/>
        <v>45.450632911392404</v>
      </c>
      <c r="AL21" t="s">
        <v>19</v>
      </c>
      <c r="AM21">
        <v>2332</v>
      </c>
      <c r="AN21">
        <v>70</v>
      </c>
      <c r="AO21">
        <v>-20</v>
      </c>
      <c r="AP21">
        <f t="shared" si="9"/>
        <v>2382</v>
      </c>
      <c r="AQ21">
        <v>900</v>
      </c>
      <c r="AR21">
        <f t="shared" si="10"/>
        <v>3282</v>
      </c>
      <c r="AS21">
        <v>63</v>
      </c>
      <c r="AT21">
        <f t="shared" si="11"/>
        <v>6</v>
      </c>
      <c r="AU21">
        <f t="shared" si="12"/>
        <v>52.095238095238095</v>
      </c>
      <c r="AV21" t="s">
        <v>20</v>
      </c>
      <c r="AW21">
        <v>2059</v>
      </c>
      <c r="AX21">
        <v>0</v>
      </c>
      <c r="AY21">
        <v>0</v>
      </c>
      <c r="AZ21">
        <f t="shared" si="13"/>
        <v>2059</v>
      </c>
      <c r="BA21">
        <v>1500</v>
      </c>
      <c r="BB21">
        <f t="shared" si="14"/>
        <v>3559</v>
      </c>
      <c r="BC21">
        <v>91</v>
      </c>
      <c r="BD21">
        <f t="shared" si="15"/>
        <v>7</v>
      </c>
      <c r="BE21">
        <f t="shared" si="16"/>
        <v>39.109890109890109</v>
      </c>
      <c r="BF21" t="s">
        <v>21</v>
      </c>
      <c r="BG21">
        <v>1423</v>
      </c>
      <c r="BH21">
        <v>0</v>
      </c>
      <c r="BI21">
        <v>0</v>
      </c>
      <c r="BJ21">
        <f t="shared" si="17"/>
        <v>1423</v>
      </c>
      <c r="BK21">
        <v>0</v>
      </c>
      <c r="BL21">
        <f t="shared" si="18"/>
        <v>1423</v>
      </c>
      <c r="BM21">
        <v>39</v>
      </c>
      <c r="BN21">
        <f t="shared" si="19"/>
        <v>5</v>
      </c>
      <c r="BO21">
        <f t="shared" si="20"/>
        <v>36.487179487179489</v>
      </c>
      <c r="BP21" t="s">
        <v>22</v>
      </c>
      <c r="BQ21">
        <v>2077</v>
      </c>
      <c r="BR21">
        <v>0</v>
      </c>
      <c r="BS21">
        <v>0</v>
      </c>
      <c r="BT21">
        <f t="shared" si="21"/>
        <v>2077</v>
      </c>
      <c r="BU21">
        <v>0</v>
      </c>
      <c r="BV21">
        <f t="shared" si="22"/>
        <v>2077</v>
      </c>
      <c r="BW21">
        <v>17</v>
      </c>
      <c r="BX21">
        <f t="shared" si="23"/>
        <v>5</v>
      </c>
      <c r="BY21">
        <f t="shared" si="24"/>
        <v>122.17647058823529</v>
      </c>
      <c r="BZ21" t="s">
        <v>23</v>
      </c>
      <c r="CA21">
        <v>5400</v>
      </c>
    </row>
    <row r="22" spans="1:79" ht="17.25" customHeight="1" x14ac:dyDescent="0.3">
      <c r="A22" s="2">
        <v>44553</v>
      </c>
      <c r="B22" t="s">
        <v>64</v>
      </c>
      <c r="C22" t="s">
        <v>65</v>
      </c>
      <c r="D22" t="s">
        <v>27</v>
      </c>
      <c r="E22" t="s">
        <v>4</v>
      </c>
      <c r="F22">
        <v>22140</v>
      </c>
      <c r="G22">
        <v>0</v>
      </c>
      <c r="H22">
        <v>0</v>
      </c>
      <c r="I22">
        <v>-144</v>
      </c>
      <c r="J22">
        <f t="shared" si="0"/>
        <v>21996</v>
      </c>
      <c r="K22">
        <v>0</v>
      </c>
      <c r="L22">
        <f t="shared" si="1"/>
        <v>21996</v>
      </c>
      <c r="M22">
        <v>4430</v>
      </c>
      <c r="N22">
        <v>1</v>
      </c>
      <c r="O22">
        <f t="shared" si="2"/>
        <v>4.9652370203160272</v>
      </c>
      <c r="P22" t="s">
        <v>15</v>
      </c>
      <c r="Q22">
        <v>14567</v>
      </c>
      <c r="R22">
        <v>0</v>
      </c>
      <c r="S22">
        <v>0</v>
      </c>
      <c r="T22">
        <v>-30</v>
      </c>
      <c r="U22">
        <f t="shared" si="3"/>
        <v>14537</v>
      </c>
      <c r="V22">
        <v>0</v>
      </c>
      <c r="W22">
        <f t="shared" si="4"/>
        <v>14537</v>
      </c>
      <c r="X22">
        <v>598</v>
      </c>
      <c r="Y22">
        <v>2</v>
      </c>
      <c r="Z22">
        <f t="shared" si="5"/>
        <v>24.309364548494983</v>
      </c>
      <c r="AA22" t="s">
        <v>16</v>
      </c>
      <c r="AB22">
        <v>193370</v>
      </c>
      <c r="AC22">
        <v>0</v>
      </c>
      <c r="AE22">
        <v>-3360</v>
      </c>
      <c r="AF22">
        <f t="shared" si="6"/>
        <v>190010</v>
      </c>
      <c r="AG22">
        <v>15000</v>
      </c>
      <c r="AH22">
        <f t="shared" si="7"/>
        <v>205010</v>
      </c>
      <c r="AI22">
        <v>4976</v>
      </c>
      <c r="AJ22">
        <f t="shared" si="8"/>
        <v>6</v>
      </c>
      <c r="AK22">
        <f t="shared" si="25"/>
        <v>41.199758842443728</v>
      </c>
      <c r="AL22" t="s">
        <v>19</v>
      </c>
      <c r="AM22">
        <v>17021</v>
      </c>
      <c r="AN22">
        <v>2930</v>
      </c>
      <c r="AO22">
        <v>-295</v>
      </c>
      <c r="AP22">
        <f t="shared" si="9"/>
        <v>19656</v>
      </c>
      <c r="AQ22">
        <f>10800+19200</f>
        <v>30000</v>
      </c>
      <c r="AR22">
        <f t="shared" si="10"/>
        <v>49656</v>
      </c>
      <c r="AS22">
        <v>1243</v>
      </c>
      <c r="AT22">
        <f t="shared" si="11"/>
        <v>6</v>
      </c>
      <c r="AU22">
        <f t="shared" si="12"/>
        <v>39.948511665325825</v>
      </c>
      <c r="AV22" t="s">
        <v>20</v>
      </c>
      <c r="AW22">
        <v>64225</v>
      </c>
      <c r="AX22">
        <v>0</v>
      </c>
      <c r="AY22">
        <v>-1830</v>
      </c>
      <c r="AZ22">
        <f t="shared" si="13"/>
        <v>62395</v>
      </c>
      <c r="BA22">
        <v>69253</v>
      </c>
      <c r="BB22">
        <f t="shared" si="14"/>
        <v>131648</v>
      </c>
      <c r="BC22">
        <v>3376</v>
      </c>
      <c r="BD22">
        <f t="shared" si="15"/>
        <v>7</v>
      </c>
      <c r="BE22">
        <f t="shared" si="16"/>
        <v>38.995260663507111</v>
      </c>
      <c r="BF22" t="s">
        <v>21</v>
      </c>
      <c r="BG22">
        <v>27113</v>
      </c>
      <c r="BH22">
        <v>0</v>
      </c>
      <c r="BI22">
        <v>-337</v>
      </c>
      <c r="BJ22">
        <f t="shared" si="17"/>
        <v>26776</v>
      </c>
      <c r="BK22">
        <v>0</v>
      </c>
      <c r="BL22">
        <f t="shared" si="18"/>
        <v>26776</v>
      </c>
      <c r="BM22">
        <v>1370</v>
      </c>
      <c r="BN22">
        <f t="shared" si="19"/>
        <v>5</v>
      </c>
      <c r="BO22">
        <f>IFERROR(BL22/BM22,0)</f>
        <v>19.544525547445254</v>
      </c>
      <c r="BP22" t="s">
        <v>22</v>
      </c>
      <c r="BQ22">
        <v>52460</v>
      </c>
      <c r="BR22">
        <v>0</v>
      </c>
      <c r="BS22">
        <v>-321</v>
      </c>
      <c r="BT22">
        <f t="shared" si="21"/>
        <v>52139</v>
      </c>
      <c r="BU22">
        <v>0</v>
      </c>
      <c r="BV22">
        <f t="shared" si="22"/>
        <v>52139</v>
      </c>
      <c r="BW22">
        <v>985</v>
      </c>
      <c r="BX22">
        <f t="shared" si="23"/>
        <v>5</v>
      </c>
      <c r="BY22">
        <f t="shared" si="24"/>
        <v>52.932994923857869</v>
      </c>
      <c r="BZ22" t="s">
        <v>23</v>
      </c>
      <c r="CA22">
        <v>155391</v>
      </c>
    </row>
    <row r="23" spans="1:79" ht="17.25" customHeight="1" x14ac:dyDescent="0.3">
      <c r="A23" s="2">
        <v>44553</v>
      </c>
      <c r="B23" t="s">
        <v>66</v>
      </c>
      <c r="C23" t="s">
        <v>67</v>
      </c>
      <c r="D23" t="s">
        <v>27</v>
      </c>
      <c r="E23" t="s">
        <v>4</v>
      </c>
      <c r="F23">
        <v>627</v>
      </c>
      <c r="G23">
        <v>239</v>
      </c>
      <c r="H23">
        <v>0</v>
      </c>
      <c r="I23">
        <v>0</v>
      </c>
      <c r="J23">
        <f t="shared" si="0"/>
        <v>866</v>
      </c>
      <c r="K23">
        <v>0</v>
      </c>
      <c r="L23">
        <f t="shared" si="1"/>
        <v>866</v>
      </c>
      <c r="M23">
        <v>14</v>
      </c>
      <c r="N23">
        <v>1</v>
      </c>
      <c r="O23">
        <f t="shared" si="2"/>
        <v>61.857142857142854</v>
      </c>
      <c r="P23" t="s">
        <v>15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1122</v>
      </c>
      <c r="AC23">
        <v>0</v>
      </c>
      <c r="AE23">
        <v>0</v>
      </c>
      <c r="AF23">
        <f t="shared" si="6"/>
        <v>1122</v>
      </c>
      <c r="AG23">
        <v>0</v>
      </c>
      <c r="AH23">
        <f t="shared" si="7"/>
        <v>1122</v>
      </c>
      <c r="AI23">
        <v>17</v>
      </c>
      <c r="AJ23">
        <f t="shared" si="8"/>
        <v>6</v>
      </c>
      <c r="AK23">
        <f t="shared" si="25"/>
        <v>66</v>
      </c>
      <c r="AL23" t="s">
        <v>19</v>
      </c>
      <c r="AM23">
        <v>503</v>
      </c>
      <c r="AN23">
        <v>950</v>
      </c>
      <c r="AO23">
        <v>-555</v>
      </c>
      <c r="AP23">
        <f t="shared" si="9"/>
        <v>898</v>
      </c>
      <c r="AQ23">
        <v>0</v>
      </c>
      <c r="AR23">
        <f t="shared" si="10"/>
        <v>898</v>
      </c>
      <c r="AS23">
        <v>15</v>
      </c>
      <c r="AT23">
        <f t="shared" si="11"/>
        <v>6</v>
      </c>
      <c r="AU23">
        <f t="shared" si="12"/>
        <v>59.866666666666667</v>
      </c>
      <c r="AV23" t="s">
        <v>20</v>
      </c>
      <c r="AW23">
        <v>0</v>
      </c>
      <c r="AX23">
        <v>0</v>
      </c>
      <c r="AY23">
        <v>0</v>
      </c>
      <c r="AZ23">
        <f t="shared" si="13"/>
        <v>0</v>
      </c>
      <c r="BA23">
        <v>300</v>
      </c>
      <c r="BB23">
        <f t="shared" si="14"/>
        <v>300</v>
      </c>
      <c r="BC23">
        <v>5</v>
      </c>
      <c r="BD23">
        <f t="shared" si="15"/>
        <v>7</v>
      </c>
      <c r="BE23">
        <f t="shared" si="16"/>
        <v>60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1019</v>
      </c>
      <c r="BR23">
        <v>235</v>
      </c>
      <c r="BS23">
        <v>0</v>
      </c>
      <c r="BT23">
        <f t="shared" si="21"/>
        <v>1254</v>
      </c>
      <c r="BU23">
        <v>0</v>
      </c>
      <c r="BV23">
        <f t="shared" si="22"/>
        <v>1254</v>
      </c>
      <c r="BW23">
        <v>8</v>
      </c>
      <c r="BX23">
        <f t="shared" si="23"/>
        <v>5</v>
      </c>
      <c r="BY23">
        <f t="shared" si="24"/>
        <v>156.75</v>
      </c>
      <c r="BZ23" t="s">
        <v>23</v>
      </c>
      <c r="CA23">
        <v>0</v>
      </c>
    </row>
    <row r="24" spans="1:79" ht="17.25" customHeight="1" x14ac:dyDescent="0.3">
      <c r="A24" s="2">
        <v>44553</v>
      </c>
      <c r="B24" t="s">
        <v>68</v>
      </c>
      <c r="C24" t="s">
        <v>69</v>
      </c>
      <c r="D24" t="s">
        <v>27</v>
      </c>
      <c r="E24" t="s">
        <v>4</v>
      </c>
      <c r="F24">
        <v>397</v>
      </c>
      <c r="G24">
        <v>0</v>
      </c>
      <c r="H24">
        <v>0</v>
      </c>
      <c r="I24">
        <v>-40</v>
      </c>
      <c r="J24">
        <f t="shared" si="0"/>
        <v>357</v>
      </c>
      <c r="K24">
        <v>0</v>
      </c>
      <c r="L24">
        <f t="shared" si="1"/>
        <v>357</v>
      </c>
      <c r="M24">
        <v>17</v>
      </c>
      <c r="N24">
        <v>1</v>
      </c>
      <c r="O24">
        <f t="shared" si="2"/>
        <v>21</v>
      </c>
      <c r="P24" t="s">
        <v>15</v>
      </c>
      <c r="Q24">
        <v>286</v>
      </c>
      <c r="R24">
        <v>0</v>
      </c>
      <c r="S24">
        <v>0</v>
      </c>
      <c r="T24">
        <v>0</v>
      </c>
      <c r="U24">
        <f t="shared" si="3"/>
        <v>286</v>
      </c>
      <c r="V24">
        <v>0</v>
      </c>
      <c r="W24">
        <f t="shared" si="4"/>
        <v>286</v>
      </c>
      <c r="X24">
        <v>4</v>
      </c>
      <c r="Y24">
        <v>2</v>
      </c>
      <c r="Z24">
        <f t="shared" si="5"/>
        <v>71.5</v>
      </c>
      <c r="AA24" t="s">
        <v>16</v>
      </c>
      <c r="AB24">
        <v>184</v>
      </c>
      <c r="AC24">
        <v>0</v>
      </c>
      <c r="AE24">
        <v>0</v>
      </c>
      <c r="AF24">
        <f t="shared" si="6"/>
        <v>184</v>
      </c>
      <c r="AG24">
        <v>300</v>
      </c>
      <c r="AH24">
        <f t="shared" si="7"/>
        <v>484</v>
      </c>
      <c r="AI24">
        <v>7</v>
      </c>
      <c r="AJ24">
        <f t="shared" si="8"/>
        <v>6</v>
      </c>
      <c r="AK24">
        <f t="shared" si="25"/>
        <v>69.142857142857139</v>
      </c>
      <c r="AL24" t="s">
        <v>19</v>
      </c>
      <c r="AM24">
        <v>1279</v>
      </c>
      <c r="AN24">
        <v>600</v>
      </c>
      <c r="AO24">
        <v>-100</v>
      </c>
      <c r="AP24">
        <f t="shared" si="9"/>
        <v>1779</v>
      </c>
      <c r="AQ24">
        <v>0</v>
      </c>
      <c r="AR24">
        <f t="shared" si="10"/>
        <v>1779</v>
      </c>
      <c r="AS24">
        <v>16</v>
      </c>
      <c r="AT24">
        <f t="shared" si="11"/>
        <v>6</v>
      </c>
      <c r="AU24">
        <f t="shared" si="12"/>
        <v>111.1875</v>
      </c>
      <c r="AV24" t="s">
        <v>20</v>
      </c>
      <c r="AW24">
        <v>155</v>
      </c>
      <c r="AX24">
        <v>0</v>
      </c>
      <c r="AY24">
        <v>0</v>
      </c>
      <c r="AZ24">
        <f t="shared" si="13"/>
        <v>155</v>
      </c>
      <c r="BA24">
        <v>300</v>
      </c>
      <c r="BB24">
        <f t="shared" si="14"/>
        <v>455</v>
      </c>
      <c r="BC24">
        <v>13</v>
      </c>
      <c r="BD24">
        <f t="shared" si="15"/>
        <v>7</v>
      </c>
      <c r="BE24">
        <f t="shared" si="16"/>
        <v>35</v>
      </c>
      <c r="BF24" t="s">
        <v>21</v>
      </c>
      <c r="BG24">
        <v>370</v>
      </c>
      <c r="BH24">
        <v>300</v>
      </c>
      <c r="BI24">
        <v>0</v>
      </c>
      <c r="BJ24">
        <f t="shared" si="17"/>
        <v>670</v>
      </c>
      <c r="BK24">
        <v>0</v>
      </c>
      <c r="BL24">
        <f t="shared" si="18"/>
        <v>670</v>
      </c>
      <c r="BM24">
        <v>6</v>
      </c>
      <c r="BN24">
        <f t="shared" si="19"/>
        <v>5</v>
      </c>
      <c r="BO24">
        <f t="shared" si="20"/>
        <v>111.66666666666667</v>
      </c>
      <c r="BP24" t="s">
        <v>22</v>
      </c>
      <c r="BQ24">
        <v>829</v>
      </c>
      <c r="BR24">
        <v>0</v>
      </c>
      <c r="BS24">
        <v>0</v>
      </c>
      <c r="BT24">
        <f t="shared" si="21"/>
        <v>829</v>
      </c>
      <c r="BU24">
        <v>0</v>
      </c>
      <c r="BV24">
        <f t="shared" si="22"/>
        <v>829</v>
      </c>
      <c r="BW24">
        <v>8</v>
      </c>
      <c r="BX24">
        <f t="shared" si="23"/>
        <v>5</v>
      </c>
      <c r="BY24">
        <f t="shared" si="24"/>
        <v>103.625</v>
      </c>
      <c r="BZ24" t="s">
        <v>23</v>
      </c>
      <c r="CA24">
        <v>298</v>
      </c>
    </row>
    <row r="25" spans="1:79" ht="17.25" customHeight="1" x14ac:dyDescent="0.3">
      <c r="A25" s="2">
        <v>44553</v>
      </c>
      <c r="B25" t="s">
        <v>70</v>
      </c>
      <c r="C25" t="s">
        <v>71</v>
      </c>
      <c r="D25" t="s">
        <v>27</v>
      </c>
      <c r="E25" t="s">
        <v>4</v>
      </c>
      <c r="F25">
        <v>1381</v>
      </c>
      <c r="G25">
        <v>0</v>
      </c>
      <c r="H25">
        <v>0</v>
      </c>
      <c r="I25">
        <v>-40</v>
      </c>
      <c r="J25">
        <f t="shared" si="0"/>
        <v>1341</v>
      </c>
      <c r="K25">
        <v>0</v>
      </c>
      <c r="L25">
        <f t="shared" si="1"/>
        <v>1341</v>
      </c>
      <c r="M25">
        <v>94</v>
      </c>
      <c r="N25">
        <v>1</v>
      </c>
      <c r="O25">
        <f t="shared" si="2"/>
        <v>14.26595744680851</v>
      </c>
      <c r="P25" t="s">
        <v>15</v>
      </c>
      <c r="Q25">
        <v>487</v>
      </c>
      <c r="R25">
        <v>0</v>
      </c>
      <c r="S25">
        <v>0</v>
      </c>
      <c r="T25">
        <v>0</v>
      </c>
      <c r="U25">
        <f t="shared" si="3"/>
        <v>487</v>
      </c>
      <c r="V25">
        <v>0</v>
      </c>
      <c r="W25">
        <f t="shared" si="4"/>
        <v>487</v>
      </c>
      <c r="X25">
        <v>23</v>
      </c>
      <c r="Y25">
        <v>2</v>
      </c>
      <c r="Z25">
        <f t="shared" si="5"/>
        <v>21.173913043478262</v>
      </c>
      <c r="AA25" t="s">
        <v>16</v>
      </c>
      <c r="AB25">
        <v>1990</v>
      </c>
      <c r="AC25">
        <v>0</v>
      </c>
      <c r="AE25">
        <v>-20</v>
      </c>
      <c r="AF25">
        <f t="shared" si="6"/>
        <v>1970</v>
      </c>
      <c r="AG25">
        <v>600</v>
      </c>
      <c r="AH25">
        <f t="shared" si="7"/>
        <v>2570</v>
      </c>
      <c r="AI25">
        <v>59</v>
      </c>
      <c r="AJ25">
        <f t="shared" si="8"/>
        <v>6</v>
      </c>
      <c r="AK25">
        <f t="shared" si="25"/>
        <v>43.559322033898304</v>
      </c>
      <c r="AL25" t="s">
        <v>19</v>
      </c>
      <c r="AM25">
        <v>1362</v>
      </c>
      <c r="AN25">
        <v>0</v>
      </c>
      <c r="AO25">
        <v>-54</v>
      </c>
      <c r="AP25">
        <f t="shared" si="9"/>
        <v>1308</v>
      </c>
      <c r="AQ25">
        <v>900</v>
      </c>
      <c r="AR25">
        <f t="shared" si="10"/>
        <v>2208</v>
      </c>
      <c r="AS25">
        <v>82</v>
      </c>
      <c r="AT25">
        <f t="shared" si="11"/>
        <v>6</v>
      </c>
      <c r="AU25">
        <f t="shared" si="12"/>
        <v>26.926829268292682</v>
      </c>
      <c r="AV25" t="s">
        <v>20</v>
      </c>
      <c r="AW25">
        <v>1209</v>
      </c>
      <c r="AX25">
        <v>0</v>
      </c>
      <c r="AY25">
        <v>-99</v>
      </c>
      <c r="AZ25">
        <f t="shared" si="13"/>
        <v>1110</v>
      </c>
      <c r="BA25">
        <v>2100</v>
      </c>
      <c r="BB25">
        <f t="shared" si="14"/>
        <v>3210</v>
      </c>
      <c r="BC25">
        <v>72</v>
      </c>
      <c r="BD25">
        <f t="shared" si="15"/>
        <v>7</v>
      </c>
      <c r="BE25">
        <f t="shared" si="16"/>
        <v>44.583333333333336</v>
      </c>
      <c r="BF25" t="s">
        <v>21</v>
      </c>
      <c r="BG25">
        <v>947</v>
      </c>
      <c r="BH25">
        <v>0</v>
      </c>
      <c r="BI25">
        <v>-58</v>
      </c>
      <c r="BJ25">
        <f t="shared" si="17"/>
        <v>889</v>
      </c>
      <c r="BK25">
        <v>0</v>
      </c>
      <c r="BL25">
        <f t="shared" si="18"/>
        <v>889</v>
      </c>
      <c r="BM25">
        <v>45</v>
      </c>
      <c r="BN25">
        <f t="shared" si="19"/>
        <v>5</v>
      </c>
      <c r="BO25">
        <f t="shared" si="20"/>
        <v>19.755555555555556</v>
      </c>
      <c r="BP25" t="s">
        <v>22</v>
      </c>
      <c r="BQ25">
        <v>3904</v>
      </c>
      <c r="BR25">
        <v>0</v>
      </c>
      <c r="BS25">
        <v>-20</v>
      </c>
      <c r="BT25">
        <f t="shared" si="21"/>
        <v>3884</v>
      </c>
      <c r="BU25">
        <v>0</v>
      </c>
      <c r="BV25">
        <f t="shared" si="22"/>
        <v>3884</v>
      </c>
      <c r="BW25">
        <v>41</v>
      </c>
      <c r="BX25">
        <f t="shared" si="23"/>
        <v>5</v>
      </c>
      <c r="BY25">
        <f t="shared" si="24"/>
        <v>94.731707317073173</v>
      </c>
      <c r="BZ25" t="s">
        <v>23</v>
      </c>
      <c r="CA25">
        <v>30300</v>
      </c>
    </row>
    <row r="26" spans="1:79" ht="17.25" customHeight="1" x14ac:dyDescent="0.3">
      <c r="A26" s="2">
        <v>44553</v>
      </c>
      <c r="B26" t="s">
        <v>72</v>
      </c>
      <c r="C26" t="s">
        <v>73</v>
      </c>
      <c r="D26" t="s">
        <v>27</v>
      </c>
      <c r="E26" t="s">
        <v>4</v>
      </c>
      <c r="F26">
        <v>591</v>
      </c>
      <c r="G26">
        <v>0</v>
      </c>
      <c r="H26">
        <v>0</v>
      </c>
      <c r="I26">
        <v>-15</v>
      </c>
      <c r="J26">
        <f t="shared" si="0"/>
        <v>576</v>
      </c>
      <c r="K26">
        <v>0</v>
      </c>
      <c r="L26">
        <f t="shared" si="1"/>
        <v>576</v>
      </c>
      <c r="M26">
        <v>33</v>
      </c>
      <c r="N26">
        <v>1</v>
      </c>
      <c r="O26">
        <f t="shared" si="2"/>
        <v>17.454545454545453</v>
      </c>
      <c r="P26" t="s">
        <v>15</v>
      </c>
      <c r="Q26">
        <v>180</v>
      </c>
      <c r="R26">
        <v>0</v>
      </c>
      <c r="S26">
        <v>0</v>
      </c>
      <c r="T26">
        <v>0</v>
      </c>
      <c r="U26">
        <f t="shared" si="3"/>
        <v>180</v>
      </c>
      <c r="V26">
        <v>0</v>
      </c>
      <c r="W26">
        <f t="shared" si="4"/>
        <v>180</v>
      </c>
      <c r="X26">
        <v>8</v>
      </c>
      <c r="Y26">
        <v>2</v>
      </c>
      <c r="Z26">
        <f t="shared" si="5"/>
        <v>22.5</v>
      </c>
      <c r="AA26" t="s">
        <v>16</v>
      </c>
      <c r="AB26">
        <v>915</v>
      </c>
      <c r="AC26">
        <v>0</v>
      </c>
      <c r="AE26">
        <v>0</v>
      </c>
      <c r="AF26">
        <f t="shared" si="6"/>
        <v>915</v>
      </c>
      <c r="AG26">
        <v>0</v>
      </c>
      <c r="AH26">
        <f t="shared" si="7"/>
        <v>915</v>
      </c>
      <c r="AI26">
        <v>26</v>
      </c>
      <c r="AJ26">
        <f t="shared" si="8"/>
        <v>6</v>
      </c>
      <c r="AK26">
        <f t="shared" si="25"/>
        <v>35.192307692307693</v>
      </c>
      <c r="AL26" t="s">
        <v>19</v>
      </c>
      <c r="AM26">
        <v>1388</v>
      </c>
      <c r="AN26">
        <v>1700</v>
      </c>
      <c r="AO26">
        <v>-322</v>
      </c>
      <c r="AP26">
        <f t="shared" si="9"/>
        <v>2766</v>
      </c>
      <c r="AQ26">
        <v>0</v>
      </c>
      <c r="AR26">
        <f t="shared" si="10"/>
        <v>2766</v>
      </c>
      <c r="AS26">
        <v>30</v>
      </c>
      <c r="AT26">
        <f t="shared" si="11"/>
        <v>6</v>
      </c>
      <c r="AU26">
        <f t="shared" si="12"/>
        <v>92.2</v>
      </c>
      <c r="AV26" t="s">
        <v>20</v>
      </c>
      <c r="AW26">
        <v>864</v>
      </c>
      <c r="AX26">
        <v>0</v>
      </c>
      <c r="AY26">
        <v>0</v>
      </c>
      <c r="AZ26">
        <f t="shared" si="13"/>
        <v>864</v>
      </c>
      <c r="BA26">
        <v>0</v>
      </c>
      <c r="BB26">
        <f t="shared" si="14"/>
        <v>864</v>
      </c>
      <c r="BC26">
        <v>15</v>
      </c>
      <c r="BD26">
        <f t="shared" si="15"/>
        <v>7</v>
      </c>
      <c r="BE26">
        <f t="shared" si="16"/>
        <v>57.6</v>
      </c>
      <c r="BF26" t="s">
        <v>21</v>
      </c>
      <c r="BG26">
        <v>1332</v>
      </c>
      <c r="BH26">
        <v>0</v>
      </c>
      <c r="BI26">
        <v>0</v>
      </c>
      <c r="BJ26">
        <f t="shared" si="17"/>
        <v>1332</v>
      </c>
      <c r="BK26">
        <v>0</v>
      </c>
      <c r="BL26">
        <f t="shared" si="18"/>
        <v>1332</v>
      </c>
      <c r="BM26">
        <v>14</v>
      </c>
      <c r="BN26">
        <f t="shared" si="19"/>
        <v>5</v>
      </c>
      <c r="BO26">
        <f t="shared" si="20"/>
        <v>95.142857142857139</v>
      </c>
      <c r="BP26" t="s">
        <v>22</v>
      </c>
      <c r="BQ26">
        <v>440</v>
      </c>
      <c r="BR26">
        <v>75</v>
      </c>
      <c r="BS26">
        <v>-10</v>
      </c>
      <c r="BT26">
        <f t="shared" si="21"/>
        <v>505</v>
      </c>
      <c r="BU26">
        <v>0</v>
      </c>
      <c r="BV26">
        <f t="shared" si="22"/>
        <v>505</v>
      </c>
      <c r="BW26">
        <v>24</v>
      </c>
      <c r="BX26">
        <f t="shared" si="23"/>
        <v>5</v>
      </c>
      <c r="BY26">
        <f t="shared" si="24"/>
        <v>21.041666666666668</v>
      </c>
      <c r="BZ26" t="s">
        <v>23</v>
      </c>
      <c r="CA26">
        <v>8700</v>
      </c>
    </row>
    <row r="27" spans="1:79" ht="17.25" customHeight="1" x14ac:dyDescent="0.3">
      <c r="A27" s="2">
        <v>44553</v>
      </c>
      <c r="B27" t="s">
        <v>74</v>
      </c>
      <c r="C27" t="s">
        <v>75</v>
      </c>
      <c r="D27" t="s">
        <v>27</v>
      </c>
      <c r="E27" t="s">
        <v>4</v>
      </c>
      <c r="F27">
        <v>4849</v>
      </c>
      <c r="G27">
        <v>1128</v>
      </c>
      <c r="H27">
        <v>0</v>
      </c>
      <c r="I27">
        <v>-175</v>
      </c>
      <c r="J27">
        <f t="shared" si="0"/>
        <v>5802</v>
      </c>
      <c r="K27">
        <v>0</v>
      </c>
      <c r="L27">
        <f t="shared" si="1"/>
        <v>5802</v>
      </c>
      <c r="M27">
        <v>825</v>
      </c>
      <c r="N27">
        <v>1</v>
      </c>
      <c r="O27">
        <f t="shared" si="2"/>
        <v>7.0327272727272732</v>
      </c>
      <c r="P27" t="s">
        <v>15</v>
      </c>
      <c r="Q27">
        <v>1784</v>
      </c>
      <c r="R27">
        <v>2526</v>
      </c>
      <c r="S27">
        <v>0</v>
      </c>
      <c r="T27">
        <v>-15</v>
      </c>
      <c r="U27">
        <f t="shared" si="3"/>
        <v>4295</v>
      </c>
      <c r="V27">
        <v>0</v>
      </c>
      <c r="W27">
        <f t="shared" si="4"/>
        <v>4295</v>
      </c>
      <c r="X27">
        <v>165</v>
      </c>
      <c r="Y27">
        <v>2</v>
      </c>
      <c r="Z27">
        <f>IFERROR(W27/X27,0)</f>
        <v>26.030303030303031</v>
      </c>
      <c r="AA27" t="s">
        <v>16</v>
      </c>
      <c r="AB27">
        <v>4984</v>
      </c>
      <c r="AC27">
        <v>0</v>
      </c>
      <c r="AE27">
        <v>-5</v>
      </c>
      <c r="AF27">
        <f t="shared" si="6"/>
        <v>4979</v>
      </c>
      <c r="AG27">
        <v>1800</v>
      </c>
      <c r="AH27">
        <f t="shared" si="7"/>
        <v>6779</v>
      </c>
      <c r="AI27">
        <v>224</v>
      </c>
      <c r="AJ27">
        <f t="shared" si="8"/>
        <v>6</v>
      </c>
      <c r="AK27">
        <f t="shared" si="25"/>
        <v>30.263392857142858</v>
      </c>
      <c r="AL27" t="s">
        <v>19</v>
      </c>
      <c r="AM27">
        <v>1595</v>
      </c>
      <c r="AN27">
        <v>1210</v>
      </c>
      <c r="AO27">
        <v>-11</v>
      </c>
      <c r="AP27">
        <f t="shared" si="9"/>
        <v>2794</v>
      </c>
      <c r="AQ27">
        <v>1500</v>
      </c>
      <c r="AR27">
        <f t="shared" si="10"/>
        <v>4294</v>
      </c>
      <c r="AS27">
        <v>91</v>
      </c>
      <c r="AT27">
        <f t="shared" si="11"/>
        <v>6</v>
      </c>
      <c r="AU27">
        <f t="shared" si="12"/>
        <v>47.18681318681319</v>
      </c>
      <c r="AV27" t="s">
        <v>20</v>
      </c>
      <c r="AW27">
        <v>391</v>
      </c>
      <c r="AX27">
        <v>360</v>
      </c>
      <c r="AY27">
        <v>-34</v>
      </c>
      <c r="AZ27">
        <f t="shared" si="13"/>
        <v>717</v>
      </c>
      <c r="BA27">
        <v>3000</v>
      </c>
      <c r="BB27">
        <f t="shared" si="14"/>
        <v>3717</v>
      </c>
      <c r="BC27">
        <v>80</v>
      </c>
      <c r="BD27">
        <f t="shared" si="15"/>
        <v>7</v>
      </c>
      <c r="BE27">
        <f t="shared" si="16"/>
        <v>46.462499999999999</v>
      </c>
      <c r="BF27" t="s">
        <v>21</v>
      </c>
      <c r="BG27">
        <v>503</v>
      </c>
      <c r="BH27">
        <v>3000</v>
      </c>
      <c r="BI27">
        <v>-15</v>
      </c>
      <c r="BJ27">
        <f t="shared" si="17"/>
        <v>3488</v>
      </c>
      <c r="BK27">
        <v>0</v>
      </c>
      <c r="BL27">
        <f t="shared" si="18"/>
        <v>3488</v>
      </c>
      <c r="BM27">
        <v>90</v>
      </c>
      <c r="BN27">
        <f t="shared" si="19"/>
        <v>5</v>
      </c>
      <c r="BO27">
        <f t="shared" si="20"/>
        <v>38.755555555555553</v>
      </c>
      <c r="BP27" t="s">
        <v>22</v>
      </c>
      <c r="BQ27">
        <v>2989</v>
      </c>
      <c r="BR27">
        <v>2153</v>
      </c>
      <c r="BS27">
        <v>-10</v>
      </c>
      <c r="BT27">
        <f t="shared" si="21"/>
        <v>5132</v>
      </c>
      <c r="BU27">
        <v>0</v>
      </c>
      <c r="BV27">
        <f t="shared" si="22"/>
        <v>5132</v>
      </c>
      <c r="BW27">
        <v>101</v>
      </c>
      <c r="BX27">
        <f t="shared" si="23"/>
        <v>5</v>
      </c>
      <c r="BY27">
        <f t="shared" si="24"/>
        <v>50.811881188118811</v>
      </c>
      <c r="BZ27" t="s">
        <v>23</v>
      </c>
      <c r="CA27">
        <v>0</v>
      </c>
    </row>
    <row r="28" spans="1:79" ht="17.25" customHeight="1" x14ac:dyDescent="0.3">
      <c r="A28" s="2">
        <v>44553</v>
      </c>
      <c r="B28" t="s">
        <v>76</v>
      </c>
      <c r="C28" t="s">
        <v>77</v>
      </c>
      <c r="D28" t="s">
        <v>27</v>
      </c>
      <c r="E28" t="s">
        <v>4</v>
      </c>
      <c r="F28">
        <v>481</v>
      </c>
      <c r="G28">
        <v>0</v>
      </c>
      <c r="H28">
        <v>0</v>
      </c>
      <c r="I28">
        <v>-30</v>
      </c>
      <c r="J28">
        <f t="shared" si="0"/>
        <v>451</v>
      </c>
      <c r="K28">
        <v>0</v>
      </c>
      <c r="L28">
        <f t="shared" si="1"/>
        <v>451</v>
      </c>
      <c r="M28">
        <v>60</v>
      </c>
      <c r="N28">
        <v>1</v>
      </c>
      <c r="O28">
        <f t="shared" si="2"/>
        <v>7.5166666666666666</v>
      </c>
      <c r="P28" t="s">
        <v>15</v>
      </c>
      <c r="Q28">
        <v>693</v>
      </c>
      <c r="R28">
        <v>0</v>
      </c>
      <c r="S28">
        <v>0</v>
      </c>
      <c r="T28">
        <v>0</v>
      </c>
      <c r="U28">
        <f t="shared" si="3"/>
        <v>693</v>
      </c>
      <c r="V28">
        <v>0</v>
      </c>
      <c r="W28">
        <f t="shared" si="4"/>
        <v>693</v>
      </c>
      <c r="X28">
        <v>11</v>
      </c>
      <c r="Y28">
        <v>2</v>
      </c>
      <c r="Z28">
        <f t="shared" si="5"/>
        <v>63</v>
      </c>
      <c r="AA28" t="s">
        <v>16</v>
      </c>
      <c r="AB28">
        <v>1719</v>
      </c>
      <c r="AC28">
        <v>0</v>
      </c>
      <c r="AE28">
        <v>-22</v>
      </c>
      <c r="AF28">
        <f t="shared" si="6"/>
        <v>1697</v>
      </c>
      <c r="AG28">
        <v>0</v>
      </c>
      <c r="AH28">
        <f t="shared" si="7"/>
        <v>1697</v>
      </c>
      <c r="AI28">
        <v>40</v>
      </c>
      <c r="AJ28">
        <f t="shared" si="8"/>
        <v>6</v>
      </c>
      <c r="AK28">
        <f t="shared" si="25"/>
        <v>42.424999999999997</v>
      </c>
      <c r="AL28" t="s">
        <v>19</v>
      </c>
      <c r="AM28">
        <v>652</v>
      </c>
      <c r="AN28">
        <v>0</v>
      </c>
      <c r="AO28">
        <v>-50</v>
      </c>
      <c r="AP28">
        <f t="shared" si="9"/>
        <v>602</v>
      </c>
      <c r="AQ28">
        <v>300</v>
      </c>
      <c r="AR28">
        <f t="shared" si="10"/>
        <v>902</v>
      </c>
      <c r="AS28">
        <v>11</v>
      </c>
      <c r="AT28">
        <f t="shared" si="11"/>
        <v>6</v>
      </c>
      <c r="AU28">
        <f t="shared" si="12"/>
        <v>82</v>
      </c>
      <c r="AV28" t="s">
        <v>20</v>
      </c>
      <c r="AW28">
        <v>436</v>
      </c>
      <c r="AX28">
        <v>0</v>
      </c>
      <c r="AY28">
        <v>-7</v>
      </c>
      <c r="AZ28">
        <f t="shared" si="13"/>
        <v>429</v>
      </c>
      <c r="BA28">
        <v>1200</v>
      </c>
      <c r="BB28">
        <f t="shared" si="14"/>
        <v>1629</v>
      </c>
      <c r="BC28">
        <v>32</v>
      </c>
      <c r="BD28">
        <f t="shared" si="15"/>
        <v>7</v>
      </c>
      <c r="BE28">
        <f t="shared" si="16"/>
        <v>50.90625</v>
      </c>
      <c r="BF28" t="s">
        <v>21</v>
      </c>
      <c r="BG28">
        <v>387</v>
      </c>
      <c r="BH28">
        <v>0</v>
      </c>
      <c r="BI28">
        <v>-5</v>
      </c>
      <c r="BJ28">
        <f t="shared" si="17"/>
        <v>382</v>
      </c>
      <c r="BK28">
        <v>0</v>
      </c>
      <c r="BL28">
        <f t="shared" si="18"/>
        <v>382</v>
      </c>
      <c r="BM28">
        <v>13</v>
      </c>
      <c r="BN28">
        <f t="shared" si="19"/>
        <v>5</v>
      </c>
      <c r="BO28">
        <f t="shared" si="20"/>
        <v>29.384615384615383</v>
      </c>
      <c r="BP28" t="s">
        <v>22</v>
      </c>
      <c r="BQ28">
        <v>1487</v>
      </c>
      <c r="BR28">
        <v>0</v>
      </c>
      <c r="BS28">
        <v>0</v>
      </c>
      <c r="BT28">
        <f t="shared" si="21"/>
        <v>1487</v>
      </c>
      <c r="BU28">
        <v>0</v>
      </c>
      <c r="BV28">
        <f t="shared" si="22"/>
        <v>1487</v>
      </c>
      <c r="BW28">
        <v>17</v>
      </c>
      <c r="BX28">
        <f t="shared" si="23"/>
        <v>5</v>
      </c>
      <c r="BY28">
        <f t="shared" si="24"/>
        <v>87.470588235294116</v>
      </c>
      <c r="BZ28" t="s">
        <v>23</v>
      </c>
      <c r="CA28">
        <v>9900</v>
      </c>
    </row>
    <row r="29" spans="1:79" ht="17.25" customHeight="1" x14ac:dyDescent="0.3">
      <c r="A29" s="2">
        <v>44553</v>
      </c>
      <c r="B29" t="s">
        <v>78</v>
      </c>
      <c r="C29" t="s">
        <v>79</v>
      </c>
      <c r="D29" t="s">
        <v>27</v>
      </c>
      <c r="E29" t="s">
        <v>4</v>
      </c>
      <c r="F29">
        <v>927</v>
      </c>
      <c r="G29">
        <v>0</v>
      </c>
      <c r="H29">
        <v>0</v>
      </c>
      <c r="I29">
        <v>-25</v>
      </c>
      <c r="J29">
        <f t="shared" si="0"/>
        <v>902</v>
      </c>
      <c r="K29">
        <v>0</v>
      </c>
      <c r="L29">
        <f t="shared" si="1"/>
        <v>902</v>
      </c>
      <c r="M29">
        <v>27</v>
      </c>
      <c r="N29">
        <v>1</v>
      </c>
      <c r="O29">
        <f t="shared" si="2"/>
        <v>33.407407407407405</v>
      </c>
      <c r="P29" t="s">
        <v>15</v>
      </c>
      <c r="Q29">
        <v>537</v>
      </c>
      <c r="R29">
        <v>0</v>
      </c>
      <c r="S29">
        <v>0</v>
      </c>
      <c r="T29">
        <v>-10</v>
      </c>
      <c r="U29">
        <f t="shared" si="3"/>
        <v>527</v>
      </c>
      <c r="V29">
        <v>0</v>
      </c>
      <c r="W29">
        <f t="shared" si="4"/>
        <v>527</v>
      </c>
      <c r="X29">
        <v>5</v>
      </c>
      <c r="Y29">
        <v>2</v>
      </c>
      <c r="Z29">
        <f t="shared" si="5"/>
        <v>105.4</v>
      </c>
      <c r="AA29" t="s">
        <v>16</v>
      </c>
      <c r="AB29">
        <v>2636</v>
      </c>
      <c r="AC29">
        <v>0</v>
      </c>
      <c r="AE29">
        <v>0</v>
      </c>
      <c r="AF29">
        <f t="shared" si="6"/>
        <v>2636</v>
      </c>
      <c r="AG29">
        <v>0</v>
      </c>
      <c r="AH29">
        <f t="shared" si="7"/>
        <v>2636</v>
      </c>
      <c r="AI29">
        <v>52</v>
      </c>
      <c r="AJ29">
        <f t="shared" si="8"/>
        <v>6</v>
      </c>
      <c r="AK29">
        <f t="shared" si="25"/>
        <v>50.692307692307693</v>
      </c>
      <c r="AL29" t="s">
        <v>19</v>
      </c>
      <c r="AM29">
        <v>833</v>
      </c>
      <c r="AN29">
        <v>0</v>
      </c>
      <c r="AO29">
        <v>0</v>
      </c>
      <c r="AP29">
        <f t="shared" si="9"/>
        <v>833</v>
      </c>
      <c r="AQ29">
        <v>0</v>
      </c>
      <c r="AR29">
        <f t="shared" si="10"/>
        <v>833</v>
      </c>
      <c r="AS29">
        <v>11</v>
      </c>
      <c r="AT29">
        <f t="shared" si="11"/>
        <v>6</v>
      </c>
      <c r="AU29">
        <f t="shared" si="12"/>
        <v>75.727272727272734</v>
      </c>
      <c r="AV29" t="s">
        <v>20</v>
      </c>
      <c r="AW29">
        <v>1078</v>
      </c>
      <c r="AX29">
        <v>0</v>
      </c>
      <c r="AY29">
        <v>-40</v>
      </c>
      <c r="AZ29">
        <f t="shared" si="13"/>
        <v>1038</v>
      </c>
      <c r="BA29">
        <v>600</v>
      </c>
      <c r="BB29">
        <f t="shared" si="14"/>
        <v>1638</v>
      </c>
      <c r="BC29">
        <v>38</v>
      </c>
      <c r="BD29">
        <f t="shared" si="15"/>
        <v>7</v>
      </c>
      <c r="BE29">
        <f t="shared" si="16"/>
        <v>43.10526315789474</v>
      </c>
      <c r="BF29" t="s">
        <v>21</v>
      </c>
      <c r="BG29">
        <v>524</v>
      </c>
      <c r="BH29">
        <v>0</v>
      </c>
      <c r="BI29">
        <v>0</v>
      </c>
      <c r="BJ29">
        <f t="shared" si="17"/>
        <v>524</v>
      </c>
      <c r="BK29">
        <v>600</v>
      </c>
      <c r="BL29">
        <f t="shared" si="18"/>
        <v>1124</v>
      </c>
      <c r="BM29">
        <v>16</v>
      </c>
      <c r="BN29">
        <f t="shared" si="19"/>
        <v>5</v>
      </c>
      <c r="BO29">
        <f t="shared" si="20"/>
        <v>70.25</v>
      </c>
      <c r="BP29" t="s">
        <v>22</v>
      </c>
      <c r="BQ29">
        <v>1459</v>
      </c>
      <c r="BR29">
        <v>0</v>
      </c>
      <c r="BS29">
        <v>0</v>
      </c>
      <c r="BT29">
        <f t="shared" si="21"/>
        <v>1459</v>
      </c>
      <c r="BU29">
        <v>0</v>
      </c>
      <c r="BV29">
        <f t="shared" si="22"/>
        <v>1459</v>
      </c>
      <c r="BW29">
        <v>5</v>
      </c>
      <c r="BX29">
        <f t="shared" si="23"/>
        <v>5</v>
      </c>
      <c r="BY29">
        <f t="shared" si="24"/>
        <v>291.8</v>
      </c>
      <c r="BZ29" t="s">
        <v>23</v>
      </c>
      <c r="CA29">
        <v>1500</v>
      </c>
    </row>
    <row r="30" spans="1:79" ht="17.25" customHeight="1" x14ac:dyDescent="0.3">
      <c r="A30" s="2">
        <v>44553</v>
      </c>
      <c r="B30" t="s">
        <v>80</v>
      </c>
      <c r="C30" t="s">
        <v>81</v>
      </c>
      <c r="D30" t="s">
        <v>27</v>
      </c>
      <c r="E30" t="s">
        <v>4</v>
      </c>
      <c r="F30">
        <v>1139</v>
      </c>
      <c r="G30">
        <v>0</v>
      </c>
      <c r="H30">
        <v>0</v>
      </c>
      <c r="I30">
        <v>-33</v>
      </c>
      <c r="J30">
        <f t="shared" si="0"/>
        <v>1106</v>
      </c>
      <c r="K30">
        <v>0</v>
      </c>
      <c r="L30">
        <f t="shared" si="1"/>
        <v>1106</v>
      </c>
      <c r="M30">
        <v>30</v>
      </c>
      <c r="N30">
        <v>1</v>
      </c>
      <c r="O30">
        <f t="shared" si="2"/>
        <v>36.866666666666667</v>
      </c>
      <c r="P30" t="s">
        <v>15</v>
      </c>
      <c r="Q30">
        <v>256</v>
      </c>
      <c r="R30">
        <v>0</v>
      </c>
      <c r="S30">
        <v>0</v>
      </c>
      <c r="T30">
        <v>-10</v>
      </c>
      <c r="U30">
        <f t="shared" si="3"/>
        <v>246</v>
      </c>
      <c r="V30">
        <v>0</v>
      </c>
      <c r="W30">
        <f t="shared" si="4"/>
        <v>246</v>
      </c>
      <c r="X30">
        <v>7</v>
      </c>
      <c r="Y30">
        <v>2</v>
      </c>
      <c r="Z30">
        <f t="shared" si="5"/>
        <v>35.142857142857146</v>
      </c>
      <c r="AA30" t="s">
        <v>16</v>
      </c>
      <c r="AB30">
        <v>2431</v>
      </c>
      <c r="AC30">
        <v>0</v>
      </c>
      <c r="AE30">
        <v>0</v>
      </c>
      <c r="AF30">
        <f t="shared" si="6"/>
        <v>2431</v>
      </c>
      <c r="AG30">
        <v>0</v>
      </c>
      <c r="AH30">
        <f t="shared" si="7"/>
        <v>2431</v>
      </c>
      <c r="AI30">
        <v>99</v>
      </c>
      <c r="AJ30">
        <f t="shared" si="8"/>
        <v>6</v>
      </c>
      <c r="AK30">
        <f t="shared" si="25"/>
        <v>24.555555555555557</v>
      </c>
      <c r="AL30" t="s">
        <v>19</v>
      </c>
      <c r="AM30">
        <v>1547</v>
      </c>
      <c r="AN30">
        <v>70</v>
      </c>
      <c r="AO30">
        <v>-35</v>
      </c>
      <c r="AP30">
        <f t="shared" si="9"/>
        <v>1582</v>
      </c>
      <c r="AQ30">
        <v>0</v>
      </c>
      <c r="AR30">
        <f t="shared" si="10"/>
        <v>1582</v>
      </c>
      <c r="AS30">
        <v>40</v>
      </c>
      <c r="AT30">
        <f t="shared" si="11"/>
        <v>6</v>
      </c>
      <c r="AU30">
        <f t="shared" si="12"/>
        <v>39.549999999999997</v>
      </c>
      <c r="AV30" t="s">
        <v>20</v>
      </c>
      <c r="AW30">
        <v>1985</v>
      </c>
      <c r="AX30">
        <v>0</v>
      </c>
      <c r="AY30">
        <v>-18</v>
      </c>
      <c r="AZ30">
        <f t="shared" si="13"/>
        <v>1967</v>
      </c>
      <c r="BA30">
        <v>1500</v>
      </c>
      <c r="BB30">
        <f t="shared" si="14"/>
        <v>3467</v>
      </c>
      <c r="BC30">
        <v>77</v>
      </c>
      <c r="BD30">
        <f t="shared" si="15"/>
        <v>7</v>
      </c>
      <c r="BE30">
        <f t="shared" si="16"/>
        <v>45.025974025974023</v>
      </c>
      <c r="BF30" t="s">
        <v>21</v>
      </c>
      <c r="BG30">
        <v>726</v>
      </c>
      <c r="BH30">
        <v>40</v>
      </c>
      <c r="BI30">
        <v>-10</v>
      </c>
      <c r="BJ30">
        <f t="shared" si="17"/>
        <v>756</v>
      </c>
      <c r="BK30">
        <v>300</v>
      </c>
      <c r="BL30">
        <f t="shared" si="18"/>
        <v>1056</v>
      </c>
      <c r="BM30">
        <v>29</v>
      </c>
      <c r="BN30">
        <f t="shared" si="19"/>
        <v>5</v>
      </c>
      <c r="BO30">
        <f t="shared" si="20"/>
        <v>36.413793103448278</v>
      </c>
      <c r="BP30" t="s">
        <v>22</v>
      </c>
      <c r="BQ30">
        <v>1653</v>
      </c>
      <c r="BR30">
        <v>0</v>
      </c>
      <c r="BS30">
        <v>0</v>
      </c>
      <c r="BT30">
        <f t="shared" si="21"/>
        <v>1653</v>
      </c>
      <c r="BU30">
        <v>0</v>
      </c>
      <c r="BV30">
        <f t="shared" si="22"/>
        <v>1653</v>
      </c>
      <c r="BW30">
        <v>14</v>
      </c>
      <c r="BX30">
        <f t="shared" si="23"/>
        <v>5</v>
      </c>
      <c r="BY30">
        <f t="shared" si="24"/>
        <v>118.07142857142857</v>
      </c>
      <c r="BZ30" t="s">
        <v>23</v>
      </c>
      <c r="CA30">
        <v>0</v>
      </c>
    </row>
    <row r="31" spans="1:79" ht="17.25" customHeight="1" x14ac:dyDescent="0.3">
      <c r="A31" s="2">
        <v>44553</v>
      </c>
      <c r="B31" t="s">
        <v>82</v>
      </c>
      <c r="C31" t="s">
        <v>83</v>
      </c>
      <c r="D31" t="s">
        <v>27</v>
      </c>
      <c r="E31" t="s">
        <v>4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P31" t="s">
        <v>15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85</v>
      </c>
      <c r="AC31">
        <v>0</v>
      </c>
      <c r="AE31">
        <v>0</v>
      </c>
      <c r="AF31">
        <f t="shared" si="6"/>
        <v>85</v>
      </c>
      <c r="AG31">
        <v>0</v>
      </c>
      <c r="AH31">
        <f t="shared" si="7"/>
        <v>85</v>
      </c>
      <c r="AI31">
        <v>52</v>
      </c>
      <c r="AJ31">
        <f t="shared" si="8"/>
        <v>6</v>
      </c>
      <c r="AK31">
        <f t="shared" si="25"/>
        <v>1.6346153846153846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19</v>
      </c>
      <c r="AX31">
        <v>0</v>
      </c>
      <c r="AY31">
        <v>0</v>
      </c>
      <c r="AZ31">
        <f t="shared" si="13"/>
        <v>19</v>
      </c>
      <c r="BA31">
        <v>0</v>
      </c>
      <c r="BB31">
        <f t="shared" si="14"/>
        <v>19</v>
      </c>
      <c r="BC31">
        <v>32</v>
      </c>
      <c r="BD31">
        <f t="shared" si="15"/>
        <v>7</v>
      </c>
      <c r="BE31">
        <f t="shared" si="16"/>
        <v>0.59375</v>
      </c>
      <c r="BF31" t="s">
        <v>21</v>
      </c>
      <c r="BG31">
        <v>11</v>
      </c>
      <c r="BH31">
        <v>0</v>
      </c>
      <c r="BI31">
        <v>0</v>
      </c>
      <c r="BJ31">
        <f t="shared" si="17"/>
        <v>11</v>
      </c>
      <c r="BK31">
        <v>2</v>
      </c>
      <c r="BL31">
        <f t="shared" si="18"/>
        <v>13</v>
      </c>
      <c r="BM31">
        <v>15</v>
      </c>
      <c r="BN31">
        <f t="shared" si="19"/>
        <v>5</v>
      </c>
      <c r="BO31">
        <f t="shared" si="20"/>
        <v>0.8666666666666667</v>
      </c>
      <c r="BP31" t="s">
        <v>22</v>
      </c>
      <c r="BQ31">
        <v>137</v>
      </c>
      <c r="BR31">
        <v>0</v>
      </c>
      <c r="BS31">
        <v>0</v>
      </c>
      <c r="BT31">
        <f t="shared" si="21"/>
        <v>137</v>
      </c>
      <c r="BU31">
        <v>0</v>
      </c>
      <c r="BV31">
        <f t="shared" si="22"/>
        <v>137</v>
      </c>
      <c r="BW31">
        <v>11</v>
      </c>
      <c r="BX31">
        <f t="shared" si="23"/>
        <v>5</v>
      </c>
      <c r="BY31">
        <f t="shared" si="24"/>
        <v>12.454545454545455</v>
      </c>
      <c r="BZ31" t="s">
        <v>23</v>
      </c>
      <c r="CA31">
        <v>0</v>
      </c>
    </row>
    <row r="32" spans="1:79" ht="17.25" customHeight="1" x14ac:dyDescent="0.3">
      <c r="A32" s="2">
        <v>44553</v>
      </c>
      <c r="B32" t="s">
        <v>84</v>
      </c>
      <c r="C32" t="s">
        <v>85</v>
      </c>
      <c r="D32" t="s">
        <v>27</v>
      </c>
      <c r="E32" t="s">
        <v>4</v>
      </c>
      <c r="F32">
        <v>1597</v>
      </c>
      <c r="G32">
        <v>78</v>
      </c>
      <c r="H32">
        <v>0</v>
      </c>
      <c r="I32">
        <v>-50</v>
      </c>
      <c r="J32">
        <f t="shared" si="0"/>
        <v>1625</v>
      </c>
      <c r="K32">
        <v>0</v>
      </c>
      <c r="L32">
        <f t="shared" si="1"/>
        <v>1625</v>
      </c>
      <c r="M32">
        <v>168</v>
      </c>
      <c r="N32">
        <v>1</v>
      </c>
      <c r="O32">
        <f t="shared" si="2"/>
        <v>9.6726190476190474</v>
      </c>
      <c r="P32" t="s">
        <v>15</v>
      </c>
      <c r="Q32">
        <v>1185</v>
      </c>
      <c r="R32">
        <v>0</v>
      </c>
      <c r="S32">
        <v>0</v>
      </c>
      <c r="T32">
        <v>0</v>
      </c>
      <c r="U32">
        <f t="shared" si="3"/>
        <v>1185</v>
      </c>
      <c r="V32">
        <v>0</v>
      </c>
      <c r="W32">
        <f t="shared" si="4"/>
        <v>1185</v>
      </c>
      <c r="X32">
        <v>33</v>
      </c>
      <c r="Y32">
        <v>2</v>
      </c>
      <c r="Z32">
        <f t="shared" si="5"/>
        <v>35.909090909090907</v>
      </c>
      <c r="AA32" t="s">
        <v>16</v>
      </c>
      <c r="AB32">
        <v>6635</v>
      </c>
      <c r="AC32">
        <v>0</v>
      </c>
      <c r="AE32">
        <v>-66</v>
      </c>
      <c r="AF32">
        <f t="shared" si="6"/>
        <v>6569</v>
      </c>
      <c r="AG32">
        <v>1500</v>
      </c>
      <c r="AH32">
        <f t="shared" si="7"/>
        <v>8069</v>
      </c>
      <c r="AI32">
        <v>308</v>
      </c>
      <c r="AJ32">
        <f t="shared" si="8"/>
        <v>6</v>
      </c>
      <c r="AK32">
        <f t="shared" si="25"/>
        <v>26.198051948051948</v>
      </c>
      <c r="AL32" t="s">
        <v>19</v>
      </c>
      <c r="AM32">
        <v>1888</v>
      </c>
      <c r="AN32">
        <v>345</v>
      </c>
      <c r="AO32">
        <v>-103</v>
      </c>
      <c r="AP32">
        <f t="shared" si="9"/>
        <v>2130</v>
      </c>
      <c r="AQ32">
        <v>0</v>
      </c>
      <c r="AR32">
        <f t="shared" si="10"/>
        <v>2130</v>
      </c>
      <c r="AS32">
        <v>60</v>
      </c>
      <c r="AT32">
        <f t="shared" si="11"/>
        <v>6</v>
      </c>
      <c r="AU32">
        <f t="shared" si="12"/>
        <v>35.5</v>
      </c>
      <c r="AV32" t="s">
        <v>20</v>
      </c>
      <c r="AW32">
        <v>2189</v>
      </c>
      <c r="AX32">
        <v>0</v>
      </c>
      <c r="AY32">
        <v>-35</v>
      </c>
      <c r="AZ32">
        <f t="shared" si="13"/>
        <v>2154</v>
      </c>
      <c r="BA32">
        <v>0</v>
      </c>
      <c r="BB32">
        <f t="shared" si="14"/>
        <v>2154</v>
      </c>
      <c r="BC32">
        <v>86</v>
      </c>
      <c r="BD32">
        <f t="shared" si="15"/>
        <v>7</v>
      </c>
      <c r="BE32">
        <f t="shared" si="16"/>
        <v>25.046511627906977</v>
      </c>
      <c r="BF32" t="s">
        <v>21</v>
      </c>
      <c r="BG32">
        <v>928</v>
      </c>
      <c r="BH32">
        <v>0</v>
      </c>
      <c r="BI32">
        <v>-31</v>
      </c>
      <c r="BJ32">
        <f t="shared" si="17"/>
        <v>897</v>
      </c>
      <c r="BK32">
        <v>0</v>
      </c>
      <c r="BL32">
        <f t="shared" si="18"/>
        <v>897</v>
      </c>
      <c r="BM32">
        <v>62</v>
      </c>
      <c r="BN32">
        <f t="shared" si="19"/>
        <v>5</v>
      </c>
      <c r="BO32">
        <f t="shared" si="20"/>
        <v>14.46774193548387</v>
      </c>
      <c r="BP32" t="s">
        <v>22</v>
      </c>
      <c r="BQ32">
        <v>1486</v>
      </c>
      <c r="BR32">
        <v>0</v>
      </c>
      <c r="BS32">
        <v>0</v>
      </c>
      <c r="BT32">
        <f t="shared" si="21"/>
        <v>1486</v>
      </c>
      <c r="BU32">
        <v>0</v>
      </c>
      <c r="BV32">
        <f t="shared" si="22"/>
        <v>1486</v>
      </c>
      <c r="BW32">
        <v>45</v>
      </c>
      <c r="BX32">
        <f t="shared" si="23"/>
        <v>5</v>
      </c>
      <c r="BY32">
        <f t="shared" si="24"/>
        <v>33.022222222222226</v>
      </c>
      <c r="BZ32" t="s">
        <v>23</v>
      </c>
      <c r="CA32">
        <v>18500</v>
      </c>
    </row>
    <row r="33" spans="1:79" ht="17.25" customHeight="1" x14ac:dyDescent="0.3">
      <c r="A33" s="2">
        <v>44553</v>
      </c>
      <c r="B33" t="s">
        <v>86</v>
      </c>
      <c r="C33" t="s">
        <v>87</v>
      </c>
      <c r="D33" t="s">
        <v>27</v>
      </c>
      <c r="E33" t="s">
        <v>4</v>
      </c>
      <c r="F33">
        <v>281</v>
      </c>
      <c r="G33">
        <v>1157</v>
      </c>
      <c r="H33">
        <v>0</v>
      </c>
      <c r="I33">
        <v>0</v>
      </c>
      <c r="J33">
        <f t="shared" si="0"/>
        <v>1438</v>
      </c>
      <c r="K33">
        <v>0</v>
      </c>
      <c r="L33">
        <f t="shared" si="1"/>
        <v>1438</v>
      </c>
      <c r="M33">
        <v>183</v>
      </c>
      <c r="N33">
        <v>1</v>
      </c>
      <c r="O33">
        <f t="shared" si="2"/>
        <v>7.8579234972677598</v>
      </c>
      <c r="P33" t="s">
        <v>15</v>
      </c>
      <c r="Q33">
        <v>784</v>
      </c>
      <c r="R33">
        <v>2422</v>
      </c>
      <c r="S33">
        <v>0</v>
      </c>
      <c r="T33">
        <v>0</v>
      </c>
      <c r="U33">
        <f t="shared" si="3"/>
        <v>3206</v>
      </c>
      <c r="V33">
        <v>0</v>
      </c>
      <c r="W33">
        <f t="shared" si="4"/>
        <v>3206</v>
      </c>
      <c r="X33">
        <v>32</v>
      </c>
      <c r="Y33">
        <v>2</v>
      </c>
      <c r="Z33">
        <f t="shared" si="5"/>
        <v>100.1875</v>
      </c>
      <c r="AA33" t="s">
        <v>16</v>
      </c>
      <c r="AB33">
        <v>14603</v>
      </c>
      <c r="AC33">
        <v>0</v>
      </c>
      <c r="AE33">
        <v>-2000</v>
      </c>
      <c r="AF33">
        <f t="shared" si="6"/>
        <v>12603</v>
      </c>
      <c r="AG33">
        <f>4800+435</f>
        <v>5235</v>
      </c>
      <c r="AH33">
        <f t="shared" si="7"/>
        <v>17838</v>
      </c>
      <c r="AI33">
        <v>230</v>
      </c>
      <c r="AJ33">
        <f t="shared" si="8"/>
        <v>6</v>
      </c>
      <c r="AK33">
        <f t="shared" si="25"/>
        <v>77.556521739130432</v>
      </c>
      <c r="AL33" t="s">
        <v>19</v>
      </c>
      <c r="AM33">
        <v>1426</v>
      </c>
      <c r="AN33">
        <v>447</v>
      </c>
      <c r="AO33">
        <v>-50</v>
      </c>
      <c r="AP33">
        <f t="shared" si="9"/>
        <v>1823</v>
      </c>
      <c r="AQ33">
        <v>1838</v>
      </c>
      <c r="AR33">
        <f t="shared" si="10"/>
        <v>3661</v>
      </c>
      <c r="AS33">
        <v>39</v>
      </c>
      <c r="AT33">
        <f t="shared" si="11"/>
        <v>6</v>
      </c>
      <c r="AU33">
        <f t="shared" si="12"/>
        <v>93.871794871794876</v>
      </c>
      <c r="AV33" t="s">
        <v>20</v>
      </c>
      <c r="AW33">
        <v>737</v>
      </c>
      <c r="AX33">
        <v>3980</v>
      </c>
      <c r="AY33">
        <v>-100</v>
      </c>
      <c r="AZ33">
        <f t="shared" si="13"/>
        <v>4617</v>
      </c>
      <c r="BA33">
        <v>0</v>
      </c>
      <c r="BB33">
        <f t="shared" si="14"/>
        <v>4617</v>
      </c>
      <c r="BC33">
        <v>50</v>
      </c>
      <c r="BD33">
        <f t="shared" si="15"/>
        <v>7</v>
      </c>
      <c r="BE33">
        <f t="shared" si="16"/>
        <v>92.34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2718</v>
      </c>
      <c r="BS33">
        <v>-200</v>
      </c>
      <c r="BT33">
        <f t="shared" si="21"/>
        <v>3759</v>
      </c>
      <c r="BU33">
        <v>0</v>
      </c>
      <c r="BV33">
        <f t="shared" si="22"/>
        <v>3759</v>
      </c>
      <c r="BW33">
        <v>72</v>
      </c>
      <c r="BX33">
        <f t="shared" si="23"/>
        <v>5</v>
      </c>
      <c r="BY33">
        <f t="shared" si="24"/>
        <v>52.208333333333336</v>
      </c>
      <c r="BZ33" t="s">
        <v>23</v>
      </c>
      <c r="CA33">
        <v>13907</v>
      </c>
    </row>
    <row r="34" spans="1:79" ht="17.25" customHeight="1" x14ac:dyDescent="0.3">
      <c r="A34" s="2">
        <v>44553</v>
      </c>
      <c r="B34" t="s">
        <v>88</v>
      </c>
      <c r="C34" t="s">
        <v>89</v>
      </c>
      <c r="D34" t="s">
        <v>27</v>
      </c>
      <c r="E34" t="s">
        <v>4</v>
      </c>
      <c r="F34">
        <v>1456</v>
      </c>
      <c r="G34">
        <v>1385</v>
      </c>
      <c r="H34">
        <v>0</v>
      </c>
      <c r="I34">
        <v>-110</v>
      </c>
      <c r="J34">
        <f t="shared" si="0"/>
        <v>2731</v>
      </c>
      <c r="K34">
        <v>0</v>
      </c>
      <c r="L34">
        <f t="shared" si="1"/>
        <v>2731</v>
      </c>
      <c r="M34">
        <v>160</v>
      </c>
      <c r="N34">
        <v>1</v>
      </c>
      <c r="O34">
        <f t="shared" si="2"/>
        <v>17.068750000000001</v>
      </c>
      <c r="P34" t="s">
        <v>15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A34" t="s">
        <v>16</v>
      </c>
      <c r="AB34">
        <v>3626</v>
      </c>
      <c r="AC34">
        <v>0</v>
      </c>
      <c r="AE34">
        <v>0</v>
      </c>
      <c r="AF34">
        <f t="shared" si="6"/>
        <v>3626</v>
      </c>
      <c r="AG34">
        <v>0</v>
      </c>
      <c r="AH34">
        <f t="shared" si="7"/>
        <v>3626</v>
      </c>
      <c r="AI34">
        <v>19</v>
      </c>
      <c r="AJ34">
        <f t="shared" si="8"/>
        <v>6</v>
      </c>
      <c r="AK34">
        <f t="shared" si="25"/>
        <v>190.84210526315789</v>
      </c>
      <c r="AL34" t="s">
        <v>19</v>
      </c>
      <c r="AM34">
        <v>1286</v>
      </c>
      <c r="AN34">
        <v>171</v>
      </c>
      <c r="AO34">
        <v>0</v>
      </c>
      <c r="AP34">
        <f t="shared" si="9"/>
        <v>1457</v>
      </c>
      <c r="AQ34">
        <v>600</v>
      </c>
      <c r="AR34">
        <f t="shared" si="10"/>
        <v>2057</v>
      </c>
      <c r="AS34">
        <v>23</v>
      </c>
      <c r="AT34">
        <f t="shared" si="11"/>
        <v>6</v>
      </c>
      <c r="AU34">
        <f t="shared" si="12"/>
        <v>89.434782608695656</v>
      </c>
      <c r="AV34" t="s">
        <v>20</v>
      </c>
      <c r="AW34">
        <v>116</v>
      </c>
      <c r="AX34">
        <v>400</v>
      </c>
      <c r="AY34">
        <v>0</v>
      </c>
      <c r="AZ34">
        <f t="shared" si="13"/>
        <v>516</v>
      </c>
      <c r="BA34">
        <v>0</v>
      </c>
      <c r="BB34">
        <f t="shared" si="14"/>
        <v>516</v>
      </c>
      <c r="BC34">
        <v>13</v>
      </c>
      <c r="BD34">
        <f t="shared" si="15"/>
        <v>7</v>
      </c>
      <c r="BE34">
        <f t="shared" si="16"/>
        <v>39.692307692307693</v>
      </c>
      <c r="BF34" t="s">
        <v>21</v>
      </c>
      <c r="BG34">
        <v>223</v>
      </c>
      <c r="BH34">
        <v>300</v>
      </c>
      <c r="BI34">
        <v>0</v>
      </c>
      <c r="BJ34">
        <f t="shared" si="17"/>
        <v>523</v>
      </c>
      <c r="BK34">
        <v>0</v>
      </c>
      <c r="BL34">
        <f t="shared" si="18"/>
        <v>523</v>
      </c>
      <c r="BM34">
        <v>45</v>
      </c>
      <c r="BN34">
        <f t="shared" si="19"/>
        <v>5</v>
      </c>
      <c r="BO34">
        <f t="shared" si="20"/>
        <v>11.622222222222222</v>
      </c>
      <c r="BP34" t="s">
        <v>22</v>
      </c>
      <c r="BQ34">
        <v>705</v>
      </c>
      <c r="BR34">
        <v>3391</v>
      </c>
      <c r="BS34">
        <v>-350</v>
      </c>
      <c r="BT34">
        <f t="shared" si="21"/>
        <v>3746</v>
      </c>
      <c r="BU34">
        <v>0</v>
      </c>
      <c r="BV34">
        <f t="shared" si="22"/>
        <v>3746</v>
      </c>
      <c r="BW34">
        <v>60</v>
      </c>
      <c r="BX34">
        <f t="shared" si="23"/>
        <v>5</v>
      </c>
      <c r="BY34">
        <f t="shared" si="24"/>
        <v>62.43333333333333</v>
      </c>
      <c r="BZ34" t="s">
        <v>23</v>
      </c>
      <c r="CA34">
        <v>7626</v>
      </c>
    </row>
    <row r="35" spans="1:79" ht="17.25" customHeight="1" x14ac:dyDescent="0.3">
      <c r="A35" s="2">
        <v>44553</v>
      </c>
      <c r="B35" t="s">
        <v>90</v>
      </c>
      <c r="C35" t="s">
        <v>91</v>
      </c>
      <c r="D35" t="s">
        <v>27</v>
      </c>
      <c r="E35" t="s">
        <v>4</v>
      </c>
      <c r="F35">
        <v>244</v>
      </c>
      <c r="G35">
        <v>0</v>
      </c>
      <c r="H35">
        <v>0</v>
      </c>
      <c r="I35">
        <v>-30</v>
      </c>
      <c r="J35">
        <f t="shared" si="0"/>
        <v>214</v>
      </c>
      <c r="K35">
        <v>0</v>
      </c>
      <c r="L35">
        <f t="shared" si="1"/>
        <v>214</v>
      </c>
      <c r="M35">
        <v>43</v>
      </c>
      <c r="N35">
        <v>1</v>
      </c>
      <c r="O35">
        <f t="shared" si="2"/>
        <v>4.9767441860465116</v>
      </c>
      <c r="P35" t="s">
        <v>15</v>
      </c>
      <c r="Q35">
        <v>373</v>
      </c>
      <c r="R35">
        <v>0</v>
      </c>
      <c r="S35">
        <v>0</v>
      </c>
      <c r="T35">
        <v>-12</v>
      </c>
      <c r="U35">
        <f t="shared" si="3"/>
        <v>361</v>
      </c>
      <c r="V35">
        <v>0</v>
      </c>
      <c r="W35">
        <f t="shared" si="4"/>
        <v>361</v>
      </c>
      <c r="X35">
        <v>16</v>
      </c>
      <c r="Y35">
        <v>2</v>
      </c>
      <c r="Z35">
        <f t="shared" si="5"/>
        <v>22.5625</v>
      </c>
      <c r="AA35" t="s">
        <v>16</v>
      </c>
      <c r="AB35">
        <v>6627</v>
      </c>
      <c r="AC35">
        <v>0</v>
      </c>
      <c r="AE35">
        <v>-6</v>
      </c>
      <c r="AF35">
        <f t="shared" si="6"/>
        <v>6621</v>
      </c>
      <c r="AG35">
        <v>0</v>
      </c>
      <c r="AH35">
        <f t="shared" si="7"/>
        <v>6621</v>
      </c>
      <c r="AI35">
        <v>177</v>
      </c>
      <c r="AJ35">
        <f t="shared" si="8"/>
        <v>6</v>
      </c>
      <c r="AK35">
        <f t="shared" si="25"/>
        <v>37.406779661016948</v>
      </c>
      <c r="AL35" t="s">
        <v>19</v>
      </c>
      <c r="AM35">
        <v>1808</v>
      </c>
      <c r="AN35">
        <v>430</v>
      </c>
      <c r="AO35">
        <v>-113</v>
      </c>
      <c r="AP35">
        <f t="shared" si="9"/>
        <v>2125</v>
      </c>
      <c r="AQ35">
        <v>960</v>
      </c>
      <c r="AR35">
        <f t="shared" si="10"/>
        <v>3085</v>
      </c>
      <c r="AS35">
        <v>91</v>
      </c>
      <c r="AT35">
        <f t="shared" si="11"/>
        <v>6</v>
      </c>
      <c r="AU35">
        <f t="shared" si="12"/>
        <v>33.901098901098898</v>
      </c>
      <c r="AV35" t="s">
        <v>20</v>
      </c>
      <c r="AW35">
        <v>2128</v>
      </c>
      <c r="AX35">
        <v>0</v>
      </c>
      <c r="AY35">
        <v>-6</v>
      </c>
      <c r="AZ35">
        <f t="shared" si="13"/>
        <v>2122</v>
      </c>
      <c r="BA35">
        <v>0</v>
      </c>
      <c r="BB35">
        <f t="shared" si="14"/>
        <v>2122</v>
      </c>
      <c r="BC35">
        <v>102</v>
      </c>
      <c r="BD35">
        <f t="shared" si="15"/>
        <v>7</v>
      </c>
      <c r="BE35">
        <f t="shared" si="16"/>
        <v>20.803921568627452</v>
      </c>
      <c r="BF35" t="s">
        <v>21</v>
      </c>
      <c r="BG35">
        <v>846</v>
      </c>
      <c r="BH35">
        <v>2</v>
      </c>
      <c r="BI35">
        <v>0</v>
      </c>
      <c r="BJ35">
        <f t="shared" si="17"/>
        <v>848</v>
      </c>
      <c r="BK35">
        <v>0</v>
      </c>
      <c r="BL35">
        <f t="shared" si="18"/>
        <v>848</v>
      </c>
      <c r="BM35">
        <v>52</v>
      </c>
      <c r="BN35">
        <f t="shared" si="19"/>
        <v>5</v>
      </c>
      <c r="BO35">
        <f t="shared" si="20"/>
        <v>16.307692307692307</v>
      </c>
      <c r="BP35" t="s">
        <v>22</v>
      </c>
      <c r="BQ35">
        <v>3096</v>
      </c>
      <c r="BR35">
        <v>0</v>
      </c>
      <c r="BS35">
        <v>-16</v>
      </c>
      <c r="BT35">
        <f t="shared" si="21"/>
        <v>3080</v>
      </c>
      <c r="BU35">
        <v>0</v>
      </c>
      <c r="BV35">
        <f t="shared" si="22"/>
        <v>3080</v>
      </c>
      <c r="BW35">
        <v>41</v>
      </c>
      <c r="BX35">
        <f t="shared" si="23"/>
        <v>5</v>
      </c>
      <c r="BY35">
        <f t="shared" si="24"/>
        <v>75.121951219512198</v>
      </c>
      <c r="BZ35" t="s">
        <v>23</v>
      </c>
      <c r="CA35">
        <v>5110</v>
      </c>
    </row>
    <row r="36" spans="1:79" ht="17.25" customHeight="1" x14ac:dyDescent="0.3">
      <c r="A36" s="2">
        <v>44553</v>
      </c>
      <c r="B36" t="s">
        <v>92</v>
      </c>
      <c r="C36" t="s">
        <v>93</v>
      </c>
      <c r="D36" t="s">
        <v>27</v>
      </c>
      <c r="E36" t="s">
        <v>4</v>
      </c>
      <c r="F36">
        <v>211</v>
      </c>
      <c r="G36">
        <v>0</v>
      </c>
      <c r="H36">
        <v>0</v>
      </c>
      <c r="I36">
        <v>0</v>
      </c>
      <c r="J36">
        <f t="shared" si="0"/>
        <v>211</v>
      </c>
      <c r="K36">
        <v>0</v>
      </c>
      <c r="L36">
        <f t="shared" si="1"/>
        <v>211</v>
      </c>
      <c r="M36">
        <v>32</v>
      </c>
      <c r="N36">
        <v>1</v>
      </c>
      <c r="O36">
        <f t="shared" si="2"/>
        <v>6.59375</v>
      </c>
      <c r="P36" t="s">
        <v>15</v>
      </c>
      <c r="Q36">
        <v>325</v>
      </c>
      <c r="R36">
        <v>0</v>
      </c>
      <c r="S36">
        <v>0</v>
      </c>
      <c r="T36">
        <v>-12</v>
      </c>
      <c r="U36">
        <f t="shared" si="3"/>
        <v>313</v>
      </c>
      <c r="V36">
        <v>0</v>
      </c>
      <c r="W36">
        <f t="shared" si="4"/>
        <v>313</v>
      </c>
      <c r="X36">
        <v>10</v>
      </c>
      <c r="Y36">
        <v>2</v>
      </c>
      <c r="Z36">
        <f t="shared" si="5"/>
        <v>31.3</v>
      </c>
      <c r="AA36" t="s">
        <v>16</v>
      </c>
      <c r="AB36">
        <v>6123</v>
      </c>
      <c r="AC36">
        <v>0</v>
      </c>
      <c r="AE36">
        <v>0</v>
      </c>
      <c r="AF36">
        <f t="shared" si="6"/>
        <v>6123</v>
      </c>
      <c r="AG36">
        <v>0</v>
      </c>
      <c r="AH36">
        <f t="shared" si="7"/>
        <v>6123</v>
      </c>
      <c r="AI36">
        <v>153</v>
      </c>
      <c r="AJ36">
        <f t="shared" si="8"/>
        <v>6</v>
      </c>
      <c r="AK36">
        <f t="shared" si="25"/>
        <v>40.019607843137258</v>
      </c>
      <c r="AL36" t="s">
        <v>19</v>
      </c>
      <c r="AM36">
        <v>2334</v>
      </c>
      <c r="AN36">
        <v>221</v>
      </c>
      <c r="AO36">
        <v>-14</v>
      </c>
      <c r="AP36">
        <f t="shared" si="9"/>
        <v>2541</v>
      </c>
      <c r="AQ36">
        <v>1920</v>
      </c>
      <c r="AR36">
        <f t="shared" si="10"/>
        <v>4461</v>
      </c>
      <c r="AS36">
        <v>59</v>
      </c>
      <c r="AT36">
        <f t="shared" si="11"/>
        <v>6</v>
      </c>
      <c r="AU36">
        <f t="shared" si="12"/>
        <v>75.610169491525426</v>
      </c>
      <c r="AV36" t="s">
        <v>20</v>
      </c>
      <c r="AW36">
        <v>2004</v>
      </c>
      <c r="AX36">
        <v>0</v>
      </c>
      <c r="AY36">
        <v>-6</v>
      </c>
      <c r="AZ36">
        <f t="shared" si="13"/>
        <v>1998</v>
      </c>
      <c r="BA36">
        <v>0</v>
      </c>
      <c r="BB36">
        <f t="shared" si="14"/>
        <v>1998</v>
      </c>
      <c r="BC36">
        <v>89</v>
      </c>
      <c r="BD36">
        <f t="shared" si="15"/>
        <v>7</v>
      </c>
      <c r="BE36">
        <f t="shared" si="16"/>
        <v>22.44943820224719</v>
      </c>
      <c r="BF36" t="s">
        <v>21</v>
      </c>
      <c r="BG36">
        <v>1972</v>
      </c>
      <c r="BH36">
        <v>2</v>
      </c>
      <c r="BI36">
        <v>0</v>
      </c>
      <c r="BJ36">
        <f t="shared" si="17"/>
        <v>1974</v>
      </c>
      <c r="BK36">
        <v>0</v>
      </c>
      <c r="BL36">
        <f t="shared" si="18"/>
        <v>1974</v>
      </c>
      <c r="BM36">
        <v>44</v>
      </c>
      <c r="BN36">
        <f t="shared" si="19"/>
        <v>5</v>
      </c>
      <c r="BO36">
        <f t="shared" si="20"/>
        <v>44.863636363636367</v>
      </c>
      <c r="BP36" t="s">
        <v>22</v>
      </c>
      <c r="BQ36">
        <v>2221</v>
      </c>
      <c r="BR36">
        <v>0</v>
      </c>
      <c r="BS36">
        <v>-16</v>
      </c>
      <c r="BT36">
        <f t="shared" si="21"/>
        <v>2205</v>
      </c>
      <c r="BU36">
        <v>0</v>
      </c>
      <c r="BV36">
        <f t="shared" si="22"/>
        <v>2205</v>
      </c>
      <c r="BW36">
        <v>25</v>
      </c>
      <c r="BX36">
        <f t="shared" si="23"/>
        <v>5</v>
      </c>
      <c r="BY36">
        <f t="shared" si="24"/>
        <v>88.2</v>
      </c>
      <c r="BZ36" t="s">
        <v>23</v>
      </c>
      <c r="CA36">
        <v>13819</v>
      </c>
    </row>
    <row r="37" spans="1:79" ht="17.25" customHeight="1" x14ac:dyDescent="0.3">
      <c r="A37" s="2">
        <v>44553</v>
      </c>
      <c r="B37" t="s">
        <v>94</v>
      </c>
      <c r="C37" t="s">
        <v>95</v>
      </c>
      <c r="D37" t="s">
        <v>27</v>
      </c>
      <c r="E37" t="s">
        <v>4</v>
      </c>
      <c r="F37">
        <v>869</v>
      </c>
      <c r="G37">
        <v>0</v>
      </c>
      <c r="H37">
        <v>0</v>
      </c>
      <c r="I37">
        <v>-25</v>
      </c>
      <c r="J37">
        <f t="shared" si="0"/>
        <v>844</v>
      </c>
      <c r="K37">
        <v>0</v>
      </c>
      <c r="L37">
        <f t="shared" si="1"/>
        <v>844</v>
      </c>
      <c r="M37">
        <v>65</v>
      </c>
      <c r="N37">
        <v>1</v>
      </c>
      <c r="O37">
        <f t="shared" si="2"/>
        <v>12.984615384615385</v>
      </c>
      <c r="P37" t="s">
        <v>15</v>
      </c>
      <c r="Q37">
        <v>1031</v>
      </c>
      <c r="R37">
        <v>0</v>
      </c>
      <c r="S37">
        <v>0</v>
      </c>
      <c r="T37">
        <v>-10</v>
      </c>
      <c r="U37">
        <f t="shared" si="3"/>
        <v>1021</v>
      </c>
      <c r="V37">
        <v>0</v>
      </c>
      <c r="W37">
        <f t="shared" si="4"/>
        <v>1021</v>
      </c>
      <c r="X37">
        <v>21</v>
      </c>
      <c r="Y37">
        <v>2</v>
      </c>
      <c r="Z37">
        <f t="shared" si="5"/>
        <v>48.61904761904762</v>
      </c>
      <c r="AA37" t="s">
        <v>16</v>
      </c>
      <c r="AB37">
        <v>1618</v>
      </c>
      <c r="AC37">
        <v>0</v>
      </c>
      <c r="AE37">
        <v>0</v>
      </c>
      <c r="AF37">
        <f t="shared" si="6"/>
        <v>1618</v>
      </c>
      <c r="AG37">
        <v>1500</v>
      </c>
      <c r="AH37">
        <f t="shared" si="7"/>
        <v>3118</v>
      </c>
      <c r="AI37">
        <v>61</v>
      </c>
      <c r="AJ37">
        <f t="shared" si="8"/>
        <v>6</v>
      </c>
      <c r="AK37">
        <f t="shared" si="25"/>
        <v>51.114754098360656</v>
      </c>
      <c r="AL37" t="s">
        <v>19</v>
      </c>
      <c r="AM37">
        <v>3491</v>
      </c>
      <c r="AN37">
        <v>300</v>
      </c>
      <c r="AO37">
        <v>-40</v>
      </c>
      <c r="AP37">
        <f t="shared" si="9"/>
        <v>3751</v>
      </c>
      <c r="AQ37">
        <v>0</v>
      </c>
      <c r="AR37">
        <f t="shared" si="10"/>
        <v>3751</v>
      </c>
      <c r="AS37">
        <v>24</v>
      </c>
      <c r="AT37">
        <f t="shared" si="11"/>
        <v>6</v>
      </c>
      <c r="AU37">
        <f t="shared" si="12"/>
        <v>156.29166666666666</v>
      </c>
      <c r="AV37" t="s">
        <v>20</v>
      </c>
      <c r="AW37">
        <v>2167</v>
      </c>
      <c r="AX37">
        <v>0</v>
      </c>
      <c r="AY37">
        <v>-10</v>
      </c>
      <c r="AZ37">
        <f t="shared" si="13"/>
        <v>2157</v>
      </c>
      <c r="BA37">
        <v>0</v>
      </c>
      <c r="BB37">
        <f t="shared" si="14"/>
        <v>2157</v>
      </c>
      <c r="BC37">
        <v>43</v>
      </c>
      <c r="BD37">
        <f t="shared" si="15"/>
        <v>7</v>
      </c>
      <c r="BE37">
        <f t="shared" si="16"/>
        <v>50.162790697674417</v>
      </c>
      <c r="BF37" t="s">
        <v>21</v>
      </c>
      <c r="BG37">
        <v>1064</v>
      </c>
      <c r="BH37">
        <v>0</v>
      </c>
      <c r="BI37">
        <v>0</v>
      </c>
      <c r="BJ37">
        <f t="shared" si="17"/>
        <v>1064</v>
      </c>
      <c r="BK37">
        <v>600</v>
      </c>
      <c r="BL37">
        <f t="shared" si="18"/>
        <v>1664</v>
      </c>
      <c r="BM37">
        <v>37</v>
      </c>
      <c r="BN37">
        <f t="shared" si="19"/>
        <v>5</v>
      </c>
      <c r="BO37">
        <f t="shared" si="20"/>
        <v>44.972972972972975</v>
      </c>
      <c r="BP37" t="s">
        <v>22</v>
      </c>
      <c r="BQ37">
        <v>3637</v>
      </c>
      <c r="BR37">
        <v>0</v>
      </c>
      <c r="BS37">
        <v>-30</v>
      </c>
      <c r="BT37">
        <f t="shared" si="21"/>
        <v>3607</v>
      </c>
      <c r="BU37">
        <v>0</v>
      </c>
      <c r="BV37">
        <f t="shared" si="22"/>
        <v>3607</v>
      </c>
      <c r="BW37">
        <v>30</v>
      </c>
      <c r="BX37">
        <f t="shared" si="23"/>
        <v>5</v>
      </c>
      <c r="BY37">
        <f t="shared" si="24"/>
        <v>120.23333333333333</v>
      </c>
      <c r="BZ37" t="s">
        <v>23</v>
      </c>
      <c r="CA37">
        <v>21034</v>
      </c>
    </row>
    <row r="38" spans="1:79" ht="17.25" customHeight="1" x14ac:dyDescent="0.3">
      <c r="A38" s="2">
        <v>44553</v>
      </c>
      <c r="B38" t="s">
        <v>96</v>
      </c>
      <c r="C38" t="s">
        <v>97</v>
      </c>
      <c r="D38" t="s">
        <v>27</v>
      </c>
      <c r="E38" t="s">
        <v>4</v>
      </c>
      <c r="F38">
        <v>3224</v>
      </c>
      <c r="G38">
        <v>0</v>
      </c>
      <c r="H38">
        <v>0</v>
      </c>
      <c r="I38">
        <v>-760</v>
      </c>
      <c r="J38">
        <f t="shared" si="0"/>
        <v>2464</v>
      </c>
      <c r="K38">
        <v>0</v>
      </c>
      <c r="L38">
        <f t="shared" si="1"/>
        <v>2464</v>
      </c>
      <c r="M38">
        <v>1882</v>
      </c>
      <c r="N38">
        <v>1</v>
      </c>
      <c r="O38">
        <f t="shared" si="2"/>
        <v>1.3092454835281615</v>
      </c>
      <c r="P38" t="s">
        <v>15</v>
      </c>
      <c r="Q38">
        <v>5432</v>
      </c>
      <c r="R38">
        <v>0</v>
      </c>
      <c r="S38">
        <v>0</v>
      </c>
      <c r="T38">
        <v>-30</v>
      </c>
      <c r="U38">
        <f t="shared" si="3"/>
        <v>5402</v>
      </c>
      <c r="V38">
        <v>0</v>
      </c>
      <c r="W38">
        <f t="shared" si="4"/>
        <v>5402</v>
      </c>
      <c r="X38">
        <v>470</v>
      </c>
      <c r="Y38">
        <v>2</v>
      </c>
      <c r="Z38">
        <f t="shared" si="5"/>
        <v>11.493617021276595</v>
      </c>
      <c r="AA38" t="s">
        <v>16</v>
      </c>
      <c r="AB38">
        <v>26165</v>
      </c>
      <c r="AC38">
        <v>0</v>
      </c>
      <c r="AE38">
        <v>-985</v>
      </c>
      <c r="AF38">
        <f t="shared" si="6"/>
        <v>25180</v>
      </c>
      <c r="AG38">
        <f>34000+1731</f>
        <v>35731</v>
      </c>
      <c r="AH38">
        <f t="shared" si="7"/>
        <v>60911</v>
      </c>
      <c r="AI38">
        <v>2542</v>
      </c>
      <c r="AJ38">
        <f t="shared" si="8"/>
        <v>6</v>
      </c>
      <c r="AK38">
        <f t="shared" si="25"/>
        <v>23.961841070023603</v>
      </c>
      <c r="AL38" t="s">
        <v>19</v>
      </c>
      <c r="AM38">
        <v>8208</v>
      </c>
      <c r="AN38">
        <v>14943</v>
      </c>
      <c r="AO38">
        <v>-762</v>
      </c>
      <c r="AP38">
        <f t="shared" si="9"/>
        <v>22389</v>
      </c>
      <c r="AQ38">
        <v>7500</v>
      </c>
      <c r="AR38">
        <f t="shared" si="10"/>
        <v>29889</v>
      </c>
      <c r="AS38">
        <v>1093</v>
      </c>
      <c r="AT38">
        <f t="shared" si="11"/>
        <v>6</v>
      </c>
      <c r="AU38">
        <f t="shared" si="12"/>
        <v>27.345837145471179</v>
      </c>
      <c r="AV38" t="s">
        <v>20</v>
      </c>
      <c r="AW38">
        <v>7784</v>
      </c>
      <c r="AX38">
        <v>0</v>
      </c>
      <c r="AY38">
        <v>-421</v>
      </c>
      <c r="AZ38">
        <f t="shared" si="13"/>
        <v>7363</v>
      </c>
      <c r="BA38">
        <v>5000</v>
      </c>
      <c r="BB38">
        <f t="shared" si="14"/>
        <v>12363</v>
      </c>
      <c r="BC38">
        <v>704</v>
      </c>
      <c r="BD38">
        <f t="shared" si="15"/>
        <v>7</v>
      </c>
      <c r="BE38">
        <f t="shared" si="16"/>
        <v>17.561079545454547</v>
      </c>
      <c r="BF38" t="s">
        <v>21</v>
      </c>
      <c r="BG38">
        <v>41</v>
      </c>
      <c r="BH38">
        <v>0</v>
      </c>
      <c r="BI38">
        <v>-40</v>
      </c>
      <c r="BJ38">
        <f t="shared" si="17"/>
        <v>1</v>
      </c>
      <c r="BK38">
        <v>5000</v>
      </c>
      <c r="BL38">
        <f t="shared" si="18"/>
        <v>5001</v>
      </c>
      <c r="BM38">
        <v>424</v>
      </c>
      <c r="BN38">
        <f t="shared" si="19"/>
        <v>5</v>
      </c>
      <c r="BO38">
        <f t="shared" si="20"/>
        <v>11.794811320754716</v>
      </c>
      <c r="BP38" t="s">
        <v>22</v>
      </c>
      <c r="BQ38">
        <v>1179</v>
      </c>
      <c r="BR38">
        <v>0</v>
      </c>
      <c r="BS38">
        <v>-290</v>
      </c>
      <c r="BT38">
        <f t="shared" si="21"/>
        <v>889</v>
      </c>
      <c r="BU38">
        <v>2100</v>
      </c>
      <c r="BV38">
        <f t="shared" si="22"/>
        <v>2989</v>
      </c>
      <c r="BW38">
        <v>512</v>
      </c>
      <c r="BX38">
        <f t="shared" si="23"/>
        <v>5</v>
      </c>
      <c r="BY38">
        <f t="shared" si="24"/>
        <v>5.837890625</v>
      </c>
      <c r="BZ38" t="s">
        <v>23</v>
      </c>
      <c r="CA38">
        <v>1600</v>
      </c>
    </row>
    <row r="39" spans="1:79" ht="17.25" customHeight="1" x14ac:dyDescent="0.3">
      <c r="A39" s="2">
        <v>44553</v>
      </c>
      <c r="B39" t="s">
        <v>98</v>
      </c>
      <c r="C39" t="s">
        <v>99</v>
      </c>
      <c r="D39" t="s">
        <v>27</v>
      </c>
      <c r="E39" t="s">
        <v>4</v>
      </c>
      <c r="F39">
        <v>438</v>
      </c>
      <c r="G39">
        <v>0</v>
      </c>
      <c r="H39">
        <v>0</v>
      </c>
      <c r="I39">
        <v>-160</v>
      </c>
      <c r="J39">
        <f t="shared" si="0"/>
        <v>278</v>
      </c>
      <c r="K39">
        <v>0</v>
      </c>
      <c r="L39">
        <f t="shared" si="1"/>
        <v>278</v>
      </c>
      <c r="M39">
        <v>100</v>
      </c>
      <c r="N39">
        <v>1</v>
      </c>
      <c r="O39">
        <f t="shared" si="2"/>
        <v>2.78</v>
      </c>
      <c r="P39" t="s">
        <v>15</v>
      </c>
      <c r="Q39">
        <v>399</v>
      </c>
      <c r="R39">
        <v>0</v>
      </c>
      <c r="S39">
        <v>0</v>
      </c>
      <c r="T39">
        <v>0</v>
      </c>
      <c r="U39">
        <f t="shared" si="3"/>
        <v>399</v>
      </c>
      <c r="V39">
        <v>0</v>
      </c>
      <c r="W39">
        <f t="shared" si="4"/>
        <v>399</v>
      </c>
      <c r="X39">
        <v>26</v>
      </c>
      <c r="Y39">
        <v>2</v>
      </c>
      <c r="Z39">
        <f t="shared" si="5"/>
        <v>15.346153846153847</v>
      </c>
      <c r="AA39" t="s">
        <v>16</v>
      </c>
      <c r="AB39">
        <v>4963</v>
      </c>
      <c r="AC39">
        <v>0</v>
      </c>
      <c r="AE39">
        <v>-107</v>
      </c>
      <c r="AF39">
        <f t="shared" si="6"/>
        <v>4856</v>
      </c>
      <c r="AG39">
        <v>0</v>
      </c>
      <c r="AH39">
        <f t="shared" si="7"/>
        <v>4856</v>
      </c>
      <c r="AI39">
        <v>1637</v>
      </c>
      <c r="AJ39">
        <f t="shared" si="8"/>
        <v>6</v>
      </c>
      <c r="AK39">
        <f t="shared" si="25"/>
        <v>2.9664019547953573</v>
      </c>
      <c r="AL39" t="s">
        <v>19</v>
      </c>
      <c r="AM39">
        <v>2</v>
      </c>
      <c r="AN39">
        <v>0</v>
      </c>
      <c r="AO39">
        <v>0</v>
      </c>
      <c r="AP39">
        <f t="shared" si="9"/>
        <v>2</v>
      </c>
      <c r="AQ39">
        <v>0</v>
      </c>
      <c r="AR39">
        <f t="shared" si="10"/>
        <v>2</v>
      </c>
      <c r="AS39">
        <v>821</v>
      </c>
      <c r="AT39">
        <f t="shared" si="11"/>
        <v>6</v>
      </c>
      <c r="AU39">
        <f t="shared" si="12"/>
        <v>2.4360535931790498E-3</v>
      </c>
      <c r="AV39" t="s">
        <v>20</v>
      </c>
      <c r="AW39">
        <v>5207</v>
      </c>
      <c r="AX39">
        <v>0</v>
      </c>
      <c r="AY39">
        <v>-260</v>
      </c>
      <c r="AZ39">
        <f t="shared" si="13"/>
        <v>4947</v>
      </c>
      <c r="BA39">
        <v>0</v>
      </c>
      <c r="BB39">
        <f t="shared" si="14"/>
        <v>4947</v>
      </c>
      <c r="BC39">
        <v>633</v>
      </c>
      <c r="BD39">
        <f t="shared" si="15"/>
        <v>7</v>
      </c>
      <c r="BE39">
        <f t="shared" si="16"/>
        <v>7.8151658767772512</v>
      </c>
      <c r="BF39" t="s">
        <v>21</v>
      </c>
      <c r="BG39">
        <v>346</v>
      </c>
      <c r="BH39">
        <v>0</v>
      </c>
      <c r="BI39">
        <v>-35</v>
      </c>
      <c r="BJ39">
        <f t="shared" si="17"/>
        <v>311</v>
      </c>
      <c r="BK39">
        <v>0</v>
      </c>
      <c r="BL39">
        <f t="shared" si="18"/>
        <v>311</v>
      </c>
      <c r="BM39">
        <v>119</v>
      </c>
      <c r="BN39">
        <f t="shared" si="19"/>
        <v>5</v>
      </c>
      <c r="BO39">
        <f t="shared" si="20"/>
        <v>2.6134453781512605</v>
      </c>
      <c r="BP39" t="s">
        <v>22</v>
      </c>
      <c r="BQ39">
        <v>132</v>
      </c>
      <c r="BR39">
        <v>0</v>
      </c>
      <c r="BS39">
        <v>-25</v>
      </c>
      <c r="BT39">
        <f t="shared" si="21"/>
        <v>107</v>
      </c>
      <c r="BU39">
        <v>0</v>
      </c>
      <c r="BV39">
        <f t="shared" si="22"/>
        <v>107</v>
      </c>
      <c r="BW39">
        <v>89</v>
      </c>
      <c r="BX39">
        <f t="shared" si="23"/>
        <v>5</v>
      </c>
      <c r="BY39">
        <f t="shared" si="24"/>
        <v>1.202247191011236</v>
      </c>
      <c r="BZ39" t="s">
        <v>23</v>
      </c>
      <c r="CA39">
        <v>-34943</v>
      </c>
    </row>
    <row r="40" spans="1:79" ht="17.25" customHeight="1" x14ac:dyDescent="0.3">
      <c r="A40" s="2">
        <v>44553</v>
      </c>
      <c r="B40" t="s">
        <v>100</v>
      </c>
      <c r="C40" t="s">
        <v>101</v>
      </c>
      <c r="D40" t="s">
        <v>27</v>
      </c>
      <c r="E40" t="s">
        <v>4</v>
      </c>
      <c r="F40">
        <v>4392</v>
      </c>
      <c r="G40">
        <v>0</v>
      </c>
      <c r="H40">
        <v>0</v>
      </c>
      <c r="I40">
        <v>-2038</v>
      </c>
      <c r="J40">
        <f t="shared" si="0"/>
        <v>2354</v>
      </c>
      <c r="K40">
        <v>0</v>
      </c>
      <c r="L40">
        <f t="shared" si="1"/>
        <v>2354</v>
      </c>
      <c r="M40">
        <v>2054</v>
      </c>
      <c r="N40">
        <v>1</v>
      </c>
      <c r="O40">
        <f t="shared" si="2"/>
        <v>1.1460564751703992</v>
      </c>
      <c r="P40" t="s">
        <v>15</v>
      </c>
      <c r="Q40">
        <v>2367</v>
      </c>
      <c r="R40">
        <v>0</v>
      </c>
      <c r="S40">
        <v>0</v>
      </c>
      <c r="T40">
        <v>-2060</v>
      </c>
      <c r="U40">
        <f t="shared" si="3"/>
        <v>307</v>
      </c>
      <c r="V40">
        <v>0</v>
      </c>
      <c r="W40">
        <f t="shared" si="4"/>
        <v>307</v>
      </c>
      <c r="X40">
        <v>460</v>
      </c>
      <c r="Y40">
        <v>2</v>
      </c>
      <c r="Z40">
        <f t="shared" si="5"/>
        <v>0.66739130434782612</v>
      </c>
      <c r="AA40" t="s">
        <v>16</v>
      </c>
      <c r="AB40">
        <v>538</v>
      </c>
      <c r="AC40">
        <v>0</v>
      </c>
      <c r="AE40">
        <v>-165</v>
      </c>
      <c r="AF40">
        <f t="shared" si="6"/>
        <v>373</v>
      </c>
      <c r="AG40">
        <f>58000+10500</f>
        <v>68500</v>
      </c>
      <c r="AH40">
        <f t="shared" si="7"/>
        <v>68873</v>
      </c>
      <c r="AI40">
        <v>8249</v>
      </c>
      <c r="AJ40">
        <f t="shared" si="8"/>
        <v>6</v>
      </c>
      <c r="AK40">
        <f t="shared" si="25"/>
        <v>8.3492544550854646</v>
      </c>
      <c r="AL40" t="s">
        <v>19</v>
      </c>
      <c r="AM40">
        <v>5792</v>
      </c>
      <c r="AN40">
        <v>5000</v>
      </c>
      <c r="AO40">
        <v>-5020</v>
      </c>
      <c r="AP40">
        <f t="shared" si="9"/>
        <v>5772</v>
      </c>
      <c r="AQ40">
        <v>27300</v>
      </c>
      <c r="AR40">
        <f t="shared" si="10"/>
        <v>33072</v>
      </c>
      <c r="AS40">
        <v>3543</v>
      </c>
      <c r="AT40">
        <f t="shared" si="11"/>
        <v>6</v>
      </c>
      <c r="AU40">
        <f t="shared" si="12"/>
        <v>9.3344623200677397</v>
      </c>
      <c r="AV40" t="s">
        <v>20</v>
      </c>
      <c r="AW40">
        <v>5250</v>
      </c>
      <c r="AX40">
        <v>0</v>
      </c>
      <c r="AY40">
        <v>-1244</v>
      </c>
      <c r="AZ40">
        <f t="shared" si="13"/>
        <v>4006</v>
      </c>
      <c r="BA40">
        <v>12000</v>
      </c>
      <c r="BB40">
        <f t="shared" si="14"/>
        <v>16006</v>
      </c>
      <c r="BC40">
        <v>2607</v>
      </c>
      <c r="BD40">
        <f t="shared" si="15"/>
        <v>7</v>
      </c>
      <c r="BE40">
        <f t="shared" si="16"/>
        <v>6.1396240889911775</v>
      </c>
      <c r="BF40" t="s">
        <v>21</v>
      </c>
      <c r="BG40">
        <v>317</v>
      </c>
      <c r="BH40">
        <v>0</v>
      </c>
      <c r="BI40">
        <v>-307</v>
      </c>
      <c r="BJ40">
        <f t="shared" si="17"/>
        <v>10</v>
      </c>
      <c r="BK40">
        <v>8000</v>
      </c>
      <c r="BL40">
        <f t="shared" si="18"/>
        <v>8010</v>
      </c>
      <c r="BM40">
        <v>1129</v>
      </c>
      <c r="BN40">
        <f t="shared" si="19"/>
        <v>5</v>
      </c>
      <c r="BO40">
        <f t="shared" si="20"/>
        <v>7.0947741364038972</v>
      </c>
      <c r="BP40" t="s">
        <v>22</v>
      </c>
      <c r="BQ40">
        <v>483</v>
      </c>
      <c r="BR40">
        <v>0</v>
      </c>
      <c r="BS40">
        <v>-170</v>
      </c>
      <c r="BT40">
        <f t="shared" si="21"/>
        <v>313</v>
      </c>
      <c r="BU40">
        <v>0</v>
      </c>
      <c r="BV40">
        <f t="shared" si="22"/>
        <v>313</v>
      </c>
      <c r="BW40">
        <v>848</v>
      </c>
      <c r="BX40">
        <f t="shared" si="23"/>
        <v>5</v>
      </c>
      <c r="BY40">
        <f t="shared" si="24"/>
        <v>0.36910377358490565</v>
      </c>
      <c r="BZ40" t="s">
        <v>23</v>
      </c>
      <c r="CA40">
        <v>1900</v>
      </c>
    </row>
    <row r="41" spans="1:79" ht="17.25" customHeight="1" x14ac:dyDescent="0.3">
      <c r="A41" s="2">
        <v>44553</v>
      </c>
      <c r="B41" t="s">
        <v>102</v>
      </c>
      <c r="C41" t="s">
        <v>103</v>
      </c>
      <c r="D41" t="s">
        <v>27</v>
      </c>
      <c r="E41" t="s">
        <v>4</v>
      </c>
      <c r="F41">
        <v>767</v>
      </c>
      <c r="G41">
        <v>0</v>
      </c>
      <c r="H41">
        <v>0</v>
      </c>
      <c r="I41">
        <v>-53</v>
      </c>
      <c r="J41">
        <f t="shared" si="0"/>
        <v>714</v>
      </c>
      <c r="K41">
        <v>0</v>
      </c>
      <c r="L41">
        <f t="shared" si="1"/>
        <v>714</v>
      </c>
      <c r="M41">
        <v>209</v>
      </c>
      <c r="N41">
        <v>1</v>
      </c>
      <c r="O41">
        <f t="shared" si="2"/>
        <v>3.4162679425837319</v>
      </c>
      <c r="P41" t="s">
        <v>15</v>
      </c>
      <c r="Q41">
        <v>57</v>
      </c>
      <c r="R41">
        <v>0</v>
      </c>
      <c r="S41">
        <v>0</v>
      </c>
      <c r="T41">
        <v>0</v>
      </c>
      <c r="U41">
        <f t="shared" si="3"/>
        <v>57</v>
      </c>
      <c r="V41">
        <v>0</v>
      </c>
      <c r="W41">
        <f t="shared" si="4"/>
        <v>57</v>
      </c>
      <c r="X41">
        <v>44</v>
      </c>
      <c r="Y41">
        <v>2</v>
      </c>
      <c r="Z41">
        <f t="shared" si="5"/>
        <v>1.2954545454545454</v>
      </c>
      <c r="AA41" t="s">
        <v>16</v>
      </c>
      <c r="AB41">
        <v>3977</v>
      </c>
      <c r="AC41">
        <v>0</v>
      </c>
      <c r="AE41">
        <v>-62</v>
      </c>
      <c r="AF41">
        <f t="shared" si="6"/>
        <v>3915</v>
      </c>
      <c r="AG41">
        <v>0</v>
      </c>
      <c r="AH41">
        <f t="shared" si="7"/>
        <v>3915</v>
      </c>
      <c r="AI41">
        <v>220</v>
      </c>
      <c r="AJ41">
        <f t="shared" si="8"/>
        <v>6</v>
      </c>
      <c r="AK41">
        <f t="shared" si="25"/>
        <v>17.795454545454547</v>
      </c>
      <c r="AL41" t="s">
        <v>19</v>
      </c>
      <c r="AM41">
        <v>749</v>
      </c>
      <c r="AN41">
        <v>70</v>
      </c>
      <c r="AO41">
        <v>-32</v>
      </c>
      <c r="AP41">
        <f t="shared" si="9"/>
        <v>787</v>
      </c>
      <c r="AQ41">
        <v>0</v>
      </c>
      <c r="AR41">
        <f t="shared" si="10"/>
        <v>787</v>
      </c>
      <c r="AS41">
        <v>69</v>
      </c>
      <c r="AT41">
        <f t="shared" si="11"/>
        <v>6</v>
      </c>
      <c r="AU41">
        <f t="shared" si="12"/>
        <v>11.405797101449275</v>
      </c>
      <c r="AV41" t="s">
        <v>20</v>
      </c>
      <c r="AW41">
        <v>1905</v>
      </c>
      <c r="AX41">
        <v>0</v>
      </c>
      <c r="AY41">
        <v>-55</v>
      </c>
      <c r="AZ41">
        <f t="shared" si="13"/>
        <v>1850</v>
      </c>
      <c r="BA41">
        <v>0</v>
      </c>
      <c r="BB41">
        <f t="shared" si="14"/>
        <v>1850</v>
      </c>
      <c r="BC41">
        <v>105</v>
      </c>
      <c r="BD41">
        <f t="shared" si="15"/>
        <v>7</v>
      </c>
      <c r="BE41">
        <f t="shared" si="16"/>
        <v>17.61904761904762</v>
      </c>
      <c r="BF41" t="s">
        <v>21</v>
      </c>
      <c r="BG41">
        <v>189</v>
      </c>
      <c r="BH41">
        <v>50</v>
      </c>
      <c r="BI41">
        <v>-15</v>
      </c>
      <c r="BJ41">
        <f t="shared" si="17"/>
        <v>224</v>
      </c>
      <c r="BK41">
        <v>0</v>
      </c>
      <c r="BL41">
        <f t="shared" si="18"/>
        <v>224</v>
      </c>
      <c r="BM41">
        <v>25</v>
      </c>
      <c r="BN41">
        <f t="shared" si="19"/>
        <v>5</v>
      </c>
      <c r="BO41">
        <f t="shared" si="20"/>
        <v>8.9600000000000009</v>
      </c>
      <c r="BP41" t="s">
        <v>22</v>
      </c>
      <c r="BQ41">
        <v>788</v>
      </c>
      <c r="BR41">
        <v>0</v>
      </c>
      <c r="BS41">
        <v>0</v>
      </c>
      <c r="BT41">
        <f t="shared" si="21"/>
        <v>788</v>
      </c>
      <c r="BU41">
        <v>0</v>
      </c>
      <c r="BV41">
        <f t="shared" si="22"/>
        <v>788</v>
      </c>
      <c r="BW41">
        <v>36</v>
      </c>
      <c r="BX41">
        <f t="shared" si="23"/>
        <v>5</v>
      </c>
      <c r="BY41">
        <f t="shared" si="24"/>
        <v>21.888888888888889</v>
      </c>
      <c r="BZ41" t="s">
        <v>23</v>
      </c>
      <c r="CA41">
        <v>1600</v>
      </c>
    </row>
    <row r="42" spans="1:79" ht="17.25" customHeight="1" x14ac:dyDescent="0.3">
      <c r="A42" s="2">
        <v>44553</v>
      </c>
      <c r="B42" t="s">
        <v>104</v>
      </c>
      <c r="C42" t="s">
        <v>105</v>
      </c>
      <c r="D42" t="s">
        <v>27</v>
      </c>
      <c r="E42" t="s">
        <v>4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v>0</v>
      </c>
      <c r="L42">
        <f t="shared" si="1"/>
        <v>0</v>
      </c>
      <c r="M42">
        <v>81</v>
      </c>
      <c r="N42">
        <v>1</v>
      </c>
      <c r="O42">
        <f t="shared" si="2"/>
        <v>0</v>
      </c>
      <c r="P42" t="s">
        <v>15</v>
      </c>
      <c r="Q42">
        <v>148</v>
      </c>
      <c r="R42">
        <v>0</v>
      </c>
      <c r="S42">
        <v>0</v>
      </c>
      <c r="T42">
        <v>0</v>
      </c>
      <c r="U42">
        <f t="shared" si="3"/>
        <v>148</v>
      </c>
      <c r="V42">
        <v>0</v>
      </c>
      <c r="W42">
        <f t="shared" si="4"/>
        <v>148</v>
      </c>
      <c r="X42">
        <v>21</v>
      </c>
      <c r="Y42">
        <v>2</v>
      </c>
      <c r="Z42">
        <f t="shared" si="5"/>
        <v>7.0476190476190474</v>
      </c>
      <c r="AA42" t="s">
        <v>16</v>
      </c>
      <c r="AB42">
        <v>219</v>
      </c>
      <c r="AC42">
        <v>0</v>
      </c>
      <c r="AE42">
        <v>-22</v>
      </c>
      <c r="AF42">
        <f t="shared" si="6"/>
        <v>197</v>
      </c>
      <c r="AG42">
        <v>0</v>
      </c>
      <c r="AH42">
        <f t="shared" si="7"/>
        <v>197</v>
      </c>
      <c r="AI42">
        <v>34</v>
      </c>
      <c r="AJ42">
        <f t="shared" si="8"/>
        <v>6</v>
      </c>
      <c r="AK42">
        <f t="shared" si="25"/>
        <v>5.7941176470588234</v>
      </c>
      <c r="AL42" t="s">
        <v>19</v>
      </c>
      <c r="AM42">
        <v>407</v>
      </c>
      <c r="AN42">
        <v>0</v>
      </c>
      <c r="AO42">
        <v>-18</v>
      </c>
      <c r="AP42">
        <f t="shared" si="9"/>
        <v>389</v>
      </c>
      <c r="AQ42">
        <v>0</v>
      </c>
      <c r="AR42">
        <f t="shared" si="10"/>
        <v>389</v>
      </c>
      <c r="AS42">
        <v>27</v>
      </c>
      <c r="AT42">
        <f t="shared" si="11"/>
        <v>6</v>
      </c>
      <c r="AU42">
        <f t="shared" si="12"/>
        <v>14.407407407407407</v>
      </c>
      <c r="AV42" t="s">
        <v>20</v>
      </c>
      <c r="AW42">
        <v>70</v>
      </c>
      <c r="AX42">
        <v>0</v>
      </c>
      <c r="AY42">
        <v>-5</v>
      </c>
      <c r="AZ42">
        <f t="shared" si="13"/>
        <v>65</v>
      </c>
      <c r="BA42">
        <v>0</v>
      </c>
      <c r="BB42">
        <f t="shared" si="14"/>
        <v>65</v>
      </c>
      <c r="BC42">
        <v>12</v>
      </c>
      <c r="BD42">
        <f t="shared" si="15"/>
        <v>7</v>
      </c>
      <c r="BE42">
        <f t="shared" si="16"/>
        <v>5.416666666666667</v>
      </c>
      <c r="BF42" t="s">
        <v>21</v>
      </c>
      <c r="BG42">
        <v>232</v>
      </c>
      <c r="BH42">
        <v>0</v>
      </c>
      <c r="BI42">
        <v>-10</v>
      </c>
      <c r="BJ42">
        <f t="shared" si="17"/>
        <v>222</v>
      </c>
      <c r="BK42">
        <v>0</v>
      </c>
      <c r="BL42">
        <f t="shared" si="18"/>
        <v>222</v>
      </c>
      <c r="BM42">
        <v>9</v>
      </c>
      <c r="BN42">
        <f t="shared" si="19"/>
        <v>5</v>
      </c>
      <c r="BO42">
        <f t="shared" si="20"/>
        <v>24.666666666666668</v>
      </c>
      <c r="BP42" t="s">
        <v>22</v>
      </c>
      <c r="BQ42">
        <v>134</v>
      </c>
      <c r="BR42">
        <v>0</v>
      </c>
      <c r="BS42">
        <v>-20</v>
      </c>
      <c r="BT42">
        <f t="shared" si="21"/>
        <v>114</v>
      </c>
      <c r="BU42">
        <v>0</v>
      </c>
      <c r="BV42">
        <f t="shared" si="22"/>
        <v>114</v>
      </c>
      <c r="BW42">
        <v>23</v>
      </c>
      <c r="BX42">
        <f t="shared" si="23"/>
        <v>5</v>
      </c>
      <c r="BY42">
        <f t="shared" si="24"/>
        <v>4.9565217391304346</v>
      </c>
      <c r="BZ42" t="s">
        <v>23</v>
      </c>
      <c r="CA42">
        <v>0</v>
      </c>
    </row>
    <row r="43" spans="1:79" ht="17.25" customHeight="1" x14ac:dyDescent="0.3">
      <c r="A43" s="2">
        <v>44553</v>
      </c>
      <c r="B43" t="s">
        <v>106</v>
      </c>
      <c r="C43" t="s">
        <v>107</v>
      </c>
      <c r="D43" t="s">
        <v>27</v>
      </c>
      <c r="E43" t="s">
        <v>4</v>
      </c>
      <c r="F43">
        <v>534</v>
      </c>
      <c r="G43">
        <v>0</v>
      </c>
      <c r="H43">
        <v>0</v>
      </c>
      <c r="I43">
        <v>-88</v>
      </c>
      <c r="J43">
        <f t="shared" si="0"/>
        <v>446</v>
      </c>
      <c r="K43">
        <v>0</v>
      </c>
      <c r="L43">
        <f t="shared" si="1"/>
        <v>446</v>
      </c>
      <c r="M43">
        <v>71</v>
      </c>
      <c r="N43">
        <v>1</v>
      </c>
      <c r="O43">
        <f t="shared" si="2"/>
        <v>6.28169014084507</v>
      </c>
      <c r="P43" t="s">
        <v>15</v>
      </c>
      <c r="Q43">
        <v>555</v>
      </c>
      <c r="R43">
        <v>0</v>
      </c>
      <c r="S43">
        <v>0</v>
      </c>
      <c r="T43">
        <v>0</v>
      </c>
      <c r="U43">
        <f t="shared" si="3"/>
        <v>555</v>
      </c>
      <c r="V43">
        <v>0</v>
      </c>
      <c r="W43">
        <f t="shared" si="4"/>
        <v>555</v>
      </c>
      <c r="X43">
        <v>19</v>
      </c>
      <c r="Y43">
        <v>2</v>
      </c>
      <c r="Z43">
        <f t="shared" si="5"/>
        <v>29.210526315789473</v>
      </c>
      <c r="AA43" t="s">
        <v>16</v>
      </c>
      <c r="AB43">
        <v>26</v>
      </c>
      <c r="AC43">
        <v>0</v>
      </c>
      <c r="AE43">
        <v>0</v>
      </c>
      <c r="AF43">
        <f t="shared" si="6"/>
        <v>26</v>
      </c>
      <c r="AG43">
        <v>200</v>
      </c>
      <c r="AH43">
        <f t="shared" si="7"/>
        <v>226</v>
      </c>
      <c r="AI43">
        <v>12</v>
      </c>
      <c r="AJ43">
        <f t="shared" si="8"/>
        <v>6</v>
      </c>
      <c r="AK43">
        <f t="shared" si="25"/>
        <v>18.833333333333332</v>
      </c>
      <c r="AL43" t="s">
        <v>19</v>
      </c>
      <c r="AM43">
        <v>685</v>
      </c>
      <c r="AN43">
        <v>0</v>
      </c>
      <c r="AO43">
        <v>0</v>
      </c>
      <c r="AP43">
        <f t="shared" si="9"/>
        <v>685</v>
      </c>
      <c r="AQ43">
        <v>400</v>
      </c>
      <c r="AR43">
        <f t="shared" si="10"/>
        <v>1085</v>
      </c>
      <c r="AS43">
        <v>10</v>
      </c>
      <c r="AT43">
        <f t="shared" si="11"/>
        <v>6</v>
      </c>
      <c r="AU43">
        <f t="shared" si="12"/>
        <v>108.5</v>
      </c>
      <c r="AV43" t="s">
        <v>20</v>
      </c>
      <c r="AW43">
        <v>245</v>
      </c>
      <c r="AX43">
        <v>0</v>
      </c>
      <c r="AY43">
        <v>0</v>
      </c>
      <c r="AZ43">
        <f t="shared" si="13"/>
        <v>245</v>
      </c>
      <c r="BA43">
        <v>0</v>
      </c>
      <c r="BB43">
        <f t="shared" si="14"/>
        <v>245</v>
      </c>
      <c r="BC43">
        <v>2</v>
      </c>
      <c r="BD43">
        <f t="shared" si="15"/>
        <v>7</v>
      </c>
      <c r="BE43">
        <f t="shared" si="16"/>
        <v>122.5</v>
      </c>
      <c r="BF43" t="s">
        <v>21</v>
      </c>
      <c r="BG43">
        <v>484</v>
      </c>
      <c r="BH43">
        <v>0</v>
      </c>
      <c r="BI43">
        <v>-20</v>
      </c>
      <c r="BJ43">
        <f t="shared" si="17"/>
        <v>464</v>
      </c>
      <c r="BK43">
        <v>0</v>
      </c>
      <c r="BL43">
        <f t="shared" si="18"/>
        <v>464</v>
      </c>
      <c r="BM43">
        <v>8</v>
      </c>
      <c r="BN43">
        <f t="shared" si="19"/>
        <v>5</v>
      </c>
      <c r="BO43">
        <f t="shared" si="20"/>
        <v>58</v>
      </c>
      <c r="BP43" t="s">
        <v>22</v>
      </c>
      <c r="BQ43">
        <v>1087</v>
      </c>
      <c r="BR43">
        <v>0</v>
      </c>
      <c r="BS43">
        <v>-20</v>
      </c>
      <c r="BT43">
        <f t="shared" si="21"/>
        <v>1067</v>
      </c>
      <c r="BU43">
        <v>0</v>
      </c>
      <c r="BV43">
        <f t="shared" si="22"/>
        <v>1067</v>
      </c>
      <c r="BW43">
        <v>21</v>
      </c>
      <c r="BX43">
        <f t="shared" si="23"/>
        <v>5</v>
      </c>
      <c r="BY43">
        <f t="shared" si="24"/>
        <v>50.80952380952381</v>
      </c>
      <c r="BZ43" t="s">
        <v>23</v>
      </c>
      <c r="CA43">
        <v>0</v>
      </c>
    </row>
    <row r="44" spans="1:79" ht="17.25" customHeight="1" x14ac:dyDescent="0.3">
      <c r="A44" s="2">
        <v>44553</v>
      </c>
      <c r="B44" t="s">
        <v>108</v>
      </c>
      <c r="C44" t="s">
        <v>109</v>
      </c>
      <c r="D44" t="s">
        <v>27</v>
      </c>
      <c r="E44" t="s">
        <v>4</v>
      </c>
      <c r="F44">
        <v>461</v>
      </c>
      <c r="G44">
        <v>0</v>
      </c>
      <c r="H44">
        <v>0</v>
      </c>
      <c r="I44">
        <v>0</v>
      </c>
      <c r="J44">
        <f t="shared" si="0"/>
        <v>461</v>
      </c>
      <c r="K44">
        <v>0</v>
      </c>
      <c r="L44">
        <f t="shared" si="1"/>
        <v>461</v>
      </c>
      <c r="M44">
        <v>12</v>
      </c>
      <c r="N44">
        <v>1</v>
      </c>
      <c r="O44">
        <f t="shared" si="2"/>
        <v>38.416666666666664</v>
      </c>
      <c r="P44" t="s">
        <v>15</v>
      </c>
      <c r="Q44">
        <v>50</v>
      </c>
      <c r="R44">
        <v>0</v>
      </c>
      <c r="S44">
        <v>0</v>
      </c>
      <c r="T44">
        <v>-30</v>
      </c>
      <c r="U44">
        <f t="shared" si="3"/>
        <v>20</v>
      </c>
      <c r="V44">
        <v>0</v>
      </c>
      <c r="W44">
        <f t="shared" si="4"/>
        <v>20</v>
      </c>
      <c r="X44">
        <v>1</v>
      </c>
      <c r="Y44">
        <v>2</v>
      </c>
      <c r="Z44">
        <f t="shared" si="5"/>
        <v>20</v>
      </c>
      <c r="AA44" t="s">
        <v>16</v>
      </c>
      <c r="AB44">
        <v>2663</v>
      </c>
      <c r="AC44">
        <v>0</v>
      </c>
      <c r="AE44">
        <v>0</v>
      </c>
      <c r="AF44">
        <f t="shared" si="6"/>
        <v>2663</v>
      </c>
      <c r="AG44">
        <v>0</v>
      </c>
      <c r="AH44">
        <f t="shared" si="7"/>
        <v>2663</v>
      </c>
      <c r="AI44">
        <v>17</v>
      </c>
      <c r="AJ44">
        <f t="shared" si="8"/>
        <v>6</v>
      </c>
      <c r="AK44">
        <f>IFERROR(AH44/AI44,0)</f>
        <v>156.64705882352942</v>
      </c>
      <c r="AL44" t="s">
        <v>19</v>
      </c>
      <c r="AM44">
        <v>345</v>
      </c>
      <c r="AN44">
        <v>0</v>
      </c>
      <c r="AO44">
        <v>-5</v>
      </c>
      <c r="AP44">
        <f t="shared" si="9"/>
        <v>340</v>
      </c>
      <c r="AQ44">
        <v>0</v>
      </c>
      <c r="AR44">
        <f t="shared" si="10"/>
        <v>340</v>
      </c>
      <c r="AS44">
        <v>6</v>
      </c>
      <c r="AT44">
        <f t="shared" si="11"/>
        <v>6</v>
      </c>
      <c r="AU44">
        <f t="shared" si="12"/>
        <v>56.666666666666664</v>
      </c>
      <c r="AV44" t="s">
        <v>20</v>
      </c>
      <c r="AW44">
        <v>585</v>
      </c>
      <c r="AX44">
        <v>0</v>
      </c>
      <c r="AY44">
        <v>0</v>
      </c>
      <c r="AZ44">
        <f t="shared" si="13"/>
        <v>585</v>
      </c>
      <c r="BA44">
        <v>0</v>
      </c>
      <c r="BB44">
        <f t="shared" si="14"/>
        <v>585</v>
      </c>
      <c r="BC44">
        <v>7</v>
      </c>
      <c r="BD44">
        <f t="shared" si="15"/>
        <v>7</v>
      </c>
      <c r="BE44">
        <f t="shared" si="16"/>
        <v>83.571428571428569</v>
      </c>
      <c r="BF44" t="s">
        <v>21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P44" t="s">
        <v>22</v>
      </c>
      <c r="BQ44">
        <v>757</v>
      </c>
      <c r="BR44">
        <v>0</v>
      </c>
      <c r="BS44">
        <v>0</v>
      </c>
      <c r="BT44">
        <f t="shared" si="21"/>
        <v>757</v>
      </c>
      <c r="BU44">
        <v>0</v>
      </c>
      <c r="BV44">
        <f t="shared" si="22"/>
        <v>757</v>
      </c>
      <c r="BW44">
        <v>6</v>
      </c>
      <c r="BX44">
        <f t="shared" si="23"/>
        <v>5</v>
      </c>
      <c r="BY44">
        <f t="shared" si="24"/>
        <v>126.16666666666667</v>
      </c>
      <c r="BZ44" t="s">
        <v>23</v>
      </c>
      <c r="CA44">
        <v>0</v>
      </c>
    </row>
    <row r="45" spans="1:79" ht="17.25" customHeight="1" x14ac:dyDescent="0.3">
      <c r="A45" s="2">
        <v>44553</v>
      </c>
      <c r="B45" t="s">
        <v>110</v>
      </c>
      <c r="C45" t="s">
        <v>111</v>
      </c>
      <c r="D45" t="s">
        <v>27</v>
      </c>
      <c r="E45" t="s">
        <v>4</v>
      </c>
      <c r="F45">
        <v>2111</v>
      </c>
      <c r="G45">
        <v>2407</v>
      </c>
      <c r="H45">
        <v>0</v>
      </c>
      <c r="I45">
        <v>-168</v>
      </c>
      <c r="J45">
        <f t="shared" si="0"/>
        <v>4350</v>
      </c>
      <c r="K45">
        <v>0</v>
      </c>
      <c r="L45">
        <f t="shared" si="1"/>
        <v>4350</v>
      </c>
      <c r="M45">
        <v>330</v>
      </c>
      <c r="N45">
        <v>1</v>
      </c>
      <c r="O45">
        <f t="shared" si="2"/>
        <v>13.181818181818182</v>
      </c>
      <c r="P45" t="s">
        <v>15</v>
      </c>
      <c r="Q45">
        <v>1243</v>
      </c>
      <c r="R45">
        <v>775</v>
      </c>
      <c r="S45">
        <v>0</v>
      </c>
      <c r="T45">
        <v>-6</v>
      </c>
      <c r="U45">
        <f t="shared" si="3"/>
        <v>2012</v>
      </c>
      <c r="V45">
        <v>0</v>
      </c>
      <c r="W45">
        <f t="shared" si="4"/>
        <v>2012</v>
      </c>
      <c r="X45">
        <v>61</v>
      </c>
      <c r="Y45">
        <v>2</v>
      </c>
      <c r="Z45">
        <f t="shared" si="5"/>
        <v>32.983606557377051</v>
      </c>
      <c r="AA45" t="s">
        <v>16</v>
      </c>
      <c r="AB45">
        <v>5783</v>
      </c>
      <c r="AC45">
        <v>0</v>
      </c>
      <c r="AE45">
        <v>-168</v>
      </c>
      <c r="AF45">
        <f t="shared" si="6"/>
        <v>5615</v>
      </c>
      <c r="AG45">
        <v>15000</v>
      </c>
      <c r="AH45">
        <f t="shared" si="7"/>
        <v>20615</v>
      </c>
      <c r="AI45">
        <v>533</v>
      </c>
      <c r="AJ45">
        <f t="shared" si="8"/>
        <v>6</v>
      </c>
      <c r="AK45">
        <f t="shared" si="25"/>
        <v>38.677298311444652</v>
      </c>
      <c r="AL45" t="s">
        <v>19</v>
      </c>
      <c r="AM45">
        <v>1889</v>
      </c>
      <c r="AN45">
        <v>2004</v>
      </c>
      <c r="AO45">
        <v>-297</v>
      </c>
      <c r="AP45">
        <f t="shared" si="9"/>
        <v>3596</v>
      </c>
      <c r="AQ45">
        <v>3000</v>
      </c>
      <c r="AR45">
        <f t="shared" si="10"/>
        <v>6596</v>
      </c>
      <c r="AS45">
        <v>161</v>
      </c>
      <c r="AT45">
        <f t="shared" si="11"/>
        <v>6</v>
      </c>
      <c r="AU45">
        <f t="shared" si="12"/>
        <v>40.968944099378881</v>
      </c>
      <c r="AV45" t="s">
        <v>20</v>
      </c>
      <c r="AW45">
        <v>4150</v>
      </c>
      <c r="AX45">
        <v>1630</v>
      </c>
      <c r="AY45">
        <v>-135</v>
      </c>
      <c r="AZ45">
        <f t="shared" si="13"/>
        <v>5645</v>
      </c>
      <c r="BA45">
        <v>3000</v>
      </c>
      <c r="BB45">
        <f t="shared" si="14"/>
        <v>8645</v>
      </c>
      <c r="BC45">
        <v>203</v>
      </c>
      <c r="BD45">
        <f t="shared" si="15"/>
        <v>7</v>
      </c>
      <c r="BE45">
        <f t="shared" si="16"/>
        <v>42.586206896551722</v>
      </c>
      <c r="BF45" t="s">
        <v>21</v>
      </c>
      <c r="BG45">
        <v>1504</v>
      </c>
      <c r="BH45">
        <v>2480</v>
      </c>
      <c r="BI45">
        <v>-95</v>
      </c>
      <c r="BJ45">
        <f t="shared" si="17"/>
        <v>3889</v>
      </c>
      <c r="BK45">
        <v>0</v>
      </c>
      <c r="BL45">
        <f t="shared" si="18"/>
        <v>3889</v>
      </c>
      <c r="BM45">
        <v>227</v>
      </c>
      <c r="BN45">
        <f t="shared" si="19"/>
        <v>5</v>
      </c>
      <c r="BO45">
        <f t="shared" si="20"/>
        <v>17.132158590308372</v>
      </c>
      <c r="BP45" t="s">
        <v>22</v>
      </c>
      <c r="BQ45">
        <v>5248</v>
      </c>
      <c r="BR45">
        <v>443</v>
      </c>
      <c r="BS45">
        <v>-358</v>
      </c>
      <c r="BT45">
        <f t="shared" si="21"/>
        <v>5333</v>
      </c>
      <c r="BU45">
        <v>0</v>
      </c>
      <c r="BV45">
        <f t="shared" si="22"/>
        <v>5333</v>
      </c>
      <c r="BW45">
        <v>142</v>
      </c>
      <c r="BX45">
        <f t="shared" si="23"/>
        <v>5</v>
      </c>
      <c r="BY45">
        <f t="shared" si="24"/>
        <v>37.556338028169016</v>
      </c>
      <c r="BZ45" t="s">
        <v>23</v>
      </c>
      <c r="CA45">
        <v>12600</v>
      </c>
    </row>
    <row r="46" spans="1:79" ht="17.25" customHeight="1" x14ac:dyDescent="0.3">
      <c r="A46" s="2">
        <v>44553</v>
      </c>
      <c r="B46" t="s">
        <v>112</v>
      </c>
      <c r="C46" t="s">
        <v>113</v>
      </c>
      <c r="D46" t="s">
        <v>27</v>
      </c>
      <c r="E46" t="s">
        <v>4</v>
      </c>
      <c r="F46">
        <v>1915</v>
      </c>
      <c r="G46">
        <v>860</v>
      </c>
      <c r="H46">
        <v>0</v>
      </c>
      <c r="I46">
        <v>-62</v>
      </c>
      <c r="J46">
        <f t="shared" si="0"/>
        <v>2713</v>
      </c>
      <c r="K46">
        <v>0</v>
      </c>
      <c r="L46">
        <f t="shared" si="1"/>
        <v>2713</v>
      </c>
      <c r="M46">
        <v>184</v>
      </c>
      <c r="N46">
        <v>1</v>
      </c>
      <c r="O46">
        <f t="shared" si="2"/>
        <v>14.744565217391305</v>
      </c>
      <c r="P46" t="s">
        <v>15</v>
      </c>
      <c r="Q46">
        <v>478</v>
      </c>
      <c r="R46">
        <v>310</v>
      </c>
      <c r="S46">
        <v>0</v>
      </c>
      <c r="T46">
        <v>-17</v>
      </c>
      <c r="U46">
        <f t="shared" si="3"/>
        <v>771</v>
      </c>
      <c r="V46">
        <v>0</v>
      </c>
      <c r="W46">
        <f t="shared" si="4"/>
        <v>771</v>
      </c>
      <c r="X46">
        <v>85</v>
      </c>
      <c r="Y46">
        <v>2</v>
      </c>
      <c r="Z46">
        <f t="shared" si="5"/>
        <v>9.0705882352941174</v>
      </c>
      <c r="AA46" t="s">
        <v>16</v>
      </c>
      <c r="AB46">
        <v>7149</v>
      </c>
      <c r="AC46">
        <v>0</v>
      </c>
      <c r="AE46">
        <v>-93</v>
      </c>
      <c r="AF46">
        <f t="shared" si="6"/>
        <v>7056</v>
      </c>
      <c r="AG46">
        <v>3000</v>
      </c>
      <c r="AH46">
        <f t="shared" si="7"/>
        <v>10056</v>
      </c>
      <c r="AI46">
        <v>417</v>
      </c>
      <c r="AJ46">
        <f t="shared" si="8"/>
        <v>6</v>
      </c>
      <c r="AK46">
        <f t="shared" si="25"/>
        <v>24.115107913669064</v>
      </c>
      <c r="AL46" t="s">
        <v>19</v>
      </c>
      <c r="AM46">
        <v>1538</v>
      </c>
      <c r="AN46">
        <v>2250</v>
      </c>
      <c r="AO46">
        <v>-532</v>
      </c>
      <c r="AP46">
        <f t="shared" si="9"/>
        <v>3256</v>
      </c>
      <c r="AQ46">
        <v>2000</v>
      </c>
      <c r="AR46">
        <f t="shared" si="10"/>
        <v>5256</v>
      </c>
      <c r="AS46">
        <v>166</v>
      </c>
      <c r="AT46">
        <f t="shared" si="11"/>
        <v>6</v>
      </c>
      <c r="AU46">
        <f t="shared" si="12"/>
        <v>31.662650602409638</v>
      </c>
      <c r="AV46" t="s">
        <v>20</v>
      </c>
      <c r="AW46">
        <v>4870</v>
      </c>
      <c r="AX46">
        <v>2220</v>
      </c>
      <c r="AY46">
        <v>-351</v>
      </c>
      <c r="AZ46">
        <f t="shared" si="13"/>
        <v>6739</v>
      </c>
      <c r="BA46">
        <v>3000</v>
      </c>
      <c r="BB46">
        <f t="shared" si="14"/>
        <v>9739</v>
      </c>
      <c r="BC46">
        <v>161</v>
      </c>
      <c r="BD46">
        <f t="shared" si="15"/>
        <v>7</v>
      </c>
      <c r="BE46">
        <f t="shared" si="16"/>
        <v>60.490683229813662</v>
      </c>
      <c r="BF46" t="s">
        <v>21</v>
      </c>
      <c r="BG46">
        <v>886</v>
      </c>
      <c r="BH46">
        <v>2405</v>
      </c>
      <c r="BI46">
        <v>-27</v>
      </c>
      <c r="BJ46">
        <f t="shared" si="17"/>
        <v>3264</v>
      </c>
      <c r="BK46">
        <v>0</v>
      </c>
      <c r="BL46">
        <f t="shared" si="18"/>
        <v>3264</v>
      </c>
      <c r="BM46">
        <v>93</v>
      </c>
      <c r="BN46">
        <f t="shared" si="19"/>
        <v>5</v>
      </c>
      <c r="BO46">
        <f t="shared" si="20"/>
        <v>35.096774193548384</v>
      </c>
      <c r="BP46" t="s">
        <v>22</v>
      </c>
      <c r="BQ46">
        <v>1500</v>
      </c>
      <c r="BR46">
        <v>1180</v>
      </c>
      <c r="BS46">
        <v>-26</v>
      </c>
      <c r="BT46">
        <f t="shared" si="21"/>
        <v>2654</v>
      </c>
      <c r="BU46">
        <v>0</v>
      </c>
      <c r="BV46">
        <f t="shared" si="22"/>
        <v>2654</v>
      </c>
      <c r="BW46">
        <v>78</v>
      </c>
      <c r="BX46">
        <f t="shared" si="23"/>
        <v>5</v>
      </c>
      <c r="BY46">
        <f t="shared" si="24"/>
        <v>34.025641025641029</v>
      </c>
      <c r="BZ46" t="s">
        <v>23</v>
      </c>
      <c r="CA46">
        <v>22313</v>
      </c>
    </row>
    <row r="47" spans="1:79" ht="17.25" customHeight="1" x14ac:dyDescent="0.3">
      <c r="A47" s="2">
        <v>44553</v>
      </c>
      <c r="B47" t="s">
        <v>114</v>
      </c>
      <c r="C47" t="s">
        <v>115</v>
      </c>
      <c r="D47" t="s">
        <v>27</v>
      </c>
      <c r="E47" t="s">
        <v>4</v>
      </c>
      <c r="F47">
        <v>48</v>
      </c>
      <c r="G47">
        <v>400</v>
      </c>
      <c r="H47">
        <v>0</v>
      </c>
      <c r="I47">
        <v>-305</v>
      </c>
      <c r="J47">
        <f t="shared" si="0"/>
        <v>143</v>
      </c>
      <c r="K47">
        <v>0</v>
      </c>
      <c r="L47">
        <f t="shared" si="1"/>
        <v>143</v>
      </c>
      <c r="M47">
        <v>57</v>
      </c>
      <c r="N47">
        <v>1</v>
      </c>
      <c r="O47">
        <f t="shared" si="2"/>
        <v>2.5087719298245612</v>
      </c>
      <c r="P47" t="s">
        <v>15</v>
      </c>
      <c r="Q47">
        <v>330</v>
      </c>
      <c r="R47">
        <v>200</v>
      </c>
      <c r="S47">
        <v>0</v>
      </c>
      <c r="T47">
        <v>0</v>
      </c>
      <c r="U47">
        <f t="shared" si="3"/>
        <v>530</v>
      </c>
      <c r="V47">
        <v>0</v>
      </c>
      <c r="W47">
        <f t="shared" si="4"/>
        <v>530</v>
      </c>
      <c r="X47">
        <v>68</v>
      </c>
      <c r="Y47">
        <v>2</v>
      </c>
      <c r="Z47">
        <f t="shared" si="5"/>
        <v>7.7941176470588234</v>
      </c>
      <c r="AA47" t="s">
        <v>16</v>
      </c>
      <c r="AB47">
        <v>1112</v>
      </c>
      <c r="AC47">
        <v>0</v>
      </c>
      <c r="AE47">
        <v>-5</v>
      </c>
      <c r="AF47">
        <f t="shared" si="6"/>
        <v>1107</v>
      </c>
      <c r="AG47">
        <v>0</v>
      </c>
      <c r="AH47">
        <f t="shared" si="7"/>
        <v>1107</v>
      </c>
      <c r="AI47">
        <v>26</v>
      </c>
      <c r="AJ47">
        <f t="shared" si="8"/>
        <v>6</v>
      </c>
      <c r="AK47">
        <f t="shared" si="25"/>
        <v>42.57692307692308</v>
      </c>
      <c r="AL47" t="s">
        <v>19</v>
      </c>
      <c r="AM47">
        <v>851</v>
      </c>
      <c r="AN47">
        <v>390</v>
      </c>
      <c r="AO47">
        <v>-60</v>
      </c>
      <c r="AP47">
        <f t="shared" si="9"/>
        <v>1181</v>
      </c>
      <c r="AQ47">
        <v>0</v>
      </c>
      <c r="AR47">
        <f t="shared" si="10"/>
        <v>1181</v>
      </c>
      <c r="AS47">
        <v>20</v>
      </c>
      <c r="AT47">
        <f t="shared" si="11"/>
        <v>6</v>
      </c>
      <c r="AU47">
        <f t="shared" si="12"/>
        <v>59.05</v>
      </c>
      <c r="AV47" t="s">
        <v>20</v>
      </c>
      <c r="AW47">
        <v>64</v>
      </c>
      <c r="AX47">
        <v>200</v>
      </c>
      <c r="AY47">
        <v>-2</v>
      </c>
      <c r="AZ47">
        <f t="shared" si="13"/>
        <v>262</v>
      </c>
      <c r="BA47">
        <v>0</v>
      </c>
      <c r="BB47">
        <f t="shared" si="14"/>
        <v>262</v>
      </c>
      <c r="BC47">
        <v>14</v>
      </c>
      <c r="BD47">
        <f t="shared" si="15"/>
        <v>7</v>
      </c>
      <c r="BE47">
        <f t="shared" si="16"/>
        <v>18.714285714285715</v>
      </c>
      <c r="BF47" t="s">
        <v>21</v>
      </c>
      <c r="BG47">
        <v>342</v>
      </c>
      <c r="BH47">
        <v>1800</v>
      </c>
      <c r="BI47">
        <v>0</v>
      </c>
      <c r="BJ47">
        <f t="shared" si="17"/>
        <v>2142</v>
      </c>
      <c r="BK47">
        <v>0</v>
      </c>
      <c r="BL47">
        <f t="shared" si="18"/>
        <v>2142</v>
      </c>
      <c r="BM47">
        <v>12</v>
      </c>
      <c r="BN47">
        <f t="shared" si="19"/>
        <v>5</v>
      </c>
      <c r="BO47">
        <f t="shared" si="20"/>
        <v>178.5</v>
      </c>
      <c r="BP47" t="s">
        <v>22</v>
      </c>
      <c r="BQ47">
        <v>704</v>
      </c>
      <c r="BR47">
        <v>399</v>
      </c>
      <c r="BS47">
        <v>-18</v>
      </c>
      <c r="BT47">
        <f t="shared" si="21"/>
        <v>1085</v>
      </c>
      <c r="BU47">
        <v>0</v>
      </c>
      <c r="BV47">
        <f t="shared" si="22"/>
        <v>1085</v>
      </c>
      <c r="BW47">
        <v>11</v>
      </c>
      <c r="BX47">
        <f t="shared" si="23"/>
        <v>5</v>
      </c>
      <c r="BY47">
        <f t="shared" si="24"/>
        <v>98.63636363636364</v>
      </c>
      <c r="BZ47" t="s">
        <v>23</v>
      </c>
      <c r="CA47">
        <v>-30001</v>
      </c>
    </row>
    <row r="48" spans="1:79" ht="17.25" customHeight="1" x14ac:dyDescent="0.3">
      <c r="A48" s="2">
        <v>44553</v>
      </c>
      <c r="B48" t="s">
        <v>116</v>
      </c>
      <c r="C48" t="s">
        <v>117</v>
      </c>
      <c r="D48" t="s">
        <v>27</v>
      </c>
      <c r="E48" t="s">
        <v>4</v>
      </c>
      <c r="F48">
        <v>24</v>
      </c>
      <c r="G48">
        <v>190</v>
      </c>
      <c r="H48">
        <v>0</v>
      </c>
      <c r="I48">
        <v>-10</v>
      </c>
      <c r="J48">
        <f t="shared" si="0"/>
        <v>204</v>
      </c>
      <c r="K48">
        <v>0</v>
      </c>
      <c r="L48">
        <f t="shared" si="1"/>
        <v>204</v>
      </c>
      <c r="M48">
        <v>222</v>
      </c>
      <c r="N48">
        <v>1</v>
      </c>
      <c r="O48">
        <f t="shared" si="2"/>
        <v>0.91891891891891897</v>
      </c>
      <c r="P48" t="s">
        <v>15</v>
      </c>
      <c r="Q48">
        <v>701</v>
      </c>
      <c r="R48">
        <v>0</v>
      </c>
      <c r="S48">
        <v>0</v>
      </c>
      <c r="T48">
        <v>0</v>
      </c>
      <c r="U48">
        <f t="shared" si="3"/>
        <v>701</v>
      </c>
      <c r="V48">
        <v>0</v>
      </c>
      <c r="W48">
        <f t="shared" si="4"/>
        <v>701</v>
      </c>
      <c r="X48">
        <v>53</v>
      </c>
      <c r="Y48">
        <v>2</v>
      </c>
      <c r="Z48">
        <f t="shared" si="5"/>
        <v>13.226415094339623</v>
      </c>
      <c r="AA48" t="s">
        <v>16</v>
      </c>
      <c r="AB48">
        <v>22116</v>
      </c>
      <c r="AC48">
        <v>0</v>
      </c>
      <c r="AE48">
        <v>-2719</v>
      </c>
      <c r="AF48">
        <f t="shared" si="6"/>
        <v>19397</v>
      </c>
      <c r="AG48">
        <v>4000</v>
      </c>
      <c r="AH48">
        <f t="shared" si="7"/>
        <v>23397</v>
      </c>
      <c r="AI48">
        <v>1523</v>
      </c>
      <c r="AJ48">
        <f t="shared" si="8"/>
        <v>6</v>
      </c>
      <c r="AK48">
        <f t="shared" si="25"/>
        <v>15.362442547603415</v>
      </c>
      <c r="AL48" t="s">
        <v>19</v>
      </c>
      <c r="AM48">
        <v>2356</v>
      </c>
      <c r="AN48">
        <v>631</v>
      </c>
      <c r="AO48">
        <v>-337</v>
      </c>
      <c r="AP48">
        <f t="shared" si="9"/>
        <v>2650</v>
      </c>
      <c r="AQ48">
        <v>0</v>
      </c>
      <c r="AR48">
        <f t="shared" si="10"/>
        <v>2650</v>
      </c>
      <c r="AS48">
        <v>266</v>
      </c>
      <c r="AT48">
        <f t="shared" si="11"/>
        <v>6</v>
      </c>
      <c r="AU48">
        <f t="shared" si="12"/>
        <v>9.9624060150375939</v>
      </c>
      <c r="AV48" t="s">
        <v>20</v>
      </c>
      <c r="AW48">
        <v>6667</v>
      </c>
      <c r="AX48">
        <v>0</v>
      </c>
      <c r="AY48">
        <v>-221</v>
      </c>
      <c r="AZ48">
        <f t="shared" si="13"/>
        <v>6446</v>
      </c>
      <c r="BA48">
        <v>2007</v>
      </c>
      <c r="BB48">
        <f t="shared" si="14"/>
        <v>8453</v>
      </c>
      <c r="BC48">
        <v>205</v>
      </c>
      <c r="BD48">
        <f t="shared" si="15"/>
        <v>7</v>
      </c>
      <c r="BE48">
        <f t="shared" si="16"/>
        <v>41.234146341463415</v>
      </c>
      <c r="BF48" t="s">
        <v>21</v>
      </c>
      <c r="BG48">
        <v>2319</v>
      </c>
      <c r="BH48">
        <v>40</v>
      </c>
      <c r="BI48">
        <v>0</v>
      </c>
      <c r="BJ48">
        <f t="shared" si="17"/>
        <v>2359</v>
      </c>
      <c r="BK48">
        <v>0</v>
      </c>
      <c r="BL48">
        <f t="shared" si="18"/>
        <v>2359</v>
      </c>
      <c r="BM48">
        <v>92</v>
      </c>
      <c r="BN48">
        <f t="shared" si="19"/>
        <v>5</v>
      </c>
      <c r="BO48">
        <f t="shared" si="20"/>
        <v>25.641304347826086</v>
      </c>
      <c r="BP48" t="s">
        <v>22</v>
      </c>
      <c r="BQ48">
        <v>3442</v>
      </c>
      <c r="BR48">
        <v>8</v>
      </c>
      <c r="BS48">
        <v>-55</v>
      </c>
      <c r="BT48">
        <f t="shared" si="21"/>
        <v>3395</v>
      </c>
      <c r="BU48">
        <v>0</v>
      </c>
      <c r="BV48">
        <f t="shared" si="22"/>
        <v>3395</v>
      </c>
      <c r="BW48">
        <v>143</v>
      </c>
      <c r="BX48">
        <f t="shared" si="23"/>
        <v>5</v>
      </c>
      <c r="BY48">
        <f t="shared" si="24"/>
        <v>23.74125874125874</v>
      </c>
      <c r="BZ48" t="s">
        <v>23</v>
      </c>
      <c r="CA48">
        <v>-66057</v>
      </c>
    </row>
    <row r="49" spans="1:79" ht="17.25" customHeight="1" x14ac:dyDescent="0.3">
      <c r="A49" s="2">
        <v>44553</v>
      </c>
      <c r="B49" t="s">
        <v>118</v>
      </c>
      <c r="C49" t="s">
        <v>119</v>
      </c>
      <c r="D49" t="s">
        <v>27</v>
      </c>
      <c r="E49" t="s">
        <v>4</v>
      </c>
      <c r="F49">
        <v>111</v>
      </c>
      <c r="G49">
        <v>0</v>
      </c>
      <c r="H49">
        <v>0</v>
      </c>
      <c r="I49">
        <v>0</v>
      </c>
      <c r="J49">
        <f t="shared" si="0"/>
        <v>111</v>
      </c>
      <c r="K49">
        <v>0</v>
      </c>
      <c r="L49">
        <f t="shared" si="1"/>
        <v>111</v>
      </c>
      <c r="M49">
        <v>15</v>
      </c>
      <c r="N49">
        <v>1</v>
      </c>
      <c r="O49">
        <f t="shared" si="2"/>
        <v>7.4</v>
      </c>
      <c r="P49" t="s">
        <v>15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757</v>
      </c>
      <c r="AC49">
        <v>0</v>
      </c>
      <c r="AE49">
        <v>0</v>
      </c>
      <c r="AF49">
        <f t="shared" si="6"/>
        <v>757</v>
      </c>
      <c r="AG49">
        <v>0</v>
      </c>
      <c r="AH49">
        <f t="shared" si="7"/>
        <v>757</v>
      </c>
      <c r="AI49">
        <v>23</v>
      </c>
      <c r="AJ49">
        <f t="shared" si="8"/>
        <v>6</v>
      </c>
      <c r="AK49">
        <f t="shared" si="25"/>
        <v>32.913043478260867</v>
      </c>
      <c r="AL49" t="s">
        <v>19</v>
      </c>
      <c r="AM49">
        <v>2</v>
      </c>
      <c r="AN49">
        <v>0</v>
      </c>
      <c r="AO49">
        <v>0</v>
      </c>
      <c r="AP49">
        <f t="shared" si="9"/>
        <v>2</v>
      </c>
      <c r="AQ49">
        <v>0</v>
      </c>
      <c r="AR49">
        <f t="shared" si="10"/>
        <v>2</v>
      </c>
      <c r="AS49">
        <v>22</v>
      </c>
      <c r="AT49">
        <f t="shared" si="11"/>
        <v>6</v>
      </c>
      <c r="AU49">
        <f t="shared" si="12"/>
        <v>9.0909090909090912E-2</v>
      </c>
      <c r="AV49" t="s">
        <v>20</v>
      </c>
      <c r="AW49">
        <v>3</v>
      </c>
      <c r="AX49">
        <v>0</v>
      </c>
      <c r="AY49">
        <v>0</v>
      </c>
      <c r="AZ49">
        <f t="shared" si="13"/>
        <v>3</v>
      </c>
      <c r="BA49">
        <v>0</v>
      </c>
      <c r="BB49">
        <f t="shared" si="14"/>
        <v>3</v>
      </c>
      <c r="BC49">
        <v>35</v>
      </c>
      <c r="BD49">
        <f t="shared" si="15"/>
        <v>7</v>
      </c>
      <c r="BE49">
        <f t="shared" si="16"/>
        <v>8.5714285714285715E-2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BZ49" t="s">
        <v>23</v>
      </c>
      <c r="CA49">
        <v>0</v>
      </c>
    </row>
    <row r="50" spans="1:79" ht="17.25" customHeight="1" x14ac:dyDescent="0.3">
      <c r="A50" s="2">
        <v>44553</v>
      </c>
      <c r="B50" t="s">
        <v>120</v>
      </c>
      <c r="C50" t="s">
        <v>121</v>
      </c>
      <c r="D50" t="s">
        <v>27</v>
      </c>
      <c r="E50" t="s">
        <v>4</v>
      </c>
      <c r="F50">
        <v>670</v>
      </c>
      <c r="G50">
        <v>0</v>
      </c>
      <c r="H50">
        <v>0</v>
      </c>
      <c r="I50">
        <v>-25</v>
      </c>
      <c r="J50">
        <f t="shared" si="0"/>
        <v>645</v>
      </c>
      <c r="K50">
        <v>0</v>
      </c>
      <c r="L50">
        <f t="shared" si="1"/>
        <v>645</v>
      </c>
      <c r="M50">
        <v>64</v>
      </c>
      <c r="N50">
        <v>1</v>
      </c>
      <c r="O50">
        <f t="shared" si="2"/>
        <v>10.078125</v>
      </c>
      <c r="P50" t="s">
        <v>15</v>
      </c>
      <c r="Q50">
        <v>257</v>
      </c>
      <c r="R50">
        <v>0</v>
      </c>
      <c r="S50">
        <v>0</v>
      </c>
      <c r="T50">
        <v>-10</v>
      </c>
      <c r="U50">
        <f t="shared" si="3"/>
        <v>247</v>
      </c>
      <c r="V50">
        <v>0</v>
      </c>
      <c r="W50">
        <f t="shared" si="4"/>
        <v>247</v>
      </c>
      <c r="X50">
        <v>9</v>
      </c>
      <c r="Y50">
        <v>2</v>
      </c>
      <c r="Z50">
        <f t="shared" si="5"/>
        <v>27.444444444444443</v>
      </c>
      <c r="AA50" t="s">
        <v>16</v>
      </c>
      <c r="AB50">
        <v>2415</v>
      </c>
      <c r="AC50">
        <v>0</v>
      </c>
      <c r="AE50">
        <v>0</v>
      </c>
      <c r="AF50">
        <f t="shared" si="6"/>
        <v>2415</v>
      </c>
      <c r="AG50">
        <v>0</v>
      </c>
      <c r="AH50">
        <f t="shared" si="7"/>
        <v>2415</v>
      </c>
      <c r="AI50">
        <v>66</v>
      </c>
      <c r="AJ50">
        <f t="shared" si="8"/>
        <v>6</v>
      </c>
      <c r="AK50">
        <f t="shared" si="25"/>
        <v>36.590909090909093</v>
      </c>
      <c r="AL50" t="s">
        <v>19</v>
      </c>
      <c r="AM50">
        <v>1527</v>
      </c>
      <c r="AN50">
        <v>430</v>
      </c>
      <c r="AO50">
        <v>0</v>
      </c>
      <c r="AP50">
        <f t="shared" si="9"/>
        <v>1957</v>
      </c>
      <c r="AQ50">
        <v>800</v>
      </c>
      <c r="AR50">
        <f t="shared" si="10"/>
        <v>2757</v>
      </c>
      <c r="AS50">
        <v>53</v>
      </c>
      <c r="AT50">
        <f t="shared" si="11"/>
        <v>6</v>
      </c>
      <c r="AU50">
        <f t="shared" si="12"/>
        <v>52.018867924528301</v>
      </c>
      <c r="AV50" t="s">
        <v>20</v>
      </c>
      <c r="AW50">
        <v>1242</v>
      </c>
      <c r="AX50">
        <v>0</v>
      </c>
      <c r="AY50">
        <v>-51</v>
      </c>
      <c r="AZ50">
        <f t="shared" si="13"/>
        <v>1191</v>
      </c>
      <c r="BA50">
        <v>0</v>
      </c>
      <c r="BB50">
        <f t="shared" si="14"/>
        <v>1191</v>
      </c>
      <c r="BC50">
        <v>44</v>
      </c>
      <c r="BD50">
        <f t="shared" si="15"/>
        <v>7</v>
      </c>
      <c r="BE50">
        <f t="shared" si="16"/>
        <v>27.068181818181817</v>
      </c>
      <c r="BF50" t="s">
        <v>21</v>
      </c>
      <c r="BG50">
        <v>882</v>
      </c>
      <c r="BH50">
        <v>0</v>
      </c>
      <c r="BI50">
        <v>-20</v>
      </c>
      <c r="BJ50">
        <f t="shared" si="17"/>
        <v>862</v>
      </c>
      <c r="BK50">
        <v>0</v>
      </c>
      <c r="BL50">
        <f t="shared" si="18"/>
        <v>862</v>
      </c>
      <c r="BM50">
        <v>29</v>
      </c>
      <c r="BN50">
        <f t="shared" si="19"/>
        <v>5</v>
      </c>
      <c r="BO50">
        <f t="shared" si="20"/>
        <v>29.724137931034484</v>
      </c>
      <c r="BP50" t="s">
        <v>22</v>
      </c>
      <c r="BQ50">
        <v>1688</v>
      </c>
      <c r="BR50">
        <v>0</v>
      </c>
      <c r="BS50">
        <v>-10</v>
      </c>
      <c r="BT50">
        <f t="shared" si="21"/>
        <v>1678</v>
      </c>
      <c r="BU50">
        <v>0</v>
      </c>
      <c r="BV50">
        <f t="shared" si="22"/>
        <v>1678</v>
      </c>
      <c r="BW50">
        <v>23</v>
      </c>
      <c r="BX50">
        <f t="shared" si="23"/>
        <v>5</v>
      </c>
      <c r="BY50">
        <f t="shared" si="24"/>
        <v>72.956521739130437</v>
      </c>
      <c r="BZ50" t="s">
        <v>23</v>
      </c>
      <c r="CA50">
        <v>6400</v>
      </c>
    </row>
    <row r="51" spans="1:79" ht="17.25" customHeight="1" x14ac:dyDescent="0.3">
      <c r="A51" s="2">
        <v>44553</v>
      </c>
      <c r="B51" t="s">
        <v>122</v>
      </c>
      <c r="C51" t="s">
        <v>123</v>
      </c>
      <c r="D51" t="s">
        <v>27</v>
      </c>
      <c r="E51" t="s">
        <v>4</v>
      </c>
      <c r="F51">
        <v>1032</v>
      </c>
      <c r="G51">
        <v>0</v>
      </c>
      <c r="H51">
        <v>0</v>
      </c>
      <c r="I51">
        <v>0</v>
      </c>
      <c r="J51">
        <f t="shared" si="0"/>
        <v>1032</v>
      </c>
      <c r="K51">
        <v>0</v>
      </c>
      <c r="L51">
        <f t="shared" si="1"/>
        <v>1032</v>
      </c>
      <c r="M51">
        <v>42</v>
      </c>
      <c r="N51">
        <v>1</v>
      </c>
      <c r="O51">
        <f t="shared" si="2"/>
        <v>24.571428571428573</v>
      </c>
      <c r="P51" t="s">
        <v>15</v>
      </c>
      <c r="Q51">
        <v>587</v>
      </c>
      <c r="R51">
        <v>0</v>
      </c>
      <c r="S51">
        <v>0</v>
      </c>
      <c r="T51">
        <v>-34</v>
      </c>
      <c r="U51">
        <f t="shared" si="3"/>
        <v>553</v>
      </c>
      <c r="V51">
        <v>0</v>
      </c>
      <c r="W51">
        <f t="shared" si="4"/>
        <v>553</v>
      </c>
      <c r="X51">
        <v>6</v>
      </c>
      <c r="Y51">
        <v>2</v>
      </c>
      <c r="Z51">
        <f t="shared" si="5"/>
        <v>92.166666666666671</v>
      </c>
      <c r="AA51" t="s">
        <v>16</v>
      </c>
      <c r="AB51">
        <v>4371</v>
      </c>
      <c r="AC51">
        <v>0</v>
      </c>
      <c r="AE51">
        <v>0</v>
      </c>
      <c r="AF51">
        <f t="shared" si="6"/>
        <v>4371</v>
      </c>
      <c r="AG51">
        <v>0</v>
      </c>
      <c r="AH51">
        <f t="shared" si="7"/>
        <v>4371</v>
      </c>
      <c r="AI51">
        <v>101</v>
      </c>
      <c r="AJ51">
        <f t="shared" si="8"/>
        <v>6</v>
      </c>
      <c r="AK51">
        <f t="shared" si="25"/>
        <v>43.277227722772274</v>
      </c>
      <c r="AL51" t="s">
        <v>19</v>
      </c>
      <c r="AM51">
        <v>1166</v>
      </c>
      <c r="AN51">
        <v>0</v>
      </c>
      <c r="AO51">
        <v>-91</v>
      </c>
      <c r="AP51">
        <f t="shared" si="9"/>
        <v>1075</v>
      </c>
      <c r="AQ51">
        <v>500</v>
      </c>
      <c r="AR51">
        <f t="shared" si="10"/>
        <v>1575</v>
      </c>
      <c r="AS51">
        <v>37</v>
      </c>
      <c r="AT51">
        <f t="shared" si="11"/>
        <v>6</v>
      </c>
      <c r="AU51">
        <f t="shared" si="12"/>
        <v>42.567567567567565</v>
      </c>
      <c r="AV51" t="s">
        <v>20</v>
      </c>
      <c r="AW51">
        <v>1769</v>
      </c>
      <c r="AX51">
        <v>0</v>
      </c>
      <c r="AY51">
        <v>-17</v>
      </c>
      <c r="AZ51">
        <f t="shared" si="13"/>
        <v>1752</v>
      </c>
      <c r="BA51">
        <v>1000</v>
      </c>
      <c r="BB51">
        <f t="shared" si="14"/>
        <v>2752</v>
      </c>
      <c r="BC51">
        <v>66</v>
      </c>
      <c r="BD51">
        <f t="shared" si="15"/>
        <v>7</v>
      </c>
      <c r="BE51">
        <f t="shared" si="16"/>
        <v>41.696969696969695</v>
      </c>
      <c r="BF51" t="s">
        <v>21</v>
      </c>
      <c r="BG51">
        <v>1023</v>
      </c>
      <c r="BH51">
        <v>0</v>
      </c>
      <c r="BI51">
        <v>-34</v>
      </c>
      <c r="BJ51">
        <f t="shared" si="17"/>
        <v>989</v>
      </c>
      <c r="BK51">
        <v>0</v>
      </c>
      <c r="BL51">
        <f t="shared" si="18"/>
        <v>989</v>
      </c>
      <c r="BM51">
        <v>30</v>
      </c>
      <c r="BN51">
        <f t="shared" si="19"/>
        <v>5</v>
      </c>
      <c r="BO51">
        <f t="shared" si="20"/>
        <v>32.966666666666669</v>
      </c>
      <c r="BP51" t="s">
        <v>22</v>
      </c>
      <c r="BQ51">
        <v>2904</v>
      </c>
      <c r="BR51">
        <v>0</v>
      </c>
      <c r="BS51">
        <v>0</v>
      </c>
      <c r="BT51">
        <f t="shared" si="21"/>
        <v>2904</v>
      </c>
      <c r="BU51">
        <v>0</v>
      </c>
      <c r="BV51">
        <f t="shared" si="22"/>
        <v>2904</v>
      </c>
      <c r="BW51">
        <v>33</v>
      </c>
      <c r="BX51">
        <f t="shared" si="23"/>
        <v>5</v>
      </c>
      <c r="BY51">
        <f t="shared" si="24"/>
        <v>88</v>
      </c>
      <c r="BZ51" t="s">
        <v>23</v>
      </c>
      <c r="CA51">
        <v>10500</v>
      </c>
    </row>
    <row r="52" spans="1:79" ht="17.25" customHeight="1" x14ac:dyDescent="0.3">
      <c r="A52" s="2">
        <v>44553</v>
      </c>
      <c r="B52" t="s">
        <v>124</v>
      </c>
      <c r="C52" t="s">
        <v>125</v>
      </c>
      <c r="D52" t="s">
        <v>27</v>
      </c>
      <c r="E52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P52" t="s">
        <v>15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2">
        <v>44553</v>
      </c>
      <c r="B53" t="s">
        <v>126</v>
      </c>
      <c r="C53" t="s">
        <v>127</v>
      </c>
      <c r="D53" t="s">
        <v>27</v>
      </c>
      <c r="E53" t="s">
        <v>4</v>
      </c>
      <c r="F53">
        <v>1319</v>
      </c>
      <c r="G53">
        <v>579</v>
      </c>
      <c r="H53">
        <v>0</v>
      </c>
      <c r="I53">
        <v>-10</v>
      </c>
      <c r="J53">
        <f t="shared" si="0"/>
        <v>1888</v>
      </c>
      <c r="K53">
        <v>0</v>
      </c>
      <c r="L53">
        <f t="shared" si="1"/>
        <v>1888</v>
      </c>
      <c r="M53">
        <v>111</v>
      </c>
      <c r="N53">
        <v>1</v>
      </c>
      <c r="O53">
        <f t="shared" si="2"/>
        <v>17.009009009009009</v>
      </c>
      <c r="P53" t="s">
        <v>15</v>
      </c>
      <c r="Q53">
        <v>485</v>
      </c>
      <c r="R53">
        <v>1320</v>
      </c>
      <c r="S53">
        <v>0</v>
      </c>
      <c r="T53">
        <v>-10</v>
      </c>
      <c r="U53">
        <f t="shared" si="3"/>
        <v>1795</v>
      </c>
      <c r="V53">
        <v>0</v>
      </c>
      <c r="W53">
        <f t="shared" si="4"/>
        <v>1795</v>
      </c>
      <c r="X53">
        <v>20</v>
      </c>
      <c r="Y53">
        <v>2</v>
      </c>
      <c r="Z53">
        <f t="shared" si="5"/>
        <v>89.75</v>
      </c>
      <c r="AA53" t="s">
        <v>16</v>
      </c>
      <c r="AB53">
        <v>688</v>
      </c>
      <c r="AC53">
        <v>0</v>
      </c>
      <c r="AE53">
        <v>0</v>
      </c>
      <c r="AF53">
        <f t="shared" si="6"/>
        <v>688</v>
      </c>
      <c r="AG53">
        <v>2000</v>
      </c>
      <c r="AH53">
        <f t="shared" si="7"/>
        <v>2688</v>
      </c>
      <c r="AI53">
        <v>30</v>
      </c>
      <c r="AJ53">
        <f t="shared" si="8"/>
        <v>6</v>
      </c>
      <c r="AK53">
        <f t="shared" si="25"/>
        <v>89.6</v>
      </c>
      <c r="AL53" t="s">
        <v>19</v>
      </c>
      <c r="AM53">
        <v>2259</v>
      </c>
      <c r="AN53">
        <v>390</v>
      </c>
      <c r="AO53">
        <v>-50</v>
      </c>
      <c r="AP53">
        <f t="shared" si="9"/>
        <v>2599</v>
      </c>
      <c r="AQ53">
        <v>0</v>
      </c>
      <c r="AR53">
        <f t="shared" si="10"/>
        <v>2599</v>
      </c>
      <c r="AS53">
        <v>20</v>
      </c>
      <c r="AT53">
        <f t="shared" si="11"/>
        <v>6</v>
      </c>
      <c r="AU53">
        <f t="shared" si="12"/>
        <v>129.94999999999999</v>
      </c>
      <c r="AV53" t="s">
        <v>20</v>
      </c>
      <c r="AW53">
        <v>511</v>
      </c>
      <c r="AX53">
        <v>278</v>
      </c>
      <c r="AY53">
        <v>0</v>
      </c>
      <c r="AZ53">
        <f t="shared" si="13"/>
        <v>789</v>
      </c>
      <c r="BA53">
        <v>0</v>
      </c>
      <c r="BB53">
        <f t="shared" si="14"/>
        <v>789</v>
      </c>
      <c r="BC53">
        <v>21</v>
      </c>
      <c r="BD53">
        <f t="shared" si="15"/>
        <v>7</v>
      </c>
      <c r="BE53">
        <f t="shared" si="16"/>
        <v>37.571428571428569</v>
      </c>
      <c r="BF53" t="s">
        <v>21</v>
      </c>
      <c r="BG53">
        <v>158</v>
      </c>
      <c r="BH53">
        <v>570</v>
      </c>
      <c r="BI53">
        <v>-20</v>
      </c>
      <c r="BJ53">
        <f t="shared" si="17"/>
        <v>708</v>
      </c>
      <c r="BK53">
        <v>0</v>
      </c>
      <c r="BL53">
        <f t="shared" si="18"/>
        <v>708</v>
      </c>
      <c r="BM53">
        <v>11</v>
      </c>
      <c r="BN53">
        <f t="shared" si="19"/>
        <v>5</v>
      </c>
      <c r="BO53">
        <f t="shared" si="20"/>
        <v>64.36363636363636</v>
      </c>
      <c r="BP53" t="s">
        <v>22</v>
      </c>
      <c r="BQ53">
        <v>2049</v>
      </c>
      <c r="BR53">
        <v>450</v>
      </c>
      <c r="BS53">
        <v>0</v>
      </c>
      <c r="BT53">
        <f t="shared" si="21"/>
        <v>2499</v>
      </c>
      <c r="BU53">
        <v>0</v>
      </c>
      <c r="BV53">
        <f t="shared" si="22"/>
        <v>2499</v>
      </c>
      <c r="BW53">
        <v>37</v>
      </c>
      <c r="BX53">
        <f t="shared" si="23"/>
        <v>5</v>
      </c>
      <c r="BY53">
        <f t="shared" si="24"/>
        <v>67.540540540540547</v>
      </c>
      <c r="BZ53" t="s">
        <v>23</v>
      </c>
      <c r="CA53">
        <v>5596</v>
      </c>
    </row>
    <row r="54" spans="1:79" ht="17.25" customHeight="1" x14ac:dyDescent="0.3">
      <c r="A54" s="2">
        <v>44553</v>
      </c>
      <c r="B54" t="s">
        <v>128</v>
      </c>
      <c r="C54" t="s">
        <v>129</v>
      </c>
      <c r="D54" t="s">
        <v>27</v>
      </c>
      <c r="E54" t="s">
        <v>4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0</v>
      </c>
      <c r="L54">
        <f t="shared" si="1"/>
        <v>36</v>
      </c>
      <c r="M54">
        <v>2</v>
      </c>
      <c r="N54">
        <v>1</v>
      </c>
      <c r="O54">
        <f t="shared" si="2"/>
        <v>18</v>
      </c>
      <c r="P54" t="s">
        <v>15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189</v>
      </c>
      <c r="AC54">
        <v>0</v>
      </c>
      <c r="AE54">
        <v>0</v>
      </c>
      <c r="AF54">
        <f t="shared" si="6"/>
        <v>189</v>
      </c>
      <c r="AG54">
        <v>0</v>
      </c>
      <c r="AH54">
        <f t="shared" si="7"/>
        <v>189</v>
      </c>
      <c r="AI54">
        <v>17</v>
      </c>
      <c r="AJ54">
        <f t="shared" si="8"/>
        <v>6</v>
      </c>
      <c r="AK54">
        <f t="shared" si="25"/>
        <v>11.117647058823529</v>
      </c>
      <c r="AL54" t="s">
        <v>19</v>
      </c>
      <c r="AM54">
        <v>73</v>
      </c>
      <c r="AN54">
        <v>0</v>
      </c>
      <c r="AO54">
        <v>-30</v>
      </c>
      <c r="AP54">
        <f t="shared" si="9"/>
        <v>43</v>
      </c>
      <c r="AQ54">
        <v>90</v>
      </c>
      <c r="AR54">
        <f t="shared" si="10"/>
        <v>133</v>
      </c>
      <c r="AS54">
        <v>10</v>
      </c>
      <c r="AT54">
        <f t="shared" si="11"/>
        <v>6</v>
      </c>
      <c r="AU54">
        <f t="shared" si="12"/>
        <v>13.3</v>
      </c>
      <c r="AV54" t="s">
        <v>20</v>
      </c>
      <c r="AW54">
        <v>29</v>
      </c>
      <c r="AX54">
        <v>0</v>
      </c>
      <c r="AY54">
        <v>0</v>
      </c>
      <c r="AZ54">
        <f t="shared" si="13"/>
        <v>29</v>
      </c>
      <c r="BA54">
        <v>0</v>
      </c>
      <c r="BB54">
        <f t="shared" si="14"/>
        <v>29</v>
      </c>
      <c r="BC54">
        <v>5</v>
      </c>
      <c r="BD54">
        <f t="shared" si="15"/>
        <v>7</v>
      </c>
      <c r="BE54">
        <f t="shared" si="16"/>
        <v>5.8</v>
      </c>
      <c r="BF54" t="s">
        <v>21</v>
      </c>
      <c r="BG54">
        <v>44</v>
      </c>
      <c r="BH54">
        <v>90</v>
      </c>
      <c r="BI54">
        <v>0</v>
      </c>
      <c r="BJ54">
        <f t="shared" si="17"/>
        <v>134</v>
      </c>
      <c r="BK54">
        <v>0</v>
      </c>
      <c r="BL54">
        <f t="shared" si="18"/>
        <v>134</v>
      </c>
      <c r="BM54">
        <v>6</v>
      </c>
      <c r="BN54">
        <f t="shared" si="19"/>
        <v>5</v>
      </c>
      <c r="BO54">
        <f t="shared" si="20"/>
        <v>22.333333333333332</v>
      </c>
      <c r="BP54" t="s">
        <v>22</v>
      </c>
      <c r="BQ54">
        <v>52</v>
      </c>
      <c r="BR54">
        <v>82</v>
      </c>
      <c r="BS54">
        <v>-5</v>
      </c>
      <c r="BT54">
        <f t="shared" si="21"/>
        <v>129</v>
      </c>
      <c r="BU54">
        <v>0</v>
      </c>
      <c r="BV54">
        <f t="shared" si="22"/>
        <v>129</v>
      </c>
      <c r="BW54">
        <v>7</v>
      </c>
      <c r="BX54">
        <f t="shared" si="23"/>
        <v>5</v>
      </c>
      <c r="BY54">
        <f t="shared" si="24"/>
        <v>18.428571428571427</v>
      </c>
      <c r="BZ54" t="s">
        <v>23</v>
      </c>
      <c r="CA54">
        <v>30</v>
      </c>
    </row>
    <row r="55" spans="1:79" ht="17.25" customHeight="1" x14ac:dyDescent="0.3">
      <c r="A55" s="2">
        <v>44553</v>
      </c>
      <c r="B55" t="s">
        <v>130</v>
      </c>
      <c r="C55" t="s">
        <v>131</v>
      </c>
      <c r="D55" t="s">
        <v>27</v>
      </c>
      <c r="E55" t="s">
        <v>4</v>
      </c>
      <c r="F55">
        <v>541</v>
      </c>
      <c r="G55">
        <v>0</v>
      </c>
      <c r="H55">
        <v>0</v>
      </c>
      <c r="I55">
        <v>-21</v>
      </c>
      <c r="J55">
        <f t="shared" si="0"/>
        <v>520</v>
      </c>
      <c r="K55">
        <v>0</v>
      </c>
      <c r="L55">
        <f t="shared" si="1"/>
        <v>520</v>
      </c>
      <c r="M55">
        <v>27</v>
      </c>
      <c r="N55">
        <v>1</v>
      </c>
      <c r="O55">
        <f t="shared" si="2"/>
        <v>19.25925925925926</v>
      </c>
      <c r="P55" t="s">
        <v>15</v>
      </c>
      <c r="Q55">
        <v>465</v>
      </c>
      <c r="R55">
        <v>0</v>
      </c>
      <c r="S55">
        <v>0</v>
      </c>
      <c r="T55">
        <v>-40</v>
      </c>
      <c r="U55">
        <f t="shared" si="3"/>
        <v>425</v>
      </c>
      <c r="V55">
        <v>0</v>
      </c>
      <c r="W55">
        <f t="shared" si="4"/>
        <v>425</v>
      </c>
      <c r="X55">
        <v>17</v>
      </c>
      <c r="Y55">
        <v>2</v>
      </c>
      <c r="Z55">
        <f t="shared" si="5"/>
        <v>25</v>
      </c>
      <c r="AA55" t="s">
        <v>16</v>
      </c>
      <c r="AB55">
        <v>2954</v>
      </c>
      <c r="AC55">
        <v>0</v>
      </c>
      <c r="AE55">
        <v>-56</v>
      </c>
      <c r="AF55">
        <f t="shared" si="6"/>
        <v>2898</v>
      </c>
      <c r="AG55">
        <v>0</v>
      </c>
      <c r="AH55">
        <f t="shared" si="7"/>
        <v>2898</v>
      </c>
      <c r="AI55">
        <v>83</v>
      </c>
      <c r="AJ55">
        <f t="shared" si="8"/>
        <v>6</v>
      </c>
      <c r="AK55">
        <f t="shared" si="25"/>
        <v>34.915662650602407</v>
      </c>
      <c r="AL55" t="s">
        <v>19</v>
      </c>
      <c r="AM55">
        <v>652</v>
      </c>
      <c r="AN55">
        <v>80</v>
      </c>
      <c r="AO55">
        <v>-293</v>
      </c>
      <c r="AP55">
        <f t="shared" si="9"/>
        <v>439</v>
      </c>
      <c r="AQ55">
        <v>900</v>
      </c>
      <c r="AR55">
        <f t="shared" si="10"/>
        <v>1339</v>
      </c>
      <c r="AS55">
        <v>33</v>
      </c>
      <c r="AT55">
        <f t="shared" si="11"/>
        <v>6</v>
      </c>
      <c r="AU55">
        <f t="shared" si="12"/>
        <v>40.575757575757578</v>
      </c>
      <c r="AV55" t="s">
        <v>20</v>
      </c>
      <c r="AW55">
        <v>328</v>
      </c>
      <c r="AX55">
        <v>0</v>
      </c>
      <c r="AY55">
        <v>0</v>
      </c>
      <c r="AZ55">
        <f t="shared" si="13"/>
        <v>328</v>
      </c>
      <c r="BA55">
        <v>0</v>
      </c>
      <c r="BB55">
        <f t="shared" si="14"/>
        <v>328</v>
      </c>
      <c r="BC55">
        <v>20</v>
      </c>
      <c r="BD55">
        <f t="shared" si="15"/>
        <v>7</v>
      </c>
      <c r="BE55">
        <f t="shared" si="16"/>
        <v>16.399999999999999</v>
      </c>
      <c r="BF55" t="s">
        <v>21</v>
      </c>
      <c r="BG55">
        <v>567</v>
      </c>
      <c r="BH55">
        <v>0</v>
      </c>
      <c r="BI55">
        <v>-10</v>
      </c>
      <c r="BJ55">
        <f t="shared" si="17"/>
        <v>557</v>
      </c>
      <c r="BK55">
        <v>0</v>
      </c>
      <c r="BL55">
        <f t="shared" si="18"/>
        <v>557</v>
      </c>
      <c r="BM55">
        <v>17</v>
      </c>
      <c r="BN55">
        <f t="shared" si="19"/>
        <v>5</v>
      </c>
      <c r="BO55">
        <f t="shared" si="20"/>
        <v>32.764705882352942</v>
      </c>
      <c r="BP55" t="s">
        <v>22</v>
      </c>
      <c r="BQ55">
        <v>2393</v>
      </c>
      <c r="BR55">
        <v>0</v>
      </c>
      <c r="BS55">
        <v>0</v>
      </c>
      <c r="BT55">
        <f t="shared" si="21"/>
        <v>2393</v>
      </c>
      <c r="BU55">
        <v>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11700</v>
      </c>
    </row>
    <row r="56" spans="1:79" ht="17.25" customHeight="1" x14ac:dyDescent="0.3">
      <c r="A56" s="2">
        <v>44553</v>
      </c>
      <c r="B56" t="s">
        <v>132</v>
      </c>
      <c r="C56" t="s">
        <v>133</v>
      </c>
      <c r="D56" t="s">
        <v>27</v>
      </c>
      <c r="E56" t="s">
        <v>4</v>
      </c>
      <c r="F56">
        <v>667</v>
      </c>
      <c r="G56">
        <v>682</v>
      </c>
      <c r="H56">
        <v>0</v>
      </c>
      <c r="I56">
        <v>-20</v>
      </c>
      <c r="J56">
        <f t="shared" si="0"/>
        <v>1329</v>
      </c>
      <c r="K56">
        <v>0</v>
      </c>
      <c r="L56">
        <f t="shared" si="1"/>
        <v>1329</v>
      </c>
      <c r="M56">
        <v>144</v>
      </c>
      <c r="N56">
        <v>1</v>
      </c>
      <c r="O56">
        <f t="shared" si="2"/>
        <v>9.2291666666666661</v>
      </c>
      <c r="P56" t="s">
        <v>15</v>
      </c>
      <c r="Q56">
        <v>49</v>
      </c>
      <c r="R56">
        <v>1980</v>
      </c>
      <c r="S56">
        <v>0</v>
      </c>
      <c r="T56">
        <v>0</v>
      </c>
      <c r="U56">
        <f t="shared" si="3"/>
        <v>2029</v>
      </c>
      <c r="V56">
        <v>0</v>
      </c>
      <c r="W56">
        <f t="shared" si="4"/>
        <v>2029</v>
      </c>
      <c r="X56">
        <v>86</v>
      </c>
      <c r="Y56">
        <v>2</v>
      </c>
      <c r="Z56">
        <f t="shared" si="5"/>
        <v>23.593023255813954</v>
      </c>
      <c r="AA56" t="s">
        <v>16</v>
      </c>
      <c r="AB56">
        <v>5075</v>
      </c>
      <c r="AC56">
        <v>1500</v>
      </c>
      <c r="AE56">
        <v>0</v>
      </c>
      <c r="AF56">
        <f t="shared" si="6"/>
        <v>6575</v>
      </c>
      <c r="AG56">
        <f>3000+4500</f>
        <v>7500</v>
      </c>
      <c r="AH56">
        <f t="shared" si="7"/>
        <v>14075</v>
      </c>
      <c r="AI56">
        <v>320</v>
      </c>
      <c r="AJ56">
        <f t="shared" si="8"/>
        <v>6</v>
      </c>
      <c r="AK56">
        <f t="shared" si="25"/>
        <v>43.984375</v>
      </c>
      <c r="AL56" t="s">
        <v>19</v>
      </c>
      <c r="AM56">
        <v>8326</v>
      </c>
      <c r="AN56">
        <v>8633</v>
      </c>
      <c r="AO56">
        <v>-255</v>
      </c>
      <c r="AP56">
        <f t="shared" si="9"/>
        <v>16704</v>
      </c>
      <c r="AQ56">
        <v>0</v>
      </c>
      <c r="AR56">
        <f t="shared" si="10"/>
        <v>16704</v>
      </c>
      <c r="AS56">
        <v>276</v>
      </c>
      <c r="AT56">
        <f t="shared" si="11"/>
        <v>6</v>
      </c>
      <c r="AU56">
        <f t="shared" si="12"/>
        <v>60.521739130434781</v>
      </c>
      <c r="AV56" t="s">
        <v>20</v>
      </c>
      <c r="AW56">
        <v>8187</v>
      </c>
      <c r="AX56">
        <v>15509</v>
      </c>
      <c r="AY56">
        <v>-17</v>
      </c>
      <c r="AZ56">
        <f t="shared" si="13"/>
        <v>23679</v>
      </c>
      <c r="BA56">
        <v>0</v>
      </c>
      <c r="BB56">
        <f t="shared" si="14"/>
        <v>23679</v>
      </c>
      <c r="BC56">
        <v>235</v>
      </c>
      <c r="BD56">
        <f t="shared" si="15"/>
        <v>7</v>
      </c>
      <c r="BE56">
        <f t="shared" si="16"/>
        <v>100.76170212765958</v>
      </c>
      <c r="BF56" t="s">
        <v>21</v>
      </c>
      <c r="BG56">
        <v>256</v>
      </c>
      <c r="BH56">
        <v>11468</v>
      </c>
      <c r="BI56">
        <v>0</v>
      </c>
      <c r="BJ56">
        <f t="shared" si="17"/>
        <v>11724</v>
      </c>
      <c r="BK56">
        <v>650</v>
      </c>
      <c r="BL56">
        <f t="shared" si="18"/>
        <v>12374</v>
      </c>
      <c r="BM56">
        <v>339</v>
      </c>
      <c r="BN56">
        <f t="shared" si="19"/>
        <v>5</v>
      </c>
      <c r="BO56">
        <f t="shared" si="20"/>
        <v>36.501474926253685</v>
      </c>
      <c r="BP56" t="s">
        <v>22</v>
      </c>
      <c r="BQ56">
        <v>2552</v>
      </c>
      <c r="BR56">
        <v>3771</v>
      </c>
      <c r="BS56">
        <v>-1510</v>
      </c>
      <c r="BT56">
        <f t="shared" si="21"/>
        <v>4813</v>
      </c>
      <c r="BU56">
        <v>850</v>
      </c>
      <c r="BV56">
        <f t="shared" si="22"/>
        <v>5663</v>
      </c>
      <c r="BW56">
        <v>181</v>
      </c>
      <c r="BX56">
        <f t="shared" si="23"/>
        <v>5</v>
      </c>
      <c r="BY56">
        <f t="shared" si="24"/>
        <v>31.287292817679557</v>
      </c>
      <c r="BZ56" t="s">
        <v>23</v>
      </c>
      <c r="CA56">
        <v>53744</v>
      </c>
    </row>
    <row r="57" spans="1:79" ht="17.25" customHeight="1" x14ac:dyDescent="0.3">
      <c r="A57" s="2">
        <v>44553</v>
      </c>
      <c r="B57" t="s">
        <v>134</v>
      </c>
      <c r="C57" t="s">
        <v>135</v>
      </c>
      <c r="D57" t="s">
        <v>27</v>
      </c>
      <c r="E57" t="s">
        <v>4</v>
      </c>
      <c r="F57">
        <v>617</v>
      </c>
      <c r="G57">
        <v>200</v>
      </c>
      <c r="H57">
        <v>0</v>
      </c>
      <c r="I57">
        <v>-32</v>
      </c>
      <c r="J57">
        <f t="shared" si="0"/>
        <v>785</v>
      </c>
      <c r="K57">
        <v>0</v>
      </c>
      <c r="L57">
        <f t="shared" si="1"/>
        <v>785</v>
      </c>
      <c r="M57">
        <v>117</v>
      </c>
      <c r="N57">
        <v>1</v>
      </c>
      <c r="O57">
        <f t="shared" si="2"/>
        <v>6.7094017094017095</v>
      </c>
      <c r="P57" t="s">
        <v>15</v>
      </c>
      <c r="Q57">
        <v>1064</v>
      </c>
      <c r="R57">
        <v>0</v>
      </c>
      <c r="S57">
        <v>0</v>
      </c>
      <c r="T57">
        <v>-14</v>
      </c>
      <c r="U57">
        <f t="shared" si="3"/>
        <v>1050</v>
      </c>
      <c r="V57">
        <v>0</v>
      </c>
      <c r="W57">
        <f t="shared" si="4"/>
        <v>1050</v>
      </c>
      <c r="X57">
        <v>43</v>
      </c>
      <c r="Y57">
        <v>2</v>
      </c>
      <c r="Z57">
        <f t="shared" si="5"/>
        <v>24.418604651162791</v>
      </c>
      <c r="AA57" t="s">
        <v>16</v>
      </c>
      <c r="AB57">
        <v>1290</v>
      </c>
      <c r="AC57">
        <v>0</v>
      </c>
      <c r="AE57">
        <v>-62</v>
      </c>
      <c r="AF57">
        <f t="shared" si="6"/>
        <v>1228</v>
      </c>
      <c r="AG57">
        <v>600</v>
      </c>
      <c r="AH57">
        <f t="shared" si="7"/>
        <v>1828</v>
      </c>
      <c r="AI57">
        <v>50</v>
      </c>
      <c r="AJ57">
        <f t="shared" si="8"/>
        <v>6</v>
      </c>
      <c r="AK57">
        <f t="shared" si="25"/>
        <v>36.56</v>
      </c>
      <c r="AL57" t="s">
        <v>19</v>
      </c>
      <c r="AM57">
        <v>1352</v>
      </c>
      <c r="AN57">
        <v>0</v>
      </c>
      <c r="AO57">
        <v>-3</v>
      </c>
      <c r="AP57">
        <f t="shared" si="9"/>
        <v>1349</v>
      </c>
      <c r="AQ57">
        <v>0</v>
      </c>
      <c r="AR57">
        <f t="shared" si="10"/>
        <v>1349</v>
      </c>
      <c r="AS57">
        <v>20</v>
      </c>
      <c r="AT57">
        <f t="shared" si="11"/>
        <v>6</v>
      </c>
      <c r="AU57">
        <f t="shared" si="12"/>
        <v>67.45</v>
      </c>
      <c r="AV57" t="s">
        <v>20</v>
      </c>
      <c r="AW57">
        <v>407</v>
      </c>
      <c r="AX57">
        <v>50</v>
      </c>
      <c r="AY57">
        <v>-5</v>
      </c>
      <c r="AZ57">
        <f t="shared" si="13"/>
        <v>452</v>
      </c>
      <c r="BA57">
        <v>0</v>
      </c>
      <c r="BB57">
        <f t="shared" si="14"/>
        <v>452</v>
      </c>
      <c r="BC57">
        <v>20</v>
      </c>
      <c r="BD57">
        <f t="shared" si="15"/>
        <v>7</v>
      </c>
      <c r="BE57">
        <f t="shared" si="16"/>
        <v>22.6</v>
      </c>
      <c r="BF57" t="s">
        <v>21</v>
      </c>
      <c r="BG57">
        <v>582</v>
      </c>
      <c r="BH57">
        <v>100</v>
      </c>
      <c r="BI57">
        <v>0</v>
      </c>
      <c r="BJ57">
        <f t="shared" si="17"/>
        <v>682</v>
      </c>
      <c r="BK57">
        <v>0</v>
      </c>
      <c r="BL57">
        <f t="shared" si="18"/>
        <v>682</v>
      </c>
      <c r="BM57">
        <v>17</v>
      </c>
      <c r="BN57">
        <f t="shared" si="19"/>
        <v>5</v>
      </c>
      <c r="BO57">
        <f t="shared" si="20"/>
        <v>40.117647058823529</v>
      </c>
      <c r="BP57" t="s">
        <v>22</v>
      </c>
      <c r="BQ57">
        <v>955</v>
      </c>
      <c r="BR57">
        <v>970</v>
      </c>
      <c r="BS57">
        <v>0</v>
      </c>
      <c r="BT57">
        <f t="shared" si="21"/>
        <v>1925</v>
      </c>
      <c r="BU57">
        <v>0</v>
      </c>
      <c r="BV57">
        <f t="shared" si="22"/>
        <v>1925</v>
      </c>
      <c r="BW57">
        <v>38</v>
      </c>
      <c r="BX57">
        <f t="shared" si="23"/>
        <v>5</v>
      </c>
      <c r="BY57">
        <f t="shared" si="24"/>
        <v>50.657894736842103</v>
      </c>
      <c r="BZ57" t="s">
        <v>23</v>
      </c>
      <c r="CA57">
        <v>4803</v>
      </c>
    </row>
    <row r="58" spans="1:79" ht="17.25" customHeight="1" x14ac:dyDescent="0.3">
      <c r="A58" s="2">
        <v>44553</v>
      </c>
      <c r="B58" t="s">
        <v>136</v>
      </c>
      <c r="C58" t="s">
        <v>137</v>
      </c>
      <c r="D58" t="s">
        <v>27</v>
      </c>
      <c r="E58" t="s">
        <v>4</v>
      </c>
      <c r="F58">
        <v>558</v>
      </c>
      <c r="G58">
        <v>0</v>
      </c>
      <c r="H58">
        <v>0</v>
      </c>
      <c r="I58">
        <v>-20</v>
      </c>
      <c r="J58">
        <f t="shared" si="0"/>
        <v>538</v>
      </c>
      <c r="K58">
        <v>0</v>
      </c>
      <c r="L58">
        <f t="shared" si="1"/>
        <v>538</v>
      </c>
      <c r="M58">
        <v>8</v>
      </c>
      <c r="N58">
        <v>1</v>
      </c>
      <c r="O58">
        <f t="shared" si="2"/>
        <v>67.25</v>
      </c>
      <c r="P58" t="s">
        <v>15</v>
      </c>
      <c r="Q58">
        <v>279</v>
      </c>
      <c r="R58">
        <v>0</v>
      </c>
      <c r="S58">
        <v>0</v>
      </c>
      <c r="T58">
        <v>0</v>
      </c>
      <c r="U58">
        <f t="shared" si="3"/>
        <v>279</v>
      </c>
      <c r="V58">
        <v>0</v>
      </c>
      <c r="W58">
        <f t="shared" si="4"/>
        <v>279</v>
      </c>
      <c r="X58">
        <v>16</v>
      </c>
      <c r="Y58">
        <v>2</v>
      </c>
      <c r="Z58">
        <f t="shared" si="5"/>
        <v>17.4375</v>
      </c>
      <c r="AA58" t="s">
        <v>16</v>
      </c>
      <c r="AB58">
        <v>3082</v>
      </c>
      <c r="AC58">
        <v>0</v>
      </c>
      <c r="AE58">
        <v>0</v>
      </c>
      <c r="AF58">
        <f t="shared" si="6"/>
        <v>3082</v>
      </c>
      <c r="AG58">
        <v>0</v>
      </c>
      <c r="AH58">
        <f t="shared" si="7"/>
        <v>3082</v>
      </c>
      <c r="AI58">
        <v>12</v>
      </c>
      <c r="AJ58">
        <f t="shared" si="8"/>
        <v>6</v>
      </c>
      <c r="AK58">
        <f t="shared" si="25"/>
        <v>256.83333333333331</v>
      </c>
      <c r="AL58" t="s">
        <v>19</v>
      </c>
      <c r="AM58">
        <v>1157</v>
      </c>
      <c r="AN58">
        <v>0</v>
      </c>
      <c r="AO58">
        <v>-4</v>
      </c>
      <c r="AP58">
        <f t="shared" si="9"/>
        <v>1153</v>
      </c>
      <c r="AQ58">
        <v>0</v>
      </c>
      <c r="AR58">
        <f t="shared" si="10"/>
        <v>1153</v>
      </c>
      <c r="AS58">
        <v>5</v>
      </c>
      <c r="AT58">
        <f t="shared" si="11"/>
        <v>6</v>
      </c>
      <c r="AU58">
        <f t="shared" si="12"/>
        <v>230.6</v>
      </c>
      <c r="AV58" t="s">
        <v>20</v>
      </c>
      <c r="AW58">
        <v>457</v>
      </c>
      <c r="AX58">
        <v>0</v>
      </c>
      <c r="AY58">
        <v>0</v>
      </c>
      <c r="AZ58">
        <f t="shared" si="13"/>
        <v>457</v>
      </c>
      <c r="BA58">
        <v>0</v>
      </c>
      <c r="BB58">
        <f t="shared" si="14"/>
        <v>457</v>
      </c>
      <c r="BC58">
        <v>4</v>
      </c>
      <c r="BD58">
        <f t="shared" si="15"/>
        <v>7</v>
      </c>
      <c r="BE58">
        <f t="shared" si="16"/>
        <v>114.25</v>
      </c>
      <c r="BF58" t="s">
        <v>21</v>
      </c>
      <c r="BG58">
        <v>533</v>
      </c>
      <c r="BH58">
        <v>0</v>
      </c>
      <c r="BI58">
        <v>0</v>
      </c>
      <c r="BJ58">
        <f t="shared" si="17"/>
        <v>533</v>
      </c>
      <c r="BK58">
        <v>0</v>
      </c>
      <c r="BL58">
        <f t="shared" si="18"/>
        <v>533</v>
      </c>
      <c r="BM58">
        <v>4</v>
      </c>
      <c r="BN58">
        <f t="shared" si="19"/>
        <v>5</v>
      </c>
      <c r="BO58">
        <f t="shared" si="20"/>
        <v>133.25</v>
      </c>
      <c r="BP58" t="s">
        <v>22</v>
      </c>
      <c r="BQ58">
        <v>541</v>
      </c>
      <c r="BR58">
        <v>0</v>
      </c>
      <c r="BS58">
        <v>-5</v>
      </c>
      <c r="BT58">
        <f t="shared" si="21"/>
        <v>536</v>
      </c>
      <c r="BU58">
        <v>0</v>
      </c>
      <c r="BV58">
        <f t="shared" si="22"/>
        <v>536</v>
      </c>
      <c r="BW58">
        <v>15</v>
      </c>
      <c r="BX58">
        <f t="shared" si="23"/>
        <v>5</v>
      </c>
      <c r="BY58">
        <f t="shared" si="24"/>
        <v>35.733333333333334</v>
      </c>
      <c r="BZ58" t="s">
        <v>23</v>
      </c>
      <c r="CA58">
        <v>25306</v>
      </c>
    </row>
    <row r="59" spans="1:79" ht="17.25" customHeight="1" x14ac:dyDescent="0.3">
      <c r="A59" s="2">
        <v>44553</v>
      </c>
      <c r="B59" t="s">
        <v>138</v>
      </c>
      <c r="C59" t="s">
        <v>139</v>
      </c>
      <c r="D59" t="s">
        <v>27</v>
      </c>
      <c r="E59" t="s">
        <v>4</v>
      </c>
      <c r="F59">
        <v>1914</v>
      </c>
      <c r="G59">
        <v>0</v>
      </c>
      <c r="H59">
        <v>0</v>
      </c>
      <c r="I59">
        <v>-107</v>
      </c>
      <c r="J59">
        <f t="shared" si="0"/>
        <v>1807</v>
      </c>
      <c r="K59">
        <v>0</v>
      </c>
      <c r="L59">
        <f t="shared" si="1"/>
        <v>1807</v>
      </c>
      <c r="M59">
        <v>249</v>
      </c>
      <c r="N59">
        <v>1</v>
      </c>
      <c r="O59">
        <f t="shared" si="2"/>
        <v>7.2570281124497988</v>
      </c>
      <c r="P59" t="s">
        <v>15</v>
      </c>
      <c r="Q59">
        <v>378</v>
      </c>
      <c r="R59">
        <v>0</v>
      </c>
      <c r="S59">
        <v>0</v>
      </c>
      <c r="T59">
        <v>-20</v>
      </c>
      <c r="U59">
        <f t="shared" si="3"/>
        <v>358</v>
      </c>
      <c r="V59">
        <v>0</v>
      </c>
      <c r="W59">
        <f t="shared" si="4"/>
        <v>358</v>
      </c>
      <c r="X59">
        <v>54</v>
      </c>
      <c r="Y59">
        <v>2</v>
      </c>
      <c r="Z59">
        <f t="shared" si="5"/>
        <v>6.6296296296296298</v>
      </c>
      <c r="AA59" t="s">
        <v>16</v>
      </c>
      <c r="AB59">
        <v>8914</v>
      </c>
      <c r="AC59">
        <v>0</v>
      </c>
      <c r="AE59">
        <v>-4969</v>
      </c>
      <c r="AF59">
        <f t="shared" si="6"/>
        <v>3945</v>
      </c>
      <c r="AG59">
        <v>0</v>
      </c>
      <c r="AH59">
        <f t="shared" si="7"/>
        <v>3945</v>
      </c>
      <c r="AI59">
        <v>623</v>
      </c>
      <c r="AJ59">
        <f t="shared" si="8"/>
        <v>6</v>
      </c>
      <c r="AK59">
        <f t="shared" si="25"/>
        <v>6.3322632423756016</v>
      </c>
      <c r="AL59" t="s">
        <v>19</v>
      </c>
      <c r="AM59">
        <v>470</v>
      </c>
      <c r="AN59">
        <v>0</v>
      </c>
      <c r="AO59">
        <v>-43</v>
      </c>
      <c r="AP59">
        <f t="shared" si="9"/>
        <v>427</v>
      </c>
      <c r="AQ59">
        <v>550</v>
      </c>
      <c r="AR59">
        <f t="shared" si="10"/>
        <v>977</v>
      </c>
      <c r="AS59">
        <v>68</v>
      </c>
      <c r="AT59">
        <f t="shared" si="11"/>
        <v>6</v>
      </c>
      <c r="AU59">
        <f t="shared" si="12"/>
        <v>14.367647058823529</v>
      </c>
      <c r="AV59" t="s">
        <v>20</v>
      </c>
      <c r="AW59">
        <v>1774</v>
      </c>
      <c r="AX59">
        <v>0</v>
      </c>
      <c r="AY59">
        <v>-95</v>
      </c>
      <c r="AZ59">
        <f t="shared" si="13"/>
        <v>1679</v>
      </c>
      <c r="BA59">
        <v>0</v>
      </c>
      <c r="BB59">
        <f t="shared" si="14"/>
        <v>1679</v>
      </c>
      <c r="BC59">
        <v>82</v>
      </c>
      <c r="BD59">
        <f t="shared" si="15"/>
        <v>7</v>
      </c>
      <c r="BE59">
        <f t="shared" si="16"/>
        <v>20.475609756097562</v>
      </c>
      <c r="BF59" t="s">
        <v>21</v>
      </c>
      <c r="BG59">
        <v>802</v>
      </c>
      <c r="BH59">
        <v>40</v>
      </c>
      <c r="BI59">
        <v>-50</v>
      </c>
      <c r="BJ59">
        <f t="shared" si="17"/>
        <v>792</v>
      </c>
      <c r="BK59">
        <v>0</v>
      </c>
      <c r="BL59">
        <f t="shared" si="18"/>
        <v>792</v>
      </c>
      <c r="BM59">
        <v>103</v>
      </c>
      <c r="BN59">
        <f t="shared" si="19"/>
        <v>5</v>
      </c>
      <c r="BO59">
        <f t="shared" si="20"/>
        <v>7.6893203883495147</v>
      </c>
      <c r="BP59" t="s">
        <v>22</v>
      </c>
      <c r="BQ59">
        <v>2040</v>
      </c>
      <c r="BR59">
        <v>0</v>
      </c>
      <c r="BS59">
        <v>-32</v>
      </c>
      <c r="BT59">
        <f t="shared" si="21"/>
        <v>2008</v>
      </c>
      <c r="BU59">
        <v>0</v>
      </c>
      <c r="BV59">
        <f t="shared" si="22"/>
        <v>2008</v>
      </c>
      <c r="BW59">
        <v>66</v>
      </c>
      <c r="BX59">
        <f t="shared" si="23"/>
        <v>5</v>
      </c>
      <c r="BY59">
        <f t="shared" si="24"/>
        <v>30.424242424242426</v>
      </c>
      <c r="BZ59" t="s">
        <v>23</v>
      </c>
      <c r="CA59">
        <v>0</v>
      </c>
    </row>
    <row r="60" spans="1:79" ht="17.25" customHeight="1" x14ac:dyDescent="0.3">
      <c r="A60" s="2">
        <v>44553</v>
      </c>
      <c r="B60" t="s">
        <v>140</v>
      </c>
      <c r="C60" t="s">
        <v>141</v>
      </c>
      <c r="D60" t="s">
        <v>27</v>
      </c>
      <c r="E60" t="s">
        <v>4</v>
      </c>
      <c r="F60">
        <v>358</v>
      </c>
      <c r="G60">
        <v>0</v>
      </c>
      <c r="H60">
        <v>0</v>
      </c>
      <c r="I60">
        <v>0</v>
      </c>
      <c r="J60">
        <f t="shared" si="0"/>
        <v>358</v>
      </c>
      <c r="K60">
        <v>0</v>
      </c>
      <c r="L60">
        <f t="shared" si="1"/>
        <v>358</v>
      </c>
      <c r="M60">
        <v>2</v>
      </c>
      <c r="N60">
        <v>1</v>
      </c>
      <c r="O60">
        <f t="shared" si="2"/>
        <v>179</v>
      </c>
      <c r="P60" t="s">
        <v>15</v>
      </c>
      <c r="Q60">
        <v>179</v>
      </c>
      <c r="R60">
        <v>0</v>
      </c>
      <c r="S60">
        <v>0</v>
      </c>
      <c r="T60">
        <v>-4</v>
      </c>
      <c r="U60">
        <f t="shared" si="3"/>
        <v>175</v>
      </c>
      <c r="V60">
        <v>0</v>
      </c>
      <c r="W60">
        <f t="shared" si="4"/>
        <v>175</v>
      </c>
      <c r="X60">
        <v>1</v>
      </c>
      <c r="Y60">
        <v>2</v>
      </c>
      <c r="Z60">
        <f t="shared" si="5"/>
        <v>175</v>
      </c>
      <c r="AA60" t="s">
        <v>16</v>
      </c>
      <c r="AB60">
        <v>703</v>
      </c>
      <c r="AC60">
        <v>0</v>
      </c>
      <c r="AE60">
        <v>0</v>
      </c>
      <c r="AF60">
        <f t="shared" si="6"/>
        <v>703</v>
      </c>
      <c r="AG60">
        <v>0</v>
      </c>
      <c r="AH60">
        <f t="shared" si="7"/>
        <v>703</v>
      </c>
      <c r="AI60">
        <v>15</v>
      </c>
      <c r="AJ60">
        <f t="shared" si="8"/>
        <v>6</v>
      </c>
      <c r="AK60">
        <f t="shared" si="25"/>
        <v>46.866666666666667</v>
      </c>
      <c r="AL60" t="s">
        <v>19</v>
      </c>
      <c r="AM60">
        <v>1149</v>
      </c>
      <c r="AN60">
        <v>340</v>
      </c>
      <c r="AO60">
        <v>-63</v>
      </c>
      <c r="AP60">
        <f t="shared" si="9"/>
        <v>1426</v>
      </c>
      <c r="AQ60">
        <v>0</v>
      </c>
      <c r="AR60">
        <f t="shared" si="10"/>
        <v>1426</v>
      </c>
      <c r="AS60">
        <v>23</v>
      </c>
      <c r="AT60">
        <f t="shared" si="11"/>
        <v>6</v>
      </c>
      <c r="AU60">
        <f t="shared" si="12"/>
        <v>62</v>
      </c>
      <c r="AV60" t="s">
        <v>20</v>
      </c>
      <c r="AW60">
        <v>53</v>
      </c>
      <c r="AX60">
        <v>0</v>
      </c>
      <c r="AY60">
        <v>-1</v>
      </c>
      <c r="AZ60">
        <f t="shared" si="13"/>
        <v>52</v>
      </c>
      <c r="BA60">
        <v>0</v>
      </c>
      <c r="BB60">
        <f t="shared" si="14"/>
        <v>52</v>
      </c>
      <c r="BC60">
        <v>3</v>
      </c>
      <c r="BD60">
        <f t="shared" si="15"/>
        <v>7</v>
      </c>
      <c r="BE60">
        <f t="shared" si="16"/>
        <v>17.333333333333332</v>
      </c>
      <c r="BF60" t="s">
        <v>21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P60" t="s">
        <v>22</v>
      </c>
      <c r="BQ60">
        <v>968</v>
      </c>
      <c r="BR60">
        <v>0</v>
      </c>
      <c r="BS60">
        <v>0</v>
      </c>
      <c r="BT60">
        <f t="shared" si="21"/>
        <v>968</v>
      </c>
      <c r="BU60">
        <v>0</v>
      </c>
      <c r="BV60">
        <f t="shared" si="22"/>
        <v>968</v>
      </c>
      <c r="BW60">
        <v>17</v>
      </c>
      <c r="BX60">
        <f t="shared" si="23"/>
        <v>5</v>
      </c>
      <c r="BY60">
        <f t="shared" si="24"/>
        <v>56.941176470588232</v>
      </c>
      <c r="BZ60" t="s">
        <v>23</v>
      </c>
      <c r="CA60">
        <v>1440</v>
      </c>
    </row>
    <row r="61" spans="1:79" ht="17.25" customHeight="1" x14ac:dyDescent="0.3">
      <c r="A61" s="2">
        <v>44553</v>
      </c>
      <c r="B61" t="s">
        <v>142</v>
      </c>
      <c r="C61" t="s">
        <v>143</v>
      </c>
      <c r="D61" t="s">
        <v>27</v>
      </c>
      <c r="E61" t="s">
        <v>4</v>
      </c>
      <c r="F61">
        <v>445</v>
      </c>
      <c r="G61">
        <v>0</v>
      </c>
      <c r="H61">
        <v>0</v>
      </c>
      <c r="I61">
        <v>0</v>
      </c>
      <c r="J61">
        <f t="shared" si="0"/>
        <v>445</v>
      </c>
      <c r="K61">
        <v>300</v>
      </c>
      <c r="L61">
        <f t="shared" si="1"/>
        <v>745</v>
      </c>
      <c r="M61">
        <v>20</v>
      </c>
      <c r="N61">
        <v>1</v>
      </c>
      <c r="O61">
        <f t="shared" si="2"/>
        <v>37.25</v>
      </c>
      <c r="P61" t="s">
        <v>15</v>
      </c>
      <c r="Q61">
        <v>12</v>
      </c>
      <c r="R61">
        <v>32</v>
      </c>
      <c r="S61">
        <v>0</v>
      </c>
      <c r="T61">
        <v>0</v>
      </c>
      <c r="U61">
        <f t="shared" si="3"/>
        <v>44</v>
      </c>
      <c r="V61">
        <v>1262</v>
      </c>
      <c r="W61">
        <f t="shared" si="4"/>
        <v>1306</v>
      </c>
      <c r="X61">
        <v>10</v>
      </c>
      <c r="Y61">
        <v>2</v>
      </c>
      <c r="Z61">
        <f t="shared" si="5"/>
        <v>130.6</v>
      </c>
      <c r="AA61" t="s">
        <v>16</v>
      </c>
      <c r="AB61">
        <v>958</v>
      </c>
      <c r="AC61">
        <v>0</v>
      </c>
      <c r="AE61">
        <v>0</v>
      </c>
      <c r="AF61">
        <f t="shared" si="6"/>
        <v>958</v>
      </c>
      <c r="AG61">
        <v>0</v>
      </c>
      <c r="AH61">
        <f t="shared" si="7"/>
        <v>958</v>
      </c>
      <c r="AI61">
        <v>8</v>
      </c>
      <c r="AJ61">
        <f t="shared" si="8"/>
        <v>6</v>
      </c>
      <c r="AK61">
        <f t="shared" si="25"/>
        <v>119.75</v>
      </c>
      <c r="AL61" t="s">
        <v>19</v>
      </c>
      <c r="AM61">
        <v>838</v>
      </c>
      <c r="AN61">
        <v>50</v>
      </c>
      <c r="AO61">
        <v>-50</v>
      </c>
      <c r="AP61">
        <f t="shared" si="9"/>
        <v>838</v>
      </c>
      <c r="AQ61">
        <v>0</v>
      </c>
      <c r="AR61">
        <f t="shared" si="10"/>
        <v>838</v>
      </c>
      <c r="AS61">
        <v>6</v>
      </c>
      <c r="AT61">
        <f t="shared" si="11"/>
        <v>6</v>
      </c>
      <c r="AU61">
        <f t="shared" si="12"/>
        <v>139.66666666666666</v>
      </c>
      <c r="AV61" t="s">
        <v>20</v>
      </c>
      <c r="AW61">
        <v>224</v>
      </c>
      <c r="AX61">
        <v>45</v>
      </c>
      <c r="AY61">
        <v>0</v>
      </c>
      <c r="AZ61">
        <f t="shared" si="13"/>
        <v>269</v>
      </c>
      <c r="BA61">
        <v>0</v>
      </c>
      <c r="BB61">
        <f t="shared" si="14"/>
        <v>269</v>
      </c>
      <c r="BC61">
        <v>2</v>
      </c>
      <c r="BD61">
        <f t="shared" si="15"/>
        <v>7</v>
      </c>
      <c r="BE61">
        <f t="shared" si="16"/>
        <v>134.5</v>
      </c>
      <c r="BF61" t="s">
        <v>21</v>
      </c>
      <c r="BG61">
        <v>206</v>
      </c>
      <c r="BH61">
        <v>312</v>
      </c>
      <c r="BI61">
        <v>0</v>
      </c>
      <c r="BJ61">
        <f t="shared" si="17"/>
        <v>518</v>
      </c>
      <c r="BK61">
        <v>0</v>
      </c>
      <c r="BL61">
        <f t="shared" si="18"/>
        <v>518</v>
      </c>
      <c r="BM61">
        <v>7</v>
      </c>
      <c r="BN61">
        <f t="shared" si="19"/>
        <v>5</v>
      </c>
      <c r="BO61">
        <f t="shared" si="20"/>
        <v>74</v>
      </c>
      <c r="BP61" t="s">
        <v>22</v>
      </c>
      <c r="BQ61">
        <v>856</v>
      </c>
      <c r="BR61">
        <v>63</v>
      </c>
      <c r="BS61">
        <v>-18</v>
      </c>
      <c r="BT61">
        <f t="shared" si="21"/>
        <v>901</v>
      </c>
      <c r="BU61">
        <v>0</v>
      </c>
      <c r="BV61">
        <f t="shared" si="22"/>
        <v>901</v>
      </c>
      <c r="BW61">
        <v>4</v>
      </c>
      <c r="BX61">
        <f t="shared" si="23"/>
        <v>5</v>
      </c>
      <c r="BY61">
        <f t="shared" si="24"/>
        <v>225.25</v>
      </c>
      <c r="BZ61" t="s">
        <v>23</v>
      </c>
      <c r="CA61">
        <v>6264</v>
      </c>
    </row>
    <row r="62" spans="1:79" ht="17.25" customHeight="1" x14ac:dyDescent="0.3">
      <c r="A62" s="2">
        <v>44553</v>
      </c>
      <c r="B62" t="s">
        <v>144</v>
      </c>
      <c r="C62" t="s">
        <v>145</v>
      </c>
      <c r="D62" t="s">
        <v>27</v>
      </c>
      <c r="E62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P62" t="s">
        <v>15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A62" t="s">
        <v>16</v>
      </c>
      <c r="AB62">
        <v>0</v>
      </c>
      <c r="AC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3</v>
      </c>
      <c r="AN62">
        <v>0</v>
      </c>
      <c r="AO62">
        <v>0</v>
      </c>
      <c r="AP62">
        <f t="shared" si="9"/>
        <v>3</v>
      </c>
      <c r="AQ62">
        <v>0</v>
      </c>
      <c r="AR62">
        <f t="shared" si="10"/>
        <v>3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2">
        <v>44553</v>
      </c>
      <c r="B63" t="s">
        <v>146</v>
      </c>
      <c r="C63" t="s">
        <v>147</v>
      </c>
      <c r="D63" t="s">
        <v>27</v>
      </c>
      <c r="E63" t="s">
        <v>4</v>
      </c>
      <c r="F63">
        <v>475</v>
      </c>
      <c r="G63">
        <v>0</v>
      </c>
      <c r="H63">
        <v>0</v>
      </c>
      <c r="I63">
        <v>-10</v>
      </c>
      <c r="J63">
        <f t="shared" si="0"/>
        <v>465</v>
      </c>
      <c r="K63">
        <v>0</v>
      </c>
      <c r="L63">
        <f t="shared" si="1"/>
        <v>465</v>
      </c>
      <c r="M63">
        <v>11</v>
      </c>
      <c r="N63">
        <v>1</v>
      </c>
      <c r="O63">
        <f t="shared" si="2"/>
        <v>42.272727272727273</v>
      </c>
      <c r="P63" t="s">
        <v>15</v>
      </c>
      <c r="Q63">
        <v>222</v>
      </c>
      <c r="R63">
        <v>0</v>
      </c>
      <c r="S63">
        <v>0</v>
      </c>
      <c r="T63">
        <v>0</v>
      </c>
      <c r="U63">
        <f t="shared" si="3"/>
        <v>222</v>
      </c>
      <c r="V63">
        <v>0</v>
      </c>
      <c r="W63">
        <f t="shared" si="4"/>
        <v>222</v>
      </c>
      <c r="X63">
        <v>2</v>
      </c>
      <c r="Y63">
        <v>2</v>
      </c>
      <c r="Z63">
        <f t="shared" si="5"/>
        <v>111</v>
      </c>
      <c r="AA63" t="s">
        <v>16</v>
      </c>
      <c r="AB63">
        <v>1088</v>
      </c>
      <c r="AC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487</v>
      </c>
      <c r="AN63">
        <v>0</v>
      </c>
      <c r="AO63">
        <v>0</v>
      </c>
      <c r="AP63">
        <f t="shared" si="9"/>
        <v>487</v>
      </c>
      <c r="AQ63">
        <v>0</v>
      </c>
      <c r="AR63">
        <f t="shared" si="10"/>
        <v>487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128</v>
      </c>
      <c r="BH63">
        <v>0</v>
      </c>
      <c r="BI63">
        <v>-20</v>
      </c>
      <c r="BJ63">
        <f t="shared" si="17"/>
        <v>108</v>
      </c>
      <c r="BK63">
        <v>0</v>
      </c>
      <c r="BL63">
        <f t="shared" si="18"/>
        <v>108</v>
      </c>
      <c r="BM63">
        <v>1</v>
      </c>
      <c r="BN63">
        <f t="shared" si="19"/>
        <v>5</v>
      </c>
      <c r="BO63">
        <f t="shared" si="20"/>
        <v>108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2">
        <v>44553</v>
      </c>
      <c r="B64" t="s">
        <v>148</v>
      </c>
      <c r="C64" t="s">
        <v>149</v>
      </c>
      <c r="D64" t="s">
        <v>27</v>
      </c>
      <c r="E64" t="s">
        <v>4</v>
      </c>
      <c r="F64">
        <v>509</v>
      </c>
      <c r="G64">
        <v>1142</v>
      </c>
      <c r="H64">
        <v>0</v>
      </c>
      <c r="I64">
        <v>0</v>
      </c>
      <c r="J64">
        <f t="shared" si="0"/>
        <v>1651</v>
      </c>
      <c r="K64">
        <v>0</v>
      </c>
      <c r="L64">
        <f t="shared" si="1"/>
        <v>1651</v>
      </c>
      <c r="M64">
        <v>39</v>
      </c>
      <c r="N64">
        <v>1</v>
      </c>
      <c r="O64">
        <f t="shared" si="2"/>
        <v>42.333333333333336</v>
      </c>
      <c r="P64" t="s">
        <v>15</v>
      </c>
      <c r="Q64">
        <v>560</v>
      </c>
      <c r="R64">
        <v>130</v>
      </c>
      <c r="S64">
        <v>0</v>
      </c>
      <c r="T64">
        <v>0</v>
      </c>
      <c r="U64">
        <f t="shared" si="3"/>
        <v>690</v>
      </c>
      <c r="V64">
        <v>0</v>
      </c>
      <c r="W64">
        <f t="shared" si="4"/>
        <v>690</v>
      </c>
      <c r="X64">
        <v>16</v>
      </c>
      <c r="Y64">
        <v>2</v>
      </c>
      <c r="Z64">
        <f t="shared" si="5"/>
        <v>43.125</v>
      </c>
      <c r="AA64" t="s">
        <v>16</v>
      </c>
      <c r="AB64">
        <v>1330</v>
      </c>
      <c r="AC64">
        <v>0</v>
      </c>
      <c r="AE64">
        <v>0</v>
      </c>
      <c r="AF64">
        <f t="shared" si="6"/>
        <v>1330</v>
      </c>
      <c r="AG64">
        <v>0</v>
      </c>
      <c r="AH64">
        <f t="shared" si="7"/>
        <v>1330</v>
      </c>
      <c r="AI64">
        <v>25</v>
      </c>
      <c r="AJ64">
        <f t="shared" si="8"/>
        <v>6</v>
      </c>
      <c r="AK64">
        <f t="shared" si="25"/>
        <v>53.2</v>
      </c>
      <c r="AL64" t="s">
        <v>19</v>
      </c>
      <c r="AM64">
        <v>350</v>
      </c>
      <c r="AN64">
        <v>1100</v>
      </c>
      <c r="AO64">
        <v>-650</v>
      </c>
      <c r="AP64">
        <f t="shared" si="9"/>
        <v>800</v>
      </c>
      <c r="AQ64">
        <v>0</v>
      </c>
      <c r="AR64">
        <f t="shared" si="10"/>
        <v>800</v>
      </c>
      <c r="AS64">
        <v>114</v>
      </c>
      <c r="AT64">
        <f t="shared" si="11"/>
        <v>6</v>
      </c>
      <c r="AU64">
        <f t="shared" si="12"/>
        <v>7.0175438596491224</v>
      </c>
      <c r="AV64" t="s">
        <v>20</v>
      </c>
      <c r="AW64">
        <v>131</v>
      </c>
      <c r="AX64">
        <v>280</v>
      </c>
      <c r="AY64">
        <v>0</v>
      </c>
      <c r="AZ64">
        <f t="shared" si="13"/>
        <v>411</v>
      </c>
      <c r="BA64">
        <v>0</v>
      </c>
      <c r="BB64">
        <f t="shared" si="14"/>
        <v>411</v>
      </c>
      <c r="BC64">
        <v>16</v>
      </c>
      <c r="BD64">
        <f t="shared" si="15"/>
        <v>7</v>
      </c>
      <c r="BE64">
        <f t="shared" si="16"/>
        <v>25.6875</v>
      </c>
      <c r="BF64" t="s">
        <v>21</v>
      </c>
      <c r="BG64">
        <v>258</v>
      </c>
      <c r="BH64">
        <v>0</v>
      </c>
      <c r="BI64">
        <v>0</v>
      </c>
      <c r="BJ64">
        <f t="shared" si="17"/>
        <v>258</v>
      </c>
      <c r="BK64">
        <v>0</v>
      </c>
      <c r="BL64">
        <f t="shared" si="18"/>
        <v>258</v>
      </c>
      <c r="BM64">
        <v>13</v>
      </c>
      <c r="BN64">
        <f t="shared" si="19"/>
        <v>5</v>
      </c>
      <c r="BO64">
        <f t="shared" si="20"/>
        <v>19.846153846153847</v>
      </c>
      <c r="BP64" t="s">
        <v>22</v>
      </c>
      <c r="BQ64">
        <v>312</v>
      </c>
      <c r="BR64">
        <v>250</v>
      </c>
      <c r="BS64">
        <v>-200</v>
      </c>
      <c r="BT64">
        <f t="shared" si="21"/>
        <v>362</v>
      </c>
      <c r="BU64">
        <v>0</v>
      </c>
      <c r="BV64">
        <f t="shared" si="22"/>
        <v>362</v>
      </c>
      <c r="BW64">
        <v>12</v>
      </c>
      <c r="BX64">
        <f t="shared" si="23"/>
        <v>5</v>
      </c>
      <c r="BY64">
        <f t="shared" si="24"/>
        <v>30.166666666666668</v>
      </c>
      <c r="BZ64" t="s">
        <v>23</v>
      </c>
      <c r="CA64">
        <v>118</v>
      </c>
    </row>
    <row r="65" spans="1:79" ht="17.25" customHeight="1" x14ac:dyDescent="0.3">
      <c r="A65" s="2">
        <v>44553</v>
      </c>
      <c r="B65" t="s">
        <v>150</v>
      </c>
      <c r="C65" t="s">
        <v>151</v>
      </c>
      <c r="D65" t="s">
        <v>27</v>
      </c>
      <c r="E65" t="s">
        <v>4</v>
      </c>
      <c r="F65">
        <v>177</v>
      </c>
      <c r="G65">
        <v>0</v>
      </c>
      <c r="H65">
        <v>0</v>
      </c>
      <c r="I65">
        <v>-30</v>
      </c>
      <c r="J65">
        <f t="shared" si="0"/>
        <v>147</v>
      </c>
      <c r="K65">
        <v>0</v>
      </c>
      <c r="L65">
        <f t="shared" si="1"/>
        <v>147</v>
      </c>
      <c r="M65">
        <v>7</v>
      </c>
      <c r="N65">
        <v>1</v>
      </c>
      <c r="O65">
        <f t="shared" si="2"/>
        <v>21</v>
      </c>
      <c r="P65" t="s">
        <v>15</v>
      </c>
      <c r="Q65">
        <v>195</v>
      </c>
      <c r="R65">
        <v>0</v>
      </c>
      <c r="S65">
        <v>0</v>
      </c>
      <c r="T65">
        <v>0</v>
      </c>
      <c r="U65">
        <f t="shared" si="3"/>
        <v>195</v>
      </c>
      <c r="V65">
        <v>0</v>
      </c>
      <c r="W65">
        <f t="shared" si="4"/>
        <v>195</v>
      </c>
      <c r="X65">
        <v>3</v>
      </c>
      <c r="Y65">
        <v>2</v>
      </c>
      <c r="Z65">
        <f t="shared" si="5"/>
        <v>65</v>
      </c>
      <c r="AA65" t="s">
        <v>16</v>
      </c>
      <c r="AB65">
        <v>480</v>
      </c>
      <c r="AC65">
        <v>0</v>
      </c>
      <c r="AE65">
        <v>-2</v>
      </c>
      <c r="AF65">
        <f t="shared" si="6"/>
        <v>478</v>
      </c>
      <c r="AG65">
        <v>0</v>
      </c>
      <c r="AH65">
        <f t="shared" si="7"/>
        <v>478</v>
      </c>
      <c r="AI65">
        <v>16</v>
      </c>
      <c r="AJ65">
        <f t="shared" si="8"/>
        <v>6</v>
      </c>
      <c r="AK65">
        <f t="shared" si="25"/>
        <v>29.875</v>
      </c>
      <c r="AL65" t="s">
        <v>19</v>
      </c>
      <c r="AM65">
        <v>658</v>
      </c>
      <c r="AN65">
        <v>0</v>
      </c>
      <c r="AO65">
        <v>-27</v>
      </c>
      <c r="AP65">
        <f t="shared" si="9"/>
        <v>631</v>
      </c>
      <c r="AQ65">
        <v>500</v>
      </c>
      <c r="AR65">
        <f t="shared" si="10"/>
        <v>1131</v>
      </c>
      <c r="AS65">
        <v>13</v>
      </c>
      <c r="AT65">
        <f t="shared" si="11"/>
        <v>6</v>
      </c>
      <c r="AU65">
        <f t="shared" si="12"/>
        <v>87</v>
      </c>
      <c r="AV65" t="s">
        <v>20</v>
      </c>
      <c r="AW65">
        <v>168</v>
      </c>
      <c r="AX65">
        <v>0</v>
      </c>
      <c r="AY65">
        <v>-10</v>
      </c>
      <c r="AZ65">
        <f t="shared" si="13"/>
        <v>158</v>
      </c>
      <c r="BA65">
        <v>200</v>
      </c>
      <c r="BB65">
        <f t="shared" si="14"/>
        <v>358</v>
      </c>
      <c r="BC65">
        <v>11</v>
      </c>
      <c r="BD65">
        <f t="shared" si="15"/>
        <v>7</v>
      </c>
      <c r="BE65">
        <f t="shared" si="16"/>
        <v>32.545454545454547</v>
      </c>
      <c r="BF65" t="s">
        <v>21</v>
      </c>
      <c r="BG65">
        <v>176</v>
      </c>
      <c r="BH65">
        <v>0</v>
      </c>
      <c r="BI65">
        <v>0</v>
      </c>
      <c r="BJ65">
        <f t="shared" si="17"/>
        <v>176</v>
      </c>
      <c r="BK65">
        <v>200</v>
      </c>
      <c r="BL65">
        <f t="shared" si="18"/>
        <v>376</v>
      </c>
      <c r="BM65">
        <v>7</v>
      </c>
      <c r="BN65">
        <f t="shared" si="19"/>
        <v>5</v>
      </c>
      <c r="BO65">
        <f t="shared" si="20"/>
        <v>53.714285714285715</v>
      </c>
      <c r="BP65" t="s">
        <v>22</v>
      </c>
      <c r="BQ65">
        <v>908</v>
      </c>
      <c r="BR65">
        <v>0</v>
      </c>
      <c r="BS65">
        <v>-10</v>
      </c>
      <c r="BT65">
        <f t="shared" si="21"/>
        <v>898</v>
      </c>
      <c r="BU65">
        <v>0</v>
      </c>
      <c r="BV65">
        <f t="shared" si="22"/>
        <v>898</v>
      </c>
      <c r="BW65">
        <v>5</v>
      </c>
      <c r="BX65">
        <f t="shared" si="23"/>
        <v>5</v>
      </c>
      <c r="BY65">
        <f t="shared" si="24"/>
        <v>179.6</v>
      </c>
      <c r="BZ65" t="s">
        <v>23</v>
      </c>
      <c r="CA65">
        <v>500</v>
      </c>
    </row>
    <row r="66" spans="1:79" ht="17.25" customHeight="1" x14ac:dyDescent="0.3">
      <c r="A66" s="2">
        <v>44553</v>
      </c>
      <c r="B66" t="s">
        <v>152</v>
      </c>
      <c r="C66" t="s">
        <v>153</v>
      </c>
      <c r="D66" t="s">
        <v>27</v>
      </c>
      <c r="E66" t="s">
        <v>4</v>
      </c>
      <c r="F66">
        <v>210</v>
      </c>
      <c r="G66">
        <v>0</v>
      </c>
      <c r="H66">
        <v>0</v>
      </c>
      <c r="I66">
        <v>-14</v>
      </c>
      <c r="J66">
        <f t="shared" ref="J66:J86" si="26">SUM(F66:I66)</f>
        <v>196</v>
      </c>
      <c r="K66">
        <v>0</v>
      </c>
      <c r="L66">
        <f t="shared" ref="L66:L86" si="27">SUM(J66:K66)</f>
        <v>196</v>
      </c>
      <c r="M66">
        <v>46</v>
      </c>
      <c r="N66">
        <v>1</v>
      </c>
      <c r="O66">
        <f t="shared" ref="O66:O86" si="28">IFERROR(L66/M66,0)</f>
        <v>4.2608695652173916</v>
      </c>
      <c r="P66" t="s">
        <v>15</v>
      </c>
      <c r="Q66">
        <v>168</v>
      </c>
      <c r="R66">
        <v>0</v>
      </c>
      <c r="S66">
        <v>0</v>
      </c>
      <c r="T66">
        <v>-6</v>
      </c>
      <c r="U66">
        <f t="shared" ref="U66:U86" si="29">SUM(Q66:T66)</f>
        <v>162</v>
      </c>
      <c r="V66">
        <v>0</v>
      </c>
      <c r="W66">
        <f t="shared" ref="W66:W86" si="30">SUM(U66:V66)</f>
        <v>162</v>
      </c>
      <c r="X66">
        <v>8</v>
      </c>
      <c r="Y66">
        <v>2</v>
      </c>
      <c r="Z66">
        <f t="shared" ref="Z66:Z86" si="31">IFERROR(W66/X66,0)</f>
        <v>20.25</v>
      </c>
      <c r="AA66" t="s">
        <v>16</v>
      </c>
      <c r="AB66">
        <v>3430</v>
      </c>
      <c r="AC66">
        <v>0</v>
      </c>
      <c r="AE66">
        <v>0</v>
      </c>
      <c r="AF66">
        <f t="shared" ref="AF66:AF86" si="32">SUM(AB66:AE66)</f>
        <v>3430</v>
      </c>
      <c r="AG66">
        <v>0</v>
      </c>
      <c r="AH66">
        <f t="shared" ref="AH66:AH86" si="33">SUM(AF66:AG66)</f>
        <v>3430</v>
      </c>
      <c r="AI66">
        <v>223</v>
      </c>
      <c r="AJ66">
        <f t="shared" ref="AJ66:AJ86" si="34">4+2</f>
        <v>6</v>
      </c>
      <c r="AK66">
        <f t="shared" si="25"/>
        <v>15.381165919282511</v>
      </c>
      <c r="AL66" t="s">
        <v>19</v>
      </c>
      <c r="AM66">
        <v>1430</v>
      </c>
      <c r="AN66">
        <v>270</v>
      </c>
      <c r="AO66">
        <v>-48</v>
      </c>
      <c r="AP66">
        <f t="shared" ref="AP66:AP86" si="35">SUM(AM66:AO66)</f>
        <v>1652</v>
      </c>
      <c r="AQ66">
        <v>0</v>
      </c>
      <c r="AR66">
        <f t="shared" ref="AR66:AR86" si="36">SUM(AP66:AQ66)</f>
        <v>1652</v>
      </c>
      <c r="AS66">
        <v>85</v>
      </c>
      <c r="AT66">
        <f t="shared" ref="AT66:AT86" si="37">4+2</f>
        <v>6</v>
      </c>
      <c r="AU66">
        <f t="shared" ref="AU66:AU84" si="38">IFERROR(AR66/AS66,0)</f>
        <v>19.435294117647057</v>
      </c>
      <c r="AV66" t="s">
        <v>20</v>
      </c>
      <c r="AW66">
        <v>1210</v>
      </c>
      <c r="AX66">
        <v>0</v>
      </c>
      <c r="AY66">
        <v>-14</v>
      </c>
      <c r="AZ66">
        <f t="shared" ref="AZ66:AZ86" si="39">SUM(AW66:AY66)</f>
        <v>1196</v>
      </c>
      <c r="BA66">
        <v>0</v>
      </c>
      <c r="BB66">
        <f t="shared" ref="BB66:BB86" si="40">SUM(AZ66:BA66)</f>
        <v>1196</v>
      </c>
      <c r="BC66">
        <v>93</v>
      </c>
      <c r="BD66">
        <f t="shared" ref="BD66:BD86" si="41">5+2</f>
        <v>7</v>
      </c>
      <c r="BE66">
        <f t="shared" ref="BE66:BE86" si="42">IFERROR(BB66/BC66,0)</f>
        <v>12.86021505376344</v>
      </c>
      <c r="BF66" t="s">
        <v>21</v>
      </c>
      <c r="BG66">
        <v>667</v>
      </c>
      <c r="BH66">
        <v>0</v>
      </c>
      <c r="BI66">
        <v>0</v>
      </c>
      <c r="BJ66">
        <f t="shared" ref="BJ66:BJ86" si="43">SUM(BG66:BI66)</f>
        <v>667</v>
      </c>
      <c r="BK66">
        <v>0</v>
      </c>
      <c r="BL66">
        <f t="shared" ref="BL66:BL86" si="44">SUM(BJ66:BK66)</f>
        <v>667</v>
      </c>
      <c r="BM66">
        <v>29</v>
      </c>
      <c r="BN66">
        <f t="shared" ref="BN66:BN86" si="45">3+2</f>
        <v>5</v>
      </c>
      <c r="BO66">
        <f t="shared" ref="BO66:BO86" si="46">IFERROR(BL66/BM66,0)</f>
        <v>23</v>
      </c>
      <c r="BP66" t="s">
        <v>22</v>
      </c>
      <c r="BQ66">
        <v>636</v>
      </c>
      <c r="BR66">
        <v>0</v>
      </c>
      <c r="BS66">
        <v>-21</v>
      </c>
      <c r="BT66">
        <f t="shared" ref="BT66:BT86" si="47">SUM(BQ66:BS66)</f>
        <v>615</v>
      </c>
      <c r="BU66">
        <v>0</v>
      </c>
      <c r="BV66">
        <f t="shared" ref="BV66:BV86" si="48">SUM(BT66:BU66)</f>
        <v>615</v>
      </c>
      <c r="BW66">
        <v>19</v>
      </c>
      <c r="BX66">
        <f t="shared" ref="BX66:BX86" si="49">3+2</f>
        <v>5</v>
      </c>
      <c r="BY66">
        <f t="shared" ref="BY66:BY86" si="50">IFERROR(BV66/BW66,0)</f>
        <v>32.368421052631582</v>
      </c>
      <c r="BZ66" t="s">
        <v>23</v>
      </c>
      <c r="CA66">
        <v>0</v>
      </c>
    </row>
    <row r="67" spans="1:79" ht="17.25" customHeight="1" x14ac:dyDescent="0.3">
      <c r="A67" s="2">
        <v>44553</v>
      </c>
      <c r="B67" t="s">
        <v>154</v>
      </c>
      <c r="C67" t="s">
        <v>155</v>
      </c>
      <c r="D67" t="s">
        <v>27</v>
      </c>
      <c r="E67" t="s">
        <v>4</v>
      </c>
      <c r="F67">
        <v>227</v>
      </c>
      <c r="G67">
        <v>0</v>
      </c>
      <c r="H67">
        <v>0</v>
      </c>
      <c r="I67">
        <v>0</v>
      </c>
      <c r="J67">
        <f t="shared" si="26"/>
        <v>227</v>
      </c>
      <c r="K67">
        <v>0</v>
      </c>
      <c r="L67">
        <f t="shared" si="27"/>
        <v>227</v>
      </c>
      <c r="M67">
        <v>33</v>
      </c>
      <c r="N67">
        <v>1</v>
      </c>
      <c r="O67">
        <f t="shared" si="28"/>
        <v>6.8787878787878789</v>
      </c>
      <c r="P67" t="s">
        <v>15</v>
      </c>
      <c r="Q67">
        <v>132</v>
      </c>
      <c r="R67">
        <v>0</v>
      </c>
      <c r="S67">
        <v>0</v>
      </c>
      <c r="T67">
        <v>-6</v>
      </c>
      <c r="U67">
        <f t="shared" si="29"/>
        <v>126</v>
      </c>
      <c r="V67">
        <v>0</v>
      </c>
      <c r="W67">
        <f t="shared" si="30"/>
        <v>126</v>
      </c>
      <c r="X67">
        <v>5</v>
      </c>
      <c r="Y67">
        <v>2</v>
      </c>
      <c r="Z67">
        <f t="shared" si="31"/>
        <v>25.2</v>
      </c>
      <c r="AA67" t="s">
        <v>16</v>
      </c>
      <c r="AB67">
        <v>4423</v>
      </c>
      <c r="AC67">
        <v>0</v>
      </c>
      <c r="AE67">
        <v>-11</v>
      </c>
      <c r="AF67">
        <f t="shared" si="32"/>
        <v>4412</v>
      </c>
      <c r="AG67">
        <v>1920</v>
      </c>
      <c r="AH67">
        <f t="shared" si="33"/>
        <v>6332</v>
      </c>
      <c r="AI67">
        <v>196</v>
      </c>
      <c r="AJ67">
        <f t="shared" si="34"/>
        <v>6</v>
      </c>
      <c r="AK67">
        <f t="shared" ref="AK67:AK86" si="51">IFERROR(AH67/AI67,0)</f>
        <v>32.306122448979593</v>
      </c>
      <c r="AL67" t="s">
        <v>19</v>
      </c>
      <c r="AM67">
        <v>2196</v>
      </c>
      <c r="AN67">
        <v>280</v>
      </c>
      <c r="AO67">
        <v>-32</v>
      </c>
      <c r="AP67">
        <f t="shared" si="35"/>
        <v>2444</v>
      </c>
      <c r="AQ67">
        <v>480</v>
      </c>
      <c r="AR67">
        <f t="shared" si="36"/>
        <v>2924</v>
      </c>
      <c r="AS67">
        <v>74</v>
      </c>
      <c r="AT67">
        <f t="shared" si="37"/>
        <v>6</v>
      </c>
      <c r="AU67">
        <f t="shared" si="38"/>
        <v>39.513513513513516</v>
      </c>
      <c r="AV67" t="s">
        <v>20</v>
      </c>
      <c r="AW67">
        <v>1520</v>
      </c>
      <c r="AX67">
        <v>0</v>
      </c>
      <c r="AY67">
        <v>-14</v>
      </c>
      <c r="AZ67">
        <f t="shared" si="39"/>
        <v>1506</v>
      </c>
      <c r="BA67">
        <v>0</v>
      </c>
      <c r="BB67">
        <f t="shared" si="40"/>
        <v>1506</v>
      </c>
      <c r="BC67">
        <v>79</v>
      </c>
      <c r="BD67">
        <f t="shared" si="41"/>
        <v>7</v>
      </c>
      <c r="BE67">
        <f t="shared" si="42"/>
        <v>19.063291139240505</v>
      </c>
      <c r="BF67" t="s">
        <v>21</v>
      </c>
      <c r="BG67">
        <v>761</v>
      </c>
      <c r="BH67">
        <v>0</v>
      </c>
      <c r="BI67">
        <v>0</v>
      </c>
      <c r="BJ67">
        <f t="shared" si="43"/>
        <v>761</v>
      </c>
      <c r="BK67">
        <v>0</v>
      </c>
      <c r="BL67">
        <f t="shared" si="44"/>
        <v>761</v>
      </c>
      <c r="BM67">
        <v>25</v>
      </c>
      <c r="BN67">
        <f t="shared" si="45"/>
        <v>5</v>
      </c>
      <c r="BO67">
        <f t="shared" si="46"/>
        <v>30.44</v>
      </c>
      <c r="BP67" t="s">
        <v>22</v>
      </c>
      <c r="BQ67">
        <v>1225</v>
      </c>
      <c r="BR67">
        <v>0</v>
      </c>
      <c r="BS67">
        <v>-21</v>
      </c>
      <c r="BT67">
        <f t="shared" si="47"/>
        <v>1204</v>
      </c>
      <c r="BU67">
        <v>0</v>
      </c>
      <c r="BV67">
        <f t="shared" si="48"/>
        <v>1204</v>
      </c>
      <c r="BW67">
        <v>14</v>
      </c>
      <c r="BX67">
        <f t="shared" si="49"/>
        <v>5</v>
      </c>
      <c r="BY67">
        <f t="shared" si="50"/>
        <v>86</v>
      </c>
      <c r="BZ67" t="s">
        <v>23</v>
      </c>
      <c r="CA67">
        <v>-4144</v>
      </c>
    </row>
    <row r="68" spans="1:79" ht="17.25" customHeight="1" x14ac:dyDescent="0.3">
      <c r="A68" s="2">
        <v>44553</v>
      </c>
      <c r="B68" t="s">
        <v>156</v>
      </c>
      <c r="C68" t="s">
        <v>157</v>
      </c>
      <c r="D68" t="s">
        <v>27</v>
      </c>
      <c r="E68" t="s">
        <v>4</v>
      </c>
      <c r="F68">
        <v>418</v>
      </c>
      <c r="G68">
        <v>0</v>
      </c>
      <c r="H68">
        <v>0</v>
      </c>
      <c r="I68">
        <v>0</v>
      </c>
      <c r="J68">
        <f t="shared" si="26"/>
        <v>418</v>
      </c>
      <c r="K68">
        <v>0</v>
      </c>
      <c r="L68">
        <f t="shared" si="27"/>
        <v>418</v>
      </c>
      <c r="M68">
        <v>28</v>
      </c>
      <c r="N68">
        <v>1</v>
      </c>
      <c r="O68">
        <f t="shared" si="28"/>
        <v>14.928571428571429</v>
      </c>
      <c r="P68" t="s">
        <v>15</v>
      </c>
      <c r="Q68">
        <v>202</v>
      </c>
      <c r="R68">
        <v>0</v>
      </c>
      <c r="S68">
        <v>0</v>
      </c>
      <c r="T68">
        <v>0</v>
      </c>
      <c r="U68">
        <f t="shared" si="29"/>
        <v>202</v>
      </c>
      <c r="V68">
        <v>0</v>
      </c>
      <c r="W68">
        <f t="shared" si="30"/>
        <v>202</v>
      </c>
      <c r="X68">
        <v>1</v>
      </c>
      <c r="Y68">
        <v>2</v>
      </c>
      <c r="Z68">
        <f t="shared" si="31"/>
        <v>202</v>
      </c>
      <c r="AA68" t="s">
        <v>16</v>
      </c>
      <c r="AB68">
        <v>2129</v>
      </c>
      <c r="AC68">
        <v>0</v>
      </c>
      <c r="AE68">
        <v>0</v>
      </c>
      <c r="AF68">
        <f t="shared" si="32"/>
        <v>2129</v>
      </c>
      <c r="AG68">
        <v>400</v>
      </c>
      <c r="AH68">
        <f t="shared" si="33"/>
        <v>2529</v>
      </c>
      <c r="AI68">
        <v>67</v>
      </c>
      <c r="AJ68">
        <f t="shared" si="34"/>
        <v>6</v>
      </c>
      <c r="AK68">
        <f t="shared" si="51"/>
        <v>37.746268656716417</v>
      </c>
      <c r="AL68" t="s">
        <v>19</v>
      </c>
      <c r="AM68">
        <v>857</v>
      </c>
      <c r="AN68">
        <v>0</v>
      </c>
      <c r="AO68">
        <v>0</v>
      </c>
      <c r="AP68">
        <f t="shared" si="35"/>
        <v>857</v>
      </c>
      <c r="AQ68">
        <v>400</v>
      </c>
      <c r="AR68">
        <f t="shared" si="36"/>
        <v>1257</v>
      </c>
      <c r="AS68">
        <v>23</v>
      </c>
      <c r="AT68">
        <f t="shared" si="37"/>
        <v>6</v>
      </c>
      <c r="AU68">
        <f t="shared" si="38"/>
        <v>54.652173913043477</v>
      </c>
      <c r="AV68" t="s">
        <v>20</v>
      </c>
      <c r="AW68">
        <v>1612</v>
      </c>
      <c r="AX68">
        <v>0</v>
      </c>
      <c r="AY68">
        <v>-17</v>
      </c>
      <c r="AZ68">
        <f t="shared" si="39"/>
        <v>1595</v>
      </c>
      <c r="BA68">
        <v>0</v>
      </c>
      <c r="BB68">
        <f t="shared" si="40"/>
        <v>1595</v>
      </c>
      <c r="BC68">
        <v>35</v>
      </c>
      <c r="BD68">
        <f t="shared" si="41"/>
        <v>7</v>
      </c>
      <c r="BE68">
        <f t="shared" si="42"/>
        <v>45.571428571428569</v>
      </c>
      <c r="BF68" t="s">
        <v>21</v>
      </c>
      <c r="BG68">
        <v>821</v>
      </c>
      <c r="BH68">
        <v>0</v>
      </c>
      <c r="BI68">
        <v>0</v>
      </c>
      <c r="BJ68">
        <f t="shared" si="43"/>
        <v>821</v>
      </c>
      <c r="BK68">
        <v>0</v>
      </c>
      <c r="BL68">
        <f t="shared" si="44"/>
        <v>821</v>
      </c>
      <c r="BM68">
        <v>9</v>
      </c>
      <c r="BN68">
        <f t="shared" si="45"/>
        <v>5</v>
      </c>
      <c r="BO68">
        <f t="shared" si="46"/>
        <v>91.222222222222229</v>
      </c>
      <c r="BP68" t="s">
        <v>22</v>
      </c>
      <c r="BQ68">
        <v>2788</v>
      </c>
      <c r="BR68">
        <v>0</v>
      </c>
      <c r="BS68">
        <v>0</v>
      </c>
      <c r="BT68">
        <f t="shared" si="47"/>
        <v>2788</v>
      </c>
      <c r="BU68">
        <v>0</v>
      </c>
      <c r="BV68">
        <f t="shared" si="48"/>
        <v>2788</v>
      </c>
      <c r="BW68">
        <v>22</v>
      </c>
      <c r="BX68">
        <f t="shared" si="49"/>
        <v>5</v>
      </c>
      <c r="BY68">
        <f t="shared" si="50"/>
        <v>126.72727272727273</v>
      </c>
      <c r="BZ68" t="s">
        <v>23</v>
      </c>
      <c r="CA68">
        <v>1680</v>
      </c>
    </row>
    <row r="69" spans="1:79" ht="17.25" customHeight="1" x14ac:dyDescent="0.3">
      <c r="A69" s="2">
        <v>44553</v>
      </c>
      <c r="B69" t="s">
        <v>158</v>
      </c>
      <c r="C69" t="s">
        <v>159</v>
      </c>
      <c r="D69" t="s">
        <v>27</v>
      </c>
      <c r="E69" t="s">
        <v>4</v>
      </c>
      <c r="F69">
        <v>129</v>
      </c>
      <c r="G69">
        <v>0</v>
      </c>
      <c r="H69">
        <v>0</v>
      </c>
      <c r="I69">
        <v>0</v>
      </c>
      <c r="J69">
        <f t="shared" si="26"/>
        <v>129</v>
      </c>
      <c r="K69">
        <v>0</v>
      </c>
      <c r="L69">
        <f t="shared" si="27"/>
        <v>129</v>
      </c>
      <c r="M69">
        <v>2</v>
      </c>
      <c r="N69">
        <v>1</v>
      </c>
      <c r="O69">
        <f t="shared" si="28"/>
        <v>64.5</v>
      </c>
      <c r="P69" t="s">
        <v>15</v>
      </c>
      <c r="Q69">
        <v>42</v>
      </c>
      <c r="R69">
        <v>200</v>
      </c>
      <c r="S69">
        <v>0</v>
      </c>
      <c r="T69">
        <v>0</v>
      </c>
      <c r="U69">
        <f t="shared" si="29"/>
        <v>242</v>
      </c>
      <c r="V69">
        <v>0</v>
      </c>
      <c r="W69">
        <f t="shared" si="30"/>
        <v>242</v>
      </c>
      <c r="X69">
        <v>0</v>
      </c>
      <c r="Y69">
        <v>2</v>
      </c>
      <c r="Z69">
        <f t="shared" si="31"/>
        <v>0</v>
      </c>
      <c r="AA69" t="s">
        <v>16</v>
      </c>
      <c r="AB69">
        <v>1797</v>
      </c>
      <c r="AC69">
        <v>0</v>
      </c>
      <c r="AE69">
        <v>-40</v>
      </c>
      <c r="AF69">
        <f t="shared" si="32"/>
        <v>1757</v>
      </c>
      <c r="AG69">
        <v>0</v>
      </c>
      <c r="AH69">
        <f t="shared" si="33"/>
        <v>1757</v>
      </c>
      <c r="AI69">
        <v>4</v>
      </c>
      <c r="AJ69">
        <f t="shared" si="34"/>
        <v>6</v>
      </c>
      <c r="AK69">
        <f t="shared" si="51"/>
        <v>439.25</v>
      </c>
      <c r="AL69" t="s">
        <v>19</v>
      </c>
      <c r="AM69">
        <v>581</v>
      </c>
      <c r="AN69">
        <v>1267</v>
      </c>
      <c r="AO69">
        <v>-2</v>
      </c>
      <c r="AP69">
        <f t="shared" si="35"/>
        <v>1846</v>
      </c>
      <c r="AQ69">
        <v>0</v>
      </c>
      <c r="AR69">
        <f t="shared" si="36"/>
        <v>1846</v>
      </c>
      <c r="AS69">
        <v>1</v>
      </c>
      <c r="AT69">
        <f t="shared" si="37"/>
        <v>6</v>
      </c>
      <c r="AU69">
        <f t="shared" si="38"/>
        <v>1846</v>
      </c>
      <c r="AV69" t="s">
        <v>20</v>
      </c>
      <c r="AW69">
        <v>85</v>
      </c>
      <c r="AX69">
        <v>100</v>
      </c>
      <c r="AY69">
        <v>0</v>
      </c>
      <c r="AZ69">
        <f t="shared" si="39"/>
        <v>185</v>
      </c>
      <c r="BA69">
        <v>0</v>
      </c>
      <c r="BB69">
        <f t="shared" si="40"/>
        <v>185</v>
      </c>
      <c r="BC69">
        <v>3</v>
      </c>
      <c r="BD69">
        <f t="shared" si="41"/>
        <v>7</v>
      </c>
      <c r="BE69">
        <f t="shared" si="42"/>
        <v>61.666666666666664</v>
      </c>
      <c r="BF69" t="s">
        <v>21</v>
      </c>
      <c r="BG69">
        <v>24</v>
      </c>
      <c r="BH69">
        <v>40</v>
      </c>
      <c r="BI69">
        <v>0</v>
      </c>
      <c r="BJ69">
        <f t="shared" si="43"/>
        <v>64</v>
      </c>
      <c r="BK69">
        <v>0</v>
      </c>
      <c r="BL69">
        <f t="shared" si="44"/>
        <v>64</v>
      </c>
      <c r="BM69">
        <v>1</v>
      </c>
      <c r="BN69">
        <f t="shared" si="45"/>
        <v>5</v>
      </c>
      <c r="BO69">
        <f t="shared" si="46"/>
        <v>64</v>
      </c>
      <c r="BP69" t="s">
        <v>22</v>
      </c>
      <c r="BQ69">
        <v>25</v>
      </c>
      <c r="BR69">
        <v>200</v>
      </c>
      <c r="BS69">
        <v>0</v>
      </c>
      <c r="BT69">
        <f t="shared" si="47"/>
        <v>225</v>
      </c>
      <c r="BU69">
        <v>0</v>
      </c>
      <c r="BV69">
        <f t="shared" si="48"/>
        <v>225</v>
      </c>
      <c r="BW69">
        <v>0</v>
      </c>
      <c r="BX69">
        <f t="shared" si="49"/>
        <v>5</v>
      </c>
      <c r="BY69">
        <f t="shared" si="50"/>
        <v>0</v>
      </c>
      <c r="BZ69" t="s">
        <v>23</v>
      </c>
      <c r="CA69">
        <v>1400</v>
      </c>
    </row>
    <row r="70" spans="1:79" ht="17.25" customHeight="1" x14ac:dyDescent="0.3">
      <c r="A70" s="2">
        <v>44553</v>
      </c>
      <c r="B70" t="s">
        <v>160</v>
      </c>
      <c r="C70" t="s">
        <v>161</v>
      </c>
      <c r="D70" t="s">
        <v>27</v>
      </c>
      <c r="E70" t="s">
        <v>4</v>
      </c>
      <c r="F70">
        <v>0</v>
      </c>
      <c r="G70">
        <v>0</v>
      </c>
      <c r="H70">
        <v>0</v>
      </c>
      <c r="I70">
        <v>0</v>
      </c>
      <c r="J70">
        <f t="shared" si="26"/>
        <v>0</v>
      </c>
      <c r="K70">
        <v>0</v>
      </c>
      <c r="L70">
        <f t="shared" si="27"/>
        <v>0</v>
      </c>
      <c r="M70">
        <v>10</v>
      </c>
      <c r="N70">
        <v>1</v>
      </c>
      <c r="O70">
        <f t="shared" si="28"/>
        <v>0</v>
      </c>
      <c r="P70" t="s">
        <v>15</v>
      </c>
      <c r="Q70">
        <v>3</v>
      </c>
      <c r="R70">
        <v>0</v>
      </c>
      <c r="S70">
        <v>0</v>
      </c>
      <c r="T70">
        <v>0</v>
      </c>
      <c r="U70">
        <f t="shared" si="29"/>
        <v>3</v>
      </c>
      <c r="V70">
        <v>0</v>
      </c>
      <c r="W70">
        <f t="shared" si="30"/>
        <v>3</v>
      </c>
      <c r="X70">
        <v>1</v>
      </c>
      <c r="Y70">
        <v>2</v>
      </c>
      <c r="Z70">
        <f t="shared" si="31"/>
        <v>3</v>
      </c>
      <c r="AA70" t="s">
        <v>16</v>
      </c>
      <c r="AB70">
        <v>5</v>
      </c>
      <c r="AC70">
        <v>0</v>
      </c>
      <c r="AE70">
        <v>0</v>
      </c>
      <c r="AF70">
        <f t="shared" si="32"/>
        <v>5</v>
      </c>
      <c r="AG70">
        <v>0</v>
      </c>
      <c r="AH70">
        <f t="shared" si="33"/>
        <v>5</v>
      </c>
      <c r="AI70">
        <v>5</v>
      </c>
      <c r="AJ70">
        <f>4+2</f>
        <v>6</v>
      </c>
      <c r="AK70">
        <f t="shared" si="51"/>
        <v>1</v>
      </c>
      <c r="AL70" t="s">
        <v>19</v>
      </c>
      <c r="AM70">
        <v>8</v>
      </c>
      <c r="AN70">
        <v>0</v>
      </c>
      <c r="AO70">
        <v>0</v>
      </c>
      <c r="AP70">
        <f t="shared" si="35"/>
        <v>8</v>
      </c>
      <c r="AQ70">
        <v>0</v>
      </c>
      <c r="AR70">
        <f t="shared" si="36"/>
        <v>8</v>
      </c>
      <c r="AS70">
        <v>4</v>
      </c>
      <c r="AT70">
        <f t="shared" si="37"/>
        <v>6</v>
      </c>
      <c r="AU70">
        <f t="shared" si="38"/>
        <v>2</v>
      </c>
      <c r="AV70" t="s">
        <v>20</v>
      </c>
      <c r="AW70">
        <v>0</v>
      </c>
      <c r="AX70">
        <v>0</v>
      </c>
      <c r="AY70">
        <v>0</v>
      </c>
      <c r="AZ70">
        <f t="shared" si="39"/>
        <v>0</v>
      </c>
      <c r="BA70">
        <v>0</v>
      </c>
      <c r="BB70">
        <f t="shared" si="40"/>
        <v>0</v>
      </c>
      <c r="BC70">
        <v>7</v>
      </c>
      <c r="BD70">
        <f t="shared" si="41"/>
        <v>7</v>
      </c>
      <c r="BE70">
        <f t="shared" si="42"/>
        <v>0</v>
      </c>
      <c r="BF70" t="s">
        <v>21</v>
      </c>
      <c r="BG70">
        <v>0</v>
      </c>
      <c r="BH70">
        <v>0</v>
      </c>
      <c r="BI70">
        <v>0</v>
      </c>
      <c r="BJ70">
        <f t="shared" si="43"/>
        <v>0</v>
      </c>
      <c r="BK70">
        <v>0</v>
      </c>
      <c r="BL70">
        <f t="shared" si="44"/>
        <v>0</v>
      </c>
      <c r="BM70">
        <v>4</v>
      </c>
      <c r="BN70">
        <f t="shared" si="45"/>
        <v>5</v>
      </c>
      <c r="BO70">
        <f t="shared" si="46"/>
        <v>0</v>
      </c>
      <c r="BP70" t="s">
        <v>22</v>
      </c>
      <c r="BQ70">
        <v>6</v>
      </c>
      <c r="BR70">
        <v>0</v>
      </c>
      <c r="BS70">
        <v>0</v>
      </c>
      <c r="BT70">
        <f t="shared" si="47"/>
        <v>6</v>
      </c>
      <c r="BU70">
        <v>0</v>
      </c>
      <c r="BV70">
        <f t="shared" si="48"/>
        <v>6</v>
      </c>
      <c r="BW70">
        <v>9</v>
      </c>
      <c r="BX70">
        <f t="shared" si="49"/>
        <v>5</v>
      </c>
      <c r="BY70">
        <f t="shared" si="50"/>
        <v>0.66666666666666663</v>
      </c>
      <c r="BZ70" t="s">
        <v>23</v>
      </c>
      <c r="CA70">
        <v>0</v>
      </c>
    </row>
    <row r="71" spans="1:79" ht="17.25" customHeight="1" x14ac:dyDescent="0.3">
      <c r="A71" s="2">
        <v>44553</v>
      </c>
      <c r="B71" t="s">
        <v>162</v>
      </c>
      <c r="C71" t="s">
        <v>163</v>
      </c>
      <c r="D71" t="s">
        <v>27</v>
      </c>
      <c r="E71" t="s">
        <v>4</v>
      </c>
      <c r="F71">
        <v>252</v>
      </c>
      <c r="G71">
        <v>0</v>
      </c>
      <c r="H71">
        <v>0</v>
      </c>
      <c r="I71">
        <v>0</v>
      </c>
      <c r="J71">
        <f t="shared" si="26"/>
        <v>252</v>
      </c>
      <c r="K71">
        <v>0</v>
      </c>
      <c r="L71">
        <f t="shared" si="27"/>
        <v>252</v>
      </c>
      <c r="M71">
        <v>3</v>
      </c>
      <c r="N71">
        <v>1</v>
      </c>
      <c r="O71">
        <f t="shared" si="28"/>
        <v>84</v>
      </c>
      <c r="P71" t="s">
        <v>15</v>
      </c>
      <c r="Q71">
        <v>50</v>
      </c>
      <c r="R71">
        <v>0</v>
      </c>
      <c r="S71">
        <v>0</v>
      </c>
      <c r="T71">
        <v>0</v>
      </c>
      <c r="U71">
        <f t="shared" si="29"/>
        <v>50</v>
      </c>
      <c r="V71">
        <v>0</v>
      </c>
      <c r="W71">
        <f t="shared" si="30"/>
        <v>50</v>
      </c>
      <c r="X71">
        <v>1</v>
      </c>
      <c r="Y71">
        <v>2</v>
      </c>
      <c r="Z71">
        <f t="shared" si="31"/>
        <v>50</v>
      </c>
      <c r="AA71" t="s">
        <v>16</v>
      </c>
      <c r="AB71">
        <v>167</v>
      </c>
      <c r="AC71">
        <v>0</v>
      </c>
      <c r="AE71">
        <v>0</v>
      </c>
      <c r="AF71">
        <f t="shared" si="32"/>
        <v>167</v>
      </c>
      <c r="AG71">
        <v>0</v>
      </c>
      <c r="AH71">
        <f t="shared" si="33"/>
        <v>167</v>
      </c>
      <c r="AI71">
        <v>13</v>
      </c>
      <c r="AJ71">
        <f t="shared" si="34"/>
        <v>6</v>
      </c>
      <c r="AK71">
        <f t="shared" si="51"/>
        <v>12.846153846153847</v>
      </c>
      <c r="AL71" t="s">
        <v>19</v>
      </c>
      <c r="AM71">
        <v>104</v>
      </c>
      <c r="AN71">
        <v>0</v>
      </c>
      <c r="AO71">
        <v>-34</v>
      </c>
      <c r="AP71">
        <f t="shared" si="35"/>
        <v>70</v>
      </c>
      <c r="AQ71">
        <v>0</v>
      </c>
      <c r="AR71">
        <f t="shared" si="36"/>
        <v>70</v>
      </c>
      <c r="AS71">
        <v>2</v>
      </c>
      <c r="AT71">
        <f t="shared" si="37"/>
        <v>6</v>
      </c>
      <c r="AU71">
        <f t="shared" si="38"/>
        <v>35</v>
      </c>
      <c r="AV71" t="s">
        <v>20</v>
      </c>
      <c r="AW71">
        <v>2</v>
      </c>
      <c r="AX71">
        <v>0</v>
      </c>
      <c r="AY71">
        <v>0</v>
      </c>
      <c r="AZ71">
        <f t="shared" si="39"/>
        <v>2</v>
      </c>
      <c r="BA71">
        <v>0</v>
      </c>
      <c r="BB71">
        <f t="shared" si="40"/>
        <v>2</v>
      </c>
      <c r="BC71">
        <v>2</v>
      </c>
      <c r="BD71">
        <f t="shared" si="41"/>
        <v>7</v>
      </c>
      <c r="BE71">
        <f t="shared" si="42"/>
        <v>1</v>
      </c>
      <c r="BF71" t="s">
        <v>21</v>
      </c>
      <c r="BG71">
        <v>180</v>
      </c>
      <c r="BH71">
        <v>0</v>
      </c>
      <c r="BI71">
        <v>0</v>
      </c>
      <c r="BJ71">
        <f t="shared" si="43"/>
        <v>180</v>
      </c>
      <c r="BK71">
        <v>0</v>
      </c>
      <c r="BL71">
        <f t="shared" si="44"/>
        <v>180</v>
      </c>
      <c r="BM71">
        <v>1</v>
      </c>
      <c r="BN71">
        <f t="shared" si="45"/>
        <v>5</v>
      </c>
      <c r="BO71">
        <f t="shared" si="46"/>
        <v>180</v>
      </c>
      <c r="BP71" t="s">
        <v>22</v>
      </c>
      <c r="BQ71">
        <v>697</v>
      </c>
      <c r="BR71">
        <v>0</v>
      </c>
      <c r="BS71">
        <v>-4</v>
      </c>
      <c r="BT71">
        <f t="shared" si="47"/>
        <v>693</v>
      </c>
      <c r="BU71">
        <v>0</v>
      </c>
      <c r="BV71">
        <f t="shared" si="48"/>
        <v>693</v>
      </c>
      <c r="BW71">
        <v>3</v>
      </c>
      <c r="BX71">
        <f t="shared" si="49"/>
        <v>5</v>
      </c>
      <c r="BY71">
        <f t="shared" si="50"/>
        <v>231</v>
      </c>
      <c r="BZ71" t="s">
        <v>23</v>
      </c>
      <c r="CA71">
        <v>116</v>
      </c>
    </row>
    <row r="72" spans="1:79" ht="17.25" customHeight="1" x14ac:dyDescent="0.3">
      <c r="A72" s="2">
        <v>44553</v>
      </c>
      <c r="B72" t="s">
        <v>164</v>
      </c>
      <c r="C72" t="s">
        <v>165</v>
      </c>
      <c r="D72" t="s">
        <v>27</v>
      </c>
      <c r="E72" t="s">
        <v>4</v>
      </c>
      <c r="F72">
        <v>1</v>
      </c>
      <c r="G72">
        <v>0</v>
      </c>
      <c r="H72">
        <v>0</v>
      </c>
      <c r="I72">
        <v>-1</v>
      </c>
      <c r="J72">
        <f t="shared" si="26"/>
        <v>0</v>
      </c>
      <c r="K72">
        <v>0</v>
      </c>
      <c r="L72">
        <f t="shared" si="27"/>
        <v>0</v>
      </c>
      <c r="M72">
        <v>7</v>
      </c>
      <c r="N72">
        <v>1</v>
      </c>
      <c r="O72">
        <f t="shared" si="28"/>
        <v>0</v>
      </c>
      <c r="P72" t="s">
        <v>15</v>
      </c>
      <c r="Q72">
        <v>19</v>
      </c>
      <c r="R72">
        <v>0</v>
      </c>
      <c r="S72">
        <v>0</v>
      </c>
      <c r="T72">
        <v>0</v>
      </c>
      <c r="U72">
        <f t="shared" si="29"/>
        <v>19</v>
      </c>
      <c r="V72">
        <v>0</v>
      </c>
      <c r="W72">
        <f t="shared" si="30"/>
        <v>19</v>
      </c>
      <c r="X72">
        <v>2</v>
      </c>
      <c r="Y72">
        <v>2</v>
      </c>
      <c r="Z72">
        <f t="shared" si="31"/>
        <v>9.5</v>
      </c>
      <c r="AA72" t="s">
        <v>16</v>
      </c>
      <c r="AB72">
        <v>204</v>
      </c>
      <c r="AC72">
        <v>0</v>
      </c>
      <c r="AE72">
        <v>0</v>
      </c>
      <c r="AF72">
        <f t="shared" si="32"/>
        <v>204</v>
      </c>
      <c r="AG72">
        <v>0</v>
      </c>
      <c r="AH72">
        <f t="shared" si="33"/>
        <v>204</v>
      </c>
      <c r="AI72">
        <v>3</v>
      </c>
      <c r="AJ72">
        <f t="shared" si="34"/>
        <v>6</v>
      </c>
      <c r="AK72">
        <f t="shared" si="51"/>
        <v>68</v>
      </c>
      <c r="AL72" t="s">
        <v>19</v>
      </c>
      <c r="AM72">
        <v>45</v>
      </c>
      <c r="AN72">
        <v>0</v>
      </c>
      <c r="AO72">
        <v>-33</v>
      </c>
      <c r="AP72">
        <f t="shared" si="35"/>
        <v>12</v>
      </c>
      <c r="AQ72">
        <v>0</v>
      </c>
      <c r="AR72">
        <f t="shared" si="36"/>
        <v>12</v>
      </c>
      <c r="AS72">
        <v>1</v>
      </c>
      <c r="AT72">
        <f t="shared" si="37"/>
        <v>6</v>
      </c>
      <c r="AU72">
        <f t="shared" si="38"/>
        <v>12</v>
      </c>
      <c r="AV72" t="s">
        <v>20</v>
      </c>
      <c r="AW72">
        <v>68</v>
      </c>
      <c r="AX72">
        <v>0</v>
      </c>
      <c r="AY72">
        <v>0</v>
      </c>
      <c r="AZ72">
        <f t="shared" si="39"/>
        <v>68</v>
      </c>
      <c r="BA72">
        <v>400</v>
      </c>
      <c r="BB72">
        <f t="shared" si="40"/>
        <v>468</v>
      </c>
      <c r="BC72">
        <v>1</v>
      </c>
      <c r="BD72">
        <f t="shared" si="41"/>
        <v>7</v>
      </c>
      <c r="BE72">
        <f t="shared" si="42"/>
        <v>468</v>
      </c>
      <c r="BF72" t="s">
        <v>21</v>
      </c>
      <c r="BG72">
        <v>105</v>
      </c>
      <c r="BH72">
        <v>0</v>
      </c>
      <c r="BI72">
        <v>0</v>
      </c>
      <c r="BJ72">
        <f t="shared" si="43"/>
        <v>105</v>
      </c>
      <c r="BK72">
        <v>0</v>
      </c>
      <c r="BL72">
        <f t="shared" si="44"/>
        <v>105</v>
      </c>
      <c r="BM72">
        <v>1</v>
      </c>
      <c r="BN72">
        <f t="shared" si="45"/>
        <v>5</v>
      </c>
      <c r="BO72">
        <f t="shared" si="46"/>
        <v>105</v>
      </c>
      <c r="BP72" t="s">
        <v>22</v>
      </c>
      <c r="BQ72">
        <v>239</v>
      </c>
      <c r="BR72">
        <v>0</v>
      </c>
      <c r="BS72">
        <v>-4</v>
      </c>
      <c r="BT72">
        <f t="shared" si="47"/>
        <v>235</v>
      </c>
      <c r="BU72">
        <v>0</v>
      </c>
      <c r="BV72">
        <f t="shared" si="48"/>
        <v>235</v>
      </c>
      <c r="BW72">
        <v>4</v>
      </c>
      <c r="BX72">
        <f t="shared" si="49"/>
        <v>5</v>
      </c>
      <c r="BY72">
        <f t="shared" si="50"/>
        <v>58.75</v>
      </c>
      <c r="BZ72" t="s">
        <v>23</v>
      </c>
      <c r="CA72">
        <v>0</v>
      </c>
    </row>
    <row r="73" spans="1:79" ht="17.25" customHeight="1" x14ac:dyDescent="0.3">
      <c r="A73" s="2">
        <v>44553</v>
      </c>
      <c r="B73" t="s">
        <v>166</v>
      </c>
      <c r="C73" t="s">
        <v>167</v>
      </c>
      <c r="D73" t="s">
        <v>27</v>
      </c>
      <c r="E73" t="s">
        <v>4</v>
      </c>
      <c r="F73">
        <v>494</v>
      </c>
      <c r="G73">
        <v>720</v>
      </c>
      <c r="H73">
        <v>0</v>
      </c>
      <c r="I73">
        <v>0</v>
      </c>
      <c r="J73">
        <f t="shared" si="26"/>
        <v>1214</v>
      </c>
      <c r="K73">
        <v>0</v>
      </c>
      <c r="L73">
        <f t="shared" si="27"/>
        <v>1214</v>
      </c>
      <c r="M73">
        <v>64</v>
      </c>
      <c r="N73">
        <v>1</v>
      </c>
      <c r="O73">
        <f t="shared" si="28"/>
        <v>18.96875</v>
      </c>
      <c r="P73" t="s">
        <v>15</v>
      </c>
      <c r="Q73">
        <v>30</v>
      </c>
      <c r="R73">
        <v>0</v>
      </c>
      <c r="S73">
        <v>0</v>
      </c>
      <c r="T73">
        <v>0</v>
      </c>
      <c r="U73">
        <f t="shared" si="29"/>
        <v>30</v>
      </c>
      <c r="V73">
        <v>0</v>
      </c>
      <c r="W73">
        <f t="shared" si="30"/>
        <v>30</v>
      </c>
      <c r="X73">
        <v>1</v>
      </c>
      <c r="Y73">
        <v>2</v>
      </c>
      <c r="Z73">
        <f t="shared" si="31"/>
        <v>30</v>
      </c>
      <c r="AA73" t="s">
        <v>16</v>
      </c>
      <c r="AB73">
        <v>5640</v>
      </c>
      <c r="AC73">
        <v>0</v>
      </c>
      <c r="AE73">
        <v>-300</v>
      </c>
      <c r="AF73">
        <f t="shared" si="32"/>
        <v>5340</v>
      </c>
      <c r="AG73">
        <v>0</v>
      </c>
      <c r="AH73">
        <f t="shared" si="33"/>
        <v>5340</v>
      </c>
      <c r="AI73">
        <v>28</v>
      </c>
      <c r="AJ73">
        <f t="shared" si="34"/>
        <v>6</v>
      </c>
      <c r="AK73">
        <f t="shared" si="51"/>
        <v>190.71428571428572</v>
      </c>
      <c r="AL73" t="s">
        <v>19</v>
      </c>
      <c r="AM73">
        <v>476</v>
      </c>
      <c r="AN73">
        <v>520</v>
      </c>
      <c r="AO73">
        <v>0</v>
      </c>
      <c r="AP73">
        <f t="shared" si="35"/>
        <v>996</v>
      </c>
      <c r="AQ73">
        <v>300</v>
      </c>
      <c r="AR73">
        <f t="shared" si="36"/>
        <v>1296</v>
      </c>
      <c r="AS73">
        <v>30</v>
      </c>
      <c r="AT73">
        <f t="shared" si="37"/>
        <v>6</v>
      </c>
      <c r="AU73">
        <f t="shared" si="38"/>
        <v>43.2</v>
      </c>
      <c r="AV73" t="s">
        <v>20</v>
      </c>
      <c r="AW73">
        <v>0</v>
      </c>
      <c r="AX73">
        <v>220</v>
      </c>
      <c r="AY73">
        <v>0</v>
      </c>
      <c r="AZ73">
        <f t="shared" si="39"/>
        <v>220</v>
      </c>
      <c r="BA73">
        <v>0</v>
      </c>
      <c r="BB73">
        <f t="shared" si="40"/>
        <v>220</v>
      </c>
      <c r="BC73">
        <v>2</v>
      </c>
      <c r="BD73">
        <f t="shared" si="41"/>
        <v>7</v>
      </c>
      <c r="BE73">
        <f t="shared" si="42"/>
        <v>110</v>
      </c>
      <c r="BF73" t="s">
        <v>21</v>
      </c>
      <c r="BG73">
        <v>215</v>
      </c>
      <c r="BH73">
        <v>0</v>
      </c>
      <c r="BI73">
        <v>0</v>
      </c>
      <c r="BJ73">
        <f t="shared" si="43"/>
        <v>215</v>
      </c>
      <c r="BK73">
        <v>1500</v>
      </c>
      <c r="BL73">
        <f t="shared" si="44"/>
        <v>1715</v>
      </c>
      <c r="BM73">
        <v>6</v>
      </c>
      <c r="BN73">
        <f t="shared" si="45"/>
        <v>5</v>
      </c>
      <c r="BO73">
        <f t="shared" si="46"/>
        <v>285.83333333333331</v>
      </c>
      <c r="BP73" t="s">
        <v>22</v>
      </c>
      <c r="BQ73">
        <v>525</v>
      </c>
      <c r="BR73">
        <v>683</v>
      </c>
      <c r="BS73">
        <v>-100</v>
      </c>
      <c r="BT73">
        <f t="shared" si="47"/>
        <v>1108</v>
      </c>
      <c r="BU73">
        <v>0</v>
      </c>
      <c r="BV73">
        <f t="shared" si="48"/>
        <v>1108</v>
      </c>
      <c r="BW73">
        <v>10</v>
      </c>
      <c r="BX73">
        <f t="shared" si="49"/>
        <v>5</v>
      </c>
      <c r="BY73">
        <f t="shared" si="50"/>
        <v>110.8</v>
      </c>
      <c r="BZ73" t="s">
        <v>23</v>
      </c>
      <c r="CA73">
        <v>-6900</v>
      </c>
    </row>
    <row r="74" spans="1:79" ht="17.25" customHeight="1" x14ac:dyDescent="0.3">
      <c r="A74" s="2">
        <v>44553</v>
      </c>
      <c r="B74" t="s">
        <v>168</v>
      </c>
      <c r="C74" t="s">
        <v>169</v>
      </c>
      <c r="D74" t="s">
        <v>27</v>
      </c>
      <c r="E74" t="s">
        <v>4</v>
      </c>
      <c r="F74">
        <v>384</v>
      </c>
      <c r="G74">
        <v>0</v>
      </c>
      <c r="H74">
        <v>0</v>
      </c>
      <c r="I74">
        <v>0</v>
      </c>
      <c r="J74">
        <f t="shared" si="26"/>
        <v>384</v>
      </c>
      <c r="K74">
        <v>0</v>
      </c>
      <c r="L74">
        <f t="shared" si="27"/>
        <v>384</v>
      </c>
      <c r="M74">
        <v>3</v>
      </c>
      <c r="N74">
        <v>1</v>
      </c>
      <c r="O74">
        <f t="shared" si="28"/>
        <v>128</v>
      </c>
      <c r="P74" t="s">
        <v>15</v>
      </c>
      <c r="Q74">
        <v>247</v>
      </c>
      <c r="R74">
        <v>0</v>
      </c>
      <c r="S74">
        <v>0</v>
      </c>
      <c r="T74">
        <v>0</v>
      </c>
      <c r="U74">
        <f t="shared" si="29"/>
        <v>247</v>
      </c>
      <c r="V74">
        <v>0</v>
      </c>
      <c r="W74">
        <f t="shared" si="30"/>
        <v>247</v>
      </c>
      <c r="X74">
        <v>1</v>
      </c>
      <c r="Y74">
        <v>2</v>
      </c>
      <c r="Z74">
        <f t="shared" si="31"/>
        <v>247</v>
      </c>
      <c r="AA74" t="s">
        <v>16</v>
      </c>
      <c r="AB74">
        <v>563</v>
      </c>
      <c r="AC74">
        <v>0</v>
      </c>
      <c r="AE74">
        <v>0</v>
      </c>
      <c r="AF74">
        <f t="shared" si="32"/>
        <v>563</v>
      </c>
      <c r="AG74">
        <v>0</v>
      </c>
      <c r="AH74">
        <f t="shared" si="33"/>
        <v>563</v>
      </c>
      <c r="AI74">
        <v>4</v>
      </c>
      <c r="AJ74">
        <f t="shared" si="34"/>
        <v>6</v>
      </c>
      <c r="AK74">
        <f t="shared" si="51"/>
        <v>140.75</v>
      </c>
      <c r="AL74" t="s">
        <v>19</v>
      </c>
      <c r="AM74">
        <v>269</v>
      </c>
      <c r="AN74">
        <v>710</v>
      </c>
      <c r="AO74">
        <v>0</v>
      </c>
      <c r="AP74">
        <f t="shared" si="35"/>
        <v>979</v>
      </c>
      <c r="AQ74">
        <v>0</v>
      </c>
      <c r="AR74">
        <f t="shared" si="36"/>
        <v>979</v>
      </c>
      <c r="AS74">
        <v>4</v>
      </c>
      <c r="AT74">
        <f t="shared" si="37"/>
        <v>6</v>
      </c>
      <c r="AU74">
        <f t="shared" si="38"/>
        <v>244.75</v>
      </c>
      <c r="AV74" t="s">
        <v>20</v>
      </c>
      <c r="AW74">
        <v>215</v>
      </c>
      <c r="AX74">
        <v>30</v>
      </c>
      <c r="AY74">
        <v>0</v>
      </c>
      <c r="AZ74">
        <f t="shared" si="39"/>
        <v>245</v>
      </c>
      <c r="BA74">
        <v>0</v>
      </c>
      <c r="BB74">
        <f t="shared" si="40"/>
        <v>245</v>
      </c>
      <c r="BC74">
        <v>1</v>
      </c>
      <c r="BD74">
        <f t="shared" si="41"/>
        <v>7</v>
      </c>
      <c r="BE74">
        <f t="shared" si="42"/>
        <v>245</v>
      </c>
      <c r="BF74" t="s">
        <v>21</v>
      </c>
      <c r="BG74">
        <v>565</v>
      </c>
      <c r="BH74">
        <v>380</v>
      </c>
      <c r="BI74">
        <v>0</v>
      </c>
      <c r="BJ74">
        <f t="shared" si="43"/>
        <v>945</v>
      </c>
      <c r="BK74">
        <v>0</v>
      </c>
      <c r="BL74">
        <f t="shared" si="44"/>
        <v>945</v>
      </c>
      <c r="BM74">
        <v>0</v>
      </c>
      <c r="BN74">
        <f t="shared" si="45"/>
        <v>5</v>
      </c>
      <c r="BO74">
        <f t="shared" si="46"/>
        <v>0</v>
      </c>
      <c r="BP74" t="s">
        <v>22</v>
      </c>
      <c r="BQ74">
        <v>118</v>
      </c>
      <c r="BR74">
        <v>250</v>
      </c>
      <c r="BS74">
        <v>0</v>
      </c>
      <c r="BT74">
        <f t="shared" si="47"/>
        <v>368</v>
      </c>
      <c r="BU74">
        <v>0</v>
      </c>
      <c r="BV74">
        <f t="shared" si="48"/>
        <v>368</v>
      </c>
      <c r="BW74">
        <v>2</v>
      </c>
      <c r="BX74">
        <f t="shared" si="49"/>
        <v>5</v>
      </c>
      <c r="BY74">
        <f t="shared" si="50"/>
        <v>184</v>
      </c>
      <c r="BZ74" t="s">
        <v>23</v>
      </c>
      <c r="CA74">
        <v>1500</v>
      </c>
    </row>
    <row r="75" spans="1:79" ht="17.25" customHeight="1" x14ac:dyDescent="0.3">
      <c r="A75" s="2">
        <v>44553</v>
      </c>
      <c r="B75" t="s">
        <v>170</v>
      </c>
      <c r="C75" t="s">
        <v>171</v>
      </c>
      <c r="D75" t="s">
        <v>27</v>
      </c>
      <c r="E75" t="s">
        <v>4</v>
      </c>
      <c r="F75">
        <v>93</v>
      </c>
      <c r="G75">
        <v>0</v>
      </c>
      <c r="H75">
        <v>0</v>
      </c>
      <c r="I75">
        <v>0</v>
      </c>
      <c r="J75">
        <f t="shared" si="26"/>
        <v>93</v>
      </c>
      <c r="K75">
        <v>0</v>
      </c>
      <c r="L75">
        <f t="shared" si="27"/>
        <v>93</v>
      </c>
      <c r="M75">
        <v>2</v>
      </c>
      <c r="N75">
        <v>1</v>
      </c>
      <c r="O75">
        <f t="shared" si="28"/>
        <v>46.5</v>
      </c>
      <c r="P75" t="s">
        <v>15</v>
      </c>
      <c r="Q75">
        <v>117</v>
      </c>
      <c r="R75">
        <v>0</v>
      </c>
      <c r="S75">
        <v>0</v>
      </c>
      <c r="T75">
        <v>0</v>
      </c>
      <c r="U75">
        <f t="shared" si="29"/>
        <v>117</v>
      </c>
      <c r="V75">
        <v>0</v>
      </c>
      <c r="W75">
        <f t="shared" si="30"/>
        <v>117</v>
      </c>
      <c r="X75">
        <v>0</v>
      </c>
      <c r="Y75">
        <v>2</v>
      </c>
      <c r="Z75">
        <f t="shared" si="31"/>
        <v>0</v>
      </c>
      <c r="AA75" t="s">
        <v>16</v>
      </c>
      <c r="AB75">
        <v>263</v>
      </c>
      <c r="AC75">
        <v>0</v>
      </c>
      <c r="AE75">
        <v>-2</v>
      </c>
      <c r="AF75">
        <f t="shared" si="32"/>
        <v>261</v>
      </c>
      <c r="AG75">
        <v>0</v>
      </c>
      <c r="AH75">
        <f t="shared" si="33"/>
        <v>261</v>
      </c>
      <c r="AI75">
        <v>4</v>
      </c>
      <c r="AJ75">
        <f t="shared" si="34"/>
        <v>6</v>
      </c>
      <c r="AK75">
        <f t="shared" si="51"/>
        <v>65.25</v>
      </c>
      <c r="AL75" t="s">
        <v>19</v>
      </c>
      <c r="AM75">
        <v>930</v>
      </c>
      <c r="AN75">
        <v>0</v>
      </c>
      <c r="AO75">
        <v>-2</v>
      </c>
      <c r="AP75">
        <f t="shared" si="35"/>
        <v>928</v>
      </c>
      <c r="AQ75">
        <v>0</v>
      </c>
      <c r="AR75">
        <f t="shared" si="36"/>
        <v>928</v>
      </c>
      <c r="AS75">
        <v>2</v>
      </c>
      <c r="AT75">
        <f t="shared" si="37"/>
        <v>6</v>
      </c>
      <c r="AU75">
        <f t="shared" si="38"/>
        <v>464</v>
      </c>
      <c r="AV75" t="s">
        <v>20</v>
      </c>
      <c r="AW75">
        <v>124</v>
      </c>
      <c r="AX75">
        <v>0</v>
      </c>
      <c r="AY75">
        <v>0</v>
      </c>
      <c r="AZ75">
        <f t="shared" si="39"/>
        <v>124</v>
      </c>
      <c r="BA75">
        <v>0</v>
      </c>
      <c r="BB75">
        <f t="shared" si="40"/>
        <v>124</v>
      </c>
      <c r="BC75">
        <v>3</v>
      </c>
      <c r="BD75">
        <f t="shared" si="41"/>
        <v>7</v>
      </c>
      <c r="BE75">
        <f t="shared" si="42"/>
        <v>41.333333333333336</v>
      </c>
      <c r="BF75" t="s">
        <v>21</v>
      </c>
      <c r="BG75">
        <v>414</v>
      </c>
      <c r="BH75">
        <v>0</v>
      </c>
      <c r="BI75">
        <v>0</v>
      </c>
      <c r="BJ75">
        <f t="shared" si="43"/>
        <v>414</v>
      </c>
      <c r="BK75">
        <v>0</v>
      </c>
      <c r="BL75">
        <f t="shared" si="44"/>
        <v>414</v>
      </c>
      <c r="BM75">
        <v>1</v>
      </c>
      <c r="BN75">
        <f t="shared" si="45"/>
        <v>5</v>
      </c>
      <c r="BO75">
        <f t="shared" si="46"/>
        <v>414</v>
      </c>
      <c r="BP75" t="s">
        <v>22</v>
      </c>
      <c r="BQ75">
        <v>769</v>
      </c>
      <c r="BR75">
        <v>0</v>
      </c>
      <c r="BS75">
        <v>0</v>
      </c>
      <c r="BT75">
        <f t="shared" si="47"/>
        <v>769</v>
      </c>
      <c r="BU75">
        <v>0</v>
      </c>
      <c r="BV75">
        <f t="shared" si="48"/>
        <v>769</v>
      </c>
      <c r="BW75">
        <v>2</v>
      </c>
      <c r="BX75">
        <f t="shared" si="49"/>
        <v>5</v>
      </c>
      <c r="BY75">
        <f t="shared" si="50"/>
        <v>384.5</v>
      </c>
      <c r="BZ75" t="s">
        <v>23</v>
      </c>
      <c r="CA75">
        <v>4200</v>
      </c>
    </row>
    <row r="76" spans="1:79" ht="17.25" customHeight="1" x14ac:dyDescent="0.3">
      <c r="A76" s="2">
        <v>44553</v>
      </c>
      <c r="B76" t="s">
        <v>172</v>
      </c>
      <c r="C76" t="s">
        <v>173</v>
      </c>
      <c r="D76" t="s">
        <v>27</v>
      </c>
      <c r="E76" t="s">
        <v>4</v>
      </c>
      <c r="F76">
        <v>155</v>
      </c>
      <c r="G76">
        <v>0</v>
      </c>
      <c r="H76">
        <v>0</v>
      </c>
      <c r="I76">
        <v>-5</v>
      </c>
      <c r="J76">
        <f t="shared" si="26"/>
        <v>150</v>
      </c>
      <c r="K76">
        <v>0</v>
      </c>
      <c r="L76">
        <f t="shared" si="27"/>
        <v>150</v>
      </c>
      <c r="M76">
        <v>6</v>
      </c>
      <c r="N76">
        <v>1</v>
      </c>
      <c r="O76">
        <f t="shared" si="28"/>
        <v>25</v>
      </c>
      <c r="P76" t="s">
        <v>15</v>
      </c>
      <c r="Q76">
        <v>216</v>
      </c>
      <c r="R76">
        <v>0</v>
      </c>
      <c r="S76">
        <v>0</v>
      </c>
      <c r="T76">
        <v>0</v>
      </c>
      <c r="U76">
        <f t="shared" si="29"/>
        <v>216</v>
      </c>
      <c r="V76">
        <v>0</v>
      </c>
      <c r="W76">
        <f t="shared" si="30"/>
        <v>216</v>
      </c>
      <c r="X76">
        <v>2</v>
      </c>
      <c r="Y76">
        <v>2</v>
      </c>
      <c r="Z76">
        <f t="shared" si="31"/>
        <v>108</v>
      </c>
      <c r="AA76" t="s">
        <v>16</v>
      </c>
      <c r="AB76">
        <v>1525</v>
      </c>
      <c r="AC76">
        <v>0</v>
      </c>
      <c r="AE76">
        <v>0</v>
      </c>
      <c r="AF76">
        <f t="shared" si="32"/>
        <v>1525</v>
      </c>
      <c r="AG76">
        <v>0</v>
      </c>
      <c r="AH76">
        <f t="shared" si="33"/>
        <v>1525</v>
      </c>
      <c r="AI76">
        <v>2</v>
      </c>
      <c r="AJ76">
        <f t="shared" si="34"/>
        <v>6</v>
      </c>
      <c r="AK76">
        <f t="shared" si="51"/>
        <v>762.5</v>
      </c>
      <c r="AL76" t="s">
        <v>19</v>
      </c>
      <c r="AM76">
        <v>879</v>
      </c>
      <c r="AN76">
        <v>0</v>
      </c>
      <c r="AO76">
        <v>-5</v>
      </c>
      <c r="AP76">
        <f t="shared" si="35"/>
        <v>874</v>
      </c>
      <c r="AQ76">
        <v>0</v>
      </c>
      <c r="AR76">
        <f t="shared" si="36"/>
        <v>874</v>
      </c>
      <c r="AS76">
        <v>10</v>
      </c>
      <c r="AT76">
        <f t="shared" si="37"/>
        <v>6</v>
      </c>
      <c r="AU76">
        <f t="shared" si="38"/>
        <v>87.4</v>
      </c>
      <c r="AV76" t="s">
        <v>20</v>
      </c>
      <c r="AW76">
        <v>117</v>
      </c>
      <c r="AX76">
        <v>15</v>
      </c>
      <c r="AY76">
        <v>0</v>
      </c>
      <c r="AZ76">
        <f t="shared" si="39"/>
        <v>132</v>
      </c>
      <c r="BA76">
        <v>0</v>
      </c>
      <c r="BB76">
        <f t="shared" si="40"/>
        <v>132</v>
      </c>
      <c r="BC76">
        <v>1</v>
      </c>
      <c r="BD76">
        <f t="shared" si="41"/>
        <v>7</v>
      </c>
      <c r="BE76">
        <f t="shared" si="42"/>
        <v>132</v>
      </c>
      <c r="BF76" t="s">
        <v>21</v>
      </c>
      <c r="BG76">
        <v>512</v>
      </c>
      <c r="BH76">
        <v>0</v>
      </c>
      <c r="BI76">
        <v>0</v>
      </c>
      <c r="BJ76">
        <f t="shared" si="43"/>
        <v>512</v>
      </c>
      <c r="BK76">
        <v>0</v>
      </c>
      <c r="BL76">
        <f t="shared" si="44"/>
        <v>512</v>
      </c>
      <c r="BM76">
        <v>2</v>
      </c>
      <c r="BN76">
        <f t="shared" si="45"/>
        <v>5</v>
      </c>
      <c r="BO76">
        <f t="shared" si="46"/>
        <v>256</v>
      </c>
      <c r="BP76" t="s">
        <v>22</v>
      </c>
      <c r="BQ76">
        <v>1858</v>
      </c>
      <c r="BR76">
        <v>0</v>
      </c>
      <c r="BS76">
        <v>0</v>
      </c>
      <c r="BT76">
        <f t="shared" si="47"/>
        <v>1858</v>
      </c>
      <c r="BU76">
        <v>0</v>
      </c>
      <c r="BV76">
        <f t="shared" si="48"/>
        <v>1858</v>
      </c>
      <c r="BW76">
        <v>10</v>
      </c>
      <c r="BX76">
        <f t="shared" si="49"/>
        <v>5</v>
      </c>
      <c r="BY76">
        <f t="shared" si="50"/>
        <v>185.8</v>
      </c>
      <c r="BZ76" t="s">
        <v>23</v>
      </c>
      <c r="CA76">
        <v>750</v>
      </c>
    </row>
    <row r="77" spans="1:79" ht="17.25" customHeight="1" x14ac:dyDescent="0.3">
      <c r="A77" s="2">
        <v>44553</v>
      </c>
      <c r="B77" t="s">
        <v>174</v>
      </c>
      <c r="C77" t="s">
        <v>175</v>
      </c>
      <c r="D77" t="s">
        <v>27</v>
      </c>
      <c r="E77" t="s">
        <v>4</v>
      </c>
      <c r="F77">
        <v>251</v>
      </c>
      <c r="G77">
        <v>0</v>
      </c>
      <c r="H77">
        <v>0</v>
      </c>
      <c r="I77">
        <v>0</v>
      </c>
      <c r="J77">
        <f t="shared" si="26"/>
        <v>251</v>
      </c>
      <c r="K77">
        <v>0</v>
      </c>
      <c r="L77">
        <f t="shared" si="27"/>
        <v>251</v>
      </c>
      <c r="M77">
        <v>2</v>
      </c>
      <c r="N77">
        <v>1</v>
      </c>
      <c r="O77">
        <f t="shared" si="28"/>
        <v>125.5</v>
      </c>
      <c r="P77" t="s">
        <v>15</v>
      </c>
      <c r="Q77">
        <v>63</v>
      </c>
      <c r="R77">
        <v>0</v>
      </c>
      <c r="S77">
        <v>0</v>
      </c>
      <c r="T77">
        <v>0</v>
      </c>
      <c r="U77">
        <f t="shared" si="29"/>
        <v>63</v>
      </c>
      <c r="V77">
        <v>0</v>
      </c>
      <c r="W77">
        <f t="shared" si="30"/>
        <v>63</v>
      </c>
      <c r="X77">
        <v>0</v>
      </c>
      <c r="Y77">
        <v>2</v>
      </c>
      <c r="Z77">
        <f t="shared" si="31"/>
        <v>0</v>
      </c>
      <c r="AA77" t="s">
        <v>16</v>
      </c>
      <c r="AB77">
        <v>1599</v>
      </c>
      <c r="AC77">
        <v>0</v>
      </c>
      <c r="AE77">
        <v>0</v>
      </c>
      <c r="AF77">
        <f t="shared" si="32"/>
        <v>1599</v>
      </c>
      <c r="AG77">
        <v>0</v>
      </c>
      <c r="AH77">
        <f t="shared" si="33"/>
        <v>1599</v>
      </c>
      <c r="AI77">
        <v>3</v>
      </c>
      <c r="AJ77">
        <f t="shared" si="34"/>
        <v>6</v>
      </c>
      <c r="AK77">
        <f t="shared" si="51"/>
        <v>533</v>
      </c>
      <c r="AL77" t="s">
        <v>19</v>
      </c>
      <c r="AM77">
        <v>750</v>
      </c>
      <c r="AN77">
        <v>710</v>
      </c>
      <c r="AO77">
        <v>0</v>
      </c>
      <c r="AP77">
        <f t="shared" si="35"/>
        <v>1460</v>
      </c>
      <c r="AQ77">
        <v>0</v>
      </c>
      <c r="AR77">
        <f t="shared" si="36"/>
        <v>1460</v>
      </c>
      <c r="AS77">
        <v>2</v>
      </c>
      <c r="AT77">
        <f t="shared" si="37"/>
        <v>6</v>
      </c>
      <c r="AU77">
        <f t="shared" si="38"/>
        <v>730</v>
      </c>
      <c r="AV77" t="s">
        <v>20</v>
      </c>
      <c r="AW77">
        <v>135</v>
      </c>
      <c r="AX77">
        <v>235</v>
      </c>
      <c r="AY77">
        <v>-5</v>
      </c>
      <c r="AZ77">
        <f t="shared" si="39"/>
        <v>365</v>
      </c>
      <c r="BA77">
        <v>0</v>
      </c>
      <c r="BB77">
        <f t="shared" si="40"/>
        <v>365</v>
      </c>
      <c r="BC77">
        <v>1</v>
      </c>
      <c r="BD77">
        <f t="shared" si="41"/>
        <v>7</v>
      </c>
      <c r="BE77">
        <f t="shared" si="42"/>
        <v>365</v>
      </c>
      <c r="BF77" t="s">
        <v>21</v>
      </c>
      <c r="BG77">
        <v>218</v>
      </c>
      <c r="BH77">
        <v>240</v>
      </c>
      <c r="BI77">
        <v>0</v>
      </c>
      <c r="BJ77">
        <f t="shared" si="43"/>
        <v>458</v>
      </c>
      <c r="BK77">
        <v>0</v>
      </c>
      <c r="BL77">
        <f t="shared" si="44"/>
        <v>458</v>
      </c>
      <c r="BM77">
        <v>0</v>
      </c>
      <c r="BN77">
        <f t="shared" si="45"/>
        <v>5</v>
      </c>
      <c r="BO77">
        <f t="shared" si="46"/>
        <v>0</v>
      </c>
      <c r="BP77" t="s">
        <v>22</v>
      </c>
      <c r="BQ77">
        <v>71</v>
      </c>
      <c r="BR77">
        <v>240</v>
      </c>
      <c r="BS77">
        <v>0</v>
      </c>
      <c r="BT77">
        <f t="shared" si="47"/>
        <v>311</v>
      </c>
      <c r="BU77">
        <v>0</v>
      </c>
      <c r="BV77">
        <f t="shared" si="48"/>
        <v>311</v>
      </c>
      <c r="BW77">
        <v>2</v>
      </c>
      <c r="BX77">
        <f t="shared" si="49"/>
        <v>5</v>
      </c>
      <c r="BY77">
        <f t="shared" si="50"/>
        <v>155.5</v>
      </c>
      <c r="BZ77" t="s">
        <v>23</v>
      </c>
      <c r="CA77">
        <v>367</v>
      </c>
    </row>
    <row r="78" spans="1:79" ht="17.25" customHeight="1" x14ac:dyDescent="0.3">
      <c r="A78" s="2">
        <v>44553</v>
      </c>
      <c r="B78" t="s">
        <v>176</v>
      </c>
      <c r="C78" t="s">
        <v>177</v>
      </c>
      <c r="D78" t="s">
        <v>27</v>
      </c>
      <c r="E78" t="s">
        <v>4</v>
      </c>
      <c r="F78">
        <v>845</v>
      </c>
      <c r="G78">
        <v>0</v>
      </c>
      <c r="H78">
        <v>0</v>
      </c>
      <c r="I78">
        <v>-16</v>
      </c>
      <c r="J78">
        <f t="shared" si="26"/>
        <v>829</v>
      </c>
      <c r="K78">
        <v>0</v>
      </c>
      <c r="L78">
        <f t="shared" si="27"/>
        <v>829</v>
      </c>
      <c r="M78">
        <v>38</v>
      </c>
      <c r="N78">
        <v>1</v>
      </c>
      <c r="O78">
        <f t="shared" si="28"/>
        <v>21.815789473684209</v>
      </c>
      <c r="P78" t="s">
        <v>15</v>
      </c>
      <c r="Q78">
        <v>818</v>
      </c>
      <c r="R78">
        <v>0</v>
      </c>
      <c r="S78">
        <v>0</v>
      </c>
      <c r="T78">
        <v>0</v>
      </c>
      <c r="U78">
        <f t="shared" si="29"/>
        <v>818</v>
      </c>
      <c r="V78">
        <v>0</v>
      </c>
      <c r="W78">
        <f t="shared" si="30"/>
        <v>818</v>
      </c>
      <c r="X78">
        <v>19</v>
      </c>
      <c r="Y78">
        <v>2</v>
      </c>
      <c r="Z78">
        <f t="shared" si="31"/>
        <v>43.05263157894737</v>
      </c>
      <c r="AA78" t="s">
        <v>16</v>
      </c>
      <c r="AB78">
        <v>2778</v>
      </c>
      <c r="AC78">
        <v>0</v>
      </c>
      <c r="AE78">
        <v>-21</v>
      </c>
      <c r="AF78">
        <f t="shared" si="32"/>
        <v>2757</v>
      </c>
      <c r="AG78">
        <f>676+160</f>
        <v>836</v>
      </c>
      <c r="AH78">
        <f t="shared" si="33"/>
        <v>3593</v>
      </c>
      <c r="AI78">
        <v>95</v>
      </c>
      <c r="AJ78">
        <f t="shared" si="34"/>
        <v>6</v>
      </c>
      <c r="AK78">
        <f t="shared" si="51"/>
        <v>37.821052631578951</v>
      </c>
      <c r="AL78" t="s">
        <v>19</v>
      </c>
      <c r="AM78">
        <v>4113</v>
      </c>
      <c r="AN78">
        <v>0</v>
      </c>
      <c r="AO78">
        <v>-394</v>
      </c>
      <c r="AP78">
        <f t="shared" si="35"/>
        <v>3719</v>
      </c>
      <c r="AQ78">
        <v>480</v>
      </c>
      <c r="AR78">
        <f t="shared" si="36"/>
        <v>4199</v>
      </c>
      <c r="AS78">
        <v>81</v>
      </c>
      <c r="AT78">
        <f t="shared" si="37"/>
        <v>6</v>
      </c>
      <c r="AU78">
        <f t="shared" si="38"/>
        <v>51.839506172839506</v>
      </c>
      <c r="AV78" t="s">
        <v>20</v>
      </c>
      <c r="AW78">
        <v>428</v>
      </c>
      <c r="AX78">
        <v>0</v>
      </c>
      <c r="AY78">
        <v>-110</v>
      </c>
      <c r="AZ78">
        <f t="shared" si="39"/>
        <v>318</v>
      </c>
      <c r="BA78">
        <v>0</v>
      </c>
      <c r="BB78">
        <f t="shared" si="40"/>
        <v>318</v>
      </c>
      <c r="BC78">
        <v>64</v>
      </c>
      <c r="BD78">
        <f t="shared" si="41"/>
        <v>7</v>
      </c>
      <c r="BE78">
        <f t="shared" si="42"/>
        <v>4.96875</v>
      </c>
      <c r="BF78" t="s">
        <v>21</v>
      </c>
      <c r="BG78">
        <v>610</v>
      </c>
      <c r="BH78">
        <v>0</v>
      </c>
      <c r="BI78">
        <v>-22</v>
      </c>
      <c r="BJ78">
        <f t="shared" si="43"/>
        <v>588</v>
      </c>
      <c r="BK78">
        <v>720</v>
      </c>
      <c r="BL78">
        <f t="shared" si="44"/>
        <v>1308</v>
      </c>
      <c r="BM78">
        <v>25</v>
      </c>
      <c r="BN78">
        <f t="shared" si="45"/>
        <v>5</v>
      </c>
      <c r="BO78">
        <f t="shared" si="46"/>
        <v>52.32</v>
      </c>
      <c r="BP78" t="s">
        <v>22</v>
      </c>
      <c r="BQ78">
        <v>1437</v>
      </c>
      <c r="BR78">
        <v>0</v>
      </c>
      <c r="BS78">
        <v>-77</v>
      </c>
      <c r="BT78">
        <f t="shared" si="47"/>
        <v>1360</v>
      </c>
      <c r="BU78">
        <v>0</v>
      </c>
      <c r="BV78">
        <f t="shared" si="48"/>
        <v>1360</v>
      </c>
      <c r="BW78">
        <v>22</v>
      </c>
      <c r="BX78">
        <f t="shared" si="49"/>
        <v>5</v>
      </c>
      <c r="BY78">
        <f t="shared" si="50"/>
        <v>61.81818181818182</v>
      </c>
      <c r="BZ78" t="s">
        <v>23</v>
      </c>
      <c r="CA78">
        <v>1200</v>
      </c>
    </row>
    <row r="79" spans="1:79" ht="17.25" customHeight="1" x14ac:dyDescent="0.3">
      <c r="A79" s="2">
        <v>44553</v>
      </c>
      <c r="E79" t="s">
        <v>4</v>
      </c>
      <c r="F79">
        <v>0</v>
      </c>
      <c r="G79">
        <v>0</v>
      </c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P79" t="s">
        <v>15</v>
      </c>
      <c r="Q79">
        <v>0</v>
      </c>
      <c r="R79">
        <v>0</v>
      </c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AA79" t="s">
        <v>16</v>
      </c>
      <c r="AB79">
        <v>0</v>
      </c>
      <c r="AC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L79" t="s">
        <v>19</v>
      </c>
      <c r="AM79">
        <v>0</v>
      </c>
      <c r="AN79">
        <v>0</v>
      </c>
      <c r="AO79">
        <v>0</v>
      </c>
      <c r="AP79">
        <f t="shared" si="35"/>
        <v>0</v>
      </c>
      <c r="AQ79">
        <v>0</v>
      </c>
      <c r="AR79">
        <f t="shared" si="36"/>
        <v>0</v>
      </c>
      <c r="AS79">
        <v>0</v>
      </c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Z79" t="s">
        <v>23</v>
      </c>
      <c r="CA79">
        <v>0</v>
      </c>
    </row>
    <row r="80" spans="1:79" ht="17.25" customHeight="1" x14ac:dyDescent="0.3">
      <c r="A80" s="2">
        <v>44553</v>
      </c>
      <c r="B80" t="s">
        <v>178</v>
      </c>
      <c r="C80" t="s">
        <v>179</v>
      </c>
      <c r="D80" t="s">
        <v>27</v>
      </c>
      <c r="E80" t="s">
        <v>4</v>
      </c>
      <c r="F80">
        <v>0</v>
      </c>
      <c r="G80">
        <v>0</v>
      </c>
      <c r="H80">
        <v>0</v>
      </c>
      <c r="I80">
        <v>0</v>
      </c>
      <c r="J80">
        <f t="shared" si="26"/>
        <v>0</v>
      </c>
      <c r="K80">
        <v>0</v>
      </c>
      <c r="L80">
        <f t="shared" si="27"/>
        <v>0</v>
      </c>
      <c r="M80">
        <v>0</v>
      </c>
      <c r="N80">
        <v>1</v>
      </c>
      <c r="O80">
        <f t="shared" si="28"/>
        <v>0</v>
      </c>
      <c r="P80" t="s">
        <v>15</v>
      </c>
      <c r="Q80">
        <v>0</v>
      </c>
      <c r="R80">
        <v>0</v>
      </c>
      <c r="S80">
        <v>0</v>
      </c>
      <c r="T80">
        <v>0</v>
      </c>
      <c r="U80">
        <f t="shared" si="29"/>
        <v>0</v>
      </c>
      <c r="V80">
        <v>0</v>
      </c>
      <c r="W80">
        <f t="shared" si="30"/>
        <v>0</v>
      </c>
      <c r="X80">
        <v>0</v>
      </c>
      <c r="Y80">
        <v>2</v>
      </c>
      <c r="Z80">
        <f t="shared" si="31"/>
        <v>0</v>
      </c>
      <c r="AA80" t="s">
        <v>16</v>
      </c>
      <c r="AB80">
        <v>0</v>
      </c>
      <c r="AC80">
        <v>0</v>
      </c>
      <c r="AE80">
        <v>0</v>
      </c>
      <c r="AF80">
        <f t="shared" si="32"/>
        <v>0</v>
      </c>
      <c r="AG80">
        <v>0</v>
      </c>
      <c r="AH80">
        <f t="shared" si="33"/>
        <v>0</v>
      </c>
      <c r="AI80">
        <v>0</v>
      </c>
      <c r="AJ80">
        <f t="shared" si="34"/>
        <v>6</v>
      </c>
      <c r="AK80">
        <f t="shared" si="51"/>
        <v>0</v>
      </c>
      <c r="AL80" t="s">
        <v>19</v>
      </c>
      <c r="AM80">
        <v>0</v>
      </c>
      <c r="AN80">
        <v>0</v>
      </c>
      <c r="AO80">
        <v>0</v>
      </c>
      <c r="AP80">
        <f t="shared" si="35"/>
        <v>0</v>
      </c>
      <c r="AQ80">
        <v>0</v>
      </c>
      <c r="AR80">
        <f t="shared" si="36"/>
        <v>0</v>
      </c>
      <c r="AS80">
        <v>0</v>
      </c>
      <c r="AT80">
        <f t="shared" si="37"/>
        <v>6</v>
      </c>
      <c r="AU80">
        <f t="shared" si="38"/>
        <v>0</v>
      </c>
      <c r="AV80" t="s">
        <v>20</v>
      </c>
      <c r="AW80">
        <v>0</v>
      </c>
      <c r="AX80">
        <v>0</v>
      </c>
      <c r="AY80">
        <v>0</v>
      </c>
      <c r="AZ80">
        <f t="shared" si="39"/>
        <v>0</v>
      </c>
      <c r="BA80">
        <v>0</v>
      </c>
      <c r="BB80">
        <f t="shared" si="40"/>
        <v>0</v>
      </c>
      <c r="BC80">
        <v>0</v>
      </c>
      <c r="BD80">
        <f t="shared" si="41"/>
        <v>7</v>
      </c>
      <c r="BE80">
        <f t="shared" si="42"/>
        <v>0</v>
      </c>
      <c r="BF80" t="s">
        <v>21</v>
      </c>
      <c r="BG80">
        <v>0</v>
      </c>
      <c r="BH80">
        <v>0</v>
      </c>
      <c r="BI80">
        <v>0</v>
      </c>
      <c r="BJ80">
        <f t="shared" si="43"/>
        <v>0</v>
      </c>
      <c r="BK80">
        <v>0</v>
      </c>
      <c r="BL80">
        <f t="shared" si="44"/>
        <v>0</v>
      </c>
      <c r="BM80">
        <v>0</v>
      </c>
      <c r="BN80">
        <f t="shared" si="45"/>
        <v>5</v>
      </c>
      <c r="BO80">
        <f t="shared" si="46"/>
        <v>0</v>
      </c>
      <c r="BP80" t="s">
        <v>22</v>
      </c>
      <c r="BQ80">
        <v>0</v>
      </c>
      <c r="BR80">
        <v>0</v>
      </c>
      <c r="BS80">
        <v>0</v>
      </c>
      <c r="BT80">
        <f t="shared" si="47"/>
        <v>0</v>
      </c>
      <c r="BU80">
        <v>0</v>
      </c>
      <c r="BV80">
        <f t="shared" si="48"/>
        <v>0</v>
      </c>
      <c r="BW80">
        <v>0</v>
      </c>
      <c r="BX80">
        <f t="shared" si="49"/>
        <v>5</v>
      </c>
      <c r="BY80">
        <f t="shared" si="50"/>
        <v>0</v>
      </c>
      <c r="BZ80" t="s">
        <v>23</v>
      </c>
      <c r="CA80">
        <v>0</v>
      </c>
    </row>
    <row r="81" spans="1:79" ht="17.25" customHeight="1" x14ac:dyDescent="0.3">
      <c r="A81" s="2">
        <v>44553</v>
      </c>
      <c r="B81" t="s">
        <v>180</v>
      </c>
      <c r="C81" t="s">
        <v>181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0</v>
      </c>
      <c r="N81">
        <v>1</v>
      </c>
      <c r="O81">
        <f t="shared" si="28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0</v>
      </c>
      <c r="Y81">
        <v>2</v>
      </c>
      <c r="Z81">
        <f t="shared" si="31"/>
        <v>0</v>
      </c>
      <c r="AA81" t="s">
        <v>16</v>
      </c>
      <c r="AB81">
        <v>0</v>
      </c>
      <c r="AC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0</v>
      </c>
      <c r="AJ81">
        <f t="shared" si="34"/>
        <v>6</v>
      </c>
      <c r="AK81">
        <f t="shared" si="51"/>
        <v>0</v>
      </c>
      <c r="AL81" t="s">
        <v>19</v>
      </c>
      <c r="AM81">
        <v>0</v>
      </c>
      <c r="AN81">
        <v>0</v>
      </c>
      <c r="AO81">
        <v>0</v>
      </c>
      <c r="AP81">
        <f t="shared" si="35"/>
        <v>0</v>
      </c>
      <c r="AQ81">
        <v>0</v>
      </c>
      <c r="AR81">
        <f t="shared" si="36"/>
        <v>0</v>
      </c>
      <c r="AS81">
        <v>0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0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0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0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ht="17.25" customHeight="1" x14ac:dyDescent="0.3">
      <c r="A82" s="2">
        <v>44553</v>
      </c>
      <c r="B82" t="s">
        <v>182</v>
      </c>
      <c r="C82" t="s">
        <v>183</v>
      </c>
      <c r="D82" t="s">
        <v>27</v>
      </c>
      <c r="E82" t="s">
        <v>4</v>
      </c>
      <c r="F82">
        <v>166</v>
      </c>
      <c r="G82">
        <v>0</v>
      </c>
      <c r="H82">
        <v>0</v>
      </c>
      <c r="I82">
        <v>0</v>
      </c>
      <c r="J82">
        <f t="shared" si="26"/>
        <v>166</v>
      </c>
      <c r="K82">
        <v>700</v>
      </c>
      <c r="L82">
        <f t="shared" si="27"/>
        <v>866</v>
      </c>
      <c r="M82">
        <v>11</v>
      </c>
      <c r="N82">
        <v>1</v>
      </c>
      <c r="O82">
        <f t="shared" si="28"/>
        <v>78.727272727272734</v>
      </c>
      <c r="P82" t="s">
        <v>15</v>
      </c>
      <c r="Q82">
        <v>51</v>
      </c>
      <c r="R82">
        <v>0</v>
      </c>
      <c r="S82">
        <v>0</v>
      </c>
      <c r="T82">
        <v>0</v>
      </c>
      <c r="U82">
        <f t="shared" si="29"/>
        <v>51</v>
      </c>
      <c r="V82">
        <v>200</v>
      </c>
      <c r="W82">
        <f t="shared" si="30"/>
        <v>251</v>
      </c>
      <c r="X82">
        <v>4</v>
      </c>
      <c r="Y82">
        <v>2</v>
      </c>
      <c r="Z82">
        <f t="shared" si="31"/>
        <v>62.75</v>
      </c>
      <c r="AA82" t="s">
        <v>16</v>
      </c>
      <c r="AB82">
        <v>8665</v>
      </c>
      <c r="AC82">
        <v>0</v>
      </c>
      <c r="AE82">
        <v>0</v>
      </c>
      <c r="AF82">
        <f t="shared" si="32"/>
        <v>8665</v>
      </c>
      <c r="AG82">
        <v>0</v>
      </c>
      <c r="AH82">
        <f t="shared" si="33"/>
        <v>8665</v>
      </c>
      <c r="AI82">
        <v>61</v>
      </c>
      <c r="AJ82">
        <f t="shared" si="34"/>
        <v>6</v>
      </c>
      <c r="AK82">
        <f t="shared" si="51"/>
        <v>142.04918032786884</v>
      </c>
      <c r="AL82" t="s">
        <v>19</v>
      </c>
      <c r="AM82">
        <v>81</v>
      </c>
      <c r="AN82">
        <v>0</v>
      </c>
      <c r="AO82">
        <v>-17</v>
      </c>
      <c r="AP82">
        <f t="shared" si="35"/>
        <v>64</v>
      </c>
      <c r="AQ82">
        <v>0</v>
      </c>
      <c r="AR82">
        <f t="shared" si="36"/>
        <v>64</v>
      </c>
      <c r="AS82">
        <v>17</v>
      </c>
      <c r="AT82">
        <f t="shared" si="37"/>
        <v>6</v>
      </c>
      <c r="AU82">
        <f t="shared" si="38"/>
        <v>3.7647058823529411</v>
      </c>
      <c r="AV82" t="s">
        <v>20</v>
      </c>
      <c r="AW82">
        <v>796</v>
      </c>
      <c r="AX82">
        <v>0</v>
      </c>
      <c r="AY82">
        <v>0</v>
      </c>
      <c r="AZ82">
        <f t="shared" si="39"/>
        <v>796</v>
      </c>
      <c r="BA82">
        <v>0</v>
      </c>
      <c r="BB82">
        <f t="shared" si="40"/>
        <v>796</v>
      </c>
      <c r="BC82">
        <v>10</v>
      </c>
      <c r="BD82">
        <f t="shared" si="41"/>
        <v>7</v>
      </c>
      <c r="BE82">
        <f t="shared" si="42"/>
        <v>79.599999999999994</v>
      </c>
      <c r="BF82" t="s">
        <v>21</v>
      </c>
      <c r="BG82">
        <v>1055</v>
      </c>
      <c r="BH82">
        <v>0</v>
      </c>
      <c r="BI82">
        <v>0</v>
      </c>
      <c r="BJ82">
        <f t="shared" si="43"/>
        <v>1055</v>
      </c>
      <c r="BK82">
        <v>0</v>
      </c>
      <c r="BL82">
        <f t="shared" si="44"/>
        <v>1055</v>
      </c>
      <c r="BM82">
        <v>15</v>
      </c>
      <c r="BN82">
        <v>71</v>
      </c>
      <c r="BO82">
        <f t="shared" si="46"/>
        <v>70.333333333333329</v>
      </c>
      <c r="BP82" t="s">
        <v>22</v>
      </c>
      <c r="BQ82">
        <v>398</v>
      </c>
      <c r="BR82">
        <v>0</v>
      </c>
      <c r="BS82">
        <v>0</v>
      </c>
      <c r="BT82">
        <f t="shared" si="47"/>
        <v>398</v>
      </c>
      <c r="BU82">
        <v>0</v>
      </c>
      <c r="BV82">
        <f t="shared" si="48"/>
        <v>398</v>
      </c>
      <c r="BW82">
        <v>4</v>
      </c>
      <c r="BX82">
        <f t="shared" si="49"/>
        <v>5</v>
      </c>
      <c r="BY82">
        <f t="shared" si="50"/>
        <v>99.5</v>
      </c>
      <c r="BZ82" t="s">
        <v>23</v>
      </c>
      <c r="CA82">
        <v>0</v>
      </c>
    </row>
    <row r="83" spans="1:79" ht="17.25" customHeight="1" x14ac:dyDescent="0.3">
      <c r="A83" s="2">
        <v>44553</v>
      </c>
      <c r="E83" t="s">
        <v>4</v>
      </c>
      <c r="F83">
        <v>0</v>
      </c>
      <c r="G83">
        <v>0</v>
      </c>
      <c r="I83">
        <v>0</v>
      </c>
      <c r="J83">
        <f t="shared" si="26"/>
        <v>0</v>
      </c>
      <c r="K83">
        <v>0</v>
      </c>
      <c r="L83">
        <f t="shared" si="27"/>
        <v>0</v>
      </c>
      <c r="M83">
        <v>0</v>
      </c>
      <c r="P83" t="s">
        <v>15</v>
      </c>
      <c r="Q83">
        <v>0</v>
      </c>
      <c r="R83">
        <v>0</v>
      </c>
      <c r="T83">
        <v>0</v>
      </c>
      <c r="U83">
        <f t="shared" si="29"/>
        <v>0</v>
      </c>
      <c r="V83">
        <v>0</v>
      </c>
      <c r="W83">
        <f t="shared" si="30"/>
        <v>0</v>
      </c>
      <c r="X83">
        <v>0</v>
      </c>
      <c r="AA83" t="s">
        <v>16</v>
      </c>
      <c r="AB83">
        <v>0</v>
      </c>
      <c r="AC83">
        <v>0</v>
      </c>
      <c r="AE83">
        <v>0</v>
      </c>
      <c r="AF83">
        <f t="shared" si="32"/>
        <v>0</v>
      </c>
      <c r="AG83">
        <v>0</v>
      </c>
      <c r="AH83">
        <f t="shared" si="33"/>
        <v>0</v>
      </c>
      <c r="AI83">
        <v>0</v>
      </c>
      <c r="AL83" t="s">
        <v>19</v>
      </c>
      <c r="AM83">
        <v>0</v>
      </c>
      <c r="AN83">
        <v>0</v>
      </c>
      <c r="AO83">
        <v>0</v>
      </c>
      <c r="AP83">
        <f t="shared" si="35"/>
        <v>0</v>
      </c>
      <c r="AQ83">
        <v>0</v>
      </c>
      <c r="AR83">
        <f t="shared" si="36"/>
        <v>0</v>
      </c>
      <c r="AS83">
        <v>0</v>
      </c>
      <c r="AV83" t="s">
        <v>20</v>
      </c>
      <c r="AW83">
        <v>0</v>
      </c>
      <c r="AX83">
        <v>0</v>
      </c>
      <c r="AY83">
        <v>0</v>
      </c>
      <c r="AZ83">
        <f t="shared" si="39"/>
        <v>0</v>
      </c>
      <c r="BA83">
        <v>0</v>
      </c>
      <c r="BB83">
        <f t="shared" si="40"/>
        <v>0</v>
      </c>
      <c r="BC83">
        <v>0</v>
      </c>
      <c r="BF83" t="s">
        <v>21</v>
      </c>
      <c r="BG83">
        <v>0</v>
      </c>
      <c r="BH83">
        <v>0</v>
      </c>
      <c r="BI83">
        <v>0</v>
      </c>
      <c r="BJ83">
        <f t="shared" si="43"/>
        <v>0</v>
      </c>
      <c r="BK83">
        <v>0</v>
      </c>
      <c r="BL83">
        <f t="shared" si="44"/>
        <v>0</v>
      </c>
      <c r="BM83">
        <v>0</v>
      </c>
      <c r="BP83" t="s">
        <v>22</v>
      </c>
      <c r="BQ83">
        <v>0</v>
      </c>
      <c r="BR83">
        <v>0</v>
      </c>
      <c r="BS83">
        <v>0</v>
      </c>
      <c r="BT83">
        <f t="shared" si="47"/>
        <v>0</v>
      </c>
      <c r="BU83">
        <v>0</v>
      </c>
      <c r="BV83">
        <f t="shared" si="48"/>
        <v>0</v>
      </c>
      <c r="BW83">
        <v>0</v>
      </c>
      <c r="BZ83" t="s">
        <v>23</v>
      </c>
      <c r="CA83">
        <v>0</v>
      </c>
    </row>
    <row r="84" spans="1:79" ht="17.25" customHeight="1" x14ac:dyDescent="0.3">
      <c r="A84" s="2">
        <v>44553</v>
      </c>
      <c r="B84" t="s">
        <v>184</v>
      </c>
      <c r="C84" t="s">
        <v>185</v>
      </c>
      <c r="D84" t="s">
        <v>27</v>
      </c>
      <c r="E84" t="s">
        <v>4</v>
      </c>
      <c r="F84">
        <v>0</v>
      </c>
      <c r="G84">
        <v>0</v>
      </c>
      <c r="H84">
        <v>0</v>
      </c>
      <c r="I84">
        <v>0</v>
      </c>
      <c r="J84">
        <f t="shared" si="26"/>
        <v>0</v>
      </c>
      <c r="K84">
        <v>0</v>
      </c>
      <c r="L84">
        <f t="shared" si="27"/>
        <v>0</v>
      </c>
      <c r="M84">
        <v>72</v>
      </c>
      <c r="N84">
        <v>1</v>
      </c>
      <c r="O84">
        <f t="shared" si="28"/>
        <v>0</v>
      </c>
      <c r="P84" t="s">
        <v>15</v>
      </c>
      <c r="Q84">
        <v>0</v>
      </c>
      <c r="R84">
        <v>0</v>
      </c>
      <c r="S84">
        <v>0</v>
      </c>
      <c r="T84">
        <v>0</v>
      </c>
      <c r="U84">
        <f t="shared" si="29"/>
        <v>0</v>
      </c>
      <c r="V84">
        <v>0</v>
      </c>
      <c r="W84">
        <f t="shared" si="30"/>
        <v>0</v>
      </c>
      <c r="X84">
        <v>12</v>
      </c>
      <c r="Y84">
        <v>2</v>
      </c>
      <c r="Z84">
        <f t="shared" si="31"/>
        <v>0</v>
      </c>
      <c r="AA84" t="s">
        <v>16</v>
      </c>
      <c r="AB84">
        <v>0</v>
      </c>
      <c r="AC84">
        <v>0</v>
      </c>
      <c r="AE84">
        <v>0</v>
      </c>
      <c r="AF84">
        <f t="shared" si="32"/>
        <v>0</v>
      </c>
      <c r="AG84">
        <v>0</v>
      </c>
      <c r="AH84">
        <f t="shared" si="33"/>
        <v>0</v>
      </c>
      <c r="AI84">
        <v>37</v>
      </c>
      <c r="AJ84">
        <f t="shared" si="34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5"/>
        <v>0</v>
      </c>
      <c r="AQ84">
        <v>0</v>
      </c>
      <c r="AR84">
        <f t="shared" si="36"/>
        <v>0</v>
      </c>
      <c r="AS84">
        <v>6</v>
      </c>
      <c r="AT84">
        <f t="shared" si="37"/>
        <v>6</v>
      </c>
      <c r="AU84">
        <f t="shared" si="38"/>
        <v>0</v>
      </c>
      <c r="AV84" t="s">
        <v>20</v>
      </c>
      <c r="AW84">
        <v>0</v>
      </c>
      <c r="AX84">
        <v>0</v>
      </c>
      <c r="AY84">
        <v>0</v>
      </c>
      <c r="AZ84">
        <f t="shared" si="39"/>
        <v>0</v>
      </c>
      <c r="BA84">
        <v>0</v>
      </c>
      <c r="BB84">
        <f t="shared" si="40"/>
        <v>0</v>
      </c>
      <c r="BC84">
        <v>8</v>
      </c>
      <c r="BD84">
        <f t="shared" si="41"/>
        <v>7</v>
      </c>
      <c r="BE84">
        <f t="shared" si="42"/>
        <v>0</v>
      </c>
      <c r="BF84" t="s">
        <v>21</v>
      </c>
      <c r="BG84">
        <v>0</v>
      </c>
      <c r="BH84">
        <v>0</v>
      </c>
      <c r="BI84">
        <v>0</v>
      </c>
      <c r="BJ84">
        <f t="shared" si="43"/>
        <v>0</v>
      </c>
      <c r="BK84">
        <v>0</v>
      </c>
      <c r="BL84">
        <f t="shared" si="44"/>
        <v>0</v>
      </c>
      <c r="BM84">
        <v>34</v>
      </c>
      <c r="BN84">
        <f t="shared" si="45"/>
        <v>5</v>
      </c>
      <c r="BO84">
        <f t="shared" si="46"/>
        <v>0</v>
      </c>
      <c r="BP84" t="s">
        <v>22</v>
      </c>
      <c r="BQ84">
        <v>0</v>
      </c>
      <c r="BR84">
        <v>0</v>
      </c>
      <c r="BS84">
        <v>0</v>
      </c>
      <c r="BT84">
        <f t="shared" si="47"/>
        <v>0</v>
      </c>
      <c r="BU84">
        <v>0</v>
      </c>
      <c r="BV84">
        <f t="shared" si="48"/>
        <v>0</v>
      </c>
      <c r="BW84">
        <v>6</v>
      </c>
      <c r="BX84">
        <f t="shared" si="49"/>
        <v>5</v>
      </c>
      <c r="BY84">
        <f t="shared" si="50"/>
        <v>0</v>
      </c>
      <c r="BZ84" t="s">
        <v>23</v>
      </c>
      <c r="CA84">
        <v>0</v>
      </c>
    </row>
    <row r="85" spans="1:79" ht="17.25" customHeight="1" x14ac:dyDescent="0.3">
      <c r="A85" s="2">
        <v>44553</v>
      </c>
      <c r="B85" t="s">
        <v>186</v>
      </c>
      <c r="C85" t="s">
        <v>187</v>
      </c>
      <c r="D85" t="s">
        <v>27</v>
      </c>
      <c r="E85" t="s">
        <v>4</v>
      </c>
      <c r="F85">
        <v>439</v>
      </c>
      <c r="G85">
        <v>0</v>
      </c>
      <c r="H85">
        <v>0</v>
      </c>
      <c r="I85">
        <v>-26</v>
      </c>
      <c r="J85">
        <f t="shared" si="26"/>
        <v>413</v>
      </c>
      <c r="K85">
        <v>0</v>
      </c>
      <c r="L85">
        <f t="shared" si="27"/>
        <v>413</v>
      </c>
      <c r="M85">
        <v>13</v>
      </c>
      <c r="N85">
        <v>1</v>
      </c>
      <c r="O85">
        <f t="shared" si="28"/>
        <v>31.76923076923077</v>
      </c>
      <c r="P85" t="s">
        <v>15</v>
      </c>
      <c r="Q85">
        <v>252</v>
      </c>
      <c r="R85">
        <v>0</v>
      </c>
      <c r="S85">
        <v>0</v>
      </c>
      <c r="T85">
        <v>0</v>
      </c>
      <c r="U85">
        <f t="shared" si="29"/>
        <v>252</v>
      </c>
      <c r="V85">
        <v>0</v>
      </c>
      <c r="W85">
        <f t="shared" si="30"/>
        <v>252</v>
      </c>
      <c r="X85">
        <v>4</v>
      </c>
      <c r="Y85">
        <v>2</v>
      </c>
      <c r="Z85">
        <f t="shared" si="31"/>
        <v>63</v>
      </c>
      <c r="AA85" t="s">
        <v>16</v>
      </c>
      <c r="AB85">
        <v>336</v>
      </c>
      <c r="AC85">
        <v>0</v>
      </c>
      <c r="AE85">
        <v>0</v>
      </c>
      <c r="AF85">
        <f t="shared" si="32"/>
        <v>336</v>
      </c>
      <c r="AG85">
        <v>500</v>
      </c>
      <c r="AH85">
        <f t="shared" si="33"/>
        <v>836</v>
      </c>
      <c r="AI85">
        <v>17</v>
      </c>
      <c r="AJ85">
        <f t="shared" si="34"/>
        <v>6</v>
      </c>
      <c r="AK85">
        <f t="shared" si="51"/>
        <v>49.176470588235297</v>
      </c>
      <c r="AL85" t="s">
        <v>19</v>
      </c>
      <c r="AM85">
        <v>115</v>
      </c>
      <c r="AN85">
        <v>0</v>
      </c>
      <c r="AO85">
        <v>0</v>
      </c>
      <c r="AP85">
        <f t="shared" si="35"/>
        <v>115</v>
      </c>
      <c r="AQ85">
        <v>100</v>
      </c>
      <c r="AR85">
        <f t="shared" si="36"/>
        <v>215</v>
      </c>
      <c r="AS85">
        <v>4</v>
      </c>
      <c r="AT85">
        <f t="shared" si="37"/>
        <v>6</v>
      </c>
      <c r="AU85">
        <f>IFERROR(AR85/AS85,0)</f>
        <v>53.75</v>
      </c>
      <c r="AV85" t="s">
        <v>20</v>
      </c>
      <c r="AW85">
        <v>215</v>
      </c>
      <c r="AX85">
        <v>0</v>
      </c>
      <c r="AY85">
        <v>0</v>
      </c>
      <c r="AZ85">
        <f t="shared" si="39"/>
        <v>215</v>
      </c>
      <c r="BA85">
        <v>100</v>
      </c>
      <c r="BB85">
        <f t="shared" si="40"/>
        <v>315</v>
      </c>
      <c r="BC85">
        <v>3</v>
      </c>
      <c r="BD85">
        <f t="shared" si="41"/>
        <v>7</v>
      </c>
      <c r="BE85">
        <f t="shared" si="42"/>
        <v>105</v>
      </c>
      <c r="BF85" t="s">
        <v>21</v>
      </c>
      <c r="BG85">
        <v>270</v>
      </c>
      <c r="BH85">
        <v>0</v>
      </c>
      <c r="BI85">
        <v>0</v>
      </c>
      <c r="BJ85">
        <f t="shared" si="43"/>
        <v>270</v>
      </c>
      <c r="BK85">
        <v>300</v>
      </c>
      <c r="BL85">
        <f t="shared" si="44"/>
        <v>570</v>
      </c>
      <c r="BM85">
        <v>5</v>
      </c>
      <c r="BN85">
        <f t="shared" si="45"/>
        <v>5</v>
      </c>
      <c r="BO85">
        <f t="shared" si="46"/>
        <v>114</v>
      </c>
      <c r="BP85" t="s">
        <v>22</v>
      </c>
      <c r="BQ85">
        <v>308</v>
      </c>
      <c r="BR85">
        <v>0</v>
      </c>
      <c r="BS85">
        <v>0</v>
      </c>
      <c r="BT85">
        <f t="shared" si="47"/>
        <v>308</v>
      </c>
      <c r="BU85">
        <v>0</v>
      </c>
      <c r="BV85">
        <f t="shared" si="48"/>
        <v>308</v>
      </c>
      <c r="BW85">
        <v>2</v>
      </c>
      <c r="BX85">
        <f t="shared" si="49"/>
        <v>5</v>
      </c>
      <c r="BY85">
        <f t="shared" si="50"/>
        <v>154</v>
      </c>
      <c r="BZ85" t="s">
        <v>23</v>
      </c>
      <c r="CA85">
        <v>0</v>
      </c>
    </row>
    <row r="86" spans="1:79" ht="18.600000000000001" customHeight="1" x14ac:dyDescent="0.3">
      <c r="A86" s="2">
        <v>44553</v>
      </c>
      <c r="B86" t="s">
        <v>188</v>
      </c>
      <c r="C86" t="s">
        <v>189</v>
      </c>
      <c r="D86" t="s">
        <v>27</v>
      </c>
      <c r="E86" t="s">
        <v>4</v>
      </c>
      <c r="F86">
        <v>843</v>
      </c>
      <c r="G86">
        <v>0</v>
      </c>
      <c r="H86">
        <v>0</v>
      </c>
      <c r="I86">
        <v>0</v>
      </c>
      <c r="J86">
        <f t="shared" si="26"/>
        <v>843</v>
      </c>
      <c r="K86">
        <v>0</v>
      </c>
      <c r="L86">
        <f t="shared" si="27"/>
        <v>843</v>
      </c>
      <c r="M86">
        <v>13</v>
      </c>
      <c r="N86">
        <v>1</v>
      </c>
      <c r="O86">
        <f t="shared" si="28"/>
        <v>64.84615384615384</v>
      </c>
      <c r="P86" t="s">
        <v>15</v>
      </c>
      <c r="Q86">
        <v>297</v>
      </c>
      <c r="R86">
        <v>0</v>
      </c>
      <c r="S86">
        <v>0</v>
      </c>
      <c r="T86">
        <v>0</v>
      </c>
      <c r="U86">
        <f t="shared" si="29"/>
        <v>297</v>
      </c>
      <c r="V86">
        <v>0</v>
      </c>
      <c r="W86">
        <f t="shared" si="30"/>
        <v>297</v>
      </c>
      <c r="X86">
        <v>0</v>
      </c>
      <c r="Y86">
        <v>2</v>
      </c>
      <c r="Z86">
        <f t="shared" si="31"/>
        <v>0</v>
      </c>
      <c r="AA86" t="s">
        <v>16</v>
      </c>
      <c r="AB86">
        <v>170</v>
      </c>
      <c r="AC86">
        <v>0</v>
      </c>
      <c r="AE86">
        <v>0</v>
      </c>
      <c r="AF86">
        <f t="shared" si="32"/>
        <v>170</v>
      </c>
      <c r="AG86">
        <v>0</v>
      </c>
      <c r="AH86">
        <f t="shared" si="33"/>
        <v>170</v>
      </c>
      <c r="AI86">
        <v>13</v>
      </c>
      <c r="AJ86">
        <f t="shared" si="34"/>
        <v>6</v>
      </c>
      <c r="AK86">
        <f t="shared" si="51"/>
        <v>13.076923076923077</v>
      </c>
      <c r="AL86" t="s">
        <v>19</v>
      </c>
      <c r="AM86">
        <v>55</v>
      </c>
      <c r="AN86">
        <v>0</v>
      </c>
      <c r="AO86">
        <v>0</v>
      </c>
      <c r="AP86">
        <f t="shared" si="35"/>
        <v>55</v>
      </c>
      <c r="AQ86">
        <v>0</v>
      </c>
      <c r="AR86">
        <f t="shared" si="36"/>
        <v>55</v>
      </c>
      <c r="AS86">
        <v>6</v>
      </c>
      <c r="AT86">
        <f t="shared" si="37"/>
        <v>6</v>
      </c>
      <c r="AU86">
        <f>IFERROR(AR86/AS86,0)</f>
        <v>9.1666666666666661</v>
      </c>
      <c r="AV86" t="s">
        <v>20</v>
      </c>
      <c r="AW86">
        <v>95</v>
      </c>
      <c r="AX86">
        <v>0</v>
      </c>
      <c r="AY86">
        <v>0</v>
      </c>
      <c r="AZ86">
        <f t="shared" si="39"/>
        <v>95</v>
      </c>
      <c r="BA86">
        <v>0</v>
      </c>
      <c r="BB86">
        <f t="shared" si="40"/>
        <v>95</v>
      </c>
      <c r="BC86">
        <v>11</v>
      </c>
      <c r="BD86">
        <f t="shared" si="41"/>
        <v>7</v>
      </c>
      <c r="BE86">
        <f t="shared" si="42"/>
        <v>8.6363636363636367</v>
      </c>
      <c r="BF86" t="s">
        <v>21</v>
      </c>
      <c r="BG86">
        <v>559</v>
      </c>
      <c r="BH86">
        <v>0</v>
      </c>
      <c r="BI86">
        <v>0</v>
      </c>
      <c r="BJ86">
        <f t="shared" si="43"/>
        <v>559</v>
      </c>
      <c r="BK86">
        <v>0</v>
      </c>
      <c r="BL86">
        <f t="shared" si="44"/>
        <v>559</v>
      </c>
      <c r="BM86">
        <v>1</v>
      </c>
      <c r="BN86">
        <f t="shared" si="45"/>
        <v>5</v>
      </c>
      <c r="BO86">
        <f t="shared" si="46"/>
        <v>559</v>
      </c>
      <c r="BP86" t="s">
        <v>22</v>
      </c>
      <c r="BQ86">
        <v>264</v>
      </c>
      <c r="BR86">
        <v>0</v>
      </c>
      <c r="BS86">
        <v>0</v>
      </c>
      <c r="BT86">
        <f t="shared" si="47"/>
        <v>264</v>
      </c>
      <c r="BU86">
        <v>0</v>
      </c>
      <c r="BV86">
        <f t="shared" si="48"/>
        <v>264</v>
      </c>
      <c r="BW86">
        <v>6</v>
      </c>
      <c r="BX86">
        <f t="shared" si="49"/>
        <v>5</v>
      </c>
      <c r="BY86">
        <f t="shared" si="50"/>
        <v>44</v>
      </c>
      <c r="BZ86" t="s">
        <v>23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23B0-3D5D-4309-A36F-A601866B6579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3.21875" customWidth="1"/>
    <col min="2" max="2" width="6.77734375" bestFit="1" customWidth="1"/>
    <col min="3" max="3" width="23.33203125" bestFit="1" customWidth="1"/>
    <col min="4" max="4" width="4.44140625" bestFit="1" customWidth="1"/>
    <col min="5" max="5" width="10.33203125" bestFit="1" customWidth="1"/>
    <col min="6" max="6" width="7" bestFit="1" customWidth="1"/>
    <col min="7" max="7" width="5.109375" bestFit="1" customWidth="1"/>
    <col min="8" max="8" width="4.77734375" bestFit="1" customWidth="1"/>
    <col min="9" max="9" width="22.88671875" bestFit="1" customWidth="1"/>
    <col min="10" max="10" width="6.109375" bestFit="1" customWidth="1"/>
    <col min="11" max="11" width="9" bestFit="1" customWidth="1"/>
    <col min="12" max="12" width="9.6640625" bestFit="1" customWidth="1"/>
    <col min="13" max="13" width="10.5546875" bestFit="1" customWidth="1"/>
    <col min="14" max="14" width="14" bestFit="1" customWidth="1"/>
    <col min="15" max="15" width="12.77734375" bestFit="1" customWidth="1"/>
    <col min="16" max="16" width="11.77734375" bestFit="1" customWidth="1"/>
    <col min="17" max="17" width="7" bestFit="1" customWidth="1"/>
    <col min="18" max="18" width="5.109375" bestFit="1" customWidth="1"/>
    <col min="19" max="19" width="4.77734375" bestFit="1" customWidth="1"/>
    <col min="20" max="20" width="22.88671875" bestFit="1" customWidth="1"/>
    <col min="21" max="21" width="6.109375" bestFit="1" customWidth="1"/>
    <col min="22" max="22" width="9" bestFit="1" customWidth="1"/>
    <col min="23" max="23" width="9.6640625" bestFit="1" customWidth="1"/>
    <col min="24" max="24" width="10.5546875" bestFit="1" customWidth="1"/>
    <col min="25" max="25" width="14" bestFit="1" customWidth="1"/>
    <col min="26" max="26" width="12.77734375" bestFit="1" customWidth="1"/>
    <col min="27" max="28" width="8.77734375" bestFit="1" customWidth="1"/>
    <col min="29" max="29" width="8.88671875" bestFit="1" customWidth="1"/>
    <col min="30" max="30" width="15.6640625" bestFit="1" customWidth="1"/>
    <col min="31" max="31" width="22.88671875" bestFit="1" customWidth="1"/>
    <col min="32" max="32" width="7.21875" bestFit="1" customWidth="1"/>
    <col min="33" max="33" width="9" bestFit="1" customWidth="1"/>
    <col min="34" max="34" width="9.6640625" bestFit="1" customWidth="1"/>
    <col min="35" max="35" width="10.5546875" bestFit="1" customWidth="1"/>
    <col min="36" max="36" width="14" bestFit="1" customWidth="1"/>
    <col min="37" max="37" width="12.77734375" bestFit="1" customWidth="1"/>
    <col min="38" max="38" width="12.44140625" bestFit="1" customWidth="1"/>
    <col min="39" max="39" width="7" bestFit="1" customWidth="1"/>
    <col min="40" max="40" width="6.109375" bestFit="1" customWidth="1"/>
    <col min="41" max="41" width="22.88671875" bestFit="1" customWidth="1"/>
    <col min="42" max="42" width="6.109375" bestFit="1" customWidth="1"/>
    <col min="43" max="43" width="9" bestFit="1" customWidth="1"/>
    <col min="44" max="44" width="9.6640625" bestFit="1" customWidth="1"/>
    <col min="45" max="45" width="10.5546875" bestFit="1" customWidth="1"/>
    <col min="46" max="46" width="14" bestFit="1" customWidth="1"/>
    <col min="47" max="47" width="12.77734375" bestFit="1" customWidth="1"/>
    <col min="48" max="48" width="11.44140625" bestFit="1" customWidth="1"/>
    <col min="49" max="49" width="7.21875" bestFit="1" customWidth="1"/>
    <col min="50" max="50" width="6.109375" bestFit="1" customWidth="1"/>
    <col min="51" max="51" width="22.88671875" bestFit="1" customWidth="1"/>
    <col min="52" max="52" width="7.21875" bestFit="1" customWidth="1"/>
    <col min="53" max="53" width="9" bestFit="1" customWidth="1"/>
    <col min="54" max="54" width="9.6640625" bestFit="1" customWidth="1"/>
    <col min="55" max="55" width="10.5546875" bestFit="1" customWidth="1"/>
    <col min="56" max="56" width="14" bestFit="1" customWidth="1"/>
    <col min="57" max="57" width="12.77734375" bestFit="1" customWidth="1"/>
    <col min="58" max="58" width="13.88671875" bestFit="1" customWidth="1"/>
    <col min="59" max="59" width="7" bestFit="1" customWidth="1"/>
    <col min="60" max="60" width="6.109375" bestFit="1" customWidth="1"/>
    <col min="61" max="61" width="22.88671875" bestFit="1" customWidth="1"/>
    <col min="62" max="62" width="6.109375" bestFit="1" customWidth="1"/>
    <col min="63" max="63" width="9" bestFit="1" customWidth="1"/>
    <col min="64" max="64" width="9.6640625" bestFit="1" customWidth="1"/>
    <col min="65" max="65" width="10.5546875" bestFit="1" customWidth="1"/>
    <col min="66" max="66" width="14" bestFit="1" customWidth="1"/>
    <col min="67" max="67" width="12.77734375" bestFit="1" customWidth="1"/>
    <col min="68" max="68" width="11.88671875" bestFit="1" customWidth="1"/>
    <col min="69" max="69" width="7" bestFit="1" customWidth="1"/>
    <col min="70" max="70" width="5.109375" bestFit="1" customWidth="1"/>
    <col min="71" max="71" width="22.88671875" bestFit="1" customWidth="1"/>
    <col min="72" max="72" width="6.109375" bestFit="1" customWidth="1"/>
    <col min="73" max="73" width="9" bestFit="1" customWidth="1"/>
    <col min="74" max="74" width="9.6640625" bestFit="1" customWidth="1"/>
    <col min="75" max="75" width="10.5546875" bestFit="1" customWidth="1"/>
    <col min="76" max="76" width="14" bestFit="1" customWidth="1"/>
    <col min="77" max="77" width="12.77734375" bestFit="1" customWidth="1"/>
    <col min="78" max="78" width="12.109375" bestFit="1" customWidth="1"/>
    <col min="79" max="79" width="11.10937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44554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44554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67</v>
      </c>
      <c r="BH3">
        <v>0</v>
      </c>
      <c r="BI3">
        <v>0</v>
      </c>
      <c r="BJ3">
        <f t="shared" si="17"/>
        <v>67</v>
      </c>
      <c r="BK3">
        <v>0</v>
      </c>
      <c r="BL3">
        <f t="shared" si="18"/>
        <v>67</v>
      </c>
      <c r="BM3">
        <v>6</v>
      </c>
      <c r="BN3">
        <f t="shared" si="19"/>
        <v>5</v>
      </c>
      <c r="BO3">
        <f t="shared" si="20"/>
        <v>11.166666666666666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2">
        <v>44554</v>
      </c>
      <c r="E4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P4" t="s">
        <v>15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2">
        <v>44554</v>
      </c>
      <c r="B5" t="s">
        <v>30</v>
      </c>
      <c r="C5" t="s">
        <v>31</v>
      </c>
      <c r="D5" t="s">
        <v>27</v>
      </c>
      <c r="E5" t="s">
        <v>4</v>
      </c>
      <c r="F5">
        <v>268</v>
      </c>
      <c r="G5">
        <v>0</v>
      </c>
      <c r="H5">
        <v>0</v>
      </c>
      <c r="I5">
        <v>0</v>
      </c>
      <c r="J5">
        <f t="shared" si="0"/>
        <v>268</v>
      </c>
      <c r="K5">
        <v>0</v>
      </c>
      <c r="L5">
        <f t="shared" si="1"/>
        <v>268</v>
      </c>
      <c r="M5">
        <v>8</v>
      </c>
      <c r="N5">
        <v>1</v>
      </c>
      <c r="O5">
        <f t="shared" si="2"/>
        <v>33.5</v>
      </c>
      <c r="P5" t="s">
        <v>15</v>
      </c>
      <c r="Q5">
        <v>352</v>
      </c>
      <c r="R5">
        <v>0</v>
      </c>
      <c r="S5">
        <v>0</v>
      </c>
      <c r="T5">
        <v>0</v>
      </c>
      <c r="U5">
        <f t="shared" si="3"/>
        <v>352</v>
      </c>
      <c r="V5">
        <v>0</v>
      </c>
      <c r="W5">
        <f t="shared" si="4"/>
        <v>352</v>
      </c>
      <c r="X5">
        <v>7</v>
      </c>
      <c r="Y5">
        <v>2</v>
      </c>
      <c r="Z5">
        <f t="shared" si="5"/>
        <v>50.285714285714285</v>
      </c>
      <c r="AA5" t="s">
        <v>16</v>
      </c>
      <c r="AB5">
        <v>873</v>
      </c>
      <c r="AC5">
        <v>0</v>
      </c>
      <c r="AE5">
        <v>0</v>
      </c>
      <c r="AF5">
        <f t="shared" si="6"/>
        <v>873</v>
      </c>
      <c r="AG5">
        <v>0</v>
      </c>
      <c r="AH5">
        <f t="shared" si="7"/>
        <v>873</v>
      </c>
      <c r="AI5">
        <v>21</v>
      </c>
      <c r="AJ5">
        <f t="shared" si="8"/>
        <v>6</v>
      </c>
      <c r="AK5">
        <f t="shared" si="25"/>
        <v>41.571428571428569</v>
      </c>
      <c r="AL5" t="s">
        <v>19</v>
      </c>
      <c r="AM5">
        <v>1274</v>
      </c>
      <c r="AN5">
        <v>165</v>
      </c>
      <c r="AO5">
        <v>-30</v>
      </c>
      <c r="AP5">
        <f t="shared" si="9"/>
        <v>1409</v>
      </c>
      <c r="AQ5">
        <v>0</v>
      </c>
      <c r="AR5">
        <f t="shared" si="10"/>
        <v>1409</v>
      </c>
      <c r="AS5">
        <v>17</v>
      </c>
      <c r="AT5">
        <f t="shared" si="11"/>
        <v>6</v>
      </c>
      <c r="AU5">
        <f t="shared" si="12"/>
        <v>82.882352941176464</v>
      </c>
      <c r="AV5" t="s">
        <v>20</v>
      </c>
      <c r="AW5">
        <v>201</v>
      </c>
      <c r="AX5">
        <v>0</v>
      </c>
      <c r="AY5">
        <v>-10</v>
      </c>
      <c r="AZ5">
        <f t="shared" si="13"/>
        <v>191</v>
      </c>
      <c r="BA5">
        <v>0</v>
      </c>
      <c r="BB5">
        <f t="shared" si="14"/>
        <v>191</v>
      </c>
      <c r="BC5">
        <v>4</v>
      </c>
      <c r="BD5">
        <f t="shared" si="15"/>
        <v>7</v>
      </c>
      <c r="BE5">
        <f t="shared" si="16"/>
        <v>47.75</v>
      </c>
      <c r="BF5" t="s">
        <v>21</v>
      </c>
      <c r="BG5">
        <v>285</v>
      </c>
      <c r="BH5">
        <v>0</v>
      </c>
      <c r="BI5">
        <v>-2</v>
      </c>
      <c r="BJ5">
        <f t="shared" si="17"/>
        <v>283</v>
      </c>
      <c r="BK5">
        <v>0</v>
      </c>
      <c r="BL5">
        <f t="shared" si="18"/>
        <v>283</v>
      </c>
      <c r="BM5">
        <v>3</v>
      </c>
      <c r="BN5">
        <f t="shared" si="19"/>
        <v>5</v>
      </c>
      <c r="BO5">
        <f t="shared" si="20"/>
        <v>94.333333333333329</v>
      </c>
      <c r="BP5" t="s">
        <v>22</v>
      </c>
      <c r="BQ5">
        <v>2003</v>
      </c>
      <c r="BR5">
        <v>0</v>
      </c>
      <c r="BS5">
        <v>0</v>
      </c>
      <c r="BT5">
        <f t="shared" si="21"/>
        <v>2003</v>
      </c>
      <c r="BU5">
        <v>0</v>
      </c>
      <c r="BV5">
        <f t="shared" si="22"/>
        <v>2003</v>
      </c>
      <c r="BW5">
        <v>18</v>
      </c>
      <c r="BX5">
        <f t="shared" si="23"/>
        <v>5</v>
      </c>
      <c r="BY5">
        <f t="shared" si="24"/>
        <v>111.27777777777777</v>
      </c>
      <c r="BZ5" t="s">
        <v>23</v>
      </c>
      <c r="CA5">
        <v>960</v>
      </c>
    </row>
    <row r="6" spans="1:79" ht="17.25" customHeight="1" x14ac:dyDescent="0.3">
      <c r="A6" s="2">
        <v>44554</v>
      </c>
      <c r="B6" t="s">
        <v>32</v>
      </c>
      <c r="C6" t="s">
        <v>33</v>
      </c>
      <c r="D6" t="s">
        <v>27</v>
      </c>
      <c r="E6" t="s">
        <v>4</v>
      </c>
      <c r="F6">
        <v>192</v>
      </c>
      <c r="G6">
        <v>0</v>
      </c>
      <c r="H6">
        <v>0</v>
      </c>
      <c r="I6">
        <v>0</v>
      </c>
      <c r="J6">
        <f t="shared" si="0"/>
        <v>192</v>
      </c>
      <c r="K6">
        <v>0</v>
      </c>
      <c r="L6">
        <f t="shared" si="1"/>
        <v>192</v>
      </c>
      <c r="M6">
        <v>6</v>
      </c>
      <c r="N6">
        <v>1</v>
      </c>
      <c r="O6">
        <f t="shared" si="2"/>
        <v>32</v>
      </c>
      <c r="P6" t="s">
        <v>15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335</v>
      </c>
      <c r="AC6">
        <v>0</v>
      </c>
      <c r="AE6">
        <v>0</v>
      </c>
      <c r="AF6">
        <f t="shared" si="6"/>
        <v>335</v>
      </c>
      <c r="AG6">
        <v>0</v>
      </c>
      <c r="AH6">
        <f t="shared" si="7"/>
        <v>335</v>
      </c>
      <c r="AI6">
        <v>3</v>
      </c>
      <c r="AJ6">
        <f t="shared" si="8"/>
        <v>6</v>
      </c>
      <c r="AK6">
        <f t="shared" si="25"/>
        <v>111.66666666666667</v>
      </c>
      <c r="AL6" t="s">
        <v>19</v>
      </c>
      <c r="AM6">
        <v>430</v>
      </c>
      <c r="AN6">
        <v>25</v>
      </c>
      <c r="AO6">
        <v>0</v>
      </c>
      <c r="AP6">
        <f t="shared" si="9"/>
        <v>455</v>
      </c>
      <c r="AQ6">
        <v>0</v>
      </c>
      <c r="AR6">
        <f t="shared" si="10"/>
        <v>455</v>
      </c>
      <c r="AS6">
        <v>1</v>
      </c>
      <c r="AT6">
        <f t="shared" si="11"/>
        <v>6</v>
      </c>
      <c r="AU6">
        <f t="shared" si="12"/>
        <v>455</v>
      </c>
      <c r="AV6" t="s">
        <v>20</v>
      </c>
      <c r="AW6">
        <v>236</v>
      </c>
      <c r="AX6">
        <v>0</v>
      </c>
      <c r="AY6">
        <v>0</v>
      </c>
      <c r="AZ6">
        <f t="shared" si="13"/>
        <v>236</v>
      </c>
      <c r="BA6">
        <v>0</v>
      </c>
      <c r="BB6">
        <f t="shared" si="14"/>
        <v>236</v>
      </c>
      <c r="BC6">
        <v>1</v>
      </c>
      <c r="BD6">
        <f t="shared" si="15"/>
        <v>7</v>
      </c>
      <c r="BE6">
        <f t="shared" si="16"/>
        <v>236</v>
      </c>
      <c r="BF6" t="s">
        <v>21</v>
      </c>
      <c r="BG6">
        <v>73</v>
      </c>
      <c r="BH6">
        <v>0</v>
      </c>
      <c r="BI6">
        <v>0</v>
      </c>
      <c r="BJ6">
        <f t="shared" si="17"/>
        <v>73</v>
      </c>
      <c r="BK6">
        <v>0</v>
      </c>
      <c r="BL6">
        <f t="shared" si="18"/>
        <v>73</v>
      </c>
      <c r="BM6">
        <v>2</v>
      </c>
      <c r="BN6">
        <f t="shared" si="19"/>
        <v>5</v>
      </c>
      <c r="BO6">
        <f t="shared" si="20"/>
        <v>36.5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2">
        <v>44554</v>
      </c>
      <c r="B7" t="s">
        <v>34</v>
      </c>
      <c r="C7" t="s">
        <v>35</v>
      </c>
      <c r="D7" t="s">
        <v>27</v>
      </c>
      <c r="E7" t="s">
        <v>4</v>
      </c>
      <c r="F7">
        <v>134</v>
      </c>
      <c r="G7">
        <v>0</v>
      </c>
      <c r="H7">
        <v>0</v>
      </c>
      <c r="I7">
        <v>-12</v>
      </c>
      <c r="J7">
        <f t="shared" si="0"/>
        <v>122</v>
      </c>
      <c r="K7">
        <v>0</v>
      </c>
      <c r="L7">
        <f t="shared" si="1"/>
        <v>122</v>
      </c>
      <c r="M7">
        <v>8</v>
      </c>
      <c r="N7">
        <v>1</v>
      </c>
      <c r="O7">
        <f t="shared" si="2"/>
        <v>15.25</v>
      </c>
      <c r="P7" t="s">
        <v>15</v>
      </c>
      <c r="Q7">
        <v>12</v>
      </c>
      <c r="R7">
        <v>0</v>
      </c>
      <c r="S7">
        <v>0</v>
      </c>
      <c r="T7">
        <v>0</v>
      </c>
      <c r="U7">
        <f t="shared" si="3"/>
        <v>12</v>
      </c>
      <c r="V7">
        <v>50</v>
      </c>
      <c r="W7">
        <f t="shared" si="4"/>
        <v>62</v>
      </c>
      <c r="X7">
        <v>2</v>
      </c>
      <c r="Y7">
        <v>2</v>
      </c>
      <c r="Z7">
        <f t="shared" si="5"/>
        <v>31</v>
      </c>
      <c r="AA7" t="s">
        <v>16</v>
      </c>
      <c r="AB7">
        <v>439</v>
      </c>
      <c r="AC7">
        <v>0</v>
      </c>
      <c r="AE7">
        <v>0</v>
      </c>
      <c r="AF7">
        <f t="shared" si="6"/>
        <v>439</v>
      </c>
      <c r="AG7">
        <v>0</v>
      </c>
      <c r="AH7">
        <f t="shared" si="7"/>
        <v>439</v>
      </c>
      <c r="AI7">
        <v>2</v>
      </c>
      <c r="AJ7">
        <f t="shared" si="8"/>
        <v>6</v>
      </c>
      <c r="AK7">
        <f t="shared" si="25"/>
        <v>219.5</v>
      </c>
      <c r="AL7" t="s">
        <v>19</v>
      </c>
      <c r="AM7">
        <v>380</v>
      </c>
      <c r="AN7">
        <v>0</v>
      </c>
      <c r="AO7">
        <v>0</v>
      </c>
      <c r="AP7">
        <f t="shared" si="9"/>
        <v>380</v>
      </c>
      <c r="AQ7">
        <v>0</v>
      </c>
      <c r="AR7">
        <f t="shared" si="10"/>
        <v>380</v>
      </c>
      <c r="AS7">
        <v>4</v>
      </c>
      <c r="AT7">
        <f t="shared" si="11"/>
        <v>6</v>
      </c>
      <c r="AU7">
        <f t="shared" si="12"/>
        <v>95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248</v>
      </c>
      <c r="BH7">
        <v>96</v>
      </c>
      <c r="BI7">
        <v>-5</v>
      </c>
      <c r="BJ7">
        <f t="shared" si="17"/>
        <v>339</v>
      </c>
      <c r="BK7">
        <v>0</v>
      </c>
      <c r="BL7">
        <f t="shared" si="18"/>
        <v>339</v>
      </c>
      <c r="BM7">
        <v>1</v>
      </c>
      <c r="BN7">
        <f t="shared" si="19"/>
        <v>5</v>
      </c>
      <c r="BO7">
        <f t="shared" si="20"/>
        <v>339</v>
      </c>
      <c r="BP7" t="s">
        <v>22</v>
      </c>
      <c r="BQ7">
        <v>302</v>
      </c>
      <c r="BR7">
        <v>0</v>
      </c>
      <c r="BS7">
        <v>0</v>
      </c>
      <c r="BT7">
        <f t="shared" si="21"/>
        <v>302</v>
      </c>
      <c r="BU7">
        <v>0</v>
      </c>
      <c r="BV7">
        <f t="shared" si="22"/>
        <v>302</v>
      </c>
      <c r="BW7">
        <v>3</v>
      </c>
      <c r="BX7">
        <f t="shared" si="23"/>
        <v>5</v>
      </c>
      <c r="BY7">
        <f t="shared" si="24"/>
        <v>100.66666666666667</v>
      </c>
      <c r="BZ7" t="s">
        <v>23</v>
      </c>
      <c r="CA7">
        <v>1119</v>
      </c>
    </row>
    <row r="8" spans="1:79" ht="17.25" customHeight="1" x14ac:dyDescent="0.3">
      <c r="A8" s="2">
        <v>44554</v>
      </c>
      <c r="B8" t="s">
        <v>36</v>
      </c>
      <c r="C8" t="s">
        <v>37</v>
      </c>
      <c r="D8" t="s">
        <v>27</v>
      </c>
      <c r="E8" t="s">
        <v>4</v>
      </c>
      <c r="F8">
        <v>268</v>
      </c>
      <c r="G8">
        <v>160</v>
      </c>
      <c r="H8">
        <v>0</v>
      </c>
      <c r="I8">
        <v>0</v>
      </c>
      <c r="J8">
        <f t="shared" si="0"/>
        <v>428</v>
      </c>
      <c r="K8">
        <v>0</v>
      </c>
      <c r="L8">
        <f t="shared" si="1"/>
        <v>428</v>
      </c>
      <c r="M8">
        <v>10</v>
      </c>
      <c r="N8">
        <v>1</v>
      </c>
      <c r="O8">
        <f t="shared" si="2"/>
        <v>42.8</v>
      </c>
      <c r="P8" t="s">
        <v>15</v>
      </c>
      <c r="Q8">
        <v>363</v>
      </c>
      <c r="R8">
        <v>0</v>
      </c>
      <c r="S8">
        <v>0</v>
      </c>
      <c r="T8">
        <v>0</v>
      </c>
      <c r="U8">
        <f t="shared" si="3"/>
        <v>363</v>
      </c>
      <c r="V8">
        <v>0</v>
      </c>
      <c r="W8">
        <f t="shared" si="4"/>
        <v>363</v>
      </c>
      <c r="X8">
        <v>2</v>
      </c>
      <c r="Y8">
        <v>2</v>
      </c>
      <c r="Z8">
        <f t="shared" si="5"/>
        <v>181.5</v>
      </c>
      <c r="AA8" t="s">
        <v>16</v>
      </c>
      <c r="AB8">
        <v>1499</v>
      </c>
      <c r="AC8">
        <v>0</v>
      </c>
      <c r="AE8">
        <v>-5</v>
      </c>
      <c r="AF8">
        <f t="shared" si="6"/>
        <v>1494</v>
      </c>
      <c r="AG8">
        <v>0</v>
      </c>
      <c r="AH8">
        <f t="shared" si="7"/>
        <v>1494</v>
      </c>
      <c r="AI8">
        <v>27</v>
      </c>
      <c r="AJ8">
        <f t="shared" si="8"/>
        <v>6</v>
      </c>
      <c r="AK8">
        <f t="shared" si="25"/>
        <v>55.333333333333336</v>
      </c>
      <c r="AL8" t="s">
        <v>19</v>
      </c>
      <c r="AM8">
        <v>505</v>
      </c>
      <c r="AN8">
        <v>480</v>
      </c>
      <c r="AO8">
        <v>0</v>
      </c>
      <c r="AP8">
        <f t="shared" si="9"/>
        <v>985</v>
      </c>
      <c r="AQ8">
        <v>0</v>
      </c>
      <c r="AR8">
        <f t="shared" si="10"/>
        <v>985</v>
      </c>
      <c r="AS8">
        <v>4</v>
      </c>
      <c r="AT8">
        <f t="shared" si="11"/>
        <v>6</v>
      </c>
      <c r="AU8">
        <f t="shared" si="12"/>
        <v>246.25</v>
      </c>
      <c r="AV8" t="s">
        <v>20</v>
      </c>
      <c r="AW8">
        <v>252</v>
      </c>
      <c r="AX8">
        <v>0</v>
      </c>
      <c r="AY8">
        <v>0</v>
      </c>
      <c r="AZ8">
        <f t="shared" si="13"/>
        <v>252</v>
      </c>
      <c r="BA8">
        <v>0</v>
      </c>
      <c r="BB8">
        <f t="shared" si="14"/>
        <v>252</v>
      </c>
      <c r="BC8">
        <v>4</v>
      </c>
      <c r="BD8">
        <f t="shared" si="15"/>
        <v>7</v>
      </c>
      <c r="BE8">
        <f t="shared" si="16"/>
        <v>63</v>
      </c>
      <c r="BF8" t="s">
        <v>21</v>
      </c>
      <c r="BG8">
        <v>125</v>
      </c>
      <c r="BH8">
        <v>320</v>
      </c>
      <c r="BI8">
        <v>-15</v>
      </c>
      <c r="BJ8">
        <f t="shared" si="17"/>
        <v>430</v>
      </c>
      <c r="BK8">
        <v>0</v>
      </c>
      <c r="BL8">
        <f t="shared" si="18"/>
        <v>430</v>
      </c>
      <c r="BM8">
        <v>1</v>
      </c>
      <c r="BN8">
        <f t="shared" si="19"/>
        <v>5</v>
      </c>
      <c r="BO8">
        <f t="shared" si="20"/>
        <v>430</v>
      </c>
      <c r="BP8" t="s">
        <v>22</v>
      </c>
      <c r="BQ8">
        <v>1664</v>
      </c>
      <c r="BR8">
        <v>480</v>
      </c>
      <c r="BS8">
        <v>-1</v>
      </c>
      <c r="BT8">
        <f t="shared" si="21"/>
        <v>2143</v>
      </c>
      <c r="BU8">
        <v>0</v>
      </c>
      <c r="BV8">
        <f t="shared" si="22"/>
        <v>2143</v>
      </c>
      <c r="BW8">
        <v>45</v>
      </c>
      <c r="BX8">
        <f t="shared" si="23"/>
        <v>5</v>
      </c>
      <c r="BY8">
        <f t="shared" si="24"/>
        <v>47.62222222222222</v>
      </c>
      <c r="BZ8" t="s">
        <v>23</v>
      </c>
      <c r="CA8">
        <v>5882</v>
      </c>
    </row>
    <row r="9" spans="1:79" ht="17.25" customHeight="1" x14ac:dyDescent="0.3">
      <c r="A9" s="2">
        <v>44554</v>
      </c>
      <c r="B9" t="s">
        <v>38</v>
      </c>
      <c r="C9" t="s">
        <v>39</v>
      </c>
      <c r="D9" t="s">
        <v>27</v>
      </c>
      <c r="E9" t="s">
        <v>4</v>
      </c>
      <c r="F9">
        <v>321</v>
      </c>
      <c r="G9">
        <v>139</v>
      </c>
      <c r="H9">
        <v>0</v>
      </c>
      <c r="I9">
        <v>0</v>
      </c>
      <c r="J9">
        <f t="shared" si="0"/>
        <v>460</v>
      </c>
      <c r="K9">
        <v>0</v>
      </c>
      <c r="L9">
        <f t="shared" si="1"/>
        <v>460</v>
      </c>
      <c r="M9">
        <v>9</v>
      </c>
      <c r="N9">
        <v>1</v>
      </c>
      <c r="O9">
        <f t="shared" si="2"/>
        <v>51.111111111111114</v>
      </c>
      <c r="P9" t="s">
        <v>15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337</v>
      </c>
      <c r="AC9">
        <v>0</v>
      </c>
      <c r="AE9">
        <v>-10</v>
      </c>
      <c r="AF9">
        <f t="shared" si="6"/>
        <v>327</v>
      </c>
      <c r="AG9">
        <v>0</v>
      </c>
      <c r="AH9">
        <f t="shared" si="7"/>
        <v>327</v>
      </c>
      <c r="AI9">
        <v>1</v>
      </c>
      <c r="AJ9">
        <f t="shared" si="8"/>
        <v>6</v>
      </c>
      <c r="AK9">
        <f t="shared" si="25"/>
        <v>327</v>
      </c>
      <c r="AL9" t="s">
        <v>19</v>
      </c>
      <c r="AM9">
        <v>267</v>
      </c>
      <c r="AN9">
        <v>0</v>
      </c>
      <c r="AO9">
        <v>0</v>
      </c>
      <c r="AP9">
        <f t="shared" si="9"/>
        <v>267</v>
      </c>
      <c r="AQ9">
        <v>0</v>
      </c>
      <c r="AR9">
        <f t="shared" si="10"/>
        <v>267</v>
      </c>
      <c r="AS9">
        <v>1</v>
      </c>
      <c r="AT9">
        <f t="shared" si="11"/>
        <v>6</v>
      </c>
      <c r="AU9">
        <f t="shared" si="12"/>
        <v>267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309</v>
      </c>
      <c r="BH9">
        <v>290</v>
      </c>
      <c r="BI9">
        <v>-27</v>
      </c>
      <c r="BJ9">
        <f t="shared" si="17"/>
        <v>572</v>
      </c>
      <c r="BK9">
        <v>0</v>
      </c>
      <c r="BL9">
        <f t="shared" si="18"/>
        <v>572</v>
      </c>
      <c r="BM9">
        <v>1</v>
      </c>
      <c r="BN9">
        <f t="shared" si="19"/>
        <v>5</v>
      </c>
      <c r="BO9">
        <f t="shared" si="20"/>
        <v>572</v>
      </c>
      <c r="BP9" t="s">
        <v>22</v>
      </c>
      <c r="BQ9">
        <v>139</v>
      </c>
      <c r="BR9">
        <v>250</v>
      </c>
      <c r="BS9">
        <v>0</v>
      </c>
      <c r="BT9">
        <f t="shared" si="21"/>
        <v>389</v>
      </c>
      <c r="BU9">
        <v>0</v>
      </c>
      <c r="BV9">
        <f t="shared" si="22"/>
        <v>389</v>
      </c>
      <c r="BW9">
        <v>1</v>
      </c>
      <c r="BX9">
        <f t="shared" si="23"/>
        <v>5</v>
      </c>
      <c r="BY9">
        <f t="shared" si="24"/>
        <v>389</v>
      </c>
      <c r="BZ9" t="s">
        <v>23</v>
      </c>
      <c r="CA9">
        <v>9070</v>
      </c>
    </row>
    <row r="10" spans="1:79" ht="17.25" customHeight="1" x14ac:dyDescent="0.3">
      <c r="A10" s="2">
        <v>44554</v>
      </c>
      <c r="B10" t="s">
        <v>40</v>
      </c>
      <c r="C10" t="s">
        <v>41</v>
      </c>
      <c r="D10" t="s">
        <v>27</v>
      </c>
      <c r="E10" t="s">
        <v>4</v>
      </c>
      <c r="F10">
        <v>383</v>
      </c>
      <c r="G10">
        <v>97</v>
      </c>
      <c r="H10">
        <v>0</v>
      </c>
      <c r="I10">
        <v>0</v>
      </c>
      <c r="J10">
        <f t="shared" si="0"/>
        <v>480</v>
      </c>
      <c r="K10">
        <v>0</v>
      </c>
      <c r="L10">
        <f t="shared" si="1"/>
        <v>480</v>
      </c>
      <c r="M10">
        <v>33</v>
      </c>
      <c r="N10">
        <v>1</v>
      </c>
      <c r="O10">
        <v>360</v>
      </c>
      <c r="P10" t="s">
        <v>15</v>
      </c>
      <c r="Q10">
        <v>89</v>
      </c>
      <c r="R10">
        <v>132</v>
      </c>
      <c r="S10">
        <v>0</v>
      </c>
      <c r="T10">
        <v>0</v>
      </c>
      <c r="U10">
        <f t="shared" si="3"/>
        <v>221</v>
      </c>
      <c r="V10">
        <v>0</v>
      </c>
      <c r="W10">
        <f t="shared" si="4"/>
        <v>221</v>
      </c>
      <c r="X10">
        <v>5</v>
      </c>
      <c r="Y10">
        <v>2</v>
      </c>
      <c r="Z10">
        <f t="shared" si="5"/>
        <v>44.2</v>
      </c>
      <c r="AA10" t="s">
        <v>16</v>
      </c>
      <c r="AB10">
        <v>930</v>
      </c>
      <c r="AC10">
        <v>0</v>
      </c>
      <c r="AE10">
        <v>-12</v>
      </c>
      <c r="AF10">
        <f t="shared" si="6"/>
        <v>918</v>
      </c>
      <c r="AG10">
        <v>0</v>
      </c>
      <c r="AH10">
        <f t="shared" si="7"/>
        <v>918</v>
      </c>
      <c r="AI10">
        <v>5</v>
      </c>
      <c r="AJ10">
        <f t="shared" si="8"/>
        <v>6</v>
      </c>
      <c r="AK10">
        <f t="shared" si="25"/>
        <v>183.6</v>
      </c>
      <c r="AL10" t="s">
        <v>19</v>
      </c>
      <c r="AM10">
        <v>690</v>
      </c>
      <c r="AN10">
        <v>1760</v>
      </c>
      <c r="AO10">
        <v>0</v>
      </c>
      <c r="AP10">
        <f t="shared" si="9"/>
        <v>2450</v>
      </c>
      <c r="AQ10">
        <v>0</v>
      </c>
      <c r="AR10">
        <f t="shared" si="10"/>
        <v>2450</v>
      </c>
      <c r="AS10">
        <v>11</v>
      </c>
      <c r="AT10">
        <f t="shared" si="11"/>
        <v>6</v>
      </c>
      <c r="AU10">
        <f t="shared" si="12"/>
        <v>222.72727272727272</v>
      </c>
      <c r="AV10" t="s">
        <v>20</v>
      </c>
      <c r="AW10">
        <v>220</v>
      </c>
      <c r="AX10">
        <v>200</v>
      </c>
      <c r="AY10">
        <v>-100</v>
      </c>
      <c r="AZ10">
        <f t="shared" si="13"/>
        <v>320</v>
      </c>
      <c r="BA10">
        <v>0</v>
      </c>
      <c r="BB10">
        <f t="shared" si="14"/>
        <v>320</v>
      </c>
      <c r="BC10">
        <v>4</v>
      </c>
      <c r="BD10">
        <f t="shared" si="15"/>
        <v>7</v>
      </c>
      <c r="BE10">
        <f t="shared" si="16"/>
        <v>80</v>
      </c>
      <c r="BF10" t="s">
        <v>21</v>
      </c>
      <c r="BG10">
        <v>420</v>
      </c>
      <c r="BH10">
        <v>3456</v>
      </c>
      <c r="BI10">
        <v>-58</v>
      </c>
      <c r="BJ10">
        <f t="shared" si="17"/>
        <v>3818</v>
      </c>
      <c r="BK10">
        <v>0</v>
      </c>
      <c r="BL10">
        <f t="shared" si="18"/>
        <v>3818</v>
      </c>
      <c r="BM10">
        <v>8</v>
      </c>
      <c r="BN10">
        <f t="shared" si="19"/>
        <v>5</v>
      </c>
      <c r="BO10">
        <f t="shared" si="20"/>
        <v>477.25</v>
      </c>
      <c r="BP10" t="s">
        <v>22</v>
      </c>
      <c r="BQ10">
        <v>605</v>
      </c>
      <c r="BR10">
        <v>415</v>
      </c>
      <c r="BS10">
        <v>0</v>
      </c>
      <c r="BT10">
        <f t="shared" si="21"/>
        <v>1020</v>
      </c>
      <c r="BU10">
        <v>0</v>
      </c>
      <c r="BV10">
        <f t="shared" si="22"/>
        <v>1020</v>
      </c>
      <c r="BW10">
        <v>2</v>
      </c>
      <c r="BX10">
        <f t="shared" si="23"/>
        <v>5</v>
      </c>
      <c r="BY10">
        <f t="shared" si="24"/>
        <v>510</v>
      </c>
      <c r="BZ10" t="s">
        <v>23</v>
      </c>
      <c r="CA10">
        <v>2603</v>
      </c>
    </row>
    <row r="11" spans="1:79" ht="17.25" customHeight="1" x14ac:dyDescent="0.3">
      <c r="A11" s="2">
        <v>44554</v>
      </c>
      <c r="B11" t="s">
        <v>42</v>
      </c>
      <c r="C11" t="s">
        <v>43</v>
      </c>
      <c r="D11" t="s">
        <v>27</v>
      </c>
      <c r="E11" t="s">
        <v>4</v>
      </c>
      <c r="F11">
        <v>596</v>
      </c>
      <c r="G11">
        <v>531</v>
      </c>
      <c r="H11">
        <v>0</v>
      </c>
      <c r="I11">
        <v>-2</v>
      </c>
      <c r="J11">
        <f t="shared" si="0"/>
        <v>1125</v>
      </c>
      <c r="K11">
        <v>0</v>
      </c>
      <c r="L11">
        <f t="shared" si="1"/>
        <v>1125</v>
      </c>
      <c r="M11">
        <v>51</v>
      </c>
      <c r="N11">
        <v>1</v>
      </c>
      <c r="O11">
        <f t="shared" si="2"/>
        <v>22.058823529411764</v>
      </c>
      <c r="P11" t="s">
        <v>15</v>
      </c>
      <c r="Q11">
        <v>165</v>
      </c>
      <c r="R11">
        <v>422</v>
      </c>
      <c r="S11">
        <v>0</v>
      </c>
      <c r="T11">
        <v>0</v>
      </c>
      <c r="U11">
        <f t="shared" si="3"/>
        <v>587</v>
      </c>
      <c r="V11">
        <v>0</v>
      </c>
      <c r="W11">
        <f t="shared" si="4"/>
        <v>587</v>
      </c>
      <c r="X11">
        <v>8</v>
      </c>
      <c r="Y11">
        <v>2</v>
      </c>
      <c r="Z11">
        <f t="shared" si="5"/>
        <v>73.375</v>
      </c>
      <c r="AA11" t="s">
        <v>16</v>
      </c>
      <c r="AB11">
        <v>3847</v>
      </c>
      <c r="AC11">
        <v>3060</v>
      </c>
      <c r="AE11">
        <v>-10</v>
      </c>
      <c r="AF11">
        <f t="shared" si="6"/>
        <v>6897</v>
      </c>
      <c r="AG11">
        <v>0</v>
      </c>
      <c r="AH11">
        <f t="shared" si="7"/>
        <v>6897</v>
      </c>
      <c r="AI11">
        <v>5</v>
      </c>
      <c r="AJ11">
        <f t="shared" si="8"/>
        <v>6</v>
      </c>
      <c r="AK11">
        <f t="shared" si="25"/>
        <v>1379.4</v>
      </c>
      <c r="AL11" t="s">
        <v>19</v>
      </c>
      <c r="AM11">
        <v>1319</v>
      </c>
      <c r="AN11">
        <v>1124</v>
      </c>
      <c r="AO11">
        <v>0</v>
      </c>
      <c r="AP11">
        <f t="shared" si="9"/>
        <v>2443</v>
      </c>
      <c r="AQ11">
        <v>0</v>
      </c>
      <c r="AR11">
        <f t="shared" si="10"/>
        <v>2443</v>
      </c>
      <c r="AS11">
        <v>7</v>
      </c>
      <c r="AT11">
        <f t="shared" si="11"/>
        <v>6</v>
      </c>
      <c r="AU11">
        <f t="shared" si="12"/>
        <v>349</v>
      </c>
      <c r="AV11" t="s">
        <v>20</v>
      </c>
      <c r="AW11">
        <v>98</v>
      </c>
      <c r="AX11">
        <v>200</v>
      </c>
      <c r="AY11">
        <v>-50</v>
      </c>
      <c r="AZ11">
        <f t="shared" si="13"/>
        <v>248</v>
      </c>
      <c r="BA11">
        <v>0</v>
      </c>
      <c r="BB11">
        <f t="shared" si="14"/>
        <v>248</v>
      </c>
      <c r="BC11">
        <v>4</v>
      </c>
      <c r="BD11">
        <f t="shared" si="15"/>
        <v>7</v>
      </c>
      <c r="BE11">
        <f t="shared" si="16"/>
        <v>62</v>
      </c>
      <c r="BF11" t="s">
        <v>21</v>
      </c>
      <c r="BG11">
        <v>168</v>
      </c>
      <c r="BH11">
        <v>2144</v>
      </c>
      <c r="BI11">
        <v>-15</v>
      </c>
      <c r="BJ11">
        <f t="shared" si="17"/>
        <v>2297</v>
      </c>
      <c r="BK11">
        <v>0</v>
      </c>
      <c r="BL11">
        <f t="shared" si="18"/>
        <v>2297</v>
      </c>
      <c r="BM11">
        <v>2</v>
      </c>
      <c r="BN11">
        <f t="shared" si="19"/>
        <v>5</v>
      </c>
      <c r="BO11">
        <f t="shared" si="20"/>
        <v>1148.5</v>
      </c>
      <c r="BP11" t="s">
        <v>22</v>
      </c>
      <c r="BQ11">
        <v>832</v>
      </c>
      <c r="BR11">
        <v>121</v>
      </c>
      <c r="BS11">
        <v>-12</v>
      </c>
      <c r="BT11">
        <f t="shared" si="21"/>
        <v>941</v>
      </c>
      <c r="BU11">
        <v>0</v>
      </c>
      <c r="BV11">
        <f t="shared" si="22"/>
        <v>941</v>
      </c>
      <c r="BW11">
        <v>11</v>
      </c>
      <c r="BX11">
        <f t="shared" si="23"/>
        <v>5</v>
      </c>
      <c r="BY11">
        <f t="shared" si="24"/>
        <v>85.545454545454547</v>
      </c>
      <c r="BZ11" t="s">
        <v>23</v>
      </c>
      <c r="CA11">
        <v>9094</v>
      </c>
    </row>
    <row r="12" spans="1:79" ht="17.25" customHeight="1" x14ac:dyDescent="0.3">
      <c r="A12" s="2">
        <v>44554</v>
      </c>
      <c r="B12" t="s">
        <v>44</v>
      </c>
      <c r="C12" t="s">
        <v>45</v>
      </c>
      <c r="D12" t="s">
        <v>27</v>
      </c>
      <c r="E12" t="s">
        <v>4</v>
      </c>
      <c r="F12">
        <v>281</v>
      </c>
      <c r="G12">
        <v>0</v>
      </c>
      <c r="H12">
        <v>0</v>
      </c>
      <c r="I12">
        <v>-12</v>
      </c>
      <c r="J12">
        <f t="shared" si="0"/>
        <v>269</v>
      </c>
      <c r="K12">
        <v>0</v>
      </c>
      <c r="L12">
        <f t="shared" si="1"/>
        <v>269</v>
      </c>
      <c r="M12">
        <v>15</v>
      </c>
      <c r="N12">
        <v>1</v>
      </c>
      <c r="O12">
        <f t="shared" si="2"/>
        <v>17.933333333333334</v>
      </c>
      <c r="P12" t="s">
        <v>15</v>
      </c>
      <c r="Q12">
        <v>254</v>
      </c>
      <c r="R12">
        <v>0</v>
      </c>
      <c r="S12">
        <v>0</v>
      </c>
      <c r="T12">
        <v>0</v>
      </c>
      <c r="U12">
        <f t="shared" si="3"/>
        <v>254</v>
      </c>
      <c r="V12">
        <v>0</v>
      </c>
      <c r="W12">
        <f t="shared" si="4"/>
        <v>254</v>
      </c>
      <c r="X12">
        <v>6</v>
      </c>
      <c r="Y12">
        <v>2</v>
      </c>
      <c r="Z12">
        <f t="shared" si="5"/>
        <v>42.333333333333336</v>
      </c>
      <c r="AA12" t="s">
        <v>16</v>
      </c>
      <c r="AB12">
        <v>1948</v>
      </c>
      <c r="AC12">
        <v>0</v>
      </c>
      <c r="AE12">
        <v>0</v>
      </c>
      <c r="AF12">
        <f t="shared" si="6"/>
        <v>1948</v>
      </c>
      <c r="AG12">
        <v>0</v>
      </c>
      <c r="AH12">
        <f t="shared" si="7"/>
        <v>1948</v>
      </c>
      <c r="AI12">
        <v>5</v>
      </c>
      <c r="AJ12">
        <f t="shared" si="8"/>
        <v>6</v>
      </c>
      <c r="AK12">
        <f t="shared" si="25"/>
        <v>389.6</v>
      </c>
      <c r="AL12" t="s">
        <v>19</v>
      </c>
      <c r="AM12">
        <v>2573</v>
      </c>
      <c r="AN12">
        <v>202</v>
      </c>
      <c r="AO12">
        <v>0</v>
      </c>
      <c r="AP12">
        <f t="shared" si="9"/>
        <v>2775</v>
      </c>
      <c r="AQ12">
        <v>0</v>
      </c>
      <c r="AR12">
        <f t="shared" si="10"/>
        <v>2775</v>
      </c>
      <c r="AS12">
        <v>5</v>
      </c>
      <c r="AT12">
        <f t="shared" si="11"/>
        <v>6</v>
      </c>
      <c r="AU12">
        <f t="shared" si="12"/>
        <v>555</v>
      </c>
      <c r="AV12" t="s">
        <v>20</v>
      </c>
      <c r="AW12">
        <v>403</v>
      </c>
      <c r="AX12">
        <v>0</v>
      </c>
      <c r="AY12">
        <v>0</v>
      </c>
      <c r="AZ12">
        <f t="shared" si="13"/>
        <v>403</v>
      </c>
      <c r="BA12">
        <v>0</v>
      </c>
      <c r="BB12">
        <f t="shared" si="14"/>
        <v>403</v>
      </c>
      <c r="BC12">
        <v>3</v>
      </c>
      <c r="BD12">
        <f t="shared" si="15"/>
        <v>7</v>
      </c>
      <c r="BE12">
        <f t="shared" si="16"/>
        <v>134.33333333333334</v>
      </c>
      <c r="BF12" t="s">
        <v>21</v>
      </c>
      <c r="BG12">
        <v>109</v>
      </c>
      <c r="BH12">
        <v>973</v>
      </c>
      <c r="BI12">
        <v>-15</v>
      </c>
      <c r="BJ12">
        <f t="shared" si="17"/>
        <v>1067</v>
      </c>
      <c r="BK12">
        <v>0</v>
      </c>
      <c r="BL12">
        <f t="shared" si="18"/>
        <v>1067</v>
      </c>
      <c r="BM12">
        <v>4</v>
      </c>
      <c r="BN12">
        <f t="shared" si="19"/>
        <v>5</v>
      </c>
      <c r="BO12">
        <f t="shared" si="20"/>
        <v>266.75</v>
      </c>
      <c r="BP12" t="s">
        <v>22</v>
      </c>
      <c r="BQ12">
        <v>583</v>
      </c>
      <c r="BR12">
        <v>0</v>
      </c>
      <c r="BS12">
        <v>0</v>
      </c>
      <c r="BT12">
        <f t="shared" si="21"/>
        <v>583</v>
      </c>
      <c r="BU12">
        <v>0</v>
      </c>
      <c r="BV12">
        <f t="shared" si="22"/>
        <v>583</v>
      </c>
      <c r="BW12">
        <v>7</v>
      </c>
      <c r="BX12">
        <f t="shared" si="23"/>
        <v>5</v>
      </c>
      <c r="BY12">
        <f t="shared" si="24"/>
        <v>83.285714285714292</v>
      </c>
      <c r="BZ12" t="s">
        <v>23</v>
      </c>
      <c r="CA12">
        <v>7650</v>
      </c>
    </row>
    <row r="13" spans="1:79" ht="17.25" customHeight="1" x14ac:dyDescent="0.3">
      <c r="A13" s="2">
        <v>44554</v>
      </c>
      <c r="B13" t="s">
        <v>46</v>
      </c>
      <c r="C13" t="s">
        <v>47</v>
      </c>
      <c r="D13" t="s">
        <v>27</v>
      </c>
      <c r="E13" t="s">
        <v>4</v>
      </c>
      <c r="F13">
        <v>110</v>
      </c>
      <c r="G13">
        <v>0</v>
      </c>
      <c r="H13">
        <v>0</v>
      </c>
      <c r="I13">
        <v>0</v>
      </c>
      <c r="J13">
        <f t="shared" si="0"/>
        <v>110</v>
      </c>
      <c r="K13">
        <v>0</v>
      </c>
      <c r="L13">
        <f t="shared" si="1"/>
        <v>110</v>
      </c>
      <c r="M13">
        <v>3</v>
      </c>
      <c r="N13">
        <v>1</v>
      </c>
      <c r="O13">
        <f t="shared" si="2"/>
        <v>36.666666666666664</v>
      </c>
      <c r="P13" t="s">
        <v>15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7155</v>
      </c>
      <c r="AC13">
        <v>0</v>
      </c>
      <c r="AE13">
        <v>0</v>
      </c>
      <c r="AF13">
        <f t="shared" si="6"/>
        <v>7155</v>
      </c>
      <c r="AG13">
        <v>0</v>
      </c>
      <c r="AH13">
        <f t="shared" si="7"/>
        <v>7155</v>
      </c>
      <c r="AI13">
        <v>51</v>
      </c>
      <c r="AJ13">
        <f t="shared" si="8"/>
        <v>6</v>
      </c>
      <c r="AK13">
        <f t="shared" si="25"/>
        <v>140.29411764705881</v>
      </c>
      <c r="AL13" t="s">
        <v>19</v>
      </c>
      <c r="AM13">
        <v>314</v>
      </c>
      <c r="AN13">
        <v>190</v>
      </c>
      <c r="AO13">
        <v>0</v>
      </c>
      <c r="AP13">
        <f t="shared" si="9"/>
        <v>504</v>
      </c>
      <c r="AQ13">
        <v>640</v>
      </c>
      <c r="AR13">
        <f t="shared" si="10"/>
        <v>1144</v>
      </c>
      <c r="AS13">
        <v>15</v>
      </c>
      <c r="AT13">
        <f t="shared" si="11"/>
        <v>6</v>
      </c>
      <c r="AU13">
        <f t="shared" si="12"/>
        <v>76.266666666666666</v>
      </c>
      <c r="AV13" t="s">
        <v>20</v>
      </c>
      <c r="AW13">
        <v>207</v>
      </c>
      <c r="AX13">
        <v>190</v>
      </c>
      <c r="AY13">
        <v>0</v>
      </c>
      <c r="AZ13">
        <f t="shared" si="13"/>
        <v>397</v>
      </c>
      <c r="BA13">
        <v>0</v>
      </c>
      <c r="BB13">
        <f t="shared" si="14"/>
        <v>397</v>
      </c>
      <c r="BC13">
        <v>7</v>
      </c>
      <c r="BD13">
        <f t="shared" si="15"/>
        <v>7</v>
      </c>
      <c r="BE13">
        <f t="shared" si="16"/>
        <v>56.714285714285715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1941</v>
      </c>
      <c r="BR13">
        <v>930</v>
      </c>
      <c r="BS13">
        <v>0</v>
      </c>
      <c r="BT13">
        <f t="shared" si="21"/>
        <v>2871</v>
      </c>
      <c r="BU13">
        <v>0</v>
      </c>
      <c r="BV13">
        <f t="shared" si="22"/>
        <v>2871</v>
      </c>
      <c r="BW13">
        <v>13</v>
      </c>
      <c r="BX13">
        <f t="shared" si="23"/>
        <v>5</v>
      </c>
      <c r="BY13">
        <f t="shared" si="24"/>
        <v>220.84615384615384</v>
      </c>
      <c r="BZ13" t="s">
        <v>23</v>
      </c>
      <c r="CA13">
        <v>8665</v>
      </c>
    </row>
    <row r="14" spans="1:79" ht="18" customHeight="1" x14ac:dyDescent="0.3">
      <c r="A14" s="2">
        <v>44554</v>
      </c>
      <c r="B14" t="s">
        <v>48</v>
      </c>
      <c r="C14" t="s">
        <v>49</v>
      </c>
      <c r="D14" t="s">
        <v>27</v>
      </c>
      <c r="E14" t="s">
        <v>4</v>
      </c>
      <c r="F14">
        <v>64</v>
      </c>
      <c r="G14">
        <v>0</v>
      </c>
      <c r="H14">
        <v>0</v>
      </c>
      <c r="I14">
        <v>0</v>
      </c>
      <c r="J14">
        <f t="shared" si="0"/>
        <v>64</v>
      </c>
      <c r="K14">
        <v>0</v>
      </c>
      <c r="L14">
        <f t="shared" si="1"/>
        <v>64</v>
      </c>
      <c r="M14">
        <v>5</v>
      </c>
      <c r="N14">
        <v>1</v>
      </c>
      <c r="O14">
        <f t="shared" si="2"/>
        <v>12.8</v>
      </c>
      <c r="P14" t="s">
        <v>15</v>
      </c>
      <c r="Q14">
        <v>136</v>
      </c>
      <c r="R14">
        <v>0</v>
      </c>
      <c r="S14">
        <v>0</v>
      </c>
      <c r="T14">
        <v>0</v>
      </c>
      <c r="U14">
        <f t="shared" si="3"/>
        <v>136</v>
      </c>
      <c r="V14">
        <v>0</v>
      </c>
      <c r="W14">
        <f t="shared" si="4"/>
        <v>136</v>
      </c>
      <c r="X14">
        <v>1</v>
      </c>
      <c r="Y14">
        <v>2</v>
      </c>
      <c r="Z14">
        <f t="shared" si="5"/>
        <v>136</v>
      </c>
      <c r="AA14" t="s">
        <v>16</v>
      </c>
      <c r="AB14">
        <v>451</v>
      </c>
      <c r="AC14">
        <v>0</v>
      </c>
      <c r="AE14">
        <v>0</v>
      </c>
      <c r="AF14">
        <f t="shared" si="6"/>
        <v>451</v>
      </c>
      <c r="AG14">
        <v>0</v>
      </c>
      <c r="AH14">
        <f t="shared" si="7"/>
        <v>451</v>
      </c>
      <c r="AI14">
        <v>7</v>
      </c>
      <c r="AJ14">
        <f t="shared" si="8"/>
        <v>6</v>
      </c>
      <c r="AK14">
        <f>IFERROR(AH14/AI14,0)</f>
        <v>64.428571428571431</v>
      </c>
      <c r="AL14" t="s">
        <v>19</v>
      </c>
      <c r="AM14">
        <v>704</v>
      </c>
      <c r="AN14">
        <v>230</v>
      </c>
      <c r="AO14">
        <v>0</v>
      </c>
      <c r="AP14">
        <f t="shared" si="9"/>
        <v>934</v>
      </c>
      <c r="AQ14">
        <v>0</v>
      </c>
      <c r="AR14">
        <f t="shared" si="10"/>
        <v>934</v>
      </c>
      <c r="AS14">
        <v>4</v>
      </c>
      <c r="AT14">
        <f t="shared" si="11"/>
        <v>6</v>
      </c>
      <c r="AU14">
        <f t="shared" si="12"/>
        <v>233.5</v>
      </c>
      <c r="AV14" t="s">
        <v>20</v>
      </c>
      <c r="AW14">
        <v>408</v>
      </c>
      <c r="AX14">
        <v>0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37</v>
      </c>
      <c r="BH14">
        <v>310</v>
      </c>
      <c r="BI14">
        <v>0</v>
      </c>
      <c r="BJ14">
        <f t="shared" si="17"/>
        <v>347</v>
      </c>
      <c r="BK14">
        <v>0</v>
      </c>
      <c r="BL14">
        <f t="shared" si="18"/>
        <v>347</v>
      </c>
      <c r="BM14">
        <v>1</v>
      </c>
      <c r="BN14">
        <f t="shared" si="19"/>
        <v>5</v>
      </c>
      <c r="BO14">
        <f t="shared" si="20"/>
        <v>347</v>
      </c>
      <c r="BP14" t="s">
        <v>22</v>
      </c>
      <c r="BQ14">
        <v>494</v>
      </c>
      <c r="BR14">
        <v>1319</v>
      </c>
      <c r="BS14">
        <v>0</v>
      </c>
      <c r="BT14">
        <f t="shared" si="21"/>
        <v>1813</v>
      </c>
      <c r="BU14">
        <v>0</v>
      </c>
      <c r="BV14">
        <f t="shared" si="22"/>
        <v>1813</v>
      </c>
      <c r="BW14">
        <v>4</v>
      </c>
      <c r="BX14">
        <f t="shared" si="23"/>
        <v>5</v>
      </c>
      <c r="BY14">
        <f t="shared" si="24"/>
        <v>453.25</v>
      </c>
      <c r="BZ14" t="s">
        <v>23</v>
      </c>
      <c r="CA14">
        <v>4768</v>
      </c>
    </row>
    <row r="15" spans="1:79" ht="17.25" customHeight="1" x14ac:dyDescent="0.3">
      <c r="A15" s="2">
        <v>44554</v>
      </c>
      <c r="B15" t="s">
        <v>50</v>
      </c>
      <c r="C15" t="s">
        <v>51</v>
      </c>
      <c r="D15" t="s">
        <v>27</v>
      </c>
      <c r="E15" t="s">
        <v>4</v>
      </c>
      <c r="F15">
        <v>184</v>
      </c>
      <c r="G15">
        <v>0</v>
      </c>
      <c r="H15">
        <v>0</v>
      </c>
      <c r="I15">
        <v>-15</v>
      </c>
      <c r="J15">
        <f t="shared" si="0"/>
        <v>169</v>
      </c>
      <c r="K15">
        <v>0</v>
      </c>
      <c r="L15">
        <f t="shared" si="1"/>
        <v>169</v>
      </c>
      <c r="M15">
        <v>5</v>
      </c>
      <c r="N15">
        <v>1</v>
      </c>
      <c r="O15">
        <f t="shared" si="2"/>
        <v>33.799999999999997</v>
      </c>
      <c r="P15" t="s">
        <v>15</v>
      </c>
      <c r="Q15">
        <v>198</v>
      </c>
      <c r="R15">
        <v>0</v>
      </c>
      <c r="S15">
        <v>0</v>
      </c>
      <c r="T15">
        <v>0</v>
      </c>
      <c r="U15">
        <f t="shared" si="3"/>
        <v>198</v>
      </c>
      <c r="V15">
        <v>0</v>
      </c>
      <c r="W15">
        <f t="shared" si="4"/>
        <v>198</v>
      </c>
      <c r="X15">
        <v>1</v>
      </c>
      <c r="Y15">
        <v>2</v>
      </c>
      <c r="Z15">
        <f t="shared" si="5"/>
        <v>198</v>
      </c>
      <c r="AA15" t="s">
        <v>16</v>
      </c>
      <c r="AB15">
        <v>930</v>
      </c>
      <c r="AC15">
        <v>0</v>
      </c>
      <c r="AE15">
        <v>0</v>
      </c>
      <c r="AF15">
        <f t="shared" si="6"/>
        <v>930</v>
      </c>
      <c r="AG15">
        <v>0</v>
      </c>
      <c r="AH15">
        <f t="shared" si="7"/>
        <v>930</v>
      </c>
      <c r="AI15">
        <v>8</v>
      </c>
      <c r="AJ15">
        <f t="shared" si="8"/>
        <v>6</v>
      </c>
      <c r="AK15">
        <f t="shared" si="25"/>
        <v>116.25</v>
      </c>
      <c r="AL15" t="s">
        <v>19</v>
      </c>
      <c r="AM15">
        <v>608</v>
      </c>
      <c r="AN15">
        <v>130</v>
      </c>
      <c r="AO15">
        <v>0</v>
      </c>
      <c r="AP15">
        <f t="shared" si="9"/>
        <v>738</v>
      </c>
      <c r="AQ15">
        <v>480</v>
      </c>
      <c r="AR15">
        <f t="shared" si="10"/>
        <v>1218</v>
      </c>
      <c r="AS15">
        <v>17</v>
      </c>
      <c r="AT15">
        <f t="shared" si="11"/>
        <v>6</v>
      </c>
      <c r="AU15">
        <f t="shared" si="12"/>
        <v>71.647058823529406</v>
      </c>
      <c r="AV15" t="s">
        <v>20</v>
      </c>
      <c r="AW15">
        <v>453</v>
      </c>
      <c r="AX15">
        <v>0</v>
      </c>
      <c r="AY15">
        <v>0</v>
      </c>
      <c r="AZ15">
        <f t="shared" si="13"/>
        <v>453</v>
      </c>
      <c r="BA15">
        <v>0</v>
      </c>
      <c r="BB15">
        <f t="shared" si="14"/>
        <v>453</v>
      </c>
      <c r="BC15">
        <v>15</v>
      </c>
      <c r="BD15">
        <f t="shared" si="15"/>
        <v>7</v>
      </c>
      <c r="BE15">
        <f t="shared" si="16"/>
        <v>30.2</v>
      </c>
      <c r="BF15" t="s">
        <v>21</v>
      </c>
      <c r="BG15">
        <v>204</v>
      </c>
      <c r="BH15">
        <v>40</v>
      </c>
      <c r="BI15">
        <v>0</v>
      </c>
      <c r="BJ15">
        <f t="shared" si="17"/>
        <v>244</v>
      </c>
      <c r="BK15">
        <v>0</v>
      </c>
      <c r="BL15">
        <f t="shared" si="18"/>
        <v>244</v>
      </c>
      <c r="BM15">
        <v>4</v>
      </c>
      <c r="BN15">
        <f t="shared" si="19"/>
        <v>5</v>
      </c>
      <c r="BO15">
        <f t="shared" si="20"/>
        <v>61</v>
      </c>
      <c r="BP15" t="s">
        <v>22</v>
      </c>
      <c r="BQ15">
        <v>740</v>
      </c>
      <c r="BR15">
        <v>0</v>
      </c>
      <c r="BS15">
        <v>0</v>
      </c>
      <c r="BT15">
        <f t="shared" si="21"/>
        <v>740</v>
      </c>
      <c r="BU15">
        <v>0</v>
      </c>
      <c r="BV15">
        <f t="shared" si="22"/>
        <v>740</v>
      </c>
      <c r="BW15">
        <v>6</v>
      </c>
      <c r="BX15">
        <f t="shared" si="23"/>
        <v>5</v>
      </c>
      <c r="BY15">
        <f t="shared" si="24"/>
        <v>123.33333333333333</v>
      </c>
      <c r="BZ15" t="s">
        <v>23</v>
      </c>
      <c r="CA15">
        <v>575</v>
      </c>
    </row>
    <row r="16" spans="1:79" ht="17.25" customHeight="1" x14ac:dyDescent="0.3">
      <c r="A16" s="2">
        <v>44554</v>
      </c>
      <c r="B16" t="s">
        <v>52</v>
      </c>
      <c r="C16" t="s">
        <v>53</v>
      </c>
      <c r="D16" t="s">
        <v>27</v>
      </c>
      <c r="E16" t="s">
        <v>4</v>
      </c>
      <c r="F16">
        <v>141</v>
      </c>
      <c r="G16">
        <v>0</v>
      </c>
      <c r="H16">
        <v>0</v>
      </c>
      <c r="I16">
        <v>0</v>
      </c>
      <c r="J16">
        <f t="shared" si="0"/>
        <v>141</v>
      </c>
      <c r="K16">
        <v>0</v>
      </c>
      <c r="L16">
        <f t="shared" si="1"/>
        <v>141</v>
      </c>
      <c r="M16">
        <v>3</v>
      </c>
      <c r="N16">
        <v>1</v>
      </c>
      <c r="O16">
        <f t="shared" si="2"/>
        <v>47</v>
      </c>
      <c r="P16" t="s">
        <v>15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1787</v>
      </c>
      <c r="AC16">
        <v>0</v>
      </c>
      <c r="AE16">
        <v>0</v>
      </c>
      <c r="AF16">
        <f t="shared" si="6"/>
        <v>1787</v>
      </c>
      <c r="AG16">
        <v>0</v>
      </c>
      <c r="AH16">
        <f t="shared" si="7"/>
        <v>1787</v>
      </c>
      <c r="AI16">
        <v>26</v>
      </c>
      <c r="AJ16">
        <f t="shared" si="8"/>
        <v>6</v>
      </c>
      <c r="AK16">
        <f t="shared" si="25"/>
        <v>68.730769230769226</v>
      </c>
      <c r="AL16" t="s">
        <v>19</v>
      </c>
      <c r="AM16">
        <v>991</v>
      </c>
      <c r="AN16">
        <v>160</v>
      </c>
      <c r="AO16">
        <v>0</v>
      </c>
      <c r="AP16">
        <f t="shared" si="9"/>
        <v>1151</v>
      </c>
      <c r="AQ16">
        <v>0</v>
      </c>
      <c r="AR16">
        <f t="shared" si="10"/>
        <v>1151</v>
      </c>
      <c r="AS16">
        <v>7</v>
      </c>
      <c r="AT16">
        <f t="shared" si="11"/>
        <v>6</v>
      </c>
      <c r="AU16">
        <f t="shared" si="12"/>
        <v>164.42857142857142</v>
      </c>
      <c r="AV16" t="s">
        <v>20</v>
      </c>
      <c r="AW16">
        <v>297</v>
      </c>
      <c r="AX16">
        <v>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189</v>
      </c>
      <c r="BH16">
        <v>500</v>
      </c>
      <c r="BI16">
        <v>-5</v>
      </c>
      <c r="BJ16">
        <f t="shared" si="17"/>
        <v>684</v>
      </c>
      <c r="BK16">
        <v>0</v>
      </c>
      <c r="BL16">
        <f t="shared" si="18"/>
        <v>684</v>
      </c>
      <c r="BM16">
        <v>3</v>
      </c>
      <c r="BN16">
        <f t="shared" si="19"/>
        <v>5</v>
      </c>
      <c r="BO16">
        <f t="shared" si="20"/>
        <v>228</v>
      </c>
      <c r="BP16" t="s">
        <v>22</v>
      </c>
      <c r="BQ16">
        <v>493</v>
      </c>
      <c r="BR16">
        <v>220</v>
      </c>
      <c r="BS16">
        <v>-12</v>
      </c>
      <c r="BT16">
        <f t="shared" si="21"/>
        <v>701</v>
      </c>
      <c r="BU16">
        <v>0</v>
      </c>
      <c r="BV16">
        <f t="shared" si="22"/>
        <v>701</v>
      </c>
      <c r="BW16">
        <v>20</v>
      </c>
      <c r="BX16">
        <f t="shared" si="23"/>
        <v>5</v>
      </c>
      <c r="BY16">
        <f t="shared" si="24"/>
        <v>35.049999999999997</v>
      </c>
      <c r="BZ16" t="s">
        <v>23</v>
      </c>
      <c r="CA16">
        <v>6498</v>
      </c>
    </row>
    <row r="17" spans="1:79" ht="17.25" customHeight="1" x14ac:dyDescent="0.3">
      <c r="A17" s="2">
        <v>44554</v>
      </c>
      <c r="B17" t="s">
        <v>54</v>
      </c>
      <c r="C17" t="s">
        <v>55</v>
      </c>
      <c r="D17" t="s">
        <v>27</v>
      </c>
      <c r="E17" t="s">
        <v>4</v>
      </c>
      <c r="F17">
        <v>78</v>
      </c>
      <c r="G17">
        <v>0</v>
      </c>
      <c r="H17">
        <v>0</v>
      </c>
      <c r="I17">
        <v>0</v>
      </c>
      <c r="J17">
        <f t="shared" si="0"/>
        <v>78</v>
      </c>
      <c r="K17">
        <v>0</v>
      </c>
      <c r="L17">
        <f t="shared" si="1"/>
        <v>78</v>
      </c>
      <c r="M17">
        <v>18</v>
      </c>
      <c r="N17">
        <v>1</v>
      </c>
      <c r="O17">
        <f t="shared" si="2"/>
        <v>4.333333333333333</v>
      </c>
      <c r="P17" t="s">
        <v>15</v>
      </c>
      <c r="Q17">
        <v>195</v>
      </c>
      <c r="R17">
        <v>0</v>
      </c>
      <c r="S17">
        <v>0</v>
      </c>
      <c r="T17">
        <v>0</v>
      </c>
      <c r="U17">
        <f t="shared" si="3"/>
        <v>195</v>
      </c>
      <c r="V17">
        <v>0</v>
      </c>
      <c r="W17">
        <f t="shared" si="4"/>
        <v>195</v>
      </c>
      <c r="X17">
        <v>1</v>
      </c>
      <c r="Y17">
        <v>2</v>
      </c>
      <c r="Z17">
        <f t="shared" si="5"/>
        <v>195</v>
      </c>
      <c r="AA17" t="s">
        <v>16</v>
      </c>
      <c r="AB17">
        <v>529</v>
      </c>
      <c r="AC17">
        <v>0</v>
      </c>
      <c r="AE17">
        <v>-11</v>
      </c>
      <c r="AF17">
        <f t="shared" si="6"/>
        <v>518</v>
      </c>
      <c r="AG17">
        <v>0</v>
      </c>
      <c r="AH17">
        <f t="shared" si="7"/>
        <v>518</v>
      </c>
      <c r="AI17">
        <v>10</v>
      </c>
      <c r="AJ17">
        <f t="shared" si="8"/>
        <v>6</v>
      </c>
      <c r="AK17">
        <f t="shared" si="25"/>
        <v>51.8</v>
      </c>
      <c r="AL17" t="s">
        <v>19</v>
      </c>
      <c r="AM17">
        <v>1534</v>
      </c>
      <c r="AN17">
        <v>231</v>
      </c>
      <c r="AO17">
        <v>0</v>
      </c>
      <c r="AP17">
        <f t="shared" si="9"/>
        <v>1765</v>
      </c>
      <c r="AQ17">
        <v>0</v>
      </c>
      <c r="AR17">
        <f t="shared" si="10"/>
        <v>1765</v>
      </c>
      <c r="AS17">
        <v>12</v>
      </c>
      <c r="AT17">
        <f t="shared" si="11"/>
        <v>6</v>
      </c>
      <c r="AU17">
        <f t="shared" si="12"/>
        <v>147.08333333333334</v>
      </c>
      <c r="AV17" t="s">
        <v>20</v>
      </c>
      <c r="AW17">
        <v>351</v>
      </c>
      <c r="AX17">
        <v>0</v>
      </c>
      <c r="AY17">
        <v>0</v>
      </c>
      <c r="AZ17">
        <f t="shared" si="13"/>
        <v>351</v>
      </c>
      <c r="BA17">
        <v>0</v>
      </c>
      <c r="BB17">
        <f t="shared" si="14"/>
        <v>351</v>
      </c>
      <c r="BC17">
        <v>3</v>
      </c>
      <c r="BD17">
        <f t="shared" si="15"/>
        <v>7</v>
      </c>
      <c r="BE17">
        <f t="shared" si="16"/>
        <v>117</v>
      </c>
      <c r="BF17" t="s">
        <v>21</v>
      </c>
      <c r="BG17">
        <v>353</v>
      </c>
      <c r="BH17">
        <v>0</v>
      </c>
      <c r="BI17">
        <v>0</v>
      </c>
      <c r="BJ17">
        <f t="shared" si="17"/>
        <v>353</v>
      </c>
      <c r="BK17">
        <v>0</v>
      </c>
      <c r="BL17">
        <f t="shared" si="18"/>
        <v>353</v>
      </c>
      <c r="BM17">
        <v>4</v>
      </c>
      <c r="BN17">
        <f t="shared" si="19"/>
        <v>5</v>
      </c>
      <c r="BO17">
        <f t="shared" si="20"/>
        <v>88.25</v>
      </c>
      <c r="BP17" t="s">
        <v>22</v>
      </c>
      <c r="BQ17">
        <v>337</v>
      </c>
      <c r="BR17">
        <v>0</v>
      </c>
      <c r="BS17">
        <v>0</v>
      </c>
      <c r="BT17">
        <f t="shared" si="21"/>
        <v>337</v>
      </c>
      <c r="BU17">
        <v>0</v>
      </c>
      <c r="BV17">
        <f t="shared" si="22"/>
        <v>337</v>
      </c>
      <c r="BW17">
        <v>3</v>
      </c>
      <c r="BX17">
        <f t="shared" si="23"/>
        <v>5</v>
      </c>
      <c r="BY17">
        <f t="shared" si="24"/>
        <v>112.33333333333333</v>
      </c>
      <c r="BZ17" t="s">
        <v>23</v>
      </c>
      <c r="CA17">
        <v>18960</v>
      </c>
    </row>
    <row r="18" spans="1:79" ht="17.25" customHeight="1" x14ac:dyDescent="0.3">
      <c r="A18" s="2">
        <v>44554</v>
      </c>
      <c r="B18" t="s">
        <v>56</v>
      </c>
      <c r="C18" t="s">
        <v>57</v>
      </c>
      <c r="D18" t="s">
        <v>27</v>
      </c>
      <c r="E18" t="s">
        <v>4</v>
      </c>
      <c r="F18">
        <v>232</v>
      </c>
      <c r="G18">
        <v>0</v>
      </c>
      <c r="H18">
        <v>0</v>
      </c>
      <c r="I18">
        <v>-11</v>
      </c>
      <c r="J18">
        <f t="shared" si="0"/>
        <v>221</v>
      </c>
      <c r="K18">
        <v>0</v>
      </c>
      <c r="L18">
        <f t="shared" si="1"/>
        <v>221</v>
      </c>
      <c r="M18">
        <v>26</v>
      </c>
      <c r="N18">
        <v>1</v>
      </c>
      <c r="O18">
        <f t="shared" si="2"/>
        <v>8.5</v>
      </c>
      <c r="P18" t="s">
        <v>15</v>
      </c>
      <c r="Q18">
        <v>130</v>
      </c>
      <c r="R18">
        <v>0</v>
      </c>
      <c r="S18">
        <v>0</v>
      </c>
      <c r="T18">
        <v>0</v>
      </c>
      <c r="U18">
        <f t="shared" si="3"/>
        <v>130</v>
      </c>
      <c r="V18">
        <v>0</v>
      </c>
      <c r="W18">
        <f t="shared" si="4"/>
        <v>130</v>
      </c>
      <c r="X18">
        <v>3</v>
      </c>
      <c r="Y18">
        <v>2</v>
      </c>
      <c r="Z18">
        <f t="shared" si="5"/>
        <v>43.333333333333336</v>
      </c>
      <c r="AA18" t="s">
        <v>16</v>
      </c>
      <c r="AB18">
        <v>2194</v>
      </c>
      <c r="AC18">
        <v>1530</v>
      </c>
      <c r="AE18">
        <v>-11</v>
      </c>
      <c r="AF18">
        <f t="shared" si="6"/>
        <v>3713</v>
      </c>
      <c r="AG18">
        <v>0</v>
      </c>
      <c r="AH18">
        <f t="shared" si="7"/>
        <v>3713</v>
      </c>
      <c r="AI18">
        <v>16</v>
      </c>
      <c r="AJ18">
        <f t="shared" si="8"/>
        <v>6</v>
      </c>
      <c r="AK18">
        <f t="shared" si="25"/>
        <v>232.0625</v>
      </c>
      <c r="AL18" t="s">
        <v>19</v>
      </c>
      <c r="AM18">
        <v>1282</v>
      </c>
      <c r="AN18">
        <v>59</v>
      </c>
      <c r="AO18">
        <v>-2</v>
      </c>
      <c r="AP18">
        <f t="shared" si="9"/>
        <v>1339</v>
      </c>
      <c r="AQ18">
        <v>0</v>
      </c>
      <c r="AR18">
        <f t="shared" si="10"/>
        <v>1339</v>
      </c>
      <c r="AS18">
        <v>14</v>
      </c>
      <c r="AT18">
        <f t="shared" si="11"/>
        <v>6</v>
      </c>
      <c r="AU18">
        <f t="shared" si="12"/>
        <v>95.642857142857139</v>
      </c>
      <c r="AV18" t="s">
        <v>20</v>
      </c>
      <c r="AW18">
        <v>270</v>
      </c>
      <c r="AX18">
        <v>0</v>
      </c>
      <c r="AY18">
        <v>0</v>
      </c>
      <c r="AZ18">
        <f t="shared" si="13"/>
        <v>270</v>
      </c>
      <c r="BA18">
        <v>0</v>
      </c>
      <c r="BB18">
        <f t="shared" si="14"/>
        <v>270</v>
      </c>
      <c r="BC18">
        <v>3</v>
      </c>
      <c r="BD18">
        <f t="shared" si="15"/>
        <v>7</v>
      </c>
      <c r="BE18">
        <f t="shared" si="16"/>
        <v>90</v>
      </c>
      <c r="BF18" t="s">
        <v>21</v>
      </c>
      <c r="BG18">
        <v>231</v>
      </c>
      <c r="BH18">
        <v>0</v>
      </c>
      <c r="BI18">
        <v>0</v>
      </c>
      <c r="BJ18">
        <f t="shared" si="17"/>
        <v>231</v>
      </c>
      <c r="BK18">
        <v>0</v>
      </c>
      <c r="BL18">
        <f t="shared" si="18"/>
        <v>231</v>
      </c>
      <c r="BM18">
        <v>5</v>
      </c>
      <c r="BN18">
        <f t="shared" si="19"/>
        <v>5</v>
      </c>
      <c r="BO18">
        <f t="shared" si="20"/>
        <v>46.2</v>
      </c>
      <c r="BP18" t="s">
        <v>22</v>
      </c>
      <c r="BQ18">
        <v>397</v>
      </c>
      <c r="BR18">
        <v>0</v>
      </c>
      <c r="BS18">
        <v>0</v>
      </c>
      <c r="BT18">
        <f t="shared" si="21"/>
        <v>397</v>
      </c>
      <c r="BU18">
        <v>0</v>
      </c>
      <c r="BV18">
        <f t="shared" si="22"/>
        <v>397</v>
      </c>
      <c r="BW18">
        <v>3</v>
      </c>
      <c r="BX18">
        <f t="shared" si="23"/>
        <v>5</v>
      </c>
      <c r="BY18">
        <f t="shared" si="24"/>
        <v>132.33333333333334</v>
      </c>
      <c r="BZ18" t="s">
        <v>23</v>
      </c>
      <c r="CA18">
        <v>10019</v>
      </c>
    </row>
    <row r="19" spans="1:79" ht="17.25" customHeight="1" x14ac:dyDescent="0.3">
      <c r="A19" s="2">
        <v>44554</v>
      </c>
      <c r="B19" t="s">
        <v>58</v>
      </c>
      <c r="C19" t="s">
        <v>59</v>
      </c>
      <c r="D19" t="s">
        <v>27</v>
      </c>
      <c r="E19" t="s">
        <v>4</v>
      </c>
      <c r="F19">
        <v>50</v>
      </c>
      <c r="G19">
        <v>0</v>
      </c>
      <c r="H19">
        <v>0</v>
      </c>
      <c r="I19">
        <v>-5</v>
      </c>
      <c r="J19">
        <f t="shared" si="0"/>
        <v>45</v>
      </c>
      <c r="K19">
        <v>0</v>
      </c>
      <c r="L19">
        <f t="shared" si="1"/>
        <v>45</v>
      </c>
      <c r="M19">
        <v>2</v>
      </c>
      <c r="N19">
        <v>1</v>
      </c>
      <c r="O19">
        <f t="shared" si="2"/>
        <v>22.5</v>
      </c>
      <c r="P19" t="s">
        <v>15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401</v>
      </c>
      <c r="AC19">
        <v>0</v>
      </c>
      <c r="AE19">
        <v>0</v>
      </c>
      <c r="AF19">
        <f t="shared" si="6"/>
        <v>401</v>
      </c>
      <c r="AG19">
        <v>0</v>
      </c>
      <c r="AH19">
        <f t="shared" si="7"/>
        <v>401</v>
      </c>
      <c r="AI19">
        <v>4</v>
      </c>
      <c r="AJ19">
        <f t="shared" si="8"/>
        <v>6</v>
      </c>
      <c r="AK19">
        <f t="shared" si="25"/>
        <v>100.25</v>
      </c>
      <c r="AL19" t="s">
        <v>19</v>
      </c>
      <c r="AM19">
        <v>51</v>
      </c>
      <c r="AN19">
        <v>0</v>
      </c>
      <c r="AO19">
        <v>0</v>
      </c>
      <c r="AP19">
        <f t="shared" si="9"/>
        <v>51</v>
      </c>
      <c r="AQ19">
        <v>0</v>
      </c>
      <c r="AR19">
        <f t="shared" si="10"/>
        <v>51</v>
      </c>
      <c r="AS19">
        <v>3</v>
      </c>
      <c r="AT19">
        <f t="shared" si="11"/>
        <v>6</v>
      </c>
      <c r="AU19">
        <f t="shared" si="12"/>
        <v>17</v>
      </c>
      <c r="AV19" t="s">
        <v>20</v>
      </c>
      <c r="AW19">
        <v>109</v>
      </c>
      <c r="AX19">
        <v>0</v>
      </c>
      <c r="AY19">
        <v>0</v>
      </c>
      <c r="AZ19">
        <f t="shared" si="13"/>
        <v>109</v>
      </c>
      <c r="BA19">
        <v>0</v>
      </c>
      <c r="BB19">
        <f t="shared" si="14"/>
        <v>109</v>
      </c>
      <c r="BC19">
        <v>2</v>
      </c>
      <c r="BD19">
        <f t="shared" si="15"/>
        <v>7</v>
      </c>
      <c r="BE19">
        <f t="shared" si="16"/>
        <v>54.5</v>
      </c>
      <c r="BF19" t="s">
        <v>21</v>
      </c>
      <c r="BG19">
        <v>63</v>
      </c>
      <c r="BH19">
        <v>40</v>
      </c>
      <c r="BI19">
        <v>0</v>
      </c>
      <c r="BJ19">
        <f t="shared" si="17"/>
        <v>103</v>
      </c>
      <c r="BK19">
        <v>0</v>
      </c>
      <c r="BL19">
        <f t="shared" si="18"/>
        <v>103</v>
      </c>
      <c r="BM19">
        <v>1</v>
      </c>
      <c r="BN19">
        <f t="shared" si="19"/>
        <v>5</v>
      </c>
      <c r="BO19">
        <f t="shared" si="20"/>
        <v>103</v>
      </c>
      <c r="BP19" t="s">
        <v>22</v>
      </c>
      <c r="BQ19">
        <v>97</v>
      </c>
      <c r="BR19">
        <v>0</v>
      </c>
      <c r="BS19">
        <v>0</v>
      </c>
      <c r="BT19">
        <f t="shared" si="21"/>
        <v>97</v>
      </c>
      <c r="BU19">
        <v>0</v>
      </c>
      <c r="BV19">
        <f t="shared" si="22"/>
        <v>97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2">
        <v>44554</v>
      </c>
      <c r="B20" t="s">
        <v>60</v>
      </c>
      <c r="C20" t="s">
        <v>61</v>
      </c>
      <c r="D20" t="s">
        <v>27</v>
      </c>
      <c r="E20" t="s">
        <v>4</v>
      </c>
      <c r="F20">
        <v>170</v>
      </c>
      <c r="G20">
        <v>0</v>
      </c>
      <c r="H20">
        <v>0</v>
      </c>
      <c r="I20">
        <v>0</v>
      </c>
      <c r="J20">
        <f t="shared" si="0"/>
        <v>170</v>
      </c>
      <c r="K20">
        <v>0</v>
      </c>
      <c r="L20">
        <f t="shared" si="1"/>
        <v>170</v>
      </c>
      <c r="M20">
        <v>3</v>
      </c>
      <c r="N20">
        <v>1</v>
      </c>
      <c r="O20">
        <f t="shared" si="2"/>
        <v>56.666666666666664</v>
      </c>
      <c r="P20" t="s">
        <v>15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627</v>
      </c>
      <c r="AC20">
        <v>0</v>
      </c>
      <c r="AE20">
        <v>-10</v>
      </c>
      <c r="AF20">
        <f t="shared" si="6"/>
        <v>617</v>
      </c>
      <c r="AG20">
        <v>0</v>
      </c>
      <c r="AH20">
        <f t="shared" si="7"/>
        <v>617</v>
      </c>
      <c r="AI20">
        <v>14</v>
      </c>
      <c r="AJ20">
        <f t="shared" si="8"/>
        <v>6</v>
      </c>
      <c r="AK20">
        <f t="shared" si="25"/>
        <v>44.071428571428569</v>
      </c>
      <c r="AL20" t="s">
        <v>19</v>
      </c>
      <c r="AM20">
        <v>256</v>
      </c>
      <c r="AN20">
        <v>0</v>
      </c>
      <c r="AO20">
        <v>-10</v>
      </c>
      <c r="AP20">
        <f t="shared" si="9"/>
        <v>246</v>
      </c>
      <c r="AQ20">
        <v>360</v>
      </c>
      <c r="AR20">
        <f t="shared" si="10"/>
        <v>606</v>
      </c>
      <c r="AS20">
        <v>5</v>
      </c>
      <c r="AT20">
        <f t="shared" si="11"/>
        <v>6</v>
      </c>
      <c r="AU20">
        <f t="shared" si="12"/>
        <v>121.2</v>
      </c>
      <c r="AV20" t="s">
        <v>20</v>
      </c>
      <c r="AW20">
        <v>492</v>
      </c>
      <c r="AX20">
        <v>0</v>
      </c>
      <c r="AY20">
        <v>-30</v>
      </c>
      <c r="AZ20">
        <f t="shared" si="13"/>
        <v>462</v>
      </c>
      <c r="BA20">
        <v>0</v>
      </c>
      <c r="BB20">
        <f t="shared" si="14"/>
        <v>462</v>
      </c>
      <c r="BC20">
        <v>10</v>
      </c>
      <c r="BD20">
        <f t="shared" si="15"/>
        <v>7</v>
      </c>
      <c r="BE20">
        <f t="shared" si="16"/>
        <v>46.2</v>
      </c>
      <c r="BF20" t="s">
        <v>21</v>
      </c>
      <c r="BG20">
        <v>168</v>
      </c>
      <c r="BH20">
        <v>0</v>
      </c>
      <c r="BI20">
        <v>0</v>
      </c>
      <c r="BJ20">
        <f t="shared" si="17"/>
        <v>168</v>
      </c>
      <c r="BK20">
        <v>0</v>
      </c>
      <c r="BL20">
        <f t="shared" si="18"/>
        <v>168</v>
      </c>
      <c r="BM20">
        <v>1</v>
      </c>
      <c r="BN20">
        <f t="shared" si="19"/>
        <v>5</v>
      </c>
      <c r="BO20">
        <f t="shared" si="20"/>
        <v>168</v>
      </c>
      <c r="BP20" t="s">
        <v>22</v>
      </c>
      <c r="BQ20">
        <v>321</v>
      </c>
      <c r="BR20">
        <v>0</v>
      </c>
      <c r="BS20">
        <v>0</v>
      </c>
      <c r="BT20">
        <f t="shared" si="21"/>
        <v>321</v>
      </c>
      <c r="BU20">
        <v>0</v>
      </c>
      <c r="BV20">
        <f t="shared" si="22"/>
        <v>321</v>
      </c>
      <c r="BW20">
        <v>3</v>
      </c>
      <c r="BX20">
        <f t="shared" si="23"/>
        <v>5</v>
      </c>
      <c r="BY20">
        <f t="shared" si="24"/>
        <v>107</v>
      </c>
      <c r="BZ20" t="s">
        <v>23</v>
      </c>
      <c r="CA20">
        <v>1477</v>
      </c>
    </row>
    <row r="21" spans="1:79" ht="17.25" customHeight="1" x14ac:dyDescent="0.3">
      <c r="A21" s="2">
        <v>44554</v>
      </c>
      <c r="B21" t="s">
        <v>62</v>
      </c>
      <c r="C21" t="s">
        <v>63</v>
      </c>
      <c r="D21" t="s">
        <v>27</v>
      </c>
      <c r="E21" t="s">
        <v>4</v>
      </c>
      <c r="F21">
        <v>1366</v>
      </c>
      <c r="G21">
        <v>0</v>
      </c>
      <c r="H21">
        <v>0</v>
      </c>
      <c r="I21">
        <v>-10</v>
      </c>
      <c r="J21">
        <f t="shared" si="0"/>
        <v>1356</v>
      </c>
      <c r="K21">
        <v>0</v>
      </c>
      <c r="L21">
        <f t="shared" si="1"/>
        <v>1356</v>
      </c>
      <c r="M21">
        <v>77</v>
      </c>
      <c r="N21">
        <v>1</v>
      </c>
      <c r="O21">
        <f t="shared" si="2"/>
        <v>17.61038961038961</v>
      </c>
      <c r="P21" t="s">
        <v>15</v>
      </c>
      <c r="Q21">
        <v>365</v>
      </c>
      <c r="R21">
        <v>0</v>
      </c>
      <c r="S21">
        <v>0</v>
      </c>
      <c r="T21">
        <v>-10</v>
      </c>
      <c r="U21">
        <f t="shared" si="3"/>
        <v>355</v>
      </c>
      <c r="V21">
        <v>0</v>
      </c>
      <c r="W21">
        <f t="shared" si="4"/>
        <v>355</v>
      </c>
      <c r="X21">
        <v>22</v>
      </c>
      <c r="Y21">
        <v>2</v>
      </c>
      <c r="Z21">
        <f t="shared" si="5"/>
        <v>16.136363636363637</v>
      </c>
      <c r="AA21" t="s">
        <v>16</v>
      </c>
      <c r="AB21">
        <v>17851</v>
      </c>
      <c r="AC21">
        <v>0</v>
      </c>
      <c r="AE21">
        <v>-74</v>
      </c>
      <c r="AF21">
        <f t="shared" si="6"/>
        <v>17777</v>
      </c>
      <c r="AG21">
        <v>0</v>
      </c>
      <c r="AH21">
        <f t="shared" si="7"/>
        <v>17777</v>
      </c>
      <c r="AI21">
        <v>395</v>
      </c>
      <c r="AJ21">
        <f t="shared" si="8"/>
        <v>6</v>
      </c>
      <c r="AK21">
        <f t="shared" si="25"/>
        <v>45.005063291139237</v>
      </c>
      <c r="AL21" t="s">
        <v>19</v>
      </c>
      <c r="AM21">
        <v>2282</v>
      </c>
      <c r="AN21">
        <v>70</v>
      </c>
      <c r="AO21">
        <v>-10</v>
      </c>
      <c r="AP21">
        <f t="shared" si="9"/>
        <v>2342</v>
      </c>
      <c r="AQ21">
        <v>900</v>
      </c>
      <c r="AR21">
        <f t="shared" si="10"/>
        <v>3242</v>
      </c>
      <c r="AS21">
        <v>63</v>
      </c>
      <c r="AT21">
        <f t="shared" si="11"/>
        <v>6</v>
      </c>
      <c r="AU21">
        <f t="shared" si="12"/>
        <v>51.460317460317462</v>
      </c>
      <c r="AV21" t="s">
        <v>20</v>
      </c>
      <c r="AW21">
        <v>3529</v>
      </c>
      <c r="AX21">
        <v>0</v>
      </c>
      <c r="AY21">
        <v>0</v>
      </c>
      <c r="AZ21">
        <f t="shared" si="13"/>
        <v>3529</v>
      </c>
      <c r="BA21">
        <v>0</v>
      </c>
      <c r="BB21">
        <f t="shared" si="14"/>
        <v>3529</v>
      </c>
      <c r="BC21">
        <v>91</v>
      </c>
      <c r="BD21">
        <f t="shared" si="15"/>
        <v>7</v>
      </c>
      <c r="BE21">
        <f t="shared" si="16"/>
        <v>38.780219780219781</v>
      </c>
      <c r="BF21" t="s">
        <v>21</v>
      </c>
      <c r="BG21">
        <v>1423</v>
      </c>
      <c r="BH21">
        <v>0</v>
      </c>
      <c r="BI21">
        <v>-20</v>
      </c>
      <c r="BJ21">
        <f t="shared" si="17"/>
        <v>1403</v>
      </c>
      <c r="BK21">
        <v>0</v>
      </c>
      <c r="BL21">
        <f t="shared" si="18"/>
        <v>1403</v>
      </c>
      <c r="BM21">
        <v>39</v>
      </c>
      <c r="BN21">
        <f t="shared" si="19"/>
        <v>5</v>
      </c>
      <c r="BO21">
        <f t="shared" si="20"/>
        <v>35.974358974358971</v>
      </c>
      <c r="BP21" t="s">
        <v>22</v>
      </c>
      <c r="BQ21">
        <v>2077</v>
      </c>
      <c r="BR21">
        <v>0</v>
      </c>
      <c r="BS21">
        <v>-31</v>
      </c>
      <c r="BT21">
        <f t="shared" si="21"/>
        <v>2046</v>
      </c>
      <c r="BU21">
        <v>0</v>
      </c>
      <c r="BV21">
        <f t="shared" si="22"/>
        <v>2046</v>
      </c>
      <c r="BW21">
        <v>17</v>
      </c>
      <c r="BX21">
        <f t="shared" si="23"/>
        <v>5</v>
      </c>
      <c r="BY21">
        <f t="shared" si="24"/>
        <v>120.35294117647059</v>
      </c>
      <c r="BZ21" t="s">
        <v>23</v>
      </c>
      <c r="CA21">
        <v>5400</v>
      </c>
    </row>
    <row r="22" spans="1:79" ht="17.25" customHeight="1" x14ac:dyDescent="0.3">
      <c r="A22" s="2">
        <v>44554</v>
      </c>
      <c r="B22" t="s">
        <v>64</v>
      </c>
      <c r="C22" t="s">
        <v>65</v>
      </c>
      <c r="D22" t="s">
        <v>27</v>
      </c>
      <c r="E22" t="s">
        <v>4</v>
      </c>
      <c r="F22">
        <v>19359</v>
      </c>
      <c r="G22">
        <v>0</v>
      </c>
      <c r="H22">
        <v>0</v>
      </c>
      <c r="I22">
        <v>-937</v>
      </c>
      <c r="J22">
        <f t="shared" si="0"/>
        <v>18422</v>
      </c>
      <c r="K22">
        <v>0</v>
      </c>
      <c r="L22">
        <f t="shared" si="1"/>
        <v>18422</v>
      </c>
      <c r="M22">
        <v>4430</v>
      </c>
      <c r="N22">
        <v>1</v>
      </c>
      <c r="O22">
        <f t="shared" si="2"/>
        <v>4.1584650112866814</v>
      </c>
      <c r="P22" t="s">
        <v>15</v>
      </c>
      <c r="Q22">
        <v>14367</v>
      </c>
      <c r="R22">
        <v>0</v>
      </c>
      <c r="S22">
        <v>0</v>
      </c>
      <c r="T22">
        <v>-1073</v>
      </c>
      <c r="U22">
        <f t="shared" si="3"/>
        <v>13294</v>
      </c>
      <c r="V22">
        <v>0</v>
      </c>
      <c r="W22">
        <f t="shared" si="4"/>
        <v>13294</v>
      </c>
      <c r="X22">
        <v>598</v>
      </c>
      <c r="Y22">
        <v>2</v>
      </c>
      <c r="Z22">
        <f t="shared" si="5"/>
        <v>22.23076923076923</v>
      </c>
      <c r="AA22" t="s">
        <v>16</v>
      </c>
      <c r="AB22">
        <v>202975</v>
      </c>
      <c r="AC22">
        <v>0</v>
      </c>
      <c r="AE22">
        <v>-3097</v>
      </c>
      <c r="AF22">
        <f t="shared" si="6"/>
        <v>199878</v>
      </c>
      <c r="AG22">
        <v>0</v>
      </c>
      <c r="AH22">
        <f t="shared" si="7"/>
        <v>199878</v>
      </c>
      <c r="AI22">
        <v>4976</v>
      </c>
      <c r="AJ22">
        <f t="shared" si="8"/>
        <v>6</v>
      </c>
      <c r="AK22">
        <f t="shared" si="25"/>
        <v>40.168408360128616</v>
      </c>
      <c r="AL22" t="s">
        <v>19</v>
      </c>
      <c r="AM22">
        <v>16891</v>
      </c>
      <c r="AN22">
        <v>2930</v>
      </c>
      <c r="AO22">
        <v>-343</v>
      </c>
      <c r="AP22">
        <f t="shared" si="9"/>
        <v>19478</v>
      </c>
      <c r="AQ22">
        <f>10800+19200</f>
        <v>30000</v>
      </c>
      <c r="AR22">
        <f t="shared" si="10"/>
        <v>49478</v>
      </c>
      <c r="AS22">
        <v>1243</v>
      </c>
      <c r="AT22">
        <f t="shared" si="11"/>
        <v>6</v>
      </c>
      <c r="AU22">
        <f t="shared" si="12"/>
        <v>39.805309734513273</v>
      </c>
      <c r="AV22" t="s">
        <v>20</v>
      </c>
      <c r="AW22">
        <v>131670</v>
      </c>
      <c r="AX22">
        <v>0</v>
      </c>
      <c r="AY22">
        <v>-3699</v>
      </c>
      <c r="AZ22">
        <f t="shared" si="13"/>
        <v>127971</v>
      </c>
      <c r="BA22">
        <v>0</v>
      </c>
      <c r="BB22">
        <f t="shared" si="14"/>
        <v>127971</v>
      </c>
      <c r="BC22">
        <v>3376</v>
      </c>
      <c r="BD22">
        <f t="shared" si="15"/>
        <v>7</v>
      </c>
      <c r="BE22">
        <f t="shared" si="16"/>
        <v>37.906101895734594</v>
      </c>
      <c r="BF22" t="s">
        <v>21</v>
      </c>
      <c r="BG22">
        <v>27016</v>
      </c>
      <c r="BH22">
        <v>0</v>
      </c>
      <c r="BI22">
        <v>-373</v>
      </c>
      <c r="BJ22">
        <f t="shared" si="17"/>
        <v>26643</v>
      </c>
      <c r="BK22">
        <v>0</v>
      </c>
      <c r="BL22">
        <f t="shared" si="18"/>
        <v>26643</v>
      </c>
      <c r="BM22">
        <v>1370</v>
      </c>
      <c r="BN22">
        <f t="shared" si="19"/>
        <v>5</v>
      </c>
      <c r="BO22">
        <f>IFERROR(BL22/BM22,0)</f>
        <v>19.447445255474452</v>
      </c>
      <c r="BP22" t="s">
        <v>22</v>
      </c>
      <c r="BQ22">
        <v>52085</v>
      </c>
      <c r="BR22">
        <v>0</v>
      </c>
      <c r="BS22">
        <v>-15</v>
      </c>
      <c r="BT22">
        <f t="shared" si="21"/>
        <v>52070</v>
      </c>
      <c r="BU22">
        <v>0</v>
      </c>
      <c r="BV22">
        <f t="shared" si="22"/>
        <v>52070</v>
      </c>
      <c r="BW22">
        <v>985</v>
      </c>
      <c r="BX22">
        <f t="shared" si="23"/>
        <v>5</v>
      </c>
      <c r="BY22">
        <f t="shared" si="24"/>
        <v>52.862944162436548</v>
      </c>
      <c r="BZ22" t="s">
        <v>23</v>
      </c>
      <c r="CA22">
        <v>155391</v>
      </c>
    </row>
    <row r="23" spans="1:79" ht="17.25" customHeight="1" x14ac:dyDescent="0.3">
      <c r="A23" s="2">
        <v>44554</v>
      </c>
      <c r="B23" t="s">
        <v>66</v>
      </c>
      <c r="C23" t="s">
        <v>67</v>
      </c>
      <c r="D23" t="s">
        <v>27</v>
      </c>
      <c r="E23" t="s">
        <v>4</v>
      </c>
      <c r="F23">
        <v>627</v>
      </c>
      <c r="G23">
        <v>239</v>
      </c>
      <c r="H23">
        <v>0</v>
      </c>
      <c r="I23">
        <v>-15</v>
      </c>
      <c r="J23">
        <f t="shared" si="0"/>
        <v>851</v>
      </c>
      <c r="K23">
        <v>0</v>
      </c>
      <c r="L23">
        <f t="shared" si="1"/>
        <v>851</v>
      </c>
      <c r="M23">
        <v>14</v>
      </c>
      <c r="N23">
        <v>1</v>
      </c>
      <c r="O23">
        <f t="shared" si="2"/>
        <v>60.785714285714285</v>
      </c>
      <c r="P23" t="s">
        <v>15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1122</v>
      </c>
      <c r="AC23">
        <v>0</v>
      </c>
      <c r="AE23">
        <v>0</v>
      </c>
      <c r="AF23">
        <f t="shared" si="6"/>
        <v>1122</v>
      </c>
      <c r="AG23">
        <v>0</v>
      </c>
      <c r="AH23">
        <f t="shared" si="7"/>
        <v>1122</v>
      </c>
      <c r="AI23">
        <v>17</v>
      </c>
      <c r="AJ23">
        <f t="shared" si="8"/>
        <v>6</v>
      </c>
      <c r="AK23">
        <f t="shared" si="25"/>
        <v>66</v>
      </c>
      <c r="AL23" t="s">
        <v>19</v>
      </c>
      <c r="AM23">
        <v>503</v>
      </c>
      <c r="AN23">
        <v>950</v>
      </c>
      <c r="AO23">
        <v>-555</v>
      </c>
      <c r="AP23">
        <f t="shared" si="9"/>
        <v>898</v>
      </c>
      <c r="AQ23">
        <v>0</v>
      </c>
      <c r="AR23">
        <f t="shared" si="10"/>
        <v>898</v>
      </c>
      <c r="AS23">
        <v>15</v>
      </c>
      <c r="AT23">
        <f t="shared" si="11"/>
        <v>6</v>
      </c>
      <c r="AU23">
        <f t="shared" si="12"/>
        <v>59.866666666666667</v>
      </c>
      <c r="AV23" t="s">
        <v>20</v>
      </c>
      <c r="AW23">
        <v>0</v>
      </c>
      <c r="AX23">
        <v>300</v>
      </c>
      <c r="AY23">
        <v>0</v>
      </c>
      <c r="AZ23">
        <f t="shared" si="13"/>
        <v>300</v>
      </c>
      <c r="BA23">
        <v>0</v>
      </c>
      <c r="BB23">
        <f t="shared" si="14"/>
        <v>300</v>
      </c>
      <c r="BC23">
        <v>5</v>
      </c>
      <c r="BD23">
        <f t="shared" si="15"/>
        <v>7</v>
      </c>
      <c r="BE23">
        <f t="shared" si="16"/>
        <v>60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1019</v>
      </c>
      <c r="BR23">
        <v>235</v>
      </c>
      <c r="BS23">
        <v>0</v>
      </c>
      <c r="BT23">
        <f t="shared" si="21"/>
        <v>1254</v>
      </c>
      <c r="BU23">
        <v>0</v>
      </c>
      <c r="BV23">
        <f t="shared" si="22"/>
        <v>1254</v>
      </c>
      <c r="BW23">
        <v>8</v>
      </c>
      <c r="BX23">
        <f t="shared" si="23"/>
        <v>5</v>
      </c>
      <c r="BY23">
        <f t="shared" si="24"/>
        <v>156.75</v>
      </c>
      <c r="BZ23" t="s">
        <v>23</v>
      </c>
      <c r="CA23">
        <v>0</v>
      </c>
    </row>
    <row r="24" spans="1:79" ht="17.25" customHeight="1" x14ac:dyDescent="0.3">
      <c r="A24" s="2">
        <v>44554</v>
      </c>
      <c r="B24" t="s">
        <v>68</v>
      </c>
      <c r="C24" t="s">
        <v>69</v>
      </c>
      <c r="D24" t="s">
        <v>27</v>
      </c>
      <c r="E24" t="s">
        <v>4</v>
      </c>
      <c r="F24">
        <v>365</v>
      </c>
      <c r="G24">
        <v>0</v>
      </c>
      <c r="H24">
        <v>0</v>
      </c>
      <c r="I24">
        <v>-18</v>
      </c>
      <c r="J24">
        <f t="shared" si="0"/>
        <v>347</v>
      </c>
      <c r="K24">
        <v>0</v>
      </c>
      <c r="L24">
        <f t="shared" si="1"/>
        <v>347</v>
      </c>
      <c r="M24">
        <v>17</v>
      </c>
      <c r="N24">
        <v>1</v>
      </c>
      <c r="O24">
        <f t="shared" si="2"/>
        <v>20.411764705882351</v>
      </c>
      <c r="P24" t="s">
        <v>15</v>
      </c>
      <c r="Q24">
        <v>286</v>
      </c>
      <c r="R24">
        <v>0</v>
      </c>
      <c r="S24">
        <v>0</v>
      </c>
      <c r="T24">
        <v>0</v>
      </c>
      <c r="U24">
        <f t="shared" si="3"/>
        <v>286</v>
      </c>
      <c r="V24">
        <v>0</v>
      </c>
      <c r="W24">
        <f t="shared" si="4"/>
        <v>286</v>
      </c>
      <c r="X24">
        <v>4</v>
      </c>
      <c r="Y24">
        <v>2</v>
      </c>
      <c r="Z24">
        <f t="shared" si="5"/>
        <v>71.5</v>
      </c>
      <c r="AA24" t="s">
        <v>16</v>
      </c>
      <c r="AB24">
        <v>182</v>
      </c>
      <c r="AC24">
        <v>0</v>
      </c>
      <c r="AE24">
        <v>0</v>
      </c>
      <c r="AF24">
        <f t="shared" si="6"/>
        <v>182</v>
      </c>
      <c r="AG24">
        <v>300</v>
      </c>
      <c r="AH24">
        <f t="shared" si="7"/>
        <v>482</v>
      </c>
      <c r="AI24">
        <v>7</v>
      </c>
      <c r="AJ24">
        <f t="shared" si="8"/>
        <v>6</v>
      </c>
      <c r="AK24">
        <f t="shared" si="25"/>
        <v>68.857142857142861</v>
      </c>
      <c r="AL24" t="s">
        <v>19</v>
      </c>
      <c r="AM24">
        <v>1274</v>
      </c>
      <c r="AN24">
        <v>600</v>
      </c>
      <c r="AO24">
        <v>-110</v>
      </c>
      <c r="AP24">
        <f t="shared" si="9"/>
        <v>1764</v>
      </c>
      <c r="AQ24">
        <v>0</v>
      </c>
      <c r="AR24">
        <f t="shared" si="10"/>
        <v>1764</v>
      </c>
      <c r="AS24">
        <v>16</v>
      </c>
      <c r="AT24">
        <f t="shared" si="11"/>
        <v>6</v>
      </c>
      <c r="AU24">
        <f t="shared" si="12"/>
        <v>110.25</v>
      </c>
      <c r="AV24" t="s">
        <v>20</v>
      </c>
      <c r="AW24">
        <v>455</v>
      </c>
      <c r="AX24">
        <v>0</v>
      </c>
      <c r="AY24">
        <v>-400</v>
      </c>
      <c r="AZ24">
        <f t="shared" si="13"/>
        <v>55</v>
      </c>
      <c r="BA24">
        <v>0</v>
      </c>
      <c r="BB24">
        <f t="shared" si="14"/>
        <v>55</v>
      </c>
      <c r="BC24">
        <v>13</v>
      </c>
      <c r="BD24">
        <f t="shared" si="15"/>
        <v>7</v>
      </c>
      <c r="BE24">
        <f t="shared" si="16"/>
        <v>4.2307692307692308</v>
      </c>
      <c r="BF24" t="s">
        <v>21</v>
      </c>
      <c r="BG24">
        <v>370</v>
      </c>
      <c r="BH24">
        <v>300</v>
      </c>
      <c r="BI24">
        <v>0</v>
      </c>
      <c r="BJ24">
        <f t="shared" si="17"/>
        <v>670</v>
      </c>
      <c r="BK24">
        <v>0</v>
      </c>
      <c r="BL24">
        <f t="shared" si="18"/>
        <v>670</v>
      </c>
      <c r="BM24">
        <v>6</v>
      </c>
      <c r="BN24">
        <f t="shared" si="19"/>
        <v>5</v>
      </c>
      <c r="BO24">
        <f t="shared" si="20"/>
        <v>111.66666666666667</v>
      </c>
      <c r="BP24" t="s">
        <v>22</v>
      </c>
      <c r="BQ24">
        <v>824</v>
      </c>
      <c r="BR24">
        <v>0</v>
      </c>
      <c r="BS24">
        <v>0</v>
      </c>
      <c r="BT24">
        <f t="shared" si="21"/>
        <v>824</v>
      </c>
      <c r="BU24">
        <v>0</v>
      </c>
      <c r="BV24">
        <f t="shared" si="22"/>
        <v>824</v>
      </c>
      <c r="BW24">
        <v>8</v>
      </c>
      <c r="BX24">
        <f t="shared" si="23"/>
        <v>5</v>
      </c>
      <c r="BY24">
        <f t="shared" si="24"/>
        <v>103</v>
      </c>
      <c r="BZ24" t="s">
        <v>23</v>
      </c>
      <c r="CA24">
        <v>298</v>
      </c>
    </row>
    <row r="25" spans="1:79" ht="17.25" customHeight="1" x14ac:dyDescent="0.3">
      <c r="A25" s="2">
        <v>44554</v>
      </c>
      <c r="B25" t="s">
        <v>70</v>
      </c>
      <c r="C25" t="s">
        <v>71</v>
      </c>
      <c r="D25" t="s">
        <v>27</v>
      </c>
      <c r="E25" t="s">
        <v>4</v>
      </c>
      <c r="F25">
        <v>1280</v>
      </c>
      <c r="G25">
        <v>0</v>
      </c>
      <c r="H25">
        <v>0</v>
      </c>
      <c r="I25">
        <v>0</v>
      </c>
      <c r="J25">
        <f t="shared" si="0"/>
        <v>1280</v>
      </c>
      <c r="K25">
        <v>0</v>
      </c>
      <c r="L25">
        <f t="shared" si="1"/>
        <v>1280</v>
      </c>
      <c r="M25">
        <v>94</v>
      </c>
      <c r="N25">
        <v>1</v>
      </c>
      <c r="O25">
        <f t="shared" si="2"/>
        <v>13.617021276595745</v>
      </c>
      <c r="P25" t="s">
        <v>15</v>
      </c>
      <c r="Q25">
        <v>487</v>
      </c>
      <c r="R25">
        <v>0</v>
      </c>
      <c r="S25">
        <v>0</v>
      </c>
      <c r="T25">
        <v>-20</v>
      </c>
      <c r="U25">
        <f t="shared" si="3"/>
        <v>467</v>
      </c>
      <c r="V25">
        <v>0</v>
      </c>
      <c r="W25">
        <f t="shared" si="4"/>
        <v>467</v>
      </c>
      <c r="X25">
        <v>23</v>
      </c>
      <c r="Y25">
        <v>2</v>
      </c>
      <c r="Z25">
        <f t="shared" si="5"/>
        <v>20.304347826086957</v>
      </c>
      <c r="AA25" t="s">
        <v>16</v>
      </c>
      <c r="AB25">
        <v>1990</v>
      </c>
      <c r="AC25">
        <v>0</v>
      </c>
      <c r="AE25">
        <v>-65</v>
      </c>
      <c r="AF25">
        <f t="shared" si="6"/>
        <v>1925</v>
      </c>
      <c r="AG25">
        <v>600</v>
      </c>
      <c r="AH25">
        <f t="shared" si="7"/>
        <v>2525</v>
      </c>
      <c r="AI25">
        <v>59</v>
      </c>
      <c r="AJ25">
        <f t="shared" si="8"/>
        <v>6</v>
      </c>
      <c r="AK25">
        <f t="shared" si="25"/>
        <v>42.796610169491522</v>
      </c>
      <c r="AL25" t="s">
        <v>19</v>
      </c>
      <c r="AM25">
        <v>1298</v>
      </c>
      <c r="AN25">
        <v>0</v>
      </c>
      <c r="AO25">
        <v>-23</v>
      </c>
      <c r="AP25">
        <f t="shared" si="9"/>
        <v>1275</v>
      </c>
      <c r="AQ25">
        <v>900</v>
      </c>
      <c r="AR25">
        <f t="shared" si="10"/>
        <v>2175</v>
      </c>
      <c r="AS25">
        <v>82</v>
      </c>
      <c r="AT25">
        <f t="shared" si="11"/>
        <v>6</v>
      </c>
      <c r="AU25">
        <f t="shared" si="12"/>
        <v>26.524390243902438</v>
      </c>
      <c r="AV25" t="s">
        <v>20</v>
      </c>
      <c r="AW25">
        <v>3180</v>
      </c>
      <c r="AX25">
        <v>0</v>
      </c>
      <c r="AY25">
        <v>-10</v>
      </c>
      <c r="AZ25">
        <f t="shared" si="13"/>
        <v>3170</v>
      </c>
      <c r="BA25">
        <v>0</v>
      </c>
      <c r="BB25">
        <f t="shared" si="14"/>
        <v>3170</v>
      </c>
      <c r="BC25">
        <v>72</v>
      </c>
      <c r="BD25">
        <f t="shared" si="15"/>
        <v>7</v>
      </c>
      <c r="BE25">
        <f t="shared" si="16"/>
        <v>44.027777777777779</v>
      </c>
      <c r="BF25" t="s">
        <v>21</v>
      </c>
      <c r="BG25">
        <v>845</v>
      </c>
      <c r="BH25">
        <v>0</v>
      </c>
      <c r="BI25">
        <v>-78</v>
      </c>
      <c r="BJ25">
        <f t="shared" si="17"/>
        <v>767</v>
      </c>
      <c r="BK25">
        <v>0</v>
      </c>
      <c r="BL25">
        <f t="shared" si="18"/>
        <v>767</v>
      </c>
      <c r="BM25">
        <v>45</v>
      </c>
      <c r="BN25">
        <f t="shared" si="19"/>
        <v>5</v>
      </c>
      <c r="BO25">
        <f t="shared" si="20"/>
        <v>17.044444444444444</v>
      </c>
      <c r="BP25" t="s">
        <v>22</v>
      </c>
      <c r="BQ25">
        <v>3884</v>
      </c>
      <c r="BR25">
        <v>0</v>
      </c>
      <c r="BS25">
        <v>0</v>
      </c>
      <c r="BT25">
        <f t="shared" si="21"/>
        <v>3884</v>
      </c>
      <c r="BU25">
        <v>0</v>
      </c>
      <c r="BV25">
        <f t="shared" si="22"/>
        <v>3884</v>
      </c>
      <c r="BW25">
        <v>41</v>
      </c>
      <c r="BX25">
        <f t="shared" si="23"/>
        <v>5</v>
      </c>
      <c r="BY25">
        <f t="shared" si="24"/>
        <v>94.731707317073173</v>
      </c>
      <c r="BZ25" t="s">
        <v>23</v>
      </c>
      <c r="CA25">
        <v>30300</v>
      </c>
    </row>
    <row r="26" spans="1:79" ht="17.25" customHeight="1" x14ac:dyDescent="0.3">
      <c r="A26" s="2">
        <v>44554</v>
      </c>
      <c r="B26" t="s">
        <v>72</v>
      </c>
      <c r="C26" t="s">
        <v>73</v>
      </c>
      <c r="D26" t="s">
        <v>27</v>
      </c>
      <c r="E26" t="s">
        <v>4</v>
      </c>
      <c r="F26">
        <v>586</v>
      </c>
      <c r="G26">
        <v>0</v>
      </c>
      <c r="H26">
        <v>0</v>
      </c>
      <c r="I26">
        <v>-10</v>
      </c>
      <c r="J26">
        <f t="shared" si="0"/>
        <v>576</v>
      </c>
      <c r="K26">
        <v>0</v>
      </c>
      <c r="L26">
        <f t="shared" si="1"/>
        <v>576</v>
      </c>
      <c r="M26">
        <v>33</v>
      </c>
      <c r="N26">
        <v>1</v>
      </c>
      <c r="O26">
        <f t="shared" si="2"/>
        <v>17.454545454545453</v>
      </c>
      <c r="P26" t="s">
        <v>15</v>
      </c>
      <c r="Q26">
        <v>180</v>
      </c>
      <c r="R26">
        <v>0</v>
      </c>
      <c r="S26">
        <v>0</v>
      </c>
      <c r="T26">
        <v>-5</v>
      </c>
      <c r="U26">
        <f t="shared" si="3"/>
        <v>175</v>
      </c>
      <c r="V26">
        <v>0</v>
      </c>
      <c r="W26">
        <f t="shared" si="4"/>
        <v>175</v>
      </c>
      <c r="X26">
        <v>8</v>
      </c>
      <c r="Y26">
        <v>2</v>
      </c>
      <c r="Z26">
        <f t="shared" si="5"/>
        <v>21.875</v>
      </c>
      <c r="AA26" t="s">
        <v>16</v>
      </c>
      <c r="AB26">
        <v>915</v>
      </c>
      <c r="AC26">
        <v>0</v>
      </c>
      <c r="AE26">
        <v>-27</v>
      </c>
      <c r="AF26">
        <f t="shared" si="6"/>
        <v>888</v>
      </c>
      <c r="AG26">
        <v>0</v>
      </c>
      <c r="AH26">
        <f t="shared" si="7"/>
        <v>888</v>
      </c>
      <c r="AI26">
        <v>26</v>
      </c>
      <c r="AJ26">
        <f t="shared" si="8"/>
        <v>6</v>
      </c>
      <c r="AK26">
        <f t="shared" si="25"/>
        <v>34.153846153846153</v>
      </c>
      <c r="AL26" t="s">
        <v>19</v>
      </c>
      <c r="AM26">
        <v>1366</v>
      </c>
      <c r="AN26">
        <v>1700</v>
      </c>
      <c r="AO26">
        <v>-310</v>
      </c>
      <c r="AP26">
        <f t="shared" si="9"/>
        <v>2756</v>
      </c>
      <c r="AQ26">
        <v>0</v>
      </c>
      <c r="AR26">
        <f t="shared" si="10"/>
        <v>2756</v>
      </c>
      <c r="AS26">
        <v>30</v>
      </c>
      <c r="AT26">
        <f t="shared" si="11"/>
        <v>6</v>
      </c>
      <c r="AU26">
        <f t="shared" si="12"/>
        <v>91.86666666666666</v>
      </c>
      <c r="AV26" t="s">
        <v>20</v>
      </c>
      <c r="AW26">
        <v>864</v>
      </c>
      <c r="AX26">
        <v>0</v>
      </c>
      <c r="AY26">
        <v>0</v>
      </c>
      <c r="AZ26">
        <f t="shared" si="13"/>
        <v>864</v>
      </c>
      <c r="BA26">
        <v>0</v>
      </c>
      <c r="BB26">
        <f t="shared" si="14"/>
        <v>864</v>
      </c>
      <c r="BC26">
        <v>15</v>
      </c>
      <c r="BD26">
        <f t="shared" si="15"/>
        <v>7</v>
      </c>
      <c r="BE26">
        <f t="shared" si="16"/>
        <v>57.6</v>
      </c>
      <c r="BF26" t="s">
        <v>21</v>
      </c>
      <c r="BG26">
        <v>1332</v>
      </c>
      <c r="BH26">
        <v>0</v>
      </c>
      <c r="BI26">
        <v>-21</v>
      </c>
      <c r="BJ26">
        <f t="shared" si="17"/>
        <v>1311</v>
      </c>
      <c r="BK26">
        <v>0</v>
      </c>
      <c r="BL26">
        <f t="shared" si="18"/>
        <v>1311</v>
      </c>
      <c r="BM26">
        <v>14</v>
      </c>
      <c r="BN26">
        <f t="shared" si="19"/>
        <v>5</v>
      </c>
      <c r="BO26">
        <f t="shared" si="20"/>
        <v>93.642857142857139</v>
      </c>
      <c r="BP26" t="s">
        <v>22</v>
      </c>
      <c r="BQ26">
        <v>430</v>
      </c>
      <c r="BR26">
        <v>75</v>
      </c>
      <c r="BS26">
        <v>0</v>
      </c>
      <c r="BT26">
        <f t="shared" si="21"/>
        <v>505</v>
      </c>
      <c r="BU26">
        <v>0</v>
      </c>
      <c r="BV26">
        <f t="shared" si="22"/>
        <v>505</v>
      </c>
      <c r="BW26">
        <v>24</v>
      </c>
      <c r="BX26">
        <f t="shared" si="23"/>
        <v>5</v>
      </c>
      <c r="BY26">
        <f t="shared" si="24"/>
        <v>21.041666666666668</v>
      </c>
      <c r="BZ26" t="s">
        <v>23</v>
      </c>
      <c r="CA26">
        <v>8700</v>
      </c>
    </row>
    <row r="27" spans="1:79" ht="17.25" customHeight="1" x14ac:dyDescent="0.3">
      <c r="A27" s="2">
        <v>44554</v>
      </c>
      <c r="B27" t="s">
        <v>74</v>
      </c>
      <c r="C27" t="s">
        <v>75</v>
      </c>
      <c r="D27" t="s">
        <v>27</v>
      </c>
      <c r="E27" t="s">
        <v>4</v>
      </c>
      <c r="F27">
        <v>4627</v>
      </c>
      <c r="G27">
        <v>1017</v>
      </c>
      <c r="H27">
        <v>0</v>
      </c>
      <c r="I27">
        <v>-133</v>
      </c>
      <c r="J27">
        <f t="shared" si="0"/>
        <v>5511</v>
      </c>
      <c r="K27">
        <v>0</v>
      </c>
      <c r="L27">
        <f t="shared" si="1"/>
        <v>5511</v>
      </c>
      <c r="M27">
        <v>825</v>
      </c>
      <c r="N27">
        <v>1</v>
      </c>
      <c r="O27">
        <f t="shared" si="2"/>
        <v>6.68</v>
      </c>
      <c r="P27" t="s">
        <v>15</v>
      </c>
      <c r="Q27">
        <v>1739</v>
      </c>
      <c r="R27">
        <v>2526</v>
      </c>
      <c r="S27">
        <v>0</v>
      </c>
      <c r="T27">
        <v>-310</v>
      </c>
      <c r="U27">
        <f t="shared" si="3"/>
        <v>3955</v>
      </c>
      <c r="V27">
        <v>0</v>
      </c>
      <c r="W27">
        <f t="shared" si="4"/>
        <v>3955</v>
      </c>
      <c r="X27">
        <v>165</v>
      </c>
      <c r="Y27">
        <v>2</v>
      </c>
      <c r="Z27">
        <f>IFERROR(W27/X27,0)</f>
        <v>23.969696969696969</v>
      </c>
      <c r="AA27" t="s">
        <v>16</v>
      </c>
      <c r="AB27">
        <v>4967</v>
      </c>
      <c r="AC27">
        <v>0</v>
      </c>
      <c r="AE27">
        <v>-26</v>
      </c>
      <c r="AF27">
        <f t="shared" si="6"/>
        <v>4941</v>
      </c>
      <c r="AG27">
        <v>1800</v>
      </c>
      <c r="AH27">
        <f t="shared" si="7"/>
        <v>6741</v>
      </c>
      <c r="AI27">
        <v>224</v>
      </c>
      <c r="AJ27">
        <f t="shared" si="8"/>
        <v>6</v>
      </c>
      <c r="AK27">
        <f t="shared" si="25"/>
        <v>30.09375</v>
      </c>
      <c r="AL27" t="s">
        <v>19</v>
      </c>
      <c r="AM27">
        <v>1589</v>
      </c>
      <c r="AN27">
        <v>1210</v>
      </c>
      <c r="AO27">
        <v>-65</v>
      </c>
      <c r="AP27">
        <f t="shared" si="9"/>
        <v>2734</v>
      </c>
      <c r="AQ27">
        <v>1500</v>
      </c>
      <c r="AR27">
        <f t="shared" si="10"/>
        <v>4234</v>
      </c>
      <c r="AS27">
        <v>91</v>
      </c>
      <c r="AT27">
        <f t="shared" si="11"/>
        <v>6</v>
      </c>
      <c r="AU27">
        <f t="shared" si="12"/>
        <v>46.527472527472526</v>
      </c>
      <c r="AV27" t="s">
        <v>20</v>
      </c>
      <c r="AW27">
        <v>2694</v>
      </c>
      <c r="AX27">
        <v>960</v>
      </c>
      <c r="AY27">
        <v>-27</v>
      </c>
      <c r="AZ27">
        <f t="shared" si="13"/>
        <v>3627</v>
      </c>
      <c r="BA27">
        <v>0</v>
      </c>
      <c r="BB27">
        <f t="shared" si="14"/>
        <v>3627</v>
      </c>
      <c r="BC27">
        <v>80</v>
      </c>
      <c r="BD27">
        <f t="shared" si="15"/>
        <v>7</v>
      </c>
      <c r="BE27">
        <f t="shared" si="16"/>
        <v>45.337499999999999</v>
      </c>
      <c r="BF27" t="s">
        <v>21</v>
      </c>
      <c r="BG27">
        <v>386</v>
      </c>
      <c r="BH27">
        <v>3000</v>
      </c>
      <c r="BI27">
        <v>-5</v>
      </c>
      <c r="BJ27">
        <f t="shared" si="17"/>
        <v>3381</v>
      </c>
      <c r="BK27">
        <v>0</v>
      </c>
      <c r="BL27">
        <f t="shared" si="18"/>
        <v>3381</v>
      </c>
      <c r="BM27">
        <v>90</v>
      </c>
      <c r="BN27">
        <f t="shared" si="19"/>
        <v>5</v>
      </c>
      <c r="BO27">
        <f t="shared" si="20"/>
        <v>37.56666666666667</v>
      </c>
      <c r="BP27" t="s">
        <v>22</v>
      </c>
      <c r="BQ27">
        <v>2820</v>
      </c>
      <c r="BR27">
        <v>2153</v>
      </c>
      <c r="BS27">
        <v>-6</v>
      </c>
      <c r="BT27">
        <f t="shared" si="21"/>
        <v>4967</v>
      </c>
      <c r="BU27">
        <v>0</v>
      </c>
      <c r="BV27">
        <f t="shared" si="22"/>
        <v>4967</v>
      </c>
      <c r="BW27">
        <v>101</v>
      </c>
      <c r="BX27">
        <f t="shared" si="23"/>
        <v>5</v>
      </c>
      <c r="BY27">
        <f t="shared" si="24"/>
        <v>49.178217821782177</v>
      </c>
      <c r="BZ27" t="s">
        <v>23</v>
      </c>
      <c r="CA27">
        <v>0</v>
      </c>
    </row>
    <row r="28" spans="1:79" ht="17.25" customHeight="1" x14ac:dyDescent="0.3">
      <c r="A28" s="2">
        <v>44554</v>
      </c>
      <c r="B28" t="s">
        <v>76</v>
      </c>
      <c r="C28" t="s">
        <v>77</v>
      </c>
      <c r="D28" t="s">
        <v>27</v>
      </c>
      <c r="E28" t="s">
        <v>4</v>
      </c>
      <c r="F28">
        <v>461</v>
      </c>
      <c r="G28">
        <v>0</v>
      </c>
      <c r="H28">
        <v>0</v>
      </c>
      <c r="I28">
        <v>-10</v>
      </c>
      <c r="J28">
        <f t="shared" si="0"/>
        <v>451</v>
      </c>
      <c r="K28">
        <v>0</v>
      </c>
      <c r="L28">
        <f t="shared" si="1"/>
        <v>451</v>
      </c>
      <c r="M28">
        <v>60</v>
      </c>
      <c r="N28">
        <v>1</v>
      </c>
      <c r="O28">
        <f t="shared" si="2"/>
        <v>7.5166666666666666</v>
      </c>
      <c r="P28" t="s">
        <v>15</v>
      </c>
      <c r="Q28">
        <v>693</v>
      </c>
      <c r="R28">
        <v>0</v>
      </c>
      <c r="S28">
        <v>0</v>
      </c>
      <c r="T28">
        <v>-10</v>
      </c>
      <c r="U28">
        <f t="shared" si="3"/>
        <v>683</v>
      </c>
      <c r="V28">
        <v>0</v>
      </c>
      <c r="W28">
        <f t="shared" si="4"/>
        <v>683</v>
      </c>
      <c r="X28">
        <v>11</v>
      </c>
      <c r="Y28">
        <v>2</v>
      </c>
      <c r="Z28">
        <f t="shared" si="5"/>
        <v>62.090909090909093</v>
      </c>
      <c r="AA28" t="s">
        <v>16</v>
      </c>
      <c r="AB28">
        <v>1597</v>
      </c>
      <c r="AC28">
        <v>0</v>
      </c>
      <c r="AE28">
        <v>0</v>
      </c>
      <c r="AF28">
        <f t="shared" si="6"/>
        <v>1597</v>
      </c>
      <c r="AG28">
        <v>0</v>
      </c>
      <c r="AH28">
        <f t="shared" si="7"/>
        <v>1597</v>
      </c>
      <c r="AI28">
        <v>40</v>
      </c>
      <c r="AJ28">
        <f t="shared" si="8"/>
        <v>6</v>
      </c>
      <c r="AK28">
        <f t="shared" si="25"/>
        <v>39.924999999999997</v>
      </c>
      <c r="AL28" t="s">
        <v>19</v>
      </c>
      <c r="AM28">
        <v>572</v>
      </c>
      <c r="AN28">
        <v>0</v>
      </c>
      <c r="AO28">
        <v>-8</v>
      </c>
      <c r="AP28">
        <f t="shared" si="9"/>
        <v>564</v>
      </c>
      <c r="AQ28">
        <v>300</v>
      </c>
      <c r="AR28">
        <f t="shared" si="10"/>
        <v>864</v>
      </c>
      <c r="AS28">
        <v>11</v>
      </c>
      <c r="AT28">
        <f t="shared" si="11"/>
        <v>6</v>
      </c>
      <c r="AU28">
        <f t="shared" si="12"/>
        <v>78.545454545454547</v>
      </c>
      <c r="AV28" t="s">
        <v>20</v>
      </c>
      <c r="AW28">
        <v>1575</v>
      </c>
      <c r="AX28">
        <v>0</v>
      </c>
      <c r="AY28">
        <v>0</v>
      </c>
      <c r="AZ28">
        <f t="shared" si="13"/>
        <v>1575</v>
      </c>
      <c r="BA28">
        <v>0</v>
      </c>
      <c r="BB28">
        <f t="shared" si="14"/>
        <v>1575</v>
      </c>
      <c r="BC28">
        <v>32</v>
      </c>
      <c r="BD28">
        <f t="shared" si="15"/>
        <v>7</v>
      </c>
      <c r="BE28">
        <f t="shared" si="16"/>
        <v>49.21875</v>
      </c>
      <c r="BF28" t="s">
        <v>21</v>
      </c>
      <c r="BG28">
        <v>387</v>
      </c>
      <c r="BH28">
        <v>0</v>
      </c>
      <c r="BI28">
        <v>-10</v>
      </c>
      <c r="BJ28">
        <f t="shared" si="17"/>
        <v>377</v>
      </c>
      <c r="BK28">
        <v>0</v>
      </c>
      <c r="BL28">
        <f t="shared" si="18"/>
        <v>377</v>
      </c>
      <c r="BM28">
        <v>13</v>
      </c>
      <c r="BN28">
        <f t="shared" si="19"/>
        <v>5</v>
      </c>
      <c r="BO28">
        <f t="shared" si="20"/>
        <v>29</v>
      </c>
      <c r="BP28" t="s">
        <v>22</v>
      </c>
      <c r="BQ28">
        <v>1487</v>
      </c>
      <c r="BR28">
        <v>0</v>
      </c>
      <c r="BS28">
        <v>0</v>
      </c>
      <c r="BT28">
        <f t="shared" si="21"/>
        <v>1487</v>
      </c>
      <c r="BU28">
        <v>0</v>
      </c>
      <c r="BV28">
        <f t="shared" si="22"/>
        <v>1487</v>
      </c>
      <c r="BW28">
        <v>17</v>
      </c>
      <c r="BX28">
        <f t="shared" si="23"/>
        <v>5</v>
      </c>
      <c r="BY28">
        <f t="shared" si="24"/>
        <v>87.470588235294116</v>
      </c>
      <c r="BZ28" t="s">
        <v>23</v>
      </c>
      <c r="CA28">
        <v>9900</v>
      </c>
    </row>
    <row r="29" spans="1:79" ht="17.25" customHeight="1" x14ac:dyDescent="0.3">
      <c r="A29" s="2">
        <v>44554</v>
      </c>
      <c r="B29" t="s">
        <v>78</v>
      </c>
      <c r="C29" t="s">
        <v>79</v>
      </c>
      <c r="D29" t="s">
        <v>27</v>
      </c>
      <c r="E29" t="s">
        <v>4</v>
      </c>
      <c r="F29">
        <v>902</v>
      </c>
      <c r="G29">
        <v>0</v>
      </c>
      <c r="H29">
        <v>0</v>
      </c>
      <c r="I29">
        <v>0</v>
      </c>
      <c r="J29">
        <f t="shared" si="0"/>
        <v>902</v>
      </c>
      <c r="K29">
        <v>0</v>
      </c>
      <c r="L29">
        <f t="shared" si="1"/>
        <v>902</v>
      </c>
      <c r="M29">
        <v>27</v>
      </c>
      <c r="N29">
        <v>1</v>
      </c>
      <c r="O29">
        <f t="shared" si="2"/>
        <v>33.407407407407405</v>
      </c>
      <c r="P29" t="s">
        <v>15</v>
      </c>
      <c r="Q29">
        <v>527</v>
      </c>
      <c r="R29">
        <v>0</v>
      </c>
      <c r="S29">
        <v>0</v>
      </c>
      <c r="T29">
        <v>0</v>
      </c>
      <c r="U29">
        <f t="shared" si="3"/>
        <v>527</v>
      </c>
      <c r="V29">
        <v>0</v>
      </c>
      <c r="W29">
        <f t="shared" si="4"/>
        <v>527</v>
      </c>
      <c r="X29">
        <v>5</v>
      </c>
      <c r="Y29">
        <v>2</v>
      </c>
      <c r="Z29">
        <f t="shared" si="5"/>
        <v>105.4</v>
      </c>
      <c r="AA29" t="s">
        <v>16</v>
      </c>
      <c r="AB29">
        <v>2636</v>
      </c>
      <c r="AC29">
        <v>0</v>
      </c>
      <c r="AE29">
        <v>-820</v>
      </c>
      <c r="AF29">
        <f t="shared" si="6"/>
        <v>1816</v>
      </c>
      <c r="AG29">
        <v>0</v>
      </c>
      <c r="AH29">
        <f t="shared" si="7"/>
        <v>1816</v>
      </c>
      <c r="AI29">
        <v>52</v>
      </c>
      <c r="AJ29">
        <f t="shared" si="8"/>
        <v>6</v>
      </c>
      <c r="AK29">
        <f t="shared" si="25"/>
        <v>34.92307692307692</v>
      </c>
      <c r="AL29" t="s">
        <v>19</v>
      </c>
      <c r="AM29">
        <v>833</v>
      </c>
      <c r="AN29">
        <v>0</v>
      </c>
      <c r="AO29">
        <v>-10</v>
      </c>
      <c r="AP29">
        <f t="shared" si="9"/>
        <v>823</v>
      </c>
      <c r="AQ29">
        <v>0</v>
      </c>
      <c r="AR29">
        <f t="shared" si="10"/>
        <v>823</v>
      </c>
      <c r="AS29">
        <v>11</v>
      </c>
      <c r="AT29">
        <f t="shared" si="11"/>
        <v>6</v>
      </c>
      <c r="AU29">
        <f t="shared" si="12"/>
        <v>74.818181818181813</v>
      </c>
      <c r="AV29" t="s">
        <v>20</v>
      </c>
      <c r="AW29">
        <v>1668</v>
      </c>
      <c r="AX29">
        <v>0</v>
      </c>
      <c r="AY29">
        <v>-40</v>
      </c>
      <c r="AZ29">
        <f t="shared" si="13"/>
        <v>1628</v>
      </c>
      <c r="BA29">
        <v>0</v>
      </c>
      <c r="BB29">
        <f t="shared" si="14"/>
        <v>1628</v>
      </c>
      <c r="BC29">
        <v>38</v>
      </c>
      <c r="BD29">
        <f t="shared" si="15"/>
        <v>7</v>
      </c>
      <c r="BE29">
        <f t="shared" si="16"/>
        <v>42.842105263157897</v>
      </c>
      <c r="BF29" t="s">
        <v>21</v>
      </c>
      <c r="BG29">
        <v>524</v>
      </c>
      <c r="BH29">
        <v>0</v>
      </c>
      <c r="BI29">
        <v>0</v>
      </c>
      <c r="BJ29">
        <f t="shared" si="17"/>
        <v>524</v>
      </c>
      <c r="BK29">
        <v>600</v>
      </c>
      <c r="BL29">
        <f t="shared" si="18"/>
        <v>1124</v>
      </c>
      <c r="BM29">
        <v>16</v>
      </c>
      <c r="BN29">
        <f t="shared" si="19"/>
        <v>5</v>
      </c>
      <c r="BO29">
        <f t="shared" si="20"/>
        <v>70.25</v>
      </c>
      <c r="BP29" t="s">
        <v>22</v>
      </c>
      <c r="BQ29">
        <v>1459</v>
      </c>
      <c r="BR29">
        <v>0</v>
      </c>
      <c r="BS29">
        <v>0</v>
      </c>
      <c r="BT29">
        <f t="shared" si="21"/>
        <v>1459</v>
      </c>
      <c r="BU29">
        <v>0</v>
      </c>
      <c r="BV29">
        <f t="shared" si="22"/>
        <v>1459</v>
      </c>
      <c r="BW29">
        <v>5</v>
      </c>
      <c r="BX29">
        <f t="shared" si="23"/>
        <v>5</v>
      </c>
      <c r="BY29">
        <f t="shared" si="24"/>
        <v>291.8</v>
      </c>
      <c r="BZ29" t="s">
        <v>23</v>
      </c>
      <c r="CA29">
        <v>1500</v>
      </c>
    </row>
    <row r="30" spans="1:79" ht="17.25" customHeight="1" x14ac:dyDescent="0.3">
      <c r="A30" s="2">
        <v>44554</v>
      </c>
      <c r="B30" t="s">
        <v>80</v>
      </c>
      <c r="C30" t="s">
        <v>81</v>
      </c>
      <c r="D30" t="s">
        <v>27</v>
      </c>
      <c r="E30" t="s">
        <v>4</v>
      </c>
      <c r="F30">
        <v>1066</v>
      </c>
      <c r="G30">
        <v>0</v>
      </c>
      <c r="H30">
        <v>0</v>
      </c>
      <c r="I30">
        <v>0</v>
      </c>
      <c r="J30">
        <f t="shared" si="0"/>
        <v>1066</v>
      </c>
      <c r="K30">
        <v>0</v>
      </c>
      <c r="L30">
        <f t="shared" si="1"/>
        <v>1066</v>
      </c>
      <c r="M30">
        <v>30</v>
      </c>
      <c r="N30">
        <v>1</v>
      </c>
      <c r="O30">
        <f t="shared" si="2"/>
        <v>35.533333333333331</v>
      </c>
      <c r="P30" t="s">
        <v>15</v>
      </c>
      <c r="Q30">
        <v>246</v>
      </c>
      <c r="R30">
        <v>0</v>
      </c>
      <c r="S30">
        <v>0</v>
      </c>
      <c r="T30">
        <v>0</v>
      </c>
      <c r="U30">
        <f t="shared" si="3"/>
        <v>246</v>
      </c>
      <c r="V30">
        <v>0</v>
      </c>
      <c r="W30">
        <f t="shared" si="4"/>
        <v>246</v>
      </c>
      <c r="X30">
        <v>7</v>
      </c>
      <c r="Y30">
        <v>2</v>
      </c>
      <c r="Z30">
        <f t="shared" si="5"/>
        <v>35.142857142857146</v>
      </c>
      <c r="AA30" t="s">
        <v>16</v>
      </c>
      <c r="AB30">
        <v>2336</v>
      </c>
      <c r="AC30">
        <v>0</v>
      </c>
      <c r="AE30">
        <v>-170</v>
      </c>
      <c r="AF30">
        <f t="shared" si="6"/>
        <v>2166</v>
      </c>
      <c r="AG30">
        <v>0</v>
      </c>
      <c r="AH30">
        <f t="shared" si="7"/>
        <v>2166</v>
      </c>
      <c r="AI30">
        <v>99</v>
      </c>
      <c r="AJ30">
        <f t="shared" si="8"/>
        <v>6</v>
      </c>
      <c r="AK30">
        <f t="shared" si="25"/>
        <v>21.878787878787879</v>
      </c>
      <c r="AL30" t="s">
        <v>19</v>
      </c>
      <c r="AM30">
        <v>1532</v>
      </c>
      <c r="AN30">
        <v>70</v>
      </c>
      <c r="AO30">
        <v>-34</v>
      </c>
      <c r="AP30">
        <f t="shared" si="9"/>
        <v>1568</v>
      </c>
      <c r="AQ30">
        <v>0</v>
      </c>
      <c r="AR30">
        <f t="shared" si="10"/>
        <v>1568</v>
      </c>
      <c r="AS30">
        <v>40</v>
      </c>
      <c r="AT30">
        <f t="shared" si="11"/>
        <v>6</v>
      </c>
      <c r="AU30">
        <f t="shared" si="12"/>
        <v>39.200000000000003</v>
      </c>
      <c r="AV30" t="s">
        <v>20</v>
      </c>
      <c r="AW30">
        <v>3480</v>
      </c>
      <c r="AX30">
        <v>0</v>
      </c>
      <c r="AY30">
        <v>-33</v>
      </c>
      <c r="AZ30">
        <f t="shared" si="13"/>
        <v>3447</v>
      </c>
      <c r="BA30">
        <v>0</v>
      </c>
      <c r="BB30">
        <f t="shared" si="14"/>
        <v>3447</v>
      </c>
      <c r="BC30">
        <v>77</v>
      </c>
      <c r="BD30">
        <f t="shared" si="15"/>
        <v>7</v>
      </c>
      <c r="BE30">
        <f t="shared" si="16"/>
        <v>44.766233766233768</v>
      </c>
      <c r="BF30" t="s">
        <v>21</v>
      </c>
      <c r="BG30">
        <v>716</v>
      </c>
      <c r="BH30">
        <v>40</v>
      </c>
      <c r="BI30">
        <v>-10</v>
      </c>
      <c r="BJ30">
        <f t="shared" si="17"/>
        <v>746</v>
      </c>
      <c r="BK30">
        <v>300</v>
      </c>
      <c r="BL30">
        <f t="shared" si="18"/>
        <v>1046</v>
      </c>
      <c r="BM30">
        <v>29</v>
      </c>
      <c r="BN30">
        <f t="shared" si="19"/>
        <v>5</v>
      </c>
      <c r="BO30">
        <f t="shared" si="20"/>
        <v>36.068965517241381</v>
      </c>
      <c r="BP30" t="s">
        <v>22</v>
      </c>
      <c r="BQ30">
        <v>1653</v>
      </c>
      <c r="BR30">
        <v>0</v>
      </c>
      <c r="BS30">
        <v>-10</v>
      </c>
      <c r="BT30">
        <f t="shared" si="21"/>
        <v>1643</v>
      </c>
      <c r="BU30">
        <v>0</v>
      </c>
      <c r="BV30">
        <f t="shared" si="22"/>
        <v>1643</v>
      </c>
      <c r="BW30">
        <v>14</v>
      </c>
      <c r="BX30">
        <f t="shared" si="23"/>
        <v>5</v>
      </c>
      <c r="BY30">
        <f t="shared" si="24"/>
        <v>117.35714285714286</v>
      </c>
      <c r="BZ30" t="s">
        <v>23</v>
      </c>
      <c r="CA30">
        <v>0</v>
      </c>
    </row>
    <row r="31" spans="1:79" ht="17.25" customHeight="1" x14ac:dyDescent="0.3">
      <c r="A31" s="2">
        <v>44554</v>
      </c>
      <c r="B31" t="s">
        <v>82</v>
      </c>
      <c r="C31" t="s">
        <v>83</v>
      </c>
      <c r="D31" t="s">
        <v>27</v>
      </c>
      <c r="E31" t="s">
        <v>4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P31" t="s">
        <v>15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85</v>
      </c>
      <c r="AC31">
        <v>0</v>
      </c>
      <c r="AE31">
        <v>-3</v>
      </c>
      <c r="AF31">
        <f t="shared" si="6"/>
        <v>82</v>
      </c>
      <c r="AG31">
        <v>0</v>
      </c>
      <c r="AH31">
        <f t="shared" si="7"/>
        <v>82</v>
      </c>
      <c r="AI31">
        <v>52</v>
      </c>
      <c r="AJ31">
        <f t="shared" si="8"/>
        <v>6</v>
      </c>
      <c r="AK31">
        <f t="shared" si="25"/>
        <v>1.5769230769230769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19</v>
      </c>
      <c r="AX31">
        <v>0</v>
      </c>
      <c r="AY31">
        <v>0</v>
      </c>
      <c r="AZ31">
        <f t="shared" si="13"/>
        <v>19</v>
      </c>
      <c r="BA31">
        <v>0</v>
      </c>
      <c r="BB31">
        <f t="shared" si="14"/>
        <v>19</v>
      </c>
      <c r="BC31">
        <v>32</v>
      </c>
      <c r="BD31">
        <f t="shared" si="15"/>
        <v>7</v>
      </c>
      <c r="BE31">
        <f t="shared" si="16"/>
        <v>0.59375</v>
      </c>
      <c r="BF31" t="s">
        <v>21</v>
      </c>
      <c r="BG31">
        <v>11</v>
      </c>
      <c r="BH31">
        <v>0</v>
      </c>
      <c r="BI31">
        <v>0</v>
      </c>
      <c r="BJ31">
        <f t="shared" si="17"/>
        <v>11</v>
      </c>
      <c r="BK31">
        <v>2</v>
      </c>
      <c r="BL31">
        <f t="shared" si="18"/>
        <v>13</v>
      </c>
      <c r="BM31">
        <v>15</v>
      </c>
      <c r="BN31">
        <f t="shared" si="19"/>
        <v>5</v>
      </c>
      <c r="BO31">
        <f t="shared" si="20"/>
        <v>0.8666666666666667</v>
      </c>
      <c r="BP31" t="s">
        <v>22</v>
      </c>
      <c r="BQ31">
        <v>137</v>
      </c>
      <c r="BR31">
        <v>0</v>
      </c>
      <c r="BS31">
        <v>0</v>
      </c>
      <c r="BT31">
        <f t="shared" si="21"/>
        <v>137</v>
      </c>
      <c r="BU31">
        <v>0</v>
      </c>
      <c r="BV31">
        <f t="shared" si="22"/>
        <v>137</v>
      </c>
      <c r="BW31">
        <v>11</v>
      </c>
      <c r="BX31">
        <f t="shared" si="23"/>
        <v>5</v>
      </c>
      <c r="BY31">
        <f t="shared" si="24"/>
        <v>12.454545454545455</v>
      </c>
      <c r="BZ31" t="s">
        <v>23</v>
      </c>
      <c r="CA31">
        <v>0</v>
      </c>
    </row>
    <row r="32" spans="1:79" ht="17.25" customHeight="1" x14ac:dyDescent="0.3">
      <c r="A32" s="2">
        <v>44554</v>
      </c>
      <c r="B32" t="s">
        <v>84</v>
      </c>
      <c r="C32" t="s">
        <v>85</v>
      </c>
      <c r="D32" t="s">
        <v>27</v>
      </c>
      <c r="E32" t="s">
        <v>4</v>
      </c>
      <c r="F32">
        <v>1516</v>
      </c>
      <c r="G32">
        <v>56</v>
      </c>
      <c r="H32">
        <v>0</v>
      </c>
      <c r="I32">
        <v>-30</v>
      </c>
      <c r="J32">
        <f t="shared" si="0"/>
        <v>1542</v>
      </c>
      <c r="K32">
        <v>0</v>
      </c>
      <c r="L32">
        <f t="shared" si="1"/>
        <v>1542</v>
      </c>
      <c r="M32">
        <v>168</v>
      </c>
      <c r="N32">
        <v>1</v>
      </c>
      <c r="O32">
        <f t="shared" si="2"/>
        <v>9.1785714285714288</v>
      </c>
      <c r="P32" t="s">
        <v>15</v>
      </c>
      <c r="Q32">
        <v>1185</v>
      </c>
      <c r="R32">
        <v>0</v>
      </c>
      <c r="S32">
        <v>0</v>
      </c>
      <c r="T32">
        <v>0</v>
      </c>
      <c r="U32">
        <f t="shared" si="3"/>
        <v>1185</v>
      </c>
      <c r="V32">
        <v>0</v>
      </c>
      <c r="W32">
        <f t="shared" si="4"/>
        <v>1185</v>
      </c>
      <c r="X32">
        <v>33</v>
      </c>
      <c r="Y32">
        <v>2</v>
      </c>
      <c r="Z32">
        <f t="shared" si="5"/>
        <v>35.909090909090907</v>
      </c>
      <c r="AA32" t="s">
        <v>16</v>
      </c>
      <c r="AB32">
        <v>6551</v>
      </c>
      <c r="AC32">
        <v>0</v>
      </c>
      <c r="AE32">
        <v>-151</v>
      </c>
      <c r="AF32">
        <f t="shared" si="6"/>
        <v>6400</v>
      </c>
      <c r="AG32">
        <v>1500</v>
      </c>
      <c r="AH32">
        <f t="shared" si="7"/>
        <v>7900</v>
      </c>
      <c r="AI32">
        <v>308</v>
      </c>
      <c r="AJ32">
        <f t="shared" si="8"/>
        <v>6</v>
      </c>
      <c r="AK32">
        <f t="shared" si="25"/>
        <v>25.649350649350648</v>
      </c>
      <c r="AL32" t="s">
        <v>19</v>
      </c>
      <c r="AM32">
        <v>1845</v>
      </c>
      <c r="AN32">
        <v>345</v>
      </c>
      <c r="AO32">
        <v>-87</v>
      </c>
      <c r="AP32">
        <f t="shared" si="9"/>
        <v>2103</v>
      </c>
      <c r="AQ32">
        <v>0</v>
      </c>
      <c r="AR32">
        <f t="shared" si="10"/>
        <v>2103</v>
      </c>
      <c r="AS32">
        <v>60</v>
      </c>
      <c r="AT32">
        <f t="shared" si="11"/>
        <v>6</v>
      </c>
      <c r="AU32">
        <f t="shared" si="12"/>
        <v>35.049999999999997</v>
      </c>
      <c r="AV32" t="s">
        <v>20</v>
      </c>
      <c r="AW32">
        <v>2144</v>
      </c>
      <c r="AX32">
        <v>0</v>
      </c>
      <c r="AY32">
        <v>0</v>
      </c>
      <c r="AZ32">
        <f t="shared" si="13"/>
        <v>2144</v>
      </c>
      <c r="BA32">
        <v>0</v>
      </c>
      <c r="BB32">
        <f t="shared" si="14"/>
        <v>2144</v>
      </c>
      <c r="BC32">
        <v>86</v>
      </c>
      <c r="BD32">
        <f t="shared" si="15"/>
        <v>7</v>
      </c>
      <c r="BE32">
        <f t="shared" si="16"/>
        <v>24.930232558139537</v>
      </c>
      <c r="BF32" t="s">
        <v>21</v>
      </c>
      <c r="BG32">
        <v>816</v>
      </c>
      <c r="BH32">
        <v>0</v>
      </c>
      <c r="BI32">
        <v>-21</v>
      </c>
      <c r="BJ32">
        <f t="shared" si="17"/>
        <v>795</v>
      </c>
      <c r="BK32">
        <v>0</v>
      </c>
      <c r="BL32">
        <f t="shared" si="18"/>
        <v>795</v>
      </c>
      <c r="BM32">
        <v>62</v>
      </c>
      <c r="BN32">
        <f t="shared" si="19"/>
        <v>5</v>
      </c>
      <c r="BO32">
        <f t="shared" si="20"/>
        <v>12.82258064516129</v>
      </c>
      <c r="BP32" t="s">
        <v>22</v>
      </c>
      <c r="BQ32">
        <v>1476</v>
      </c>
      <c r="BR32">
        <v>0</v>
      </c>
      <c r="BS32">
        <v>-5</v>
      </c>
      <c r="BT32">
        <f t="shared" si="21"/>
        <v>1471</v>
      </c>
      <c r="BU32">
        <v>0</v>
      </c>
      <c r="BV32">
        <f t="shared" si="22"/>
        <v>1471</v>
      </c>
      <c r="BW32">
        <v>45</v>
      </c>
      <c r="BX32">
        <f t="shared" si="23"/>
        <v>5</v>
      </c>
      <c r="BY32">
        <f t="shared" si="24"/>
        <v>32.68888888888889</v>
      </c>
      <c r="BZ32" t="s">
        <v>23</v>
      </c>
      <c r="CA32">
        <v>18500</v>
      </c>
    </row>
    <row r="33" spans="1:79" ht="17.25" customHeight="1" x14ac:dyDescent="0.3">
      <c r="A33" s="2">
        <v>44554</v>
      </c>
      <c r="B33" t="s">
        <v>86</v>
      </c>
      <c r="C33" t="s">
        <v>87</v>
      </c>
      <c r="D33" t="s">
        <v>27</v>
      </c>
      <c r="E33" t="s">
        <v>4</v>
      </c>
      <c r="F33">
        <v>281</v>
      </c>
      <c r="G33">
        <v>1157</v>
      </c>
      <c r="H33">
        <v>0</v>
      </c>
      <c r="I33">
        <v>0</v>
      </c>
      <c r="J33">
        <f t="shared" si="0"/>
        <v>1438</v>
      </c>
      <c r="K33">
        <v>0</v>
      </c>
      <c r="L33">
        <f t="shared" si="1"/>
        <v>1438</v>
      </c>
      <c r="M33">
        <v>183</v>
      </c>
      <c r="N33">
        <v>1</v>
      </c>
      <c r="O33">
        <f t="shared" si="2"/>
        <v>7.8579234972677598</v>
      </c>
      <c r="P33" t="s">
        <v>15</v>
      </c>
      <c r="Q33">
        <v>784</v>
      </c>
      <c r="R33">
        <v>2422</v>
      </c>
      <c r="S33">
        <v>0</v>
      </c>
      <c r="T33">
        <v>0</v>
      </c>
      <c r="U33">
        <f t="shared" si="3"/>
        <v>3206</v>
      </c>
      <c r="V33">
        <v>0</v>
      </c>
      <c r="W33">
        <f t="shared" si="4"/>
        <v>3206</v>
      </c>
      <c r="X33">
        <v>32</v>
      </c>
      <c r="Y33">
        <v>2</v>
      </c>
      <c r="Z33">
        <f t="shared" si="5"/>
        <v>100.1875</v>
      </c>
      <c r="AA33" t="s">
        <v>16</v>
      </c>
      <c r="AB33">
        <v>14603</v>
      </c>
      <c r="AC33">
        <v>0</v>
      </c>
      <c r="AE33">
        <v>-2000</v>
      </c>
      <c r="AF33">
        <f t="shared" si="6"/>
        <v>12603</v>
      </c>
      <c r="AG33">
        <f>4800+435</f>
        <v>5235</v>
      </c>
      <c r="AH33">
        <f t="shared" si="7"/>
        <v>17838</v>
      </c>
      <c r="AI33">
        <v>230</v>
      </c>
      <c r="AJ33">
        <f t="shared" si="8"/>
        <v>6</v>
      </c>
      <c r="AK33">
        <f t="shared" si="25"/>
        <v>77.556521739130432</v>
      </c>
      <c r="AL33" t="s">
        <v>19</v>
      </c>
      <c r="AM33">
        <v>1426</v>
      </c>
      <c r="AN33">
        <v>447</v>
      </c>
      <c r="AO33">
        <v>-80</v>
      </c>
      <c r="AP33">
        <f t="shared" si="9"/>
        <v>1793</v>
      </c>
      <c r="AQ33">
        <v>1838</v>
      </c>
      <c r="AR33">
        <f t="shared" si="10"/>
        <v>3631</v>
      </c>
      <c r="AS33">
        <v>39</v>
      </c>
      <c r="AT33">
        <f t="shared" si="11"/>
        <v>6</v>
      </c>
      <c r="AU33">
        <f t="shared" si="12"/>
        <v>93.102564102564102</v>
      </c>
      <c r="AV33" t="s">
        <v>20</v>
      </c>
      <c r="AW33">
        <v>637</v>
      </c>
      <c r="AX33">
        <v>3980</v>
      </c>
      <c r="AY33">
        <v>-200</v>
      </c>
      <c r="AZ33">
        <f t="shared" si="13"/>
        <v>4417</v>
      </c>
      <c r="BA33">
        <v>0</v>
      </c>
      <c r="BB33">
        <f t="shared" si="14"/>
        <v>4417</v>
      </c>
      <c r="BC33">
        <v>50</v>
      </c>
      <c r="BD33">
        <f t="shared" si="15"/>
        <v>7</v>
      </c>
      <c r="BE33">
        <f t="shared" si="16"/>
        <v>88.34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1748</v>
      </c>
      <c r="BS33">
        <v>0</v>
      </c>
      <c r="BT33">
        <f t="shared" si="21"/>
        <v>2989</v>
      </c>
      <c r="BU33">
        <v>0</v>
      </c>
      <c r="BV33">
        <f t="shared" si="22"/>
        <v>2989</v>
      </c>
      <c r="BW33">
        <v>72</v>
      </c>
      <c r="BX33">
        <f t="shared" si="23"/>
        <v>5</v>
      </c>
      <c r="BY33">
        <f t="shared" si="24"/>
        <v>41.513888888888886</v>
      </c>
      <c r="BZ33" t="s">
        <v>23</v>
      </c>
      <c r="CA33">
        <v>13907</v>
      </c>
    </row>
    <row r="34" spans="1:79" ht="17.25" customHeight="1" x14ac:dyDescent="0.3">
      <c r="A34" s="2">
        <v>44554</v>
      </c>
      <c r="B34" t="s">
        <v>88</v>
      </c>
      <c r="C34" t="s">
        <v>89</v>
      </c>
      <c r="D34" t="s">
        <v>27</v>
      </c>
      <c r="E34" t="s">
        <v>4</v>
      </c>
      <c r="F34">
        <v>1412</v>
      </c>
      <c r="G34">
        <v>1285</v>
      </c>
      <c r="H34">
        <v>0</v>
      </c>
      <c r="I34">
        <v>-110</v>
      </c>
      <c r="J34">
        <f t="shared" si="0"/>
        <v>2587</v>
      </c>
      <c r="K34">
        <v>0</v>
      </c>
      <c r="L34">
        <f t="shared" si="1"/>
        <v>2587</v>
      </c>
      <c r="M34">
        <v>160</v>
      </c>
      <c r="N34">
        <v>1</v>
      </c>
      <c r="O34">
        <f t="shared" si="2"/>
        <v>16.168749999999999</v>
      </c>
      <c r="P34" t="s">
        <v>15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A34" t="s">
        <v>16</v>
      </c>
      <c r="AB34">
        <v>3626</v>
      </c>
      <c r="AC34">
        <v>0</v>
      </c>
      <c r="AE34">
        <v>0</v>
      </c>
      <c r="AF34">
        <f t="shared" si="6"/>
        <v>3626</v>
      </c>
      <c r="AG34">
        <v>0</v>
      </c>
      <c r="AH34">
        <f t="shared" si="7"/>
        <v>3626</v>
      </c>
      <c r="AI34">
        <v>19</v>
      </c>
      <c r="AJ34">
        <f t="shared" si="8"/>
        <v>6</v>
      </c>
      <c r="AK34">
        <f t="shared" si="25"/>
        <v>190.84210526315789</v>
      </c>
      <c r="AL34" t="s">
        <v>19</v>
      </c>
      <c r="AM34">
        <v>1286</v>
      </c>
      <c r="AN34">
        <v>171</v>
      </c>
      <c r="AO34">
        <v>0</v>
      </c>
      <c r="AP34">
        <f t="shared" si="9"/>
        <v>1457</v>
      </c>
      <c r="AQ34">
        <v>600</v>
      </c>
      <c r="AR34">
        <f t="shared" si="10"/>
        <v>2057</v>
      </c>
      <c r="AS34">
        <v>23</v>
      </c>
      <c r="AT34">
        <f t="shared" si="11"/>
        <v>6</v>
      </c>
      <c r="AU34">
        <f t="shared" si="12"/>
        <v>89.434782608695656</v>
      </c>
      <c r="AV34" t="s">
        <v>20</v>
      </c>
      <c r="AW34">
        <v>116</v>
      </c>
      <c r="AX34">
        <v>400</v>
      </c>
      <c r="AY34">
        <v>0</v>
      </c>
      <c r="AZ34">
        <f t="shared" si="13"/>
        <v>516</v>
      </c>
      <c r="BA34">
        <v>0</v>
      </c>
      <c r="BB34">
        <f t="shared" si="14"/>
        <v>516</v>
      </c>
      <c r="BC34">
        <v>13</v>
      </c>
      <c r="BD34">
        <f t="shared" si="15"/>
        <v>7</v>
      </c>
      <c r="BE34">
        <f t="shared" si="16"/>
        <v>39.692307692307693</v>
      </c>
      <c r="BF34" t="s">
        <v>21</v>
      </c>
      <c r="BG34">
        <v>223</v>
      </c>
      <c r="BH34">
        <v>300</v>
      </c>
      <c r="BI34">
        <v>0</v>
      </c>
      <c r="BJ34">
        <f t="shared" si="17"/>
        <v>523</v>
      </c>
      <c r="BK34">
        <v>0</v>
      </c>
      <c r="BL34">
        <f t="shared" si="18"/>
        <v>523</v>
      </c>
      <c r="BM34">
        <v>45</v>
      </c>
      <c r="BN34">
        <f t="shared" si="19"/>
        <v>5</v>
      </c>
      <c r="BO34">
        <f t="shared" si="20"/>
        <v>11.622222222222222</v>
      </c>
      <c r="BP34" t="s">
        <v>22</v>
      </c>
      <c r="BQ34">
        <v>705</v>
      </c>
      <c r="BR34">
        <v>3041</v>
      </c>
      <c r="BS34">
        <v>0</v>
      </c>
      <c r="BT34">
        <f t="shared" si="21"/>
        <v>3746</v>
      </c>
      <c r="BU34">
        <v>0</v>
      </c>
      <c r="BV34">
        <f t="shared" si="22"/>
        <v>3746</v>
      </c>
      <c r="BW34">
        <v>60</v>
      </c>
      <c r="BX34">
        <f t="shared" si="23"/>
        <v>5</v>
      </c>
      <c r="BY34">
        <f t="shared" si="24"/>
        <v>62.43333333333333</v>
      </c>
      <c r="BZ34" t="s">
        <v>23</v>
      </c>
      <c r="CA34">
        <v>7626</v>
      </c>
    </row>
    <row r="35" spans="1:79" ht="17.25" customHeight="1" x14ac:dyDescent="0.3">
      <c r="A35" s="2">
        <v>44554</v>
      </c>
      <c r="B35" t="s">
        <v>90</v>
      </c>
      <c r="C35" t="s">
        <v>91</v>
      </c>
      <c r="D35" t="s">
        <v>27</v>
      </c>
      <c r="E35" t="s">
        <v>4</v>
      </c>
      <c r="F35">
        <v>166</v>
      </c>
      <c r="G35">
        <v>0</v>
      </c>
      <c r="H35">
        <v>0</v>
      </c>
      <c r="I35">
        <v>-25</v>
      </c>
      <c r="J35">
        <f t="shared" si="0"/>
        <v>141</v>
      </c>
      <c r="K35">
        <v>0</v>
      </c>
      <c r="L35">
        <f t="shared" si="1"/>
        <v>141</v>
      </c>
      <c r="M35">
        <v>43</v>
      </c>
      <c r="N35">
        <v>1</v>
      </c>
      <c r="O35">
        <f t="shared" si="2"/>
        <v>3.2790697674418605</v>
      </c>
      <c r="P35" t="s">
        <v>15</v>
      </c>
      <c r="Q35">
        <v>361</v>
      </c>
      <c r="R35">
        <v>0</v>
      </c>
      <c r="S35">
        <v>0</v>
      </c>
      <c r="T35">
        <v>0</v>
      </c>
      <c r="U35">
        <f t="shared" si="3"/>
        <v>361</v>
      </c>
      <c r="V35">
        <v>0</v>
      </c>
      <c r="W35">
        <f t="shared" si="4"/>
        <v>361</v>
      </c>
      <c r="X35">
        <v>16</v>
      </c>
      <c r="Y35">
        <v>2</v>
      </c>
      <c r="Z35">
        <f t="shared" si="5"/>
        <v>22.5625</v>
      </c>
      <c r="AA35" t="s">
        <v>16</v>
      </c>
      <c r="AB35">
        <v>6407</v>
      </c>
      <c r="AC35">
        <v>0</v>
      </c>
      <c r="AE35">
        <v>-57</v>
      </c>
      <c r="AF35">
        <f t="shared" si="6"/>
        <v>6350</v>
      </c>
      <c r="AG35">
        <v>0</v>
      </c>
      <c r="AH35">
        <f t="shared" si="7"/>
        <v>6350</v>
      </c>
      <c r="AI35">
        <v>177</v>
      </c>
      <c r="AJ35">
        <f t="shared" si="8"/>
        <v>6</v>
      </c>
      <c r="AK35">
        <f t="shared" si="25"/>
        <v>35.875706214689266</v>
      </c>
      <c r="AL35" t="s">
        <v>19</v>
      </c>
      <c r="AM35">
        <v>1694</v>
      </c>
      <c r="AN35">
        <v>430</v>
      </c>
      <c r="AO35">
        <v>-17</v>
      </c>
      <c r="AP35">
        <f t="shared" si="9"/>
        <v>2107</v>
      </c>
      <c r="AQ35">
        <v>960</v>
      </c>
      <c r="AR35">
        <f t="shared" si="10"/>
        <v>3067</v>
      </c>
      <c r="AS35">
        <v>91</v>
      </c>
      <c r="AT35">
        <f t="shared" si="11"/>
        <v>6</v>
      </c>
      <c r="AU35">
        <f t="shared" si="12"/>
        <v>33.703296703296701</v>
      </c>
      <c r="AV35" t="s">
        <v>20</v>
      </c>
      <c r="AW35">
        <v>2026</v>
      </c>
      <c r="AX35">
        <v>0</v>
      </c>
      <c r="AY35">
        <v>0</v>
      </c>
      <c r="AZ35">
        <f t="shared" si="13"/>
        <v>2026</v>
      </c>
      <c r="BA35">
        <v>0</v>
      </c>
      <c r="BB35">
        <f t="shared" si="14"/>
        <v>2026</v>
      </c>
      <c r="BC35">
        <v>102</v>
      </c>
      <c r="BD35">
        <f t="shared" si="15"/>
        <v>7</v>
      </c>
      <c r="BE35">
        <f t="shared" si="16"/>
        <v>19.862745098039216</v>
      </c>
      <c r="BF35" t="s">
        <v>21</v>
      </c>
      <c r="BG35">
        <v>846</v>
      </c>
      <c r="BH35">
        <v>2</v>
      </c>
      <c r="BI35">
        <v>0</v>
      </c>
      <c r="BJ35">
        <f t="shared" si="17"/>
        <v>848</v>
      </c>
      <c r="BK35">
        <v>0</v>
      </c>
      <c r="BL35">
        <f t="shared" si="18"/>
        <v>848</v>
      </c>
      <c r="BM35">
        <v>52</v>
      </c>
      <c r="BN35">
        <f t="shared" si="19"/>
        <v>5</v>
      </c>
      <c r="BO35">
        <f t="shared" si="20"/>
        <v>16.307692307692307</v>
      </c>
      <c r="BP35" t="s">
        <v>22</v>
      </c>
      <c r="BQ35">
        <v>3080</v>
      </c>
      <c r="BR35">
        <v>0</v>
      </c>
      <c r="BS35">
        <v>-18</v>
      </c>
      <c r="BT35">
        <f t="shared" si="21"/>
        <v>3062</v>
      </c>
      <c r="BU35">
        <v>0</v>
      </c>
      <c r="BV35">
        <f t="shared" si="22"/>
        <v>3062</v>
      </c>
      <c r="BW35">
        <v>41</v>
      </c>
      <c r="BX35">
        <f t="shared" si="23"/>
        <v>5</v>
      </c>
      <c r="BY35">
        <f t="shared" si="24"/>
        <v>74.682926829268297</v>
      </c>
      <c r="BZ35" t="s">
        <v>23</v>
      </c>
      <c r="CA35">
        <v>5110</v>
      </c>
    </row>
    <row r="36" spans="1:79" ht="17.25" customHeight="1" x14ac:dyDescent="0.3">
      <c r="A36" s="2">
        <v>44554</v>
      </c>
      <c r="B36" t="s">
        <v>92</v>
      </c>
      <c r="C36" t="s">
        <v>93</v>
      </c>
      <c r="D36" t="s">
        <v>27</v>
      </c>
      <c r="E36" t="s">
        <v>4</v>
      </c>
      <c r="F36">
        <v>163</v>
      </c>
      <c r="G36">
        <v>0</v>
      </c>
      <c r="H36">
        <v>0</v>
      </c>
      <c r="I36">
        <v>-25</v>
      </c>
      <c r="J36">
        <f t="shared" si="0"/>
        <v>138</v>
      </c>
      <c r="K36">
        <v>0</v>
      </c>
      <c r="L36">
        <f t="shared" si="1"/>
        <v>138</v>
      </c>
      <c r="M36">
        <v>32</v>
      </c>
      <c r="N36">
        <v>1</v>
      </c>
      <c r="O36">
        <f t="shared" si="2"/>
        <v>4.3125</v>
      </c>
      <c r="P36" t="s">
        <v>15</v>
      </c>
      <c r="Q36">
        <v>313</v>
      </c>
      <c r="R36">
        <v>0</v>
      </c>
      <c r="S36">
        <v>0</v>
      </c>
      <c r="T36">
        <v>0</v>
      </c>
      <c r="U36">
        <f t="shared" si="3"/>
        <v>313</v>
      </c>
      <c r="V36">
        <v>0</v>
      </c>
      <c r="W36">
        <f t="shared" si="4"/>
        <v>313</v>
      </c>
      <c r="X36">
        <v>10</v>
      </c>
      <c r="Y36">
        <v>2</v>
      </c>
      <c r="Z36">
        <f t="shared" si="5"/>
        <v>31.3</v>
      </c>
      <c r="AA36" t="s">
        <v>16</v>
      </c>
      <c r="AB36">
        <v>5912</v>
      </c>
      <c r="AC36">
        <v>0</v>
      </c>
      <c r="AE36">
        <v>-38</v>
      </c>
      <c r="AF36">
        <f t="shared" si="6"/>
        <v>5874</v>
      </c>
      <c r="AG36">
        <v>0</v>
      </c>
      <c r="AH36">
        <f t="shared" si="7"/>
        <v>5874</v>
      </c>
      <c r="AI36">
        <v>153</v>
      </c>
      <c r="AJ36">
        <f t="shared" si="8"/>
        <v>6</v>
      </c>
      <c r="AK36">
        <f t="shared" si="25"/>
        <v>38.392156862745097</v>
      </c>
      <c r="AL36" t="s">
        <v>19</v>
      </c>
      <c r="AM36">
        <v>2292</v>
      </c>
      <c r="AN36">
        <v>221</v>
      </c>
      <c r="AO36">
        <v>-14</v>
      </c>
      <c r="AP36">
        <f t="shared" si="9"/>
        <v>2499</v>
      </c>
      <c r="AQ36">
        <v>1920</v>
      </c>
      <c r="AR36">
        <f t="shared" si="10"/>
        <v>4419</v>
      </c>
      <c r="AS36">
        <v>59</v>
      </c>
      <c r="AT36">
        <f t="shared" si="11"/>
        <v>6</v>
      </c>
      <c r="AU36">
        <f t="shared" si="12"/>
        <v>74.898305084745758</v>
      </c>
      <c r="AV36" t="s">
        <v>20</v>
      </c>
      <c r="AW36">
        <v>1860</v>
      </c>
      <c r="AX36">
        <v>0</v>
      </c>
      <c r="AY36">
        <v>0</v>
      </c>
      <c r="AZ36">
        <f t="shared" si="13"/>
        <v>1860</v>
      </c>
      <c r="BA36">
        <v>0</v>
      </c>
      <c r="BB36">
        <f t="shared" si="14"/>
        <v>1860</v>
      </c>
      <c r="BC36">
        <v>89</v>
      </c>
      <c r="BD36">
        <f t="shared" si="15"/>
        <v>7</v>
      </c>
      <c r="BE36">
        <f t="shared" si="16"/>
        <v>20.898876404494381</v>
      </c>
      <c r="BF36" t="s">
        <v>21</v>
      </c>
      <c r="BG36">
        <v>1972</v>
      </c>
      <c r="BH36">
        <v>2</v>
      </c>
      <c r="BI36">
        <v>-3</v>
      </c>
      <c r="BJ36">
        <f t="shared" si="17"/>
        <v>1971</v>
      </c>
      <c r="BK36">
        <v>0</v>
      </c>
      <c r="BL36">
        <f t="shared" si="18"/>
        <v>1971</v>
      </c>
      <c r="BM36">
        <v>44</v>
      </c>
      <c r="BN36">
        <f t="shared" si="19"/>
        <v>5</v>
      </c>
      <c r="BO36">
        <f t="shared" si="20"/>
        <v>44.795454545454547</v>
      </c>
      <c r="BP36" t="s">
        <v>22</v>
      </c>
      <c r="BQ36">
        <v>2205</v>
      </c>
      <c r="BR36">
        <v>0</v>
      </c>
      <c r="BS36">
        <v>-18</v>
      </c>
      <c r="BT36">
        <f t="shared" si="21"/>
        <v>2187</v>
      </c>
      <c r="BU36">
        <v>0</v>
      </c>
      <c r="BV36">
        <f t="shared" si="22"/>
        <v>2187</v>
      </c>
      <c r="BW36">
        <v>25</v>
      </c>
      <c r="BX36">
        <f t="shared" si="23"/>
        <v>5</v>
      </c>
      <c r="BY36">
        <f t="shared" si="24"/>
        <v>87.48</v>
      </c>
      <c r="BZ36" t="s">
        <v>23</v>
      </c>
      <c r="CA36">
        <v>13819</v>
      </c>
    </row>
    <row r="37" spans="1:79" ht="17.25" customHeight="1" x14ac:dyDescent="0.3">
      <c r="A37" s="2">
        <v>44554</v>
      </c>
      <c r="B37" t="s">
        <v>94</v>
      </c>
      <c r="C37" t="s">
        <v>95</v>
      </c>
      <c r="D37" t="s">
        <v>27</v>
      </c>
      <c r="E37" t="s">
        <v>4</v>
      </c>
      <c r="F37">
        <v>823</v>
      </c>
      <c r="G37">
        <v>0</v>
      </c>
      <c r="H37">
        <v>0</v>
      </c>
      <c r="I37">
        <v>0</v>
      </c>
      <c r="J37">
        <f t="shared" si="0"/>
        <v>823</v>
      </c>
      <c r="K37">
        <v>0</v>
      </c>
      <c r="L37">
        <f t="shared" si="1"/>
        <v>823</v>
      </c>
      <c r="M37">
        <v>65</v>
      </c>
      <c r="N37">
        <v>1</v>
      </c>
      <c r="O37">
        <f t="shared" si="2"/>
        <v>12.661538461538461</v>
      </c>
      <c r="P37" t="s">
        <v>15</v>
      </c>
      <c r="Q37">
        <v>1021</v>
      </c>
      <c r="R37">
        <v>0</v>
      </c>
      <c r="S37">
        <v>0</v>
      </c>
      <c r="T37">
        <v>0</v>
      </c>
      <c r="U37">
        <f t="shared" si="3"/>
        <v>1021</v>
      </c>
      <c r="V37">
        <v>0</v>
      </c>
      <c r="W37">
        <f t="shared" si="4"/>
        <v>1021</v>
      </c>
      <c r="X37">
        <v>21</v>
      </c>
      <c r="Y37">
        <v>2</v>
      </c>
      <c r="Z37">
        <f t="shared" si="5"/>
        <v>48.61904761904762</v>
      </c>
      <c r="AA37" t="s">
        <v>16</v>
      </c>
      <c r="AB37">
        <v>1608</v>
      </c>
      <c r="AC37">
        <v>0</v>
      </c>
      <c r="AE37">
        <v>-180</v>
      </c>
      <c r="AF37">
        <f t="shared" si="6"/>
        <v>1428</v>
      </c>
      <c r="AG37">
        <v>1500</v>
      </c>
      <c r="AH37">
        <f t="shared" si="7"/>
        <v>2928</v>
      </c>
      <c r="AI37">
        <v>61</v>
      </c>
      <c r="AJ37">
        <f t="shared" si="8"/>
        <v>6</v>
      </c>
      <c r="AK37">
        <f t="shared" si="25"/>
        <v>48</v>
      </c>
      <c r="AL37" t="s">
        <v>19</v>
      </c>
      <c r="AM37">
        <v>3361</v>
      </c>
      <c r="AN37">
        <v>300</v>
      </c>
      <c r="AO37">
        <v>-10</v>
      </c>
      <c r="AP37">
        <f t="shared" si="9"/>
        <v>3651</v>
      </c>
      <c r="AQ37">
        <v>0</v>
      </c>
      <c r="AR37">
        <f t="shared" si="10"/>
        <v>3651</v>
      </c>
      <c r="AS37">
        <v>24</v>
      </c>
      <c r="AT37">
        <f t="shared" si="11"/>
        <v>6</v>
      </c>
      <c r="AU37">
        <f t="shared" si="12"/>
        <v>152.125</v>
      </c>
      <c r="AV37" t="s">
        <v>20</v>
      </c>
      <c r="AW37">
        <v>2157</v>
      </c>
      <c r="AX37">
        <v>0</v>
      </c>
      <c r="AY37">
        <v>-10</v>
      </c>
      <c r="AZ37">
        <f t="shared" si="13"/>
        <v>2147</v>
      </c>
      <c r="BA37">
        <v>0</v>
      </c>
      <c r="BB37">
        <f t="shared" si="14"/>
        <v>2147</v>
      </c>
      <c r="BC37">
        <v>43</v>
      </c>
      <c r="BD37">
        <f t="shared" si="15"/>
        <v>7</v>
      </c>
      <c r="BE37">
        <f t="shared" si="16"/>
        <v>49.930232558139537</v>
      </c>
      <c r="BF37" t="s">
        <v>21</v>
      </c>
      <c r="BG37">
        <v>1064</v>
      </c>
      <c r="BH37">
        <v>0</v>
      </c>
      <c r="BI37">
        <v>0</v>
      </c>
      <c r="BJ37">
        <f t="shared" si="17"/>
        <v>1064</v>
      </c>
      <c r="BK37">
        <v>600</v>
      </c>
      <c r="BL37">
        <f t="shared" si="18"/>
        <v>1664</v>
      </c>
      <c r="BM37">
        <v>37</v>
      </c>
      <c r="BN37">
        <f t="shared" si="19"/>
        <v>5</v>
      </c>
      <c r="BO37">
        <f t="shared" si="20"/>
        <v>44.972972972972975</v>
      </c>
      <c r="BP37" t="s">
        <v>22</v>
      </c>
      <c r="BQ37">
        <v>3607</v>
      </c>
      <c r="BR37">
        <v>0</v>
      </c>
      <c r="BS37">
        <v>0</v>
      </c>
      <c r="BT37">
        <f t="shared" si="21"/>
        <v>3607</v>
      </c>
      <c r="BU37">
        <v>0</v>
      </c>
      <c r="BV37">
        <f t="shared" si="22"/>
        <v>3607</v>
      </c>
      <c r="BW37">
        <v>30</v>
      </c>
      <c r="BX37">
        <f t="shared" si="23"/>
        <v>5</v>
      </c>
      <c r="BY37">
        <f t="shared" si="24"/>
        <v>120.23333333333333</v>
      </c>
      <c r="BZ37" t="s">
        <v>23</v>
      </c>
      <c r="CA37">
        <v>21034</v>
      </c>
    </row>
    <row r="38" spans="1:79" ht="17.25" customHeight="1" x14ac:dyDescent="0.3">
      <c r="A38" s="2">
        <v>44554</v>
      </c>
      <c r="B38" t="s">
        <v>96</v>
      </c>
      <c r="C38" t="s">
        <v>97</v>
      </c>
      <c r="D38" t="s">
        <v>27</v>
      </c>
      <c r="E38" t="s">
        <v>4</v>
      </c>
      <c r="F38">
        <v>969</v>
      </c>
      <c r="G38">
        <v>0</v>
      </c>
      <c r="H38">
        <v>0</v>
      </c>
      <c r="I38">
        <v>-541</v>
      </c>
      <c r="J38">
        <f t="shared" si="0"/>
        <v>428</v>
      </c>
      <c r="K38">
        <v>0</v>
      </c>
      <c r="L38">
        <f t="shared" si="1"/>
        <v>428</v>
      </c>
      <c r="M38">
        <v>1882</v>
      </c>
      <c r="N38">
        <v>1</v>
      </c>
      <c r="O38">
        <f t="shared" si="2"/>
        <v>0.22741764080765142</v>
      </c>
      <c r="P38" t="s">
        <v>15</v>
      </c>
      <c r="Q38">
        <v>5107</v>
      </c>
      <c r="R38">
        <v>0</v>
      </c>
      <c r="S38">
        <v>0</v>
      </c>
      <c r="T38">
        <v>-970</v>
      </c>
      <c r="U38">
        <f t="shared" si="3"/>
        <v>4137</v>
      </c>
      <c r="V38">
        <v>0</v>
      </c>
      <c r="W38">
        <f t="shared" si="4"/>
        <v>4137</v>
      </c>
      <c r="X38">
        <v>470</v>
      </c>
      <c r="Y38">
        <v>2</v>
      </c>
      <c r="Z38">
        <f t="shared" si="5"/>
        <v>8.8021276595744684</v>
      </c>
      <c r="AA38" t="s">
        <v>16</v>
      </c>
      <c r="AB38">
        <v>24365</v>
      </c>
      <c r="AC38">
        <v>0</v>
      </c>
      <c r="AE38">
        <v>-1727</v>
      </c>
      <c r="AF38">
        <f t="shared" si="6"/>
        <v>22638</v>
      </c>
      <c r="AG38">
        <v>35731</v>
      </c>
      <c r="AH38">
        <f t="shared" si="7"/>
        <v>58369</v>
      </c>
      <c r="AI38">
        <v>2542</v>
      </c>
      <c r="AJ38">
        <f t="shared" si="8"/>
        <v>6</v>
      </c>
      <c r="AK38">
        <f t="shared" si="25"/>
        <v>22.961841070023603</v>
      </c>
      <c r="AL38" t="s">
        <v>19</v>
      </c>
      <c r="AM38">
        <v>15312</v>
      </c>
      <c r="AN38">
        <v>14943</v>
      </c>
      <c r="AO38">
        <v>-556</v>
      </c>
      <c r="AP38">
        <f t="shared" si="9"/>
        <v>29699</v>
      </c>
      <c r="AQ38">
        <v>7000</v>
      </c>
      <c r="AR38">
        <f t="shared" si="10"/>
        <v>36699</v>
      </c>
      <c r="AS38">
        <v>1093</v>
      </c>
      <c r="AT38">
        <f t="shared" si="11"/>
        <v>6</v>
      </c>
      <c r="AU38">
        <f t="shared" si="12"/>
        <v>33.576395242451966</v>
      </c>
      <c r="AV38" t="s">
        <v>20</v>
      </c>
      <c r="AW38">
        <v>7418</v>
      </c>
      <c r="AX38">
        <v>0</v>
      </c>
      <c r="AY38">
        <v>-492</v>
      </c>
      <c r="AZ38">
        <f t="shared" si="13"/>
        <v>6926</v>
      </c>
      <c r="BA38">
        <v>5000</v>
      </c>
      <c r="BB38">
        <f t="shared" si="14"/>
        <v>11926</v>
      </c>
      <c r="BC38">
        <v>704</v>
      </c>
      <c r="BD38">
        <f t="shared" si="15"/>
        <v>7</v>
      </c>
      <c r="BE38">
        <f t="shared" si="16"/>
        <v>16.94034090909091</v>
      </c>
      <c r="BF38" t="s">
        <v>21</v>
      </c>
      <c r="BG38">
        <v>41</v>
      </c>
      <c r="BH38">
        <v>0</v>
      </c>
      <c r="BI38">
        <v>-40</v>
      </c>
      <c r="BJ38">
        <f t="shared" si="17"/>
        <v>1</v>
      </c>
      <c r="BK38">
        <v>5000</v>
      </c>
      <c r="BL38">
        <f t="shared" si="18"/>
        <v>5001</v>
      </c>
      <c r="BM38">
        <v>424</v>
      </c>
      <c r="BN38">
        <f t="shared" si="19"/>
        <v>5</v>
      </c>
      <c r="BO38">
        <f t="shared" si="20"/>
        <v>11.794811320754716</v>
      </c>
      <c r="BP38" t="s">
        <v>22</v>
      </c>
      <c r="BQ38">
        <v>882</v>
      </c>
      <c r="BR38">
        <v>0</v>
      </c>
      <c r="BS38">
        <v>-38</v>
      </c>
      <c r="BT38">
        <f t="shared" si="21"/>
        <v>844</v>
      </c>
      <c r="BU38">
        <v>2100</v>
      </c>
      <c r="BV38">
        <f t="shared" si="22"/>
        <v>2944</v>
      </c>
      <c r="BW38">
        <v>512</v>
      </c>
      <c r="BX38">
        <f t="shared" si="23"/>
        <v>5</v>
      </c>
      <c r="BY38">
        <f t="shared" si="24"/>
        <v>5.75</v>
      </c>
      <c r="BZ38" t="s">
        <v>23</v>
      </c>
      <c r="CA38">
        <v>1600</v>
      </c>
    </row>
    <row r="39" spans="1:79" ht="17.25" customHeight="1" x14ac:dyDescent="0.3">
      <c r="A39" s="2">
        <v>44554</v>
      </c>
      <c r="B39" t="s">
        <v>98</v>
      </c>
      <c r="C39" t="s">
        <v>99</v>
      </c>
      <c r="D39" t="s">
        <v>27</v>
      </c>
      <c r="E39" t="s">
        <v>4</v>
      </c>
      <c r="F39">
        <v>198</v>
      </c>
      <c r="G39">
        <v>0</v>
      </c>
      <c r="H39">
        <v>0</v>
      </c>
      <c r="I39">
        <v>-190</v>
      </c>
      <c r="J39">
        <f t="shared" si="0"/>
        <v>8</v>
      </c>
      <c r="K39">
        <v>0</v>
      </c>
      <c r="L39">
        <f t="shared" si="1"/>
        <v>8</v>
      </c>
      <c r="M39">
        <v>100</v>
      </c>
      <c r="N39">
        <v>1</v>
      </c>
      <c r="O39">
        <f t="shared" si="2"/>
        <v>0.08</v>
      </c>
      <c r="P39" t="s">
        <v>15</v>
      </c>
      <c r="Q39">
        <v>399</v>
      </c>
      <c r="R39">
        <v>0</v>
      </c>
      <c r="S39">
        <v>0</v>
      </c>
      <c r="T39">
        <v>-20</v>
      </c>
      <c r="U39">
        <f t="shared" si="3"/>
        <v>379</v>
      </c>
      <c r="V39">
        <v>0</v>
      </c>
      <c r="W39">
        <f t="shared" si="4"/>
        <v>379</v>
      </c>
      <c r="X39">
        <v>26</v>
      </c>
      <c r="Y39">
        <v>2</v>
      </c>
      <c r="Z39">
        <f t="shared" si="5"/>
        <v>14.576923076923077</v>
      </c>
      <c r="AA39" t="s">
        <v>16</v>
      </c>
      <c r="AB39">
        <v>3785</v>
      </c>
      <c r="AC39">
        <v>0</v>
      </c>
      <c r="AE39">
        <v>-178</v>
      </c>
      <c r="AF39">
        <f t="shared" si="6"/>
        <v>3607</v>
      </c>
      <c r="AG39">
        <v>0</v>
      </c>
      <c r="AH39">
        <f t="shared" si="7"/>
        <v>3607</v>
      </c>
      <c r="AI39">
        <v>1637</v>
      </c>
      <c r="AJ39">
        <f t="shared" si="8"/>
        <v>6</v>
      </c>
      <c r="AK39">
        <f t="shared" si="25"/>
        <v>2.2034208918753819</v>
      </c>
      <c r="AL39" t="s">
        <v>19</v>
      </c>
      <c r="AM39">
        <v>2</v>
      </c>
      <c r="AN39">
        <v>0</v>
      </c>
      <c r="AO39">
        <v>0</v>
      </c>
      <c r="AP39">
        <f t="shared" si="9"/>
        <v>2</v>
      </c>
      <c r="AQ39">
        <v>0</v>
      </c>
      <c r="AR39">
        <f t="shared" si="10"/>
        <v>2</v>
      </c>
      <c r="AS39">
        <v>821</v>
      </c>
      <c r="AT39">
        <f t="shared" si="11"/>
        <v>6</v>
      </c>
      <c r="AU39">
        <f t="shared" si="12"/>
        <v>2.4360535931790498E-3</v>
      </c>
      <c r="AV39" t="s">
        <v>20</v>
      </c>
      <c r="AW39">
        <v>5005</v>
      </c>
      <c r="AX39">
        <v>0</v>
      </c>
      <c r="AY39">
        <v>-147</v>
      </c>
      <c r="AZ39">
        <f t="shared" si="13"/>
        <v>4858</v>
      </c>
      <c r="BA39">
        <v>0</v>
      </c>
      <c r="BB39">
        <f t="shared" si="14"/>
        <v>4858</v>
      </c>
      <c r="BC39">
        <v>633</v>
      </c>
      <c r="BD39">
        <f t="shared" si="15"/>
        <v>7</v>
      </c>
      <c r="BE39">
        <f t="shared" si="16"/>
        <v>7.6745655608214847</v>
      </c>
      <c r="BF39" t="s">
        <v>21</v>
      </c>
      <c r="BG39">
        <v>346</v>
      </c>
      <c r="BH39">
        <v>0</v>
      </c>
      <c r="BI39">
        <v>-45</v>
      </c>
      <c r="BJ39">
        <f t="shared" si="17"/>
        <v>301</v>
      </c>
      <c r="BK39">
        <v>0</v>
      </c>
      <c r="BL39">
        <f t="shared" si="18"/>
        <v>301</v>
      </c>
      <c r="BM39">
        <v>119</v>
      </c>
      <c r="BN39">
        <f t="shared" si="19"/>
        <v>5</v>
      </c>
      <c r="BO39">
        <f t="shared" si="20"/>
        <v>2.5294117647058822</v>
      </c>
      <c r="BP39" t="s">
        <v>22</v>
      </c>
      <c r="BQ39">
        <v>87</v>
      </c>
      <c r="BR39">
        <v>0</v>
      </c>
      <c r="BS39">
        <v>0</v>
      </c>
      <c r="BT39">
        <f t="shared" si="21"/>
        <v>87</v>
      </c>
      <c r="BU39">
        <v>0</v>
      </c>
      <c r="BV39">
        <f t="shared" si="22"/>
        <v>87</v>
      </c>
      <c r="BW39">
        <v>89</v>
      </c>
      <c r="BX39">
        <f t="shared" si="23"/>
        <v>5</v>
      </c>
      <c r="BY39">
        <f t="shared" si="24"/>
        <v>0.97752808988764039</v>
      </c>
      <c r="BZ39" t="s">
        <v>23</v>
      </c>
      <c r="CA39">
        <v>-34943</v>
      </c>
    </row>
    <row r="40" spans="1:79" ht="17.25" customHeight="1" x14ac:dyDescent="0.3">
      <c r="A40" s="2">
        <v>44554</v>
      </c>
      <c r="B40" t="s">
        <v>100</v>
      </c>
      <c r="C40" t="s">
        <v>101</v>
      </c>
      <c r="D40" t="s">
        <v>27</v>
      </c>
      <c r="E40" t="s">
        <v>4</v>
      </c>
      <c r="F40">
        <v>1769</v>
      </c>
      <c r="G40">
        <v>0</v>
      </c>
      <c r="H40">
        <v>0</v>
      </c>
      <c r="I40">
        <v>-655</v>
      </c>
      <c r="J40">
        <f t="shared" si="0"/>
        <v>1114</v>
      </c>
      <c r="K40">
        <v>0</v>
      </c>
      <c r="L40">
        <f t="shared" si="1"/>
        <v>1114</v>
      </c>
      <c r="M40">
        <v>2054</v>
      </c>
      <c r="N40">
        <v>1</v>
      </c>
      <c r="O40">
        <f t="shared" si="2"/>
        <v>0.54235637779941581</v>
      </c>
      <c r="P40" t="s">
        <v>15</v>
      </c>
      <c r="Q40">
        <v>2037</v>
      </c>
      <c r="R40">
        <v>0</v>
      </c>
      <c r="S40">
        <v>0</v>
      </c>
      <c r="T40">
        <v>-562</v>
      </c>
      <c r="U40">
        <f t="shared" si="3"/>
        <v>1475</v>
      </c>
      <c r="V40">
        <v>0</v>
      </c>
      <c r="W40">
        <f t="shared" si="4"/>
        <v>1475</v>
      </c>
      <c r="X40">
        <v>460</v>
      </c>
      <c r="Y40">
        <v>2</v>
      </c>
      <c r="Z40">
        <f t="shared" si="5"/>
        <v>3.2065217391304346</v>
      </c>
      <c r="AA40" t="s">
        <v>16</v>
      </c>
      <c r="AB40">
        <v>12097</v>
      </c>
      <c r="AC40">
        <v>0</v>
      </c>
      <c r="AE40">
        <v>-6099</v>
      </c>
      <c r="AF40">
        <f t="shared" si="6"/>
        <v>5998</v>
      </c>
      <c r="AG40">
        <v>58000</v>
      </c>
      <c r="AH40">
        <f t="shared" si="7"/>
        <v>63998</v>
      </c>
      <c r="AI40">
        <v>8249</v>
      </c>
      <c r="AJ40">
        <f t="shared" si="8"/>
        <v>6</v>
      </c>
      <c r="AK40">
        <f t="shared" si="25"/>
        <v>7.7582737301491091</v>
      </c>
      <c r="AL40" t="s">
        <v>19</v>
      </c>
      <c r="AM40">
        <v>2245</v>
      </c>
      <c r="AN40">
        <v>5000</v>
      </c>
      <c r="AO40">
        <v>-7127</v>
      </c>
      <c r="AP40">
        <f t="shared" si="9"/>
        <v>118</v>
      </c>
      <c r="AQ40">
        <v>22300</v>
      </c>
      <c r="AR40">
        <f t="shared" si="10"/>
        <v>22418</v>
      </c>
      <c r="AS40">
        <v>3543</v>
      </c>
      <c r="AT40">
        <f t="shared" si="11"/>
        <v>6</v>
      </c>
      <c r="AU40">
        <f t="shared" si="12"/>
        <v>6.3274061529777024</v>
      </c>
      <c r="AV40" t="s">
        <v>20</v>
      </c>
      <c r="AW40">
        <v>4364</v>
      </c>
      <c r="AX40">
        <v>0</v>
      </c>
      <c r="AY40">
        <v>-738</v>
      </c>
      <c r="AZ40">
        <f t="shared" si="13"/>
        <v>3626</v>
      </c>
      <c r="BA40">
        <v>12000</v>
      </c>
      <c r="BB40">
        <f t="shared" si="14"/>
        <v>15626</v>
      </c>
      <c r="BC40">
        <v>2607</v>
      </c>
      <c r="BD40">
        <f t="shared" si="15"/>
        <v>7</v>
      </c>
      <c r="BE40">
        <f t="shared" si="16"/>
        <v>5.9938626774069812</v>
      </c>
      <c r="BF40" t="s">
        <v>21</v>
      </c>
      <c r="BG40">
        <v>317</v>
      </c>
      <c r="BH40">
        <v>0</v>
      </c>
      <c r="BI40">
        <v>-307</v>
      </c>
      <c r="BJ40">
        <f t="shared" si="17"/>
        <v>10</v>
      </c>
      <c r="BK40">
        <v>8000</v>
      </c>
      <c r="BL40">
        <f t="shared" si="18"/>
        <v>8010</v>
      </c>
      <c r="BM40">
        <v>1129</v>
      </c>
      <c r="BN40">
        <f t="shared" si="19"/>
        <v>5</v>
      </c>
      <c r="BO40">
        <f t="shared" si="20"/>
        <v>7.0947741364038972</v>
      </c>
      <c r="BP40" t="s">
        <v>22</v>
      </c>
      <c r="BQ40">
        <v>273</v>
      </c>
      <c r="BR40">
        <v>0</v>
      </c>
      <c r="BS40">
        <v>0</v>
      </c>
      <c r="BT40">
        <f t="shared" si="21"/>
        <v>273</v>
      </c>
      <c r="BU40">
        <v>0</v>
      </c>
      <c r="BV40">
        <f t="shared" si="22"/>
        <v>273</v>
      </c>
      <c r="BW40">
        <v>848</v>
      </c>
      <c r="BX40">
        <f t="shared" si="23"/>
        <v>5</v>
      </c>
      <c r="BY40">
        <f t="shared" si="24"/>
        <v>0.32193396226415094</v>
      </c>
      <c r="BZ40" t="s">
        <v>23</v>
      </c>
      <c r="CA40">
        <v>1900</v>
      </c>
    </row>
    <row r="41" spans="1:79" ht="17.25" customHeight="1" x14ac:dyDescent="0.3">
      <c r="A41" s="2">
        <v>44554</v>
      </c>
      <c r="B41" t="s">
        <v>102</v>
      </c>
      <c r="C41" t="s">
        <v>103</v>
      </c>
      <c r="D41" t="s">
        <v>27</v>
      </c>
      <c r="E41" t="s">
        <v>4</v>
      </c>
      <c r="F41">
        <v>560</v>
      </c>
      <c r="G41">
        <v>0</v>
      </c>
      <c r="H41">
        <v>0</v>
      </c>
      <c r="I41">
        <v>-101</v>
      </c>
      <c r="J41">
        <f t="shared" si="0"/>
        <v>459</v>
      </c>
      <c r="K41">
        <v>0</v>
      </c>
      <c r="L41">
        <f t="shared" si="1"/>
        <v>459</v>
      </c>
      <c r="M41">
        <v>209</v>
      </c>
      <c r="N41">
        <v>1</v>
      </c>
      <c r="O41">
        <f t="shared" si="2"/>
        <v>2.1961722488038276</v>
      </c>
      <c r="P41" t="s">
        <v>15</v>
      </c>
      <c r="Q41">
        <v>57</v>
      </c>
      <c r="R41">
        <v>0</v>
      </c>
      <c r="S41">
        <v>0</v>
      </c>
      <c r="T41">
        <v>-57</v>
      </c>
      <c r="U41">
        <f t="shared" si="3"/>
        <v>0</v>
      </c>
      <c r="V41">
        <v>0</v>
      </c>
      <c r="W41">
        <f t="shared" si="4"/>
        <v>0</v>
      </c>
      <c r="X41">
        <v>44</v>
      </c>
      <c r="Y41">
        <v>2</v>
      </c>
      <c r="Z41">
        <f t="shared" si="5"/>
        <v>0</v>
      </c>
      <c r="AA41" t="s">
        <v>16</v>
      </c>
      <c r="AB41">
        <v>3917</v>
      </c>
      <c r="AC41">
        <v>0</v>
      </c>
      <c r="AE41">
        <v>-412</v>
      </c>
      <c r="AF41">
        <f t="shared" si="6"/>
        <v>3505</v>
      </c>
      <c r="AG41">
        <v>0</v>
      </c>
      <c r="AH41">
        <f t="shared" si="7"/>
        <v>3505</v>
      </c>
      <c r="AI41">
        <v>220</v>
      </c>
      <c r="AJ41">
        <f t="shared" si="8"/>
        <v>6</v>
      </c>
      <c r="AK41">
        <f t="shared" si="25"/>
        <v>15.931818181818182</v>
      </c>
      <c r="AL41" t="s">
        <v>19</v>
      </c>
      <c r="AM41">
        <v>749</v>
      </c>
      <c r="AN41">
        <v>70</v>
      </c>
      <c r="AO41">
        <v>-47</v>
      </c>
      <c r="AP41">
        <f t="shared" si="9"/>
        <v>772</v>
      </c>
      <c r="AQ41">
        <v>0</v>
      </c>
      <c r="AR41">
        <f t="shared" si="10"/>
        <v>772</v>
      </c>
      <c r="AS41">
        <v>69</v>
      </c>
      <c r="AT41">
        <f t="shared" si="11"/>
        <v>6</v>
      </c>
      <c r="AU41">
        <f t="shared" si="12"/>
        <v>11.188405797101449</v>
      </c>
      <c r="AV41" t="s">
        <v>20</v>
      </c>
      <c r="AW41">
        <v>1850</v>
      </c>
      <c r="AX41">
        <v>0</v>
      </c>
      <c r="AY41">
        <v>-5</v>
      </c>
      <c r="AZ41">
        <f t="shared" si="13"/>
        <v>1845</v>
      </c>
      <c r="BA41">
        <v>0</v>
      </c>
      <c r="BB41">
        <f t="shared" si="14"/>
        <v>1845</v>
      </c>
      <c r="BC41">
        <v>105</v>
      </c>
      <c r="BD41">
        <f t="shared" si="15"/>
        <v>7</v>
      </c>
      <c r="BE41">
        <f t="shared" si="16"/>
        <v>17.571428571428573</v>
      </c>
      <c r="BF41" t="s">
        <v>21</v>
      </c>
      <c r="BG41">
        <v>169</v>
      </c>
      <c r="BH41">
        <v>50</v>
      </c>
      <c r="BI41">
        <v>-65</v>
      </c>
      <c r="BJ41">
        <f t="shared" si="17"/>
        <v>154</v>
      </c>
      <c r="BK41">
        <v>0</v>
      </c>
      <c r="BL41">
        <f t="shared" si="18"/>
        <v>154</v>
      </c>
      <c r="BM41">
        <v>25</v>
      </c>
      <c r="BN41">
        <f t="shared" si="19"/>
        <v>5</v>
      </c>
      <c r="BO41">
        <f t="shared" si="20"/>
        <v>6.16</v>
      </c>
      <c r="BP41" t="s">
        <v>22</v>
      </c>
      <c r="BQ41">
        <v>683</v>
      </c>
      <c r="BR41">
        <v>0</v>
      </c>
      <c r="BS41">
        <v>-6</v>
      </c>
      <c r="BT41">
        <f t="shared" si="21"/>
        <v>677</v>
      </c>
      <c r="BU41">
        <v>0</v>
      </c>
      <c r="BV41">
        <f t="shared" si="22"/>
        <v>677</v>
      </c>
      <c r="BW41">
        <v>36</v>
      </c>
      <c r="BX41">
        <f t="shared" si="23"/>
        <v>5</v>
      </c>
      <c r="BY41">
        <f t="shared" si="24"/>
        <v>18.805555555555557</v>
      </c>
      <c r="BZ41" t="s">
        <v>23</v>
      </c>
      <c r="CA41">
        <v>1600</v>
      </c>
    </row>
    <row r="42" spans="1:79" ht="17.25" customHeight="1" x14ac:dyDescent="0.3">
      <c r="A42" s="2">
        <v>44554</v>
      </c>
      <c r="B42" t="s">
        <v>104</v>
      </c>
      <c r="C42" t="s">
        <v>105</v>
      </c>
      <c r="D42" t="s">
        <v>27</v>
      </c>
      <c r="E42" t="s">
        <v>4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v>0</v>
      </c>
      <c r="L42">
        <f t="shared" si="1"/>
        <v>0</v>
      </c>
      <c r="M42">
        <v>81</v>
      </c>
      <c r="N42">
        <v>1</v>
      </c>
      <c r="O42">
        <f t="shared" si="2"/>
        <v>0</v>
      </c>
      <c r="P42" t="s">
        <v>15</v>
      </c>
      <c r="Q42">
        <v>138</v>
      </c>
      <c r="R42">
        <v>0</v>
      </c>
      <c r="S42">
        <v>0</v>
      </c>
      <c r="T42">
        <v>-50</v>
      </c>
      <c r="U42">
        <f t="shared" si="3"/>
        <v>88</v>
      </c>
      <c r="V42">
        <v>0</v>
      </c>
      <c r="W42">
        <f t="shared" si="4"/>
        <v>88</v>
      </c>
      <c r="X42">
        <v>21</v>
      </c>
      <c r="Y42">
        <v>2</v>
      </c>
      <c r="Z42">
        <f t="shared" si="5"/>
        <v>4.1904761904761907</v>
      </c>
      <c r="AA42" t="s">
        <v>16</v>
      </c>
      <c r="AB42">
        <v>209</v>
      </c>
      <c r="AC42">
        <v>0</v>
      </c>
      <c r="AE42">
        <v>-78</v>
      </c>
      <c r="AF42">
        <f t="shared" si="6"/>
        <v>131</v>
      </c>
      <c r="AG42">
        <v>0</v>
      </c>
      <c r="AH42">
        <f t="shared" si="7"/>
        <v>131</v>
      </c>
      <c r="AI42">
        <v>34</v>
      </c>
      <c r="AJ42">
        <f t="shared" si="8"/>
        <v>6</v>
      </c>
      <c r="AK42">
        <f t="shared" si="25"/>
        <v>3.8529411764705883</v>
      </c>
      <c r="AL42" t="s">
        <v>19</v>
      </c>
      <c r="AM42">
        <v>407</v>
      </c>
      <c r="AN42">
        <v>0</v>
      </c>
      <c r="AO42">
        <v>-18</v>
      </c>
      <c r="AP42">
        <f t="shared" si="9"/>
        <v>389</v>
      </c>
      <c r="AQ42">
        <v>0</v>
      </c>
      <c r="AR42">
        <f t="shared" si="10"/>
        <v>389</v>
      </c>
      <c r="AS42">
        <v>27</v>
      </c>
      <c r="AT42">
        <f t="shared" si="11"/>
        <v>6</v>
      </c>
      <c r="AU42">
        <f t="shared" si="12"/>
        <v>14.407407407407407</v>
      </c>
      <c r="AV42" t="s">
        <v>20</v>
      </c>
      <c r="AW42">
        <v>25</v>
      </c>
      <c r="AX42">
        <v>0</v>
      </c>
      <c r="AY42">
        <v>0</v>
      </c>
      <c r="AZ42">
        <f t="shared" si="13"/>
        <v>25</v>
      </c>
      <c r="BA42">
        <v>0</v>
      </c>
      <c r="BB42">
        <f t="shared" si="14"/>
        <v>25</v>
      </c>
      <c r="BC42">
        <v>12</v>
      </c>
      <c r="BD42">
        <f t="shared" si="15"/>
        <v>7</v>
      </c>
      <c r="BE42">
        <f t="shared" si="16"/>
        <v>2.0833333333333335</v>
      </c>
      <c r="BF42" t="s">
        <v>21</v>
      </c>
      <c r="BG42">
        <v>222</v>
      </c>
      <c r="BH42">
        <v>0</v>
      </c>
      <c r="BI42">
        <v>-10</v>
      </c>
      <c r="BJ42">
        <f t="shared" si="17"/>
        <v>212</v>
      </c>
      <c r="BK42">
        <v>0</v>
      </c>
      <c r="BL42">
        <f t="shared" si="18"/>
        <v>212</v>
      </c>
      <c r="BM42">
        <v>9</v>
      </c>
      <c r="BN42">
        <f t="shared" si="19"/>
        <v>5</v>
      </c>
      <c r="BO42">
        <f t="shared" si="20"/>
        <v>23.555555555555557</v>
      </c>
      <c r="BP42" t="s">
        <v>22</v>
      </c>
      <c r="BQ42">
        <v>104</v>
      </c>
      <c r="BR42">
        <v>0</v>
      </c>
      <c r="BS42">
        <v>0</v>
      </c>
      <c r="BT42">
        <f t="shared" si="21"/>
        <v>104</v>
      </c>
      <c r="BU42">
        <v>0</v>
      </c>
      <c r="BV42">
        <f t="shared" si="22"/>
        <v>104</v>
      </c>
      <c r="BW42">
        <v>23</v>
      </c>
      <c r="BX42">
        <f t="shared" si="23"/>
        <v>5</v>
      </c>
      <c r="BY42">
        <f t="shared" si="24"/>
        <v>4.5217391304347823</v>
      </c>
      <c r="BZ42" t="s">
        <v>23</v>
      </c>
      <c r="CA42">
        <v>0</v>
      </c>
    </row>
    <row r="43" spans="1:79" ht="17.25" customHeight="1" x14ac:dyDescent="0.3">
      <c r="A43" s="2">
        <v>44554</v>
      </c>
      <c r="B43" t="s">
        <v>106</v>
      </c>
      <c r="C43" t="s">
        <v>107</v>
      </c>
      <c r="D43" t="s">
        <v>27</v>
      </c>
      <c r="E43" t="s">
        <v>4</v>
      </c>
      <c r="F43">
        <v>446</v>
      </c>
      <c r="G43">
        <v>0</v>
      </c>
      <c r="H43">
        <v>0</v>
      </c>
      <c r="I43">
        <v>0</v>
      </c>
      <c r="J43">
        <f t="shared" si="0"/>
        <v>446</v>
      </c>
      <c r="K43">
        <v>0</v>
      </c>
      <c r="L43">
        <f t="shared" si="1"/>
        <v>446</v>
      </c>
      <c r="M43">
        <v>71</v>
      </c>
      <c r="N43">
        <v>1</v>
      </c>
      <c r="O43">
        <f t="shared" si="2"/>
        <v>6.28169014084507</v>
      </c>
      <c r="P43" t="s">
        <v>15</v>
      </c>
      <c r="Q43">
        <v>555</v>
      </c>
      <c r="R43">
        <v>0</v>
      </c>
      <c r="S43">
        <v>0</v>
      </c>
      <c r="T43">
        <v>-10</v>
      </c>
      <c r="U43">
        <f t="shared" si="3"/>
        <v>545</v>
      </c>
      <c r="V43">
        <v>0</v>
      </c>
      <c r="W43">
        <f t="shared" si="4"/>
        <v>545</v>
      </c>
      <c r="X43">
        <v>19</v>
      </c>
      <c r="Y43">
        <v>2</v>
      </c>
      <c r="Z43">
        <f t="shared" si="5"/>
        <v>28.684210526315791</v>
      </c>
      <c r="AA43" t="s">
        <v>16</v>
      </c>
      <c r="AB43">
        <v>226</v>
      </c>
      <c r="AC43">
        <v>0</v>
      </c>
      <c r="AE43">
        <v>-11</v>
      </c>
      <c r="AF43">
        <f t="shared" si="6"/>
        <v>215</v>
      </c>
      <c r="AG43">
        <v>0</v>
      </c>
      <c r="AH43">
        <f t="shared" si="7"/>
        <v>215</v>
      </c>
      <c r="AI43">
        <v>12</v>
      </c>
      <c r="AJ43">
        <f t="shared" si="8"/>
        <v>6</v>
      </c>
      <c r="AK43">
        <f t="shared" si="25"/>
        <v>17.916666666666668</v>
      </c>
      <c r="AL43" t="s">
        <v>19</v>
      </c>
      <c r="AM43">
        <v>685</v>
      </c>
      <c r="AN43">
        <v>0</v>
      </c>
      <c r="AO43">
        <v>0</v>
      </c>
      <c r="AP43">
        <f t="shared" si="9"/>
        <v>685</v>
      </c>
      <c r="AQ43">
        <v>400</v>
      </c>
      <c r="AR43">
        <f t="shared" si="10"/>
        <v>1085</v>
      </c>
      <c r="AS43">
        <v>10</v>
      </c>
      <c r="AT43">
        <f t="shared" si="11"/>
        <v>6</v>
      </c>
      <c r="AU43">
        <f t="shared" si="12"/>
        <v>108.5</v>
      </c>
      <c r="AV43" t="s">
        <v>20</v>
      </c>
      <c r="AW43">
        <v>245</v>
      </c>
      <c r="AX43">
        <v>0</v>
      </c>
      <c r="AY43">
        <v>0</v>
      </c>
      <c r="AZ43">
        <f t="shared" si="13"/>
        <v>245</v>
      </c>
      <c r="BA43">
        <v>0</v>
      </c>
      <c r="BB43">
        <f t="shared" si="14"/>
        <v>245</v>
      </c>
      <c r="BC43">
        <v>2</v>
      </c>
      <c r="BD43">
        <f t="shared" si="15"/>
        <v>7</v>
      </c>
      <c r="BE43">
        <f t="shared" si="16"/>
        <v>122.5</v>
      </c>
      <c r="BF43" t="s">
        <v>21</v>
      </c>
      <c r="BG43">
        <v>464</v>
      </c>
      <c r="BH43">
        <v>0</v>
      </c>
      <c r="BI43">
        <v>0</v>
      </c>
      <c r="BJ43">
        <f t="shared" si="17"/>
        <v>464</v>
      </c>
      <c r="BK43">
        <v>0</v>
      </c>
      <c r="BL43">
        <f t="shared" si="18"/>
        <v>464</v>
      </c>
      <c r="BM43">
        <v>8</v>
      </c>
      <c r="BN43">
        <f t="shared" si="19"/>
        <v>5</v>
      </c>
      <c r="BO43">
        <f t="shared" si="20"/>
        <v>58</v>
      </c>
      <c r="BP43" t="s">
        <v>22</v>
      </c>
      <c r="BQ43">
        <v>972</v>
      </c>
      <c r="BR43">
        <v>0</v>
      </c>
      <c r="BS43">
        <v>-10</v>
      </c>
      <c r="BT43">
        <f t="shared" si="21"/>
        <v>962</v>
      </c>
      <c r="BU43">
        <v>0</v>
      </c>
      <c r="BV43">
        <f t="shared" si="22"/>
        <v>962</v>
      </c>
      <c r="BW43">
        <v>21</v>
      </c>
      <c r="BX43">
        <f t="shared" si="23"/>
        <v>5</v>
      </c>
      <c r="BY43">
        <f t="shared" si="24"/>
        <v>45.80952380952381</v>
      </c>
      <c r="BZ43" t="s">
        <v>23</v>
      </c>
      <c r="CA43">
        <v>0</v>
      </c>
    </row>
    <row r="44" spans="1:79" ht="17.25" customHeight="1" x14ac:dyDescent="0.3">
      <c r="A44" s="2">
        <v>44554</v>
      </c>
      <c r="B44" t="s">
        <v>108</v>
      </c>
      <c r="C44" t="s">
        <v>109</v>
      </c>
      <c r="D44" t="s">
        <v>27</v>
      </c>
      <c r="E44" t="s">
        <v>4</v>
      </c>
      <c r="F44">
        <v>461</v>
      </c>
      <c r="G44">
        <v>0</v>
      </c>
      <c r="H44">
        <v>0</v>
      </c>
      <c r="I44">
        <v>0</v>
      </c>
      <c r="J44">
        <f t="shared" si="0"/>
        <v>461</v>
      </c>
      <c r="K44">
        <v>0</v>
      </c>
      <c r="L44">
        <f t="shared" si="1"/>
        <v>461</v>
      </c>
      <c r="M44">
        <v>12</v>
      </c>
      <c r="N44">
        <v>1</v>
      </c>
      <c r="O44">
        <f t="shared" si="2"/>
        <v>38.416666666666664</v>
      </c>
      <c r="P44" t="s">
        <v>15</v>
      </c>
      <c r="Q44">
        <v>20</v>
      </c>
      <c r="R44">
        <v>0</v>
      </c>
      <c r="S44">
        <v>0</v>
      </c>
      <c r="T44">
        <v>0</v>
      </c>
      <c r="U44">
        <f t="shared" si="3"/>
        <v>20</v>
      </c>
      <c r="V44">
        <v>0</v>
      </c>
      <c r="W44">
        <f t="shared" si="4"/>
        <v>20</v>
      </c>
      <c r="X44">
        <v>1</v>
      </c>
      <c r="Y44">
        <v>2</v>
      </c>
      <c r="Z44">
        <f t="shared" si="5"/>
        <v>20</v>
      </c>
      <c r="AA44" t="s">
        <v>16</v>
      </c>
      <c r="AB44">
        <v>2662</v>
      </c>
      <c r="AC44">
        <v>0</v>
      </c>
      <c r="AE44">
        <v>0</v>
      </c>
      <c r="AF44">
        <f t="shared" si="6"/>
        <v>2662</v>
      </c>
      <c r="AG44">
        <v>0</v>
      </c>
      <c r="AH44">
        <f t="shared" si="7"/>
        <v>2662</v>
      </c>
      <c r="AI44">
        <v>17</v>
      </c>
      <c r="AJ44">
        <f t="shared" si="8"/>
        <v>6</v>
      </c>
      <c r="AK44">
        <f>IFERROR(AH44/AI44,0)</f>
        <v>156.58823529411765</v>
      </c>
      <c r="AL44" t="s">
        <v>19</v>
      </c>
      <c r="AM44">
        <v>340</v>
      </c>
      <c r="AN44">
        <v>0</v>
      </c>
      <c r="AO44">
        <v>0</v>
      </c>
      <c r="AP44">
        <f t="shared" si="9"/>
        <v>340</v>
      </c>
      <c r="AQ44">
        <v>0</v>
      </c>
      <c r="AR44">
        <f t="shared" si="10"/>
        <v>340</v>
      </c>
      <c r="AS44">
        <v>6</v>
      </c>
      <c r="AT44">
        <f t="shared" si="11"/>
        <v>6</v>
      </c>
      <c r="AU44">
        <f t="shared" si="12"/>
        <v>56.666666666666664</v>
      </c>
      <c r="AV44" t="s">
        <v>20</v>
      </c>
      <c r="AW44">
        <v>585</v>
      </c>
      <c r="AX44">
        <v>0</v>
      </c>
      <c r="AY44">
        <v>0</v>
      </c>
      <c r="AZ44">
        <f t="shared" si="13"/>
        <v>585</v>
      </c>
      <c r="BA44">
        <v>0</v>
      </c>
      <c r="BB44">
        <f t="shared" si="14"/>
        <v>585</v>
      </c>
      <c r="BC44">
        <v>7</v>
      </c>
      <c r="BD44">
        <f t="shared" si="15"/>
        <v>7</v>
      </c>
      <c r="BE44">
        <f t="shared" si="16"/>
        <v>83.571428571428569</v>
      </c>
      <c r="BF44" t="s">
        <v>21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P44" t="s">
        <v>22</v>
      </c>
      <c r="BQ44">
        <v>740</v>
      </c>
      <c r="BR44">
        <v>0</v>
      </c>
      <c r="BS44">
        <v>0</v>
      </c>
      <c r="BT44">
        <f t="shared" si="21"/>
        <v>740</v>
      </c>
      <c r="BU44">
        <v>0</v>
      </c>
      <c r="BV44">
        <f t="shared" si="22"/>
        <v>740</v>
      </c>
      <c r="BW44">
        <v>6</v>
      </c>
      <c r="BX44">
        <f t="shared" si="23"/>
        <v>5</v>
      </c>
      <c r="BY44">
        <f t="shared" si="24"/>
        <v>123.33333333333333</v>
      </c>
      <c r="BZ44" t="s">
        <v>23</v>
      </c>
      <c r="CA44">
        <v>0</v>
      </c>
    </row>
    <row r="45" spans="1:79" ht="17.25" customHeight="1" x14ac:dyDescent="0.3">
      <c r="A45" s="2">
        <v>44554</v>
      </c>
      <c r="B45" t="s">
        <v>110</v>
      </c>
      <c r="C45" t="s">
        <v>111</v>
      </c>
      <c r="D45" t="s">
        <v>27</v>
      </c>
      <c r="E45" t="s">
        <v>4</v>
      </c>
      <c r="F45">
        <v>2025</v>
      </c>
      <c r="G45">
        <v>2257</v>
      </c>
      <c r="H45">
        <v>0</v>
      </c>
      <c r="I45">
        <v>-79</v>
      </c>
      <c r="J45">
        <f t="shared" si="0"/>
        <v>4203</v>
      </c>
      <c r="K45">
        <v>0</v>
      </c>
      <c r="L45">
        <f t="shared" si="1"/>
        <v>4203</v>
      </c>
      <c r="M45">
        <v>330</v>
      </c>
      <c r="N45">
        <v>1</v>
      </c>
      <c r="O45">
        <f t="shared" si="2"/>
        <v>12.736363636363636</v>
      </c>
      <c r="P45" t="s">
        <v>15</v>
      </c>
      <c r="Q45">
        <v>1237</v>
      </c>
      <c r="R45">
        <v>775</v>
      </c>
      <c r="S45">
        <v>0</v>
      </c>
      <c r="T45">
        <v>-28</v>
      </c>
      <c r="U45">
        <f t="shared" si="3"/>
        <v>1984</v>
      </c>
      <c r="V45">
        <v>0</v>
      </c>
      <c r="W45">
        <f t="shared" si="4"/>
        <v>1984</v>
      </c>
      <c r="X45">
        <v>61</v>
      </c>
      <c r="Y45">
        <v>2</v>
      </c>
      <c r="Z45">
        <f t="shared" si="5"/>
        <v>32.524590163934427</v>
      </c>
      <c r="AA45" t="s">
        <v>16</v>
      </c>
      <c r="AB45">
        <v>5300</v>
      </c>
      <c r="AC45">
        <v>0</v>
      </c>
      <c r="AE45">
        <v>-17</v>
      </c>
      <c r="AF45">
        <f t="shared" si="6"/>
        <v>5283</v>
      </c>
      <c r="AG45">
        <v>15000</v>
      </c>
      <c r="AH45">
        <f t="shared" si="7"/>
        <v>20283</v>
      </c>
      <c r="AI45">
        <v>533</v>
      </c>
      <c r="AJ45">
        <f t="shared" si="8"/>
        <v>6</v>
      </c>
      <c r="AK45">
        <f t="shared" si="25"/>
        <v>38.054409005628521</v>
      </c>
      <c r="AL45" t="s">
        <v>19</v>
      </c>
      <c r="AM45">
        <v>1865</v>
      </c>
      <c r="AN45">
        <v>2004</v>
      </c>
      <c r="AO45">
        <v>-433</v>
      </c>
      <c r="AP45">
        <f t="shared" si="9"/>
        <v>3436</v>
      </c>
      <c r="AQ45">
        <v>3000</v>
      </c>
      <c r="AR45">
        <f t="shared" si="10"/>
        <v>6436</v>
      </c>
      <c r="AS45">
        <v>161</v>
      </c>
      <c r="AT45">
        <f t="shared" si="11"/>
        <v>6</v>
      </c>
      <c r="AU45">
        <f t="shared" si="12"/>
        <v>39.975155279503106</v>
      </c>
      <c r="AV45" t="s">
        <v>20</v>
      </c>
      <c r="AW45">
        <v>5927</v>
      </c>
      <c r="AX45">
        <v>2520</v>
      </c>
      <c r="AY45">
        <v>-170</v>
      </c>
      <c r="AZ45">
        <f t="shared" si="13"/>
        <v>8277</v>
      </c>
      <c r="BA45">
        <v>0</v>
      </c>
      <c r="BB45">
        <f t="shared" si="14"/>
        <v>8277</v>
      </c>
      <c r="BC45">
        <v>203</v>
      </c>
      <c r="BD45">
        <f t="shared" si="15"/>
        <v>7</v>
      </c>
      <c r="BE45">
        <f t="shared" si="16"/>
        <v>40.773399014778327</v>
      </c>
      <c r="BF45" t="s">
        <v>21</v>
      </c>
      <c r="BG45">
        <v>1281</v>
      </c>
      <c r="BH45">
        <v>2480</v>
      </c>
      <c r="BI45">
        <v>-120</v>
      </c>
      <c r="BJ45">
        <f t="shared" si="17"/>
        <v>3641</v>
      </c>
      <c r="BK45">
        <v>0</v>
      </c>
      <c r="BL45">
        <f t="shared" si="18"/>
        <v>3641</v>
      </c>
      <c r="BM45">
        <v>227</v>
      </c>
      <c r="BN45">
        <f t="shared" si="19"/>
        <v>5</v>
      </c>
      <c r="BO45">
        <f t="shared" si="20"/>
        <v>16.039647577092509</v>
      </c>
      <c r="BP45" t="s">
        <v>22</v>
      </c>
      <c r="BQ45">
        <v>5058</v>
      </c>
      <c r="BR45">
        <v>163</v>
      </c>
      <c r="BS45">
        <v>-59</v>
      </c>
      <c r="BT45">
        <f t="shared" si="21"/>
        <v>5162</v>
      </c>
      <c r="BU45">
        <v>0</v>
      </c>
      <c r="BV45">
        <f t="shared" si="22"/>
        <v>5162</v>
      </c>
      <c r="BW45">
        <v>142</v>
      </c>
      <c r="BX45">
        <f t="shared" si="23"/>
        <v>5</v>
      </c>
      <c r="BY45">
        <f t="shared" si="24"/>
        <v>36.352112676056336</v>
      </c>
      <c r="BZ45" t="s">
        <v>23</v>
      </c>
      <c r="CA45">
        <v>12600</v>
      </c>
    </row>
    <row r="46" spans="1:79" ht="17.25" customHeight="1" x14ac:dyDescent="0.3">
      <c r="A46" s="2">
        <v>44554</v>
      </c>
      <c r="B46" t="s">
        <v>112</v>
      </c>
      <c r="C46" t="s">
        <v>113</v>
      </c>
      <c r="D46" t="s">
        <v>27</v>
      </c>
      <c r="E46" t="s">
        <v>4</v>
      </c>
      <c r="F46">
        <v>1768</v>
      </c>
      <c r="G46">
        <v>860</v>
      </c>
      <c r="H46">
        <v>0</v>
      </c>
      <c r="I46">
        <v>-42</v>
      </c>
      <c r="J46">
        <f t="shared" si="0"/>
        <v>2586</v>
      </c>
      <c r="K46">
        <v>0</v>
      </c>
      <c r="L46">
        <f t="shared" si="1"/>
        <v>2586</v>
      </c>
      <c r="M46">
        <v>184</v>
      </c>
      <c r="N46">
        <v>1</v>
      </c>
      <c r="O46">
        <f t="shared" si="2"/>
        <v>14.054347826086957</v>
      </c>
      <c r="P46" t="s">
        <v>15</v>
      </c>
      <c r="Q46">
        <v>454</v>
      </c>
      <c r="R46">
        <v>310</v>
      </c>
      <c r="S46">
        <v>0</v>
      </c>
      <c r="T46">
        <v>-63</v>
      </c>
      <c r="U46">
        <f t="shared" si="3"/>
        <v>701</v>
      </c>
      <c r="V46">
        <v>0</v>
      </c>
      <c r="W46">
        <f t="shared" si="4"/>
        <v>701</v>
      </c>
      <c r="X46">
        <v>85</v>
      </c>
      <c r="Y46">
        <v>2</v>
      </c>
      <c r="Z46">
        <f t="shared" si="5"/>
        <v>8.2470588235294109</v>
      </c>
      <c r="AA46" t="s">
        <v>16</v>
      </c>
      <c r="AB46">
        <v>6929</v>
      </c>
      <c r="AC46">
        <v>0</v>
      </c>
      <c r="AE46">
        <v>-80</v>
      </c>
      <c r="AF46">
        <f t="shared" si="6"/>
        <v>6849</v>
      </c>
      <c r="AG46">
        <v>3000</v>
      </c>
      <c r="AH46">
        <f t="shared" si="7"/>
        <v>9849</v>
      </c>
      <c r="AI46">
        <v>417</v>
      </c>
      <c r="AJ46">
        <f t="shared" si="8"/>
        <v>6</v>
      </c>
      <c r="AK46">
        <f t="shared" si="25"/>
        <v>23.618705035971225</v>
      </c>
      <c r="AL46" t="s">
        <v>19</v>
      </c>
      <c r="AM46">
        <v>1315</v>
      </c>
      <c r="AN46">
        <v>1850</v>
      </c>
      <c r="AO46">
        <v>-131</v>
      </c>
      <c r="AP46">
        <f t="shared" si="9"/>
        <v>3034</v>
      </c>
      <c r="AQ46">
        <v>2000</v>
      </c>
      <c r="AR46">
        <f t="shared" si="10"/>
        <v>5034</v>
      </c>
      <c r="AS46">
        <v>166</v>
      </c>
      <c r="AT46">
        <f t="shared" si="11"/>
        <v>6</v>
      </c>
      <c r="AU46">
        <f t="shared" si="12"/>
        <v>30.325301204819276</v>
      </c>
      <c r="AV46" t="s">
        <v>20</v>
      </c>
      <c r="AW46">
        <v>6632</v>
      </c>
      <c r="AX46">
        <v>3180</v>
      </c>
      <c r="AY46">
        <v>-233</v>
      </c>
      <c r="AZ46">
        <f t="shared" si="13"/>
        <v>9579</v>
      </c>
      <c r="BA46">
        <v>0</v>
      </c>
      <c r="BB46">
        <f t="shared" si="14"/>
        <v>9579</v>
      </c>
      <c r="BC46">
        <v>161</v>
      </c>
      <c r="BD46">
        <f t="shared" si="15"/>
        <v>7</v>
      </c>
      <c r="BE46">
        <f t="shared" si="16"/>
        <v>59.496894409937887</v>
      </c>
      <c r="BF46" t="s">
        <v>21</v>
      </c>
      <c r="BG46">
        <v>805</v>
      </c>
      <c r="BH46">
        <v>2405</v>
      </c>
      <c r="BI46">
        <v>-21</v>
      </c>
      <c r="BJ46">
        <f t="shared" si="17"/>
        <v>3189</v>
      </c>
      <c r="BK46">
        <v>0</v>
      </c>
      <c r="BL46">
        <f t="shared" si="18"/>
        <v>3189</v>
      </c>
      <c r="BM46">
        <v>93</v>
      </c>
      <c r="BN46">
        <f t="shared" si="19"/>
        <v>5</v>
      </c>
      <c r="BO46">
        <f t="shared" si="20"/>
        <v>34.29032258064516</v>
      </c>
      <c r="BP46" t="s">
        <v>22</v>
      </c>
      <c r="BQ46">
        <v>1468</v>
      </c>
      <c r="BR46">
        <v>1180</v>
      </c>
      <c r="BS46">
        <v>-5</v>
      </c>
      <c r="BT46">
        <f t="shared" si="21"/>
        <v>2643</v>
      </c>
      <c r="BU46">
        <v>0</v>
      </c>
      <c r="BV46">
        <f t="shared" si="22"/>
        <v>2643</v>
      </c>
      <c r="BW46">
        <v>78</v>
      </c>
      <c r="BX46">
        <f t="shared" si="23"/>
        <v>5</v>
      </c>
      <c r="BY46">
        <f t="shared" si="24"/>
        <v>33.884615384615387</v>
      </c>
      <c r="BZ46" t="s">
        <v>23</v>
      </c>
      <c r="CA46">
        <v>22313</v>
      </c>
    </row>
    <row r="47" spans="1:79" ht="17.25" customHeight="1" x14ac:dyDescent="0.3">
      <c r="A47" s="2">
        <v>44554</v>
      </c>
      <c r="B47" t="s">
        <v>114</v>
      </c>
      <c r="C47" t="s">
        <v>115</v>
      </c>
      <c r="D47" t="s">
        <v>27</v>
      </c>
      <c r="E47" t="s">
        <v>4</v>
      </c>
      <c r="F47">
        <v>13</v>
      </c>
      <c r="G47">
        <v>100</v>
      </c>
      <c r="H47">
        <v>0</v>
      </c>
      <c r="I47">
        <v>-30</v>
      </c>
      <c r="J47">
        <f t="shared" si="0"/>
        <v>83</v>
      </c>
      <c r="K47">
        <v>0</v>
      </c>
      <c r="L47">
        <f t="shared" si="1"/>
        <v>83</v>
      </c>
      <c r="M47">
        <v>57</v>
      </c>
      <c r="N47">
        <v>1</v>
      </c>
      <c r="O47">
        <f t="shared" si="2"/>
        <v>1.4561403508771931</v>
      </c>
      <c r="P47" t="s">
        <v>15</v>
      </c>
      <c r="Q47">
        <v>330</v>
      </c>
      <c r="R47">
        <v>200</v>
      </c>
      <c r="S47">
        <v>0</v>
      </c>
      <c r="T47">
        <v>0</v>
      </c>
      <c r="U47">
        <f t="shared" si="3"/>
        <v>530</v>
      </c>
      <c r="V47">
        <v>0</v>
      </c>
      <c r="W47">
        <f t="shared" si="4"/>
        <v>530</v>
      </c>
      <c r="X47">
        <v>68</v>
      </c>
      <c r="Y47">
        <v>2</v>
      </c>
      <c r="Z47">
        <f t="shared" si="5"/>
        <v>7.7941176470588234</v>
      </c>
      <c r="AA47" t="s">
        <v>16</v>
      </c>
      <c r="AB47">
        <v>1107</v>
      </c>
      <c r="AC47">
        <v>0</v>
      </c>
      <c r="AE47">
        <v>0</v>
      </c>
      <c r="AF47">
        <f t="shared" si="6"/>
        <v>1107</v>
      </c>
      <c r="AG47">
        <v>0</v>
      </c>
      <c r="AH47">
        <f t="shared" si="7"/>
        <v>1107</v>
      </c>
      <c r="AI47">
        <v>26</v>
      </c>
      <c r="AJ47">
        <f t="shared" si="8"/>
        <v>6</v>
      </c>
      <c r="AK47">
        <f t="shared" si="25"/>
        <v>42.57692307692308</v>
      </c>
      <c r="AL47" t="s">
        <v>19</v>
      </c>
      <c r="AM47">
        <v>798</v>
      </c>
      <c r="AN47">
        <v>390</v>
      </c>
      <c r="AO47">
        <v>-27</v>
      </c>
      <c r="AP47">
        <f t="shared" si="9"/>
        <v>1161</v>
      </c>
      <c r="AQ47">
        <v>0</v>
      </c>
      <c r="AR47">
        <f t="shared" si="10"/>
        <v>1161</v>
      </c>
      <c r="AS47">
        <v>20</v>
      </c>
      <c r="AT47">
        <f t="shared" si="11"/>
        <v>6</v>
      </c>
      <c r="AU47">
        <f t="shared" si="12"/>
        <v>58.05</v>
      </c>
      <c r="AV47" t="s">
        <v>20</v>
      </c>
      <c r="AW47">
        <v>62</v>
      </c>
      <c r="AX47">
        <v>200</v>
      </c>
      <c r="AY47">
        <v>0</v>
      </c>
      <c r="AZ47">
        <f t="shared" si="13"/>
        <v>262</v>
      </c>
      <c r="BA47">
        <v>0</v>
      </c>
      <c r="BB47">
        <f t="shared" si="14"/>
        <v>262</v>
      </c>
      <c r="BC47">
        <v>14</v>
      </c>
      <c r="BD47">
        <f t="shared" si="15"/>
        <v>7</v>
      </c>
      <c r="BE47">
        <f t="shared" si="16"/>
        <v>18.714285714285715</v>
      </c>
      <c r="BF47" t="s">
        <v>21</v>
      </c>
      <c r="BG47">
        <v>342</v>
      </c>
      <c r="BH47">
        <v>1800</v>
      </c>
      <c r="BI47">
        <v>0</v>
      </c>
      <c r="BJ47">
        <f t="shared" si="17"/>
        <v>2142</v>
      </c>
      <c r="BK47">
        <v>0</v>
      </c>
      <c r="BL47">
        <f t="shared" si="18"/>
        <v>2142</v>
      </c>
      <c r="BM47">
        <v>12</v>
      </c>
      <c r="BN47">
        <f t="shared" si="19"/>
        <v>5</v>
      </c>
      <c r="BO47">
        <f t="shared" si="20"/>
        <v>178.5</v>
      </c>
      <c r="BP47" t="s">
        <v>22</v>
      </c>
      <c r="BQ47">
        <v>672</v>
      </c>
      <c r="BR47">
        <v>399</v>
      </c>
      <c r="BS47">
        <v>-200</v>
      </c>
      <c r="BT47">
        <f t="shared" si="21"/>
        <v>871</v>
      </c>
      <c r="BU47">
        <v>0</v>
      </c>
      <c r="BV47">
        <f t="shared" si="22"/>
        <v>871</v>
      </c>
      <c r="BW47">
        <v>11</v>
      </c>
      <c r="BX47">
        <f t="shared" si="23"/>
        <v>5</v>
      </c>
      <c r="BY47">
        <f t="shared" si="24"/>
        <v>79.181818181818187</v>
      </c>
      <c r="BZ47" t="s">
        <v>23</v>
      </c>
      <c r="CA47">
        <v>-30001</v>
      </c>
    </row>
    <row r="48" spans="1:79" ht="17.25" customHeight="1" x14ac:dyDescent="0.3">
      <c r="A48" s="2">
        <v>44554</v>
      </c>
      <c r="B48" t="s">
        <v>116</v>
      </c>
      <c r="C48" t="s">
        <v>117</v>
      </c>
      <c r="D48" t="s">
        <v>27</v>
      </c>
      <c r="E48" t="s">
        <v>4</v>
      </c>
      <c r="F48">
        <v>179</v>
      </c>
      <c r="G48">
        <v>0</v>
      </c>
      <c r="H48">
        <v>0</v>
      </c>
      <c r="I48">
        <v>-16</v>
      </c>
      <c r="J48">
        <f t="shared" si="0"/>
        <v>163</v>
      </c>
      <c r="K48">
        <v>0</v>
      </c>
      <c r="L48">
        <f t="shared" si="1"/>
        <v>163</v>
      </c>
      <c r="M48">
        <v>222</v>
      </c>
      <c r="N48">
        <v>1</v>
      </c>
      <c r="O48">
        <f t="shared" si="2"/>
        <v>0.73423423423423428</v>
      </c>
      <c r="P48" t="s">
        <v>15</v>
      </c>
      <c r="Q48">
        <v>690</v>
      </c>
      <c r="R48">
        <v>0</v>
      </c>
      <c r="S48">
        <v>0</v>
      </c>
      <c r="T48">
        <v>-121</v>
      </c>
      <c r="U48">
        <f t="shared" si="3"/>
        <v>569</v>
      </c>
      <c r="V48">
        <v>0</v>
      </c>
      <c r="W48">
        <f t="shared" si="4"/>
        <v>569</v>
      </c>
      <c r="X48">
        <v>53</v>
      </c>
      <c r="Y48">
        <v>2</v>
      </c>
      <c r="Z48">
        <f t="shared" si="5"/>
        <v>10.735849056603774</v>
      </c>
      <c r="AA48" t="s">
        <v>16</v>
      </c>
      <c r="AB48">
        <v>24268</v>
      </c>
      <c r="AC48">
        <v>0</v>
      </c>
      <c r="AE48">
        <v>-2878</v>
      </c>
      <c r="AF48">
        <f t="shared" si="6"/>
        <v>21390</v>
      </c>
      <c r="AG48">
        <v>1250</v>
      </c>
      <c r="AH48">
        <f t="shared" si="7"/>
        <v>22640</v>
      </c>
      <c r="AI48">
        <v>1523</v>
      </c>
      <c r="AJ48">
        <f t="shared" si="8"/>
        <v>6</v>
      </c>
      <c r="AK48">
        <f t="shared" si="25"/>
        <v>14.865397242284963</v>
      </c>
      <c r="AL48" t="s">
        <v>19</v>
      </c>
      <c r="AM48">
        <v>2096</v>
      </c>
      <c r="AN48">
        <v>631</v>
      </c>
      <c r="AO48">
        <v>-447</v>
      </c>
      <c r="AP48">
        <f t="shared" si="9"/>
        <v>2280</v>
      </c>
      <c r="AQ48">
        <v>0</v>
      </c>
      <c r="AR48">
        <f t="shared" si="10"/>
        <v>2280</v>
      </c>
      <c r="AS48">
        <v>266</v>
      </c>
      <c r="AT48">
        <f t="shared" si="11"/>
        <v>6</v>
      </c>
      <c r="AU48">
        <f t="shared" si="12"/>
        <v>8.5714285714285712</v>
      </c>
      <c r="AV48" t="s">
        <v>20</v>
      </c>
      <c r="AW48">
        <v>6018</v>
      </c>
      <c r="AX48">
        <v>0</v>
      </c>
      <c r="AY48">
        <v>-274</v>
      </c>
      <c r="AZ48">
        <f t="shared" si="13"/>
        <v>5744</v>
      </c>
      <c r="BA48">
        <v>2007</v>
      </c>
      <c r="BB48">
        <f t="shared" si="14"/>
        <v>7751</v>
      </c>
      <c r="BC48">
        <v>205</v>
      </c>
      <c r="BD48">
        <f t="shared" si="15"/>
        <v>7</v>
      </c>
      <c r="BE48">
        <f t="shared" si="16"/>
        <v>37.809756097560978</v>
      </c>
      <c r="BF48" t="s">
        <v>21</v>
      </c>
      <c r="BG48">
        <v>2264</v>
      </c>
      <c r="BH48">
        <v>40</v>
      </c>
      <c r="BI48">
        <v>0</v>
      </c>
      <c r="BJ48">
        <f t="shared" si="17"/>
        <v>2304</v>
      </c>
      <c r="BK48">
        <v>0</v>
      </c>
      <c r="BL48">
        <f t="shared" si="18"/>
        <v>2304</v>
      </c>
      <c r="BM48">
        <v>92</v>
      </c>
      <c r="BN48">
        <f t="shared" si="19"/>
        <v>5</v>
      </c>
      <c r="BO48">
        <f t="shared" si="20"/>
        <v>25.043478260869566</v>
      </c>
      <c r="BP48" t="s">
        <v>22</v>
      </c>
      <c r="BQ48">
        <v>3313</v>
      </c>
      <c r="BR48">
        <v>8</v>
      </c>
      <c r="BS48">
        <v>-204</v>
      </c>
      <c r="BT48">
        <f t="shared" si="21"/>
        <v>3117</v>
      </c>
      <c r="BU48">
        <v>0</v>
      </c>
      <c r="BV48">
        <f t="shared" si="22"/>
        <v>3117</v>
      </c>
      <c r="BW48">
        <v>143</v>
      </c>
      <c r="BX48">
        <f t="shared" si="23"/>
        <v>5</v>
      </c>
      <c r="BY48">
        <f t="shared" si="24"/>
        <v>21.797202797202797</v>
      </c>
      <c r="BZ48" t="s">
        <v>23</v>
      </c>
      <c r="CA48">
        <v>-66057</v>
      </c>
    </row>
    <row r="49" spans="1:79" ht="17.25" customHeight="1" x14ac:dyDescent="0.3">
      <c r="A49" s="2">
        <v>44554</v>
      </c>
      <c r="B49" t="s">
        <v>118</v>
      </c>
      <c r="C49" t="s">
        <v>119</v>
      </c>
      <c r="D49" t="s">
        <v>27</v>
      </c>
      <c r="E49" t="s">
        <v>4</v>
      </c>
      <c r="F49">
        <v>107</v>
      </c>
      <c r="G49">
        <v>0</v>
      </c>
      <c r="H49">
        <v>0</v>
      </c>
      <c r="I49">
        <v>0</v>
      </c>
      <c r="J49">
        <f t="shared" si="0"/>
        <v>107</v>
      </c>
      <c r="K49">
        <v>0</v>
      </c>
      <c r="L49">
        <f t="shared" si="1"/>
        <v>107</v>
      </c>
      <c r="M49">
        <v>15</v>
      </c>
      <c r="N49">
        <v>1</v>
      </c>
      <c r="O49">
        <f t="shared" si="2"/>
        <v>7.1333333333333337</v>
      </c>
      <c r="P49" t="s">
        <v>15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757</v>
      </c>
      <c r="AC49">
        <v>0</v>
      </c>
      <c r="AE49">
        <v>0</v>
      </c>
      <c r="AF49">
        <f t="shared" si="6"/>
        <v>757</v>
      </c>
      <c r="AG49">
        <v>0</v>
      </c>
      <c r="AH49">
        <f t="shared" si="7"/>
        <v>757</v>
      </c>
      <c r="AI49">
        <v>23</v>
      </c>
      <c r="AJ49">
        <f t="shared" si="8"/>
        <v>6</v>
      </c>
      <c r="AK49">
        <f t="shared" si="25"/>
        <v>32.913043478260867</v>
      </c>
      <c r="AL49" t="s">
        <v>19</v>
      </c>
      <c r="AM49">
        <v>2</v>
      </c>
      <c r="AN49">
        <v>0</v>
      </c>
      <c r="AO49">
        <v>0</v>
      </c>
      <c r="AP49">
        <f t="shared" si="9"/>
        <v>2</v>
      </c>
      <c r="AQ49">
        <v>0</v>
      </c>
      <c r="AR49">
        <f t="shared" si="10"/>
        <v>2</v>
      </c>
      <c r="AS49">
        <v>22</v>
      </c>
      <c r="AT49">
        <f t="shared" si="11"/>
        <v>6</v>
      </c>
      <c r="AU49">
        <f t="shared" si="12"/>
        <v>9.0909090909090912E-2</v>
      </c>
      <c r="AV49" t="s">
        <v>20</v>
      </c>
      <c r="AW49">
        <v>3</v>
      </c>
      <c r="AX49">
        <v>0</v>
      </c>
      <c r="AY49">
        <v>0</v>
      </c>
      <c r="AZ49">
        <f t="shared" si="13"/>
        <v>3</v>
      </c>
      <c r="BA49">
        <v>0</v>
      </c>
      <c r="BB49">
        <f t="shared" si="14"/>
        <v>3</v>
      </c>
      <c r="BC49">
        <v>35</v>
      </c>
      <c r="BD49">
        <f t="shared" si="15"/>
        <v>7</v>
      </c>
      <c r="BE49">
        <f t="shared" si="16"/>
        <v>8.5714285714285715E-2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BZ49" t="s">
        <v>23</v>
      </c>
      <c r="CA49">
        <v>0</v>
      </c>
    </row>
    <row r="50" spans="1:79" ht="17.25" customHeight="1" x14ac:dyDescent="0.3">
      <c r="A50" s="2">
        <v>44554</v>
      </c>
      <c r="B50" t="s">
        <v>120</v>
      </c>
      <c r="C50" t="s">
        <v>121</v>
      </c>
      <c r="D50" t="s">
        <v>27</v>
      </c>
      <c r="E50" t="s">
        <v>4</v>
      </c>
      <c r="F50">
        <v>533</v>
      </c>
      <c r="G50">
        <v>0</v>
      </c>
      <c r="H50">
        <v>0</v>
      </c>
      <c r="I50">
        <v>0</v>
      </c>
      <c r="J50">
        <f t="shared" si="0"/>
        <v>533</v>
      </c>
      <c r="K50">
        <v>0</v>
      </c>
      <c r="L50">
        <f t="shared" si="1"/>
        <v>533</v>
      </c>
      <c r="M50">
        <v>64</v>
      </c>
      <c r="N50">
        <v>1</v>
      </c>
      <c r="O50">
        <f t="shared" si="2"/>
        <v>8.328125</v>
      </c>
      <c r="P50" t="s">
        <v>15</v>
      </c>
      <c r="Q50">
        <v>247</v>
      </c>
      <c r="R50">
        <v>0</v>
      </c>
      <c r="S50">
        <v>0</v>
      </c>
      <c r="T50">
        <v>0</v>
      </c>
      <c r="U50">
        <f t="shared" si="3"/>
        <v>247</v>
      </c>
      <c r="V50">
        <v>0</v>
      </c>
      <c r="W50">
        <f t="shared" si="4"/>
        <v>247</v>
      </c>
      <c r="X50">
        <v>9</v>
      </c>
      <c r="Y50">
        <v>2</v>
      </c>
      <c r="Z50">
        <f t="shared" si="5"/>
        <v>27.444444444444443</v>
      </c>
      <c r="AA50" t="s">
        <v>16</v>
      </c>
      <c r="AB50">
        <v>2415</v>
      </c>
      <c r="AC50">
        <v>0</v>
      </c>
      <c r="AE50">
        <v>-168</v>
      </c>
      <c r="AF50">
        <f t="shared" si="6"/>
        <v>2247</v>
      </c>
      <c r="AG50">
        <v>0</v>
      </c>
      <c r="AH50">
        <f t="shared" si="7"/>
        <v>2247</v>
      </c>
      <c r="AI50">
        <v>66</v>
      </c>
      <c r="AJ50">
        <f t="shared" si="8"/>
        <v>6</v>
      </c>
      <c r="AK50">
        <f t="shared" si="25"/>
        <v>34.045454545454547</v>
      </c>
      <c r="AL50" t="s">
        <v>19</v>
      </c>
      <c r="AM50">
        <v>1527</v>
      </c>
      <c r="AN50">
        <v>430</v>
      </c>
      <c r="AO50">
        <v>-10</v>
      </c>
      <c r="AP50">
        <f t="shared" si="9"/>
        <v>1947</v>
      </c>
      <c r="AQ50">
        <v>800</v>
      </c>
      <c r="AR50">
        <f t="shared" si="10"/>
        <v>2747</v>
      </c>
      <c r="AS50">
        <v>53</v>
      </c>
      <c r="AT50">
        <f t="shared" si="11"/>
        <v>6</v>
      </c>
      <c r="AU50">
        <f t="shared" si="12"/>
        <v>51.830188679245282</v>
      </c>
      <c r="AV50" t="s">
        <v>20</v>
      </c>
      <c r="AW50">
        <v>1211</v>
      </c>
      <c r="AX50">
        <v>0</v>
      </c>
      <c r="AY50">
        <v>-20</v>
      </c>
      <c r="AZ50">
        <f t="shared" si="13"/>
        <v>1191</v>
      </c>
      <c r="BA50">
        <v>0</v>
      </c>
      <c r="BB50">
        <f t="shared" si="14"/>
        <v>1191</v>
      </c>
      <c r="BC50">
        <v>44</v>
      </c>
      <c r="BD50">
        <f t="shared" si="15"/>
        <v>7</v>
      </c>
      <c r="BE50">
        <f t="shared" si="16"/>
        <v>27.068181818181817</v>
      </c>
      <c r="BF50" t="s">
        <v>21</v>
      </c>
      <c r="BG50">
        <v>862</v>
      </c>
      <c r="BH50">
        <v>0</v>
      </c>
      <c r="BI50">
        <v>-5</v>
      </c>
      <c r="BJ50">
        <f t="shared" si="17"/>
        <v>857</v>
      </c>
      <c r="BK50">
        <v>0</v>
      </c>
      <c r="BL50">
        <f t="shared" si="18"/>
        <v>857</v>
      </c>
      <c r="BM50">
        <v>29</v>
      </c>
      <c r="BN50">
        <f t="shared" si="19"/>
        <v>5</v>
      </c>
      <c r="BO50">
        <f t="shared" si="20"/>
        <v>29.551724137931036</v>
      </c>
      <c r="BP50" t="s">
        <v>22</v>
      </c>
      <c r="BQ50">
        <v>1478</v>
      </c>
      <c r="BR50">
        <v>0</v>
      </c>
      <c r="BS50">
        <v>0</v>
      </c>
      <c r="BT50">
        <f t="shared" si="21"/>
        <v>1478</v>
      </c>
      <c r="BU50">
        <v>0</v>
      </c>
      <c r="BV50">
        <f t="shared" si="22"/>
        <v>1478</v>
      </c>
      <c r="BW50">
        <v>23</v>
      </c>
      <c r="BX50">
        <f t="shared" si="23"/>
        <v>5</v>
      </c>
      <c r="BY50">
        <f t="shared" si="24"/>
        <v>64.260869565217391</v>
      </c>
      <c r="BZ50" t="s">
        <v>23</v>
      </c>
      <c r="CA50">
        <v>6400</v>
      </c>
    </row>
    <row r="51" spans="1:79" ht="17.25" customHeight="1" x14ac:dyDescent="0.3">
      <c r="A51" s="2">
        <v>44554</v>
      </c>
      <c r="B51" t="s">
        <v>122</v>
      </c>
      <c r="C51" t="s">
        <v>123</v>
      </c>
      <c r="D51" t="s">
        <v>27</v>
      </c>
      <c r="E51" t="s">
        <v>4</v>
      </c>
      <c r="F51">
        <v>998</v>
      </c>
      <c r="G51">
        <v>0</v>
      </c>
      <c r="H51">
        <v>0</v>
      </c>
      <c r="I51">
        <v>0</v>
      </c>
      <c r="J51">
        <f t="shared" si="0"/>
        <v>998</v>
      </c>
      <c r="K51">
        <v>0</v>
      </c>
      <c r="L51">
        <f t="shared" si="1"/>
        <v>998</v>
      </c>
      <c r="M51">
        <v>42</v>
      </c>
      <c r="N51">
        <v>1</v>
      </c>
      <c r="O51">
        <f t="shared" si="2"/>
        <v>23.761904761904763</v>
      </c>
      <c r="P51" t="s">
        <v>15</v>
      </c>
      <c r="Q51">
        <v>553</v>
      </c>
      <c r="R51">
        <v>0</v>
      </c>
      <c r="S51">
        <v>0</v>
      </c>
      <c r="T51">
        <v>-34</v>
      </c>
      <c r="U51">
        <f t="shared" si="3"/>
        <v>519</v>
      </c>
      <c r="V51">
        <v>0</v>
      </c>
      <c r="W51">
        <f t="shared" si="4"/>
        <v>519</v>
      </c>
      <c r="X51">
        <v>6</v>
      </c>
      <c r="Y51">
        <v>2</v>
      </c>
      <c r="Z51">
        <f t="shared" si="5"/>
        <v>86.5</v>
      </c>
      <c r="AA51" t="s">
        <v>16</v>
      </c>
      <c r="AB51">
        <v>4249</v>
      </c>
      <c r="AC51">
        <v>0</v>
      </c>
      <c r="AE51">
        <v>0</v>
      </c>
      <c r="AF51">
        <f t="shared" si="6"/>
        <v>4249</v>
      </c>
      <c r="AG51">
        <v>0</v>
      </c>
      <c r="AH51">
        <f t="shared" si="7"/>
        <v>4249</v>
      </c>
      <c r="AI51">
        <v>101</v>
      </c>
      <c r="AJ51">
        <f t="shared" si="8"/>
        <v>6</v>
      </c>
      <c r="AK51">
        <f t="shared" si="25"/>
        <v>42.069306930693067</v>
      </c>
      <c r="AL51" t="s">
        <v>19</v>
      </c>
      <c r="AM51">
        <v>1048</v>
      </c>
      <c r="AN51">
        <v>0</v>
      </c>
      <c r="AO51">
        <v>-46</v>
      </c>
      <c r="AP51">
        <f t="shared" si="9"/>
        <v>1002</v>
      </c>
      <c r="AQ51">
        <v>500</v>
      </c>
      <c r="AR51">
        <f t="shared" si="10"/>
        <v>1502</v>
      </c>
      <c r="AS51">
        <v>37</v>
      </c>
      <c r="AT51">
        <f t="shared" si="11"/>
        <v>6</v>
      </c>
      <c r="AU51">
        <f t="shared" si="12"/>
        <v>40.594594594594597</v>
      </c>
      <c r="AV51" t="s">
        <v>20</v>
      </c>
      <c r="AW51">
        <v>2735</v>
      </c>
      <c r="AX51">
        <v>0</v>
      </c>
      <c r="AY51">
        <v>-17</v>
      </c>
      <c r="AZ51">
        <f t="shared" si="13"/>
        <v>2718</v>
      </c>
      <c r="BA51">
        <v>0</v>
      </c>
      <c r="BB51">
        <f t="shared" si="14"/>
        <v>2718</v>
      </c>
      <c r="BC51">
        <v>66</v>
      </c>
      <c r="BD51">
        <f t="shared" si="15"/>
        <v>7</v>
      </c>
      <c r="BE51">
        <f t="shared" si="16"/>
        <v>41.18181818181818</v>
      </c>
      <c r="BF51" t="s">
        <v>21</v>
      </c>
      <c r="BG51">
        <v>989</v>
      </c>
      <c r="BH51">
        <v>0</v>
      </c>
      <c r="BI51">
        <v>0</v>
      </c>
      <c r="BJ51">
        <f t="shared" si="17"/>
        <v>989</v>
      </c>
      <c r="BK51">
        <v>0</v>
      </c>
      <c r="BL51">
        <f t="shared" si="18"/>
        <v>989</v>
      </c>
      <c r="BM51">
        <v>30</v>
      </c>
      <c r="BN51">
        <f t="shared" si="19"/>
        <v>5</v>
      </c>
      <c r="BO51">
        <f t="shared" si="20"/>
        <v>32.966666666666669</v>
      </c>
      <c r="BP51" t="s">
        <v>22</v>
      </c>
      <c r="BQ51">
        <v>2904</v>
      </c>
      <c r="BR51">
        <v>0</v>
      </c>
      <c r="BS51">
        <v>0</v>
      </c>
      <c r="BT51">
        <f t="shared" si="21"/>
        <v>2904</v>
      </c>
      <c r="BU51">
        <v>0</v>
      </c>
      <c r="BV51">
        <f t="shared" si="22"/>
        <v>2904</v>
      </c>
      <c r="BW51">
        <v>33</v>
      </c>
      <c r="BX51">
        <f t="shared" si="23"/>
        <v>5</v>
      </c>
      <c r="BY51">
        <f t="shared" si="24"/>
        <v>88</v>
      </c>
      <c r="BZ51" t="s">
        <v>23</v>
      </c>
      <c r="CA51">
        <v>10500</v>
      </c>
    </row>
    <row r="52" spans="1:79" ht="17.25" customHeight="1" x14ac:dyDescent="0.3">
      <c r="A52" s="2">
        <v>44554</v>
      </c>
      <c r="B52" t="s">
        <v>124</v>
      </c>
      <c r="C52" t="s">
        <v>125</v>
      </c>
      <c r="D52" t="s">
        <v>27</v>
      </c>
      <c r="E52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P52" t="s">
        <v>15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2">
        <v>44554</v>
      </c>
      <c r="B53" t="s">
        <v>126</v>
      </c>
      <c r="C53" t="s">
        <v>127</v>
      </c>
      <c r="D53" t="s">
        <v>27</v>
      </c>
      <c r="E53" t="s">
        <v>4</v>
      </c>
      <c r="F53">
        <v>1083</v>
      </c>
      <c r="G53">
        <v>579</v>
      </c>
      <c r="H53">
        <v>0</v>
      </c>
      <c r="I53">
        <v>0</v>
      </c>
      <c r="J53">
        <f t="shared" si="0"/>
        <v>1662</v>
      </c>
      <c r="K53">
        <v>0</v>
      </c>
      <c r="L53">
        <f t="shared" si="1"/>
        <v>1662</v>
      </c>
      <c r="M53">
        <v>111</v>
      </c>
      <c r="N53">
        <v>1</v>
      </c>
      <c r="O53">
        <f t="shared" si="2"/>
        <v>14.972972972972974</v>
      </c>
      <c r="P53" t="s">
        <v>15</v>
      </c>
      <c r="Q53">
        <v>475</v>
      </c>
      <c r="R53">
        <v>1320</v>
      </c>
      <c r="S53">
        <v>0</v>
      </c>
      <c r="T53">
        <v>0</v>
      </c>
      <c r="U53">
        <f t="shared" si="3"/>
        <v>1795</v>
      </c>
      <c r="V53">
        <v>0</v>
      </c>
      <c r="W53">
        <f t="shared" si="4"/>
        <v>1795</v>
      </c>
      <c r="X53">
        <v>20</v>
      </c>
      <c r="Y53">
        <v>2</v>
      </c>
      <c r="Z53">
        <f t="shared" si="5"/>
        <v>89.75</v>
      </c>
      <c r="AA53" t="s">
        <v>16</v>
      </c>
      <c r="AB53">
        <v>688</v>
      </c>
      <c r="AC53">
        <v>0</v>
      </c>
      <c r="AE53">
        <v>-11</v>
      </c>
      <c r="AF53">
        <f t="shared" si="6"/>
        <v>677</v>
      </c>
      <c r="AG53">
        <v>2000</v>
      </c>
      <c r="AH53">
        <f t="shared" si="7"/>
        <v>2677</v>
      </c>
      <c r="AI53">
        <v>30</v>
      </c>
      <c r="AJ53">
        <f t="shared" si="8"/>
        <v>6</v>
      </c>
      <c r="AK53">
        <f t="shared" si="25"/>
        <v>89.233333333333334</v>
      </c>
      <c r="AL53" t="s">
        <v>19</v>
      </c>
      <c r="AM53">
        <v>2259</v>
      </c>
      <c r="AN53">
        <v>390</v>
      </c>
      <c r="AO53">
        <v>-53</v>
      </c>
      <c r="AP53">
        <f t="shared" si="9"/>
        <v>2596</v>
      </c>
      <c r="AQ53">
        <v>0</v>
      </c>
      <c r="AR53">
        <f t="shared" si="10"/>
        <v>2596</v>
      </c>
      <c r="AS53">
        <v>20</v>
      </c>
      <c r="AT53">
        <f t="shared" si="11"/>
        <v>6</v>
      </c>
      <c r="AU53">
        <f t="shared" si="12"/>
        <v>129.80000000000001</v>
      </c>
      <c r="AV53" t="s">
        <v>20</v>
      </c>
      <c r="AW53">
        <v>511</v>
      </c>
      <c r="AX53">
        <v>278</v>
      </c>
      <c r="AY53">
        <v>0</v>
      </c>
      <c r="AZ53">
        <f t="shared" si="13"/>
        <v>789</v>
      </c>
      <c r="BA53">
        <v>0</v>
      </c>
      <c r="BB53">
        <f t="shared" si="14"/>
        <v>789</v>
      </c>
      <c r="BC53">
        <v>21</v>
      </c>
      <c r="BD53">
        <f t="shared" si="15"/>
        <v>7</v>
      </c>
      <c r="BE53">
        <f t="shared" si="16"/>
        <v>37.571428571428569</v>
      </c>
      <c r="BF53" t="s">
        <v>21</v>
      </c>
      <c r="BG53">
        <v>158</v>
      </c>
      <c r="BH53">
        <v>570</v>
      </c>
      <c r="BI53">
        <v>-20</v>
      </c>
      <c r="BJ53">
        <f t="shared" si="17"/>
        <v>708</v>
      </c>
      <c r="BK53">
        <v>0</v>
      </c>
      <c r="BL53">
        <f t="shared" si="18"/>
        <v>708</v>
      </c>
      <c r="BM53">
        <v>11</v>
      </c>
      <c r="BN53">
        <f t="shared" si="19"/>
        <v>5</v>
      </c>
      <c r="BO53">
        <f t="shared" si="20"/>
        <v>64.36363636363636</v>
      </c>
      <c r="BP53" t="s">
        <v>22</v>
      </c>
      <c r="BQ53">
        <v>2019</v>
      </c>
      <c r="BR53">
        <v>450</v>
      </c>
      <c r="BS53">
        <v>0</v>
      </c>
      <c r="BT53">
        <f t="shared" si="21"/>
        <v>2469</v>
      </c>
      <c r="BU53">
        <v>0</v>
      </c>
      <c r="BV53">
        <f t="shared" si="22"/>
        <v>2469</v>
      </c>
      <c r="BW53">
        <v>37</v>
      </c>
      <c r="BX53">
        <f t="shared" si="23"/>
        <v>5</v>
      </c>
      <c r="BY53">
        <f t="shared" si="24"/>
        <v>66.729729729729726</v>
      </c>
      <c r="BZ53" t="s">
        <v>23</v>
      </c>
      <c r="CA53">
        <v>5596</v>
      </c>
    </row>
    <row r="54" spans="1:79" ht="17.25" customHeight="1" x14ac:dyDescent="0.3">
      <c r="A54" s="2">
        <v>44554</v>
      </c>
      <c r="B54" t="s">
        <v>128</v>
      </c>
      <c r="C54" t="s">
        <v>129</v>
      </c>
      <c r="D54" t="s">
        <v>27</v>
      </c>
      <c r="E54" t="s">
        <v>4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0</v>
      </c>
      <c r="L54">
        <f t="shared" si="1"/>
        <v>36</v>
      </c>
      <c r="M54">
        <v>2</v>
      </c>
      <c r="N54">
        <v>1</v>
      </c>
      <c r="O54">
        <f t="shared" si="2"/>
        <v>18</v>
      </c>
      <c r="P54" t="s">
        <v>15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186</v>
      </c>
      <c r="AC54">
        <v>0</v>
      </c>
      <c r="AE54">
        <v>0</v>
      </c>
      <c r="AF54">
        <f t="shared" si="6"/>
        <v>186</v>
      </c>
      <c r="AG54">
        <v>0</v>
      </c>
      <c r="AH54">
        <f t="shared" si="7"/>
        <v>186</v>
      </c>
      <c r="AI54">
        <v>17</v>
      </c>
      <c r="AJ54">
        <f t="shared" si="8"/>
        <v>6</v>
      </c>
      <c r="AK54">
        <f t="shared" si="25"/>
        <v>10.941176470588236</v>
      </c>
      <c r="AL54" t="s">
        <v>19</v>
      </c>
      <c r="AM54">
        <v>43</v>
      </c>
      <c r="AN54">
        <v>0</v>
      </c>
      <c r="AO54">
        <v>0</v>
      </c>
      <c r="AP54">
        <f t="shared" si="9"/>
        <v>43</v>
      </c>
      <c r="AQ54">
        <v>90</v>
      </c>
      <c r="AR54">
        <f t="shared" si="10"/>
        <v>133</v>
      </c>
      <c r="AS54">
        <v>10</v>
      </c>
      <c r="AT54">
        <f t="shared" si="11"/>
        <v>6</v>
      </c>
      <c r="AU54">
        <f t="shared" si="12"/>
        <v>13.3</v>
      </c>
      <c r="AV54" t="s">
        <v>20</v>
      </c>
      <c r="AW54">
        <v>29</v>
      </c>
      <c r="AX54">
        <v>0</v>
      </c>
      <c r="AY54">
        <v>0</v>
      </c>
      <c r="AZ54">
        <f t="shared" si="13"/>
        <v>29</v>
      </c>
      <c r="BA54">
        <v>0</v>
      </c>
      <c r="BB54">
        <f t="shared" si="14"/>
        <v>29</v>
      </c>
      <c r="BC54">
        <v>5</v>
      </c>
      <c r="BD54">
        <f t="shared" si="15"/>
        <v>7</v>
      </c>
      <c r="BE54">
        <f t="shared" si="16"/>
        <v>5.8</v>
      </c>
      <c r="BF54" t="s">
        <v>21</v>
      </c>
      <c r="BG54">
        <v>44</v>
      </c>
      <c r="BH54">
        <v>90</v>
      </c>
      <c r="BI54">
        <v>0</v>
      </c>
      <c r="BJ54">
        <f t="shared" si="17"/>
        <v>134</v>
      </c>
      <c r="BK54">
        <v>0</v>
      </c>
      <c r="BL54">
        <f t="shared" si="18"/>
        <v>134</v>
      </c>
      <c r="BM54">
        <v>6</v>
      </c>
      <c r="BN54">
        <f t="shared" si="19"/>
        <v>5</v>
      </c>
      <c r="BO54">
        <f t="shared" si="20"/>
        <v>22.333333333333332</v>
      </c>
      <c r="BP54" t="s">
        <v>22</v>
      </c>
      <c r="BQ54">
        <v>42</v>
      </c>
      <c r="BR54">
        <v>82</v>
      </c>
      <c r="BS54">
        <v>0</v>
      </c>
      <c r="BT54">
        <f t="shared" si="21"/>
        <v>124</v>
      </c>
      <c r="BU54">
        <v>0</v>
      </c>
      <c r="BV54">
        <f t="shared" si="22"/>
        <v>124</v>
      </c>
      <c r="BW54">
        <v>7</v>
      </c>
      <c r="BX54">
        <f t="shared" si="23"/>
        <v>5</v>
      </c>
      <c r="BY54">
        <f t="shared" si="24"/>
        <v>17.714285714285715</v>
      </c>
      <c r="BZ54" t="s">
        <v>23</v>
      </c>
      <c r="CA54">
        <v>30</v>
      </c>
    </row>
    <row r="55" spans="1:79" ht="17.25" customHeight="1" x14ac:dyDescent="0.3">
      <c r="A55" s="2">
        <v>44554</v>
      </c>
      <c r="B55" t="s">
        <v>130</v>
      </c>
      <c r="C55" t="s">
        <v>131</v>
      </c>
      <c r="D55" t="s">
        <v>27</v>
      </c>
      <c r="E55" t="s">
        <v>4</v>
      </c>
      <c r="F55">
        <v>479</v>
      </c>
      <c r="G55">
        <v>0</v>
      </c>
      <c r="H55">
        <v>0</v>
      </c>
      <c r="I55">
        <v>0</v>
      </c>
      <c r="J55">
        <f t="shared" si="0"/>
        <v>479</v>
      </c>
      <c r="K55">
        <v>0</v>
      </c>
      <c r="L55">
        <f t="shared" si="1"/>
        <v>479</v>
      </c>
      <c r="M55">
        <v>27</v>
      </c>
      <c r="N55">
        <v>1</v>
      </c>
      <c r="O55">
        <f t="shared" si="2"/>
        <v>17.74074074074074</v>
      </c>
      <c r="P55" t="s">
        <v>15</v>
      </c>
      <c r="Q55">
        <v>425</v>
      </c>
      <c r="R55">
        <v>0</v>
      </c>
      <c r="S55">
        <v>0</v>
      </c>
      <c r="T55">
        <v>0</v>
      </c>
      <c r="U55">
        <f t="shared" si="3"/>
        <v>425</v>
      </c>
      <c r="V55">
        <v>0</v>
      </c>
      <c r="W55">
        <f t="shared" si="4"/>
        <v>425</v>
      </c>
      <c r="X55">
        <v>17</v>
      </c>
      <c r="Y55">
        <v>2</v>
      </c>
      <c r="Z55">
        <f t="shared" si="5"/>
        <v>25</v>
      </c>
      <c r="AA55" t="s">
        <v>16</v>
      </c>
      <c r="AB55">
        <v>2898</v>
      </c>
      <c r="AC55">
        <v>0</v>
      </c>
      <c r="AE55">
        <v>0</v>
      </c>
      <c r="AF55">
        <f t="shared" si="6"/>
        <v>2898</v>
      </c>
      <c r="AG55">
        <v>0</v>
      </c>
      <c r="AH55">
        <f t="shared" si="7"/>
        <v>2898</v>
      </c>
      <c r="AI55">
        <v>83</v>
      </c>
      <c r="AJ55">
        <f t="shared" si="8"/>
        <v>6</v>
      </c>
      <c r="AK55">
        <f t="shared" si="25"/>
        <v>34.915662650602407</v>
      </c>
      <c r="AL55" t="s">
        <v>19</v>
      </c>
      <c r="AM55">
        <v>359</v>
      </c>
      <c r="AN55">
        <v>80</v>
      </c>
      <c r="AO55">
        <v>0</v>
      </c>
      <c r="AP55">
        <f t="shared" si="9"/>
        <v>439</v>
      </c>
      <c r="AQ55">
        <v>900</v>
      </c>
      <c r="AR55">
        <f t="shared" si="10"/>
        <v>1339</v>
      </c>
      <c r="AS55">
        <v>33</v>
      </c>
      <c r="AT55">
        <f t="shared" si="11"/>
        <v>6</v>
      </c>
      <c r="AU55">
        <f t="shared" si="12"/>
        <v>40.575757575757578</v>
      </c>
      <c r="AV55" t="s">
        <v>20</v>
      </c>
      <c r="AW55">
        <v>328</v>
      </c>
      <c r="AX55">
        <v>0</v>
      </c>
      <c r="AY55">
        <v>0</v>
      </c>
      <c r="AZ55">
        <f t="shared" si="13"/>
        <v>328</v>
      </c>
      <c r="BA55">
        <v>0</v>
      </c>
      <c r="BB55">
        <f t="shared" si="14"/>
        <v>328</v>
      </c>
      <c r="BC55">
        <v>20</v>
      </c>
      <c r="BD55">
        <f t="shared" si="15"/>
        <v>7</v>
      </c>
      <c r="BE55">
        <f t="shared" si="16"/>
        <v>16.399999999999999</v>
      </c>
      <c r="BF55" t="s">
        <v>21</v>
      </c>
      <c r="BG55">
        <v>567</v>
      </c>
      <c r="BH55">
        <v>0</v>
      </c>
      <c r="BI55">
        <v>-10</v>
      </c>
      <c r="BJ55">
        <f t="shared" si="17"/>
        <v>557</v>
      </c>
      <c r="BK55">
        <v>0</v>
      </c>
      <c r="BL55">
        <f t="shared" si="18"/>
        <v>557</v>
      </c>
      <c r="BM55">
        <v>17</v>
      </c>
      <c r="BN55">
        <f t="shared" si="19"/>
        <v>5</v>
      </c>
      <c r="BO55">
        <f t="shared" si="20"/>
        <v>32.764705882352942</v>
      </c>
      <c r="BP55" t="s">
        <v>22</v>
      </c>
      <c r="BQ55">
        <v>2393</v>
      </c>
      <c r="BR55">
        <v>0</v>
      </c>
      <c r="BS55">
        <v>0</v>
      </c>
      <c r="BT55">
        <f t="shared" si="21"/>
        <v>2393</v>
      </c>
      <c r="BU55">
        <v>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11700</v>
      </c>
    </row>
    <row r="56" spans="1:79" ht="17.25" customHeight="1" x14ac:dyDescent="0.3">
      <c r="A56" s="2">
        <v>44554</v>
      </c>
      <c r="B56" t="s">
        <v>132</v>
      </c>
      <c r="C56" t="s">
        <v>133</v>
      </c>
      <c r="D56" t="s">
        <v>27</v>
      </c>
      <c r="E56" t="s">
        <v>4</v>
      </c>
      <c r="F56">
        <v>662</v>
      </c>
      <c r="G56">
        <v>682</v>
      </c>
      <c r="H56">
        <v>0</v>
      </c>
      <c r="I56">
        <v>-70</v>
      </c>
      <c r="J56">
        <f t="shared" si="0"/>
        <v>1274</v>
      </c>
      <c r="K56">
        <v>0</v>
      </c>
      <c r="L56">
        <f t="shared" si="1"/>
        <v>1274</v>
      </c>
      <c r="M56">
        <v>144</v>
      </c>
      <c r="N56">
        <v>1</v>
      </c>
      <c r="O56">
        <f t="shared" si="2"/>
        <v>8.8472222222222214</v>
      </c>
      <c r="P56" t="s">
        <v>15</v>
      </c>
      <c r="Q56">
        <v>49</v>
      </c>
      <c r="R56">
        <v>1955</v>
      </c>
      <c r="S56">
        <v>0</v>
      </c>
      <c r="T56">
        <v>0</v>
      </c>
      <c r="U56">
        <f t="shared" si="3"/>
        <v>2004</v>
      </c>
      <c r="V56">
        <v>0</v>
      </c>
      <c r="W56">
        <f t="shared" si="4"/>
        <v>2004</v>
      </c>
      <c r="X56">
        <v>86</v>
      </c>
      <c r="Y56">
        <v>2</v>
      </c>
      <c r="Z56">
        <f t="shared" si="5"/>
        <v>23.302325581395348</v>
      </c>
      <c r="AA56" t="s">
        <v>16</v>
      </c>
      <c r="AB56">
        <v>9553</v>
      </c>
      <c r="AC56">
        <v>1500</v>
      </c>
      <c r="AE56">
        <v>-59</v>
      </c>
      <c r="AF56">
        <f t="shared" si="6"/>
        <v>10994</v>
      </c>
      <c r="AG56">
        <v>3000</v>
      </c>
      <c r="AH56">
        <f t="shared" si="7"/>
        <v>13994</v>
      </c>
      <c r="AI56">
        <v>320</v>
      </c>
      <c r="AJ56">
        <f t="shared" si="8"/>
        <v>6</v>
      </c>
      <c r="AK56">
        <f t="shared" si="25"/>
        <v>43.731250000000003</v>
      </c>
      <c r="AL56" t="s">
        <v>19</v>
      </c>
      <c r="AM56">
        <v>8168</v>
      </c>
      <c r="AN56">
        <v>8633</v>
      </c>
      <c r="AO56">
        <v>-425</v>
      </c>
      <c r="AP56">
        <f t="shared" si="9"/>
        <v>16376</v>
      </c>
      <c r="AQ56">
        <v>0</v>
      </c>
      <c r="AR56">
        <f t="shared" si="10"/>
        <v>16376</v>
      </c>
      <c r="AS56">
        <v>276</v>
      </c>
      <c r="AT56">
        <f t="shared" si="11"/>
        <v>6</v>
      </c>
      <c r="AU56">
        <f t="shared" si="12"/>
        <v>59.333333333333336</v>
      </c>
      <c r="AV56" t="s">
        <v>20</v>
      </c>
      <c r="AW56">
        <v>8175</v>
      </c>
      <c r="AX56">
        <v>15509</v>
      </c>
      <c r="AY56">
        <v>-1019</v>
      </c>
      <c r="AZ56">
        <f t="shared" si="13"/>
        <v>22665</v>
      </c>
      <c r="BA56">
        <v>0</v>
      </c>
      <c r="BB56">
        <f t="shared" si="14"/>
        <v>22665</v>
      </c>
      <c r="BC56">
        <v>235</v>
      </c>
      <c r="BD56">
        <f t="shared" si="15"/>
        <v>7</v>
      </c>
      <c r="BE56">
        <f t="shared" si="16"/>
        <v>96.446808510638292</v>
      </c>
      <c r="BF56" t="s">
        <v>21</v>
      </c>
      <c r="BG56">
        <v>256</v>
      </c>
      <c r="BH56">
        <v>11468</v>
      </c>
      <c r="BI56">
        <v>-157</v>
      </c>
      <c r="BJ56">
        <f t="shared" si="17"/>
        <v>11567</v>
      </c>
      <c r="BK56">
        <v>650</v>
      </c>
      <c r="BL56">
        <f t="shared" si="18"/>
        <v>12217</v>
      </c>
      <c r="BM56">
        <v>339</v>
      </c>
      <c r="BN56">
        <f t="shared" si="19"/>
        <v>5</v>
      </c>
      <c r="BO56">
        <f t="shared" si="20"/>
        <v>36.038348082595867</v>
      </c>
      <c r="BP56" t="s">
        <v>22</v>
      </c>
      <c r="BQ56">
        <v>2552</v>
      </c>
      <c r="BR56">
        <v>2011</v>
      </c>
      <c r="BS56">
        <v>-5</v>
      </c>
      <c r="BT56">
        <f t="shared" si="21"/>
        <v>4558</v>
      </c>
      <c r="BU56">
        <v>850</v>
      </c>
      <c r="BV56">
        <f t="shared" si="22"/>
        <v>5408</v>
      </c>
      <c r="BW56">
        <v>181</v>
      </c>
      <c r="BX56">
        <f t="shared" si="23"/>
        <v>5</v>
      </c>
      <c r="BY56">
        <f t="shared" si="24"/>
        <v>29.878453038674031</v>
      </c>
      <c r="BZ56" t="s">
        <v>23</v>
      </c>
      <c r="CA56">
        <v>53744</v>
      </c>
    </row>
    <row r="57" spans="1:79" ht="17.25" customHeight="1" x14ac:dyDescent="0.3">
      <c r="A57" s="2">
        <v>44554</v>
      </c>
      <c r="B57" t="s">
        <v>134</v>
      </c>
      <c r="C57" t="s">
        <v>135</v>
      </c>
      <c r="D57" t="s">
        <v>27</v>
      </c>
      <c r="E57" t="s">
        <v>4</v>
      </c>
      <c r="F57">
        <v>549</v>
      </c>
      <c r="G57">
        <v>200</v>
      </c>
      <c r="H57">
        <v>0</v>
      </c>
      <c r="I57">
        <v>-33</v>
      </c>
      <c r="J57">
        <f t="shared" si="0"/>
        <v>716</v>
      </c>
      <c r="K57">
        <v>0</v>
      </c>
      <c r="L57">
        <f t="shared" si="1"/>
        <v>716</v>
      </c>
      <c r="M57">
        <v>117</v>
      </c>
      <c r="N57">
        <v>1</v>
      </c>
      <c r="O57">
        <f t="shared" si="2"/>
        <v>6.1196581196581192</v>
      </c>
      <c r="P57" t="s">
        <v>15</v>
      </c>
      <c r="Q57">
        <v>1050</v>
      </c>
      <c r="R57">
        <v>0</v>
      </c>
      <c r="S57">
        <v>0</v>
      </c>
      <c r="T57">
        <v>-45</v>
      </c>
      <c r="U57">
        <f t="shared" si="3"/>
        <v>1005</v>
      </c>
      <c r="V57">
        <v>0</v>
      </c>
      <c r="W57">
        <f t="shared" si="4"/>
        <v>1005</v>
      </c>
      <c r="X57">
        <v>43</v>
      </c>
      <c r="Y57">
        <v>2</v>
      </c>
      <c r="Z57">
        <f t="shared" si="5"/>
        <v>23.372093023255815</v>
      </c>
      <c r="AA57" t="s">
        <v>16</v>
      </c>
      <c r="AB57">
        <v>1207</v>
      </c>
      <c r="AC57">
        <v>0</v>
      </c>
      <c r="AE57">
        <v>-34</v>
      </c>
      <c r="AF57">
        <f t="shared" si="6"/>
        <v>1173</v>
      </c>
      <c r="AG57">
        <v>600</v>
      </c>
      <c r="AH57">
        <f t="shared" si="7"/>
        <v>1773</v>
      </c>
      <c r="AI57">
        <v>50</v>
      </c>
      <c r="AJ57">
        <f t="shared" si="8"/>
        <v>6</v>
      </c>
      <c r="AK57">
        <f t="shared" si="25"/>
        <v>35.46</v>
      </c>
      <c r="AL57" t="s">
        <v>19</v>
      </c>
      <c r="AM57">
        <v>1349</v>
      </c>
      <c r="AN57">
        <v>0</v>
      </c>
      <c r="AO57">
        <v>-33</v>
      </c>
      <c r="AP57">
        <f t="shared" si="9"/>
        <v>1316</v>
      </c>
      <c r="AQ57">
        <v>0</v>
      </c>
      <c r="AR57">
        <f t="shared" si="10"/>
        <v>1316</v>
      </c>
      <c r="AS57">
        <v>20</v>
      </c>
      <c r="AT57">
        <f t="shared" si="11"/>
        <v>6</v>
      </c>
      <c r="AU57">
        <f t="shared" si="12"/>
        <v>65.8</v>
      </c>
      <c r="AV57" t="s">
        <v>20</v>
      </c>
      <c r="AW57">
        <v>402</v>
      </c>
      <c r="AX57">
        <v>50</v>
      </c>
      <c r="AY57">
        <v>0</v>
      </c>
      <c r="AZ57">
        <f t="shared" si="13"/>
        <v>452</v>
      </c>
      <c r="BA57">
        <v>0</v>
      </c>
      <c r="BB57">
        <f t="shared" si="14"/>
        <v>452</v>
      </c>
      <c r="BC57">
        <v>20</v>
      </c>
      <c r="BD57">
        <f t="shared" si="15"/>
        <v>7</v>
      </c>
      <c r="BE57">
        <f t="shared" si="16"/>
        <v>22.6</v>
      </c>
      <c r="BF57" t="s">
        <v>21</v>
      </c>
      <c r="BG57">
        <v>582</v>
      </c>
      <c r="BH57">
        <v>100</v>
      </c>
      <c r="BI57">
        <v>0</v>
      </c>
      <c r="BJ57">
        <f t="shared" si="17"/>
        <v>682</v>
      </c>
      <c r="BK57">
        <v>0</v>
      </c>
      <c r="BL57">
        <f t="shared" si="18"/>
        <v>682</v>
      </c>
      <c r="BM57">
        <v>17</v>
      </c>
      <c r="BN57">
        <f t="shared" si="19"/>
        <v>5</v>
      </c>
      <c r="BO57">
        <f t="shared" si="20"/>
        <v>40.117647058823529</v>
      </c>
      <c r="BP57" t="s">
        <v>22</v>
      </c>
      <c r="BQ57">
        <v>902</v>
      </c>
      <c r="BR57">
        <v>970</v>
      </c>
      <c r="BS57">
        <v>-65</v>
      </c>
      <c r="BT57">
        <f t="shared" si="21"/>
        <v>1807</v>
      </c>
      <c r="BU57">
        <v>0</v>
      </c>
      <c r="BV57">
        <f t="shared" si="22"/>
        <v>1807</v>
      </c>
      <c r="BW57">
        <v>38</v>
      </c>
      <c r="BX57">
        <f t="shared" si="23"/>
        <v>5</v>
      </c>
      <c r="BY57">
        <f t="shared" si="24"/>
        <v>47.55263157894737</v>
      </c>
      <c r="BZ57" t="s">
        <v>23</v>
      </c>
      <c r="CA57">
        <v>4803</v>
      </c>
    </row>
    <row r="58" spans="1:79" ht="17.25" customHeight="1" x14ac:dyDescent="0.3">
      <c r="A58" s="2">
        <v>44554</v>
      </c>
      <c r="B58" t="s">
        <v>136</v>
      </c>
      <c r="C58" t="s">
        <v>137</v>
      </c>
      <c r="D58" t="s">
        <v>27</v>
      </c>
      <c r="E58" t="s">
        <v>4</v>
      </c>
      <c r="F58">
        <v>538</v>
      </c>
      <c r="G58">
        <v>0</v>
      </c>
      <c r="H58">
        <v>0</v>
      </c>
      <c r="I58">
        <v>0</v>
      </c>
      <c r="J58">
        <f t="shared" si="0"/>
        <v>538</v>
      </c>
      <c r="K58">
        <v>0</v>
      </c>
      <c r="L58">
        <f t="shared" si="1"/>
        <v>538</v>
      </c>
      <c r="M58">
        <v>8</v>
      </c>
      <c r="N58">
        <v>1</v>
      </c>
      <c r="O58">
        <f t="shared" si="2"/>
        <v>67.25</v>
      </c>
      <c r="P58" t="s">
        <v>15</v>
      </c>
      <c r="Q58">
        <v>279</v>
      </c>
      <c r="R58">
        <v>0</v>
      </c>
      <c r="S58">
        <v>0</v>
      </c>
      <c r="T58">
        <v>0</v>
      </c>
      <c r="U58">
        <f t="shared" si="3"/>
        <v>279</v>
      </c>
      <c r="V58">
        <v>0</v>
      </c>
      <c r="W58">
        <f t="shared" si="4"/>
        <v>279</v>
      </c>
      <c r="X58">
        <v>16</v>
      </c>
      <c r="Y58">
        <v>2</v>
      </c>
      <c r="Z58">
        <f t="shared" si="5"/>
        <v>17.4375</v>
      </c>
      <c r="AA58" t="s">
        <v>16</v>
      </c>
      <c r="AB58">
        <v>3082</v>
      </c>
      <c r="AC58">
        <v>0</v>
      </c>
      <c r="AE58">
        <v>0</v>
      </c>
      <c r="AF58">
        <f t="shared" si="6"/>
        <v>3082</v>
      </c>
      <c r="AG58">
        <v>0</v>
      </c>
      <c r="AH58">
        <f t="shared" si="7"/>
        <v>3082</v>
      </c>
      <c r="AI58">
        <v>12</v>
      </c>
      <c r="AJ58">
        <f t="shared" si="8"/>
        <v>6</v>
      </c>
      <c r="AK58">
        <f t="shared" si="25"/>
        <v>256.83333333333331</v>
      </c>
      <c r="AL58" t="s">
        <v>19</v>
      </c>
      <c r="AM58">
        <v>1147</v>
      </c>
      <c r="AN58">
        <v>0</v>
      </c>
      <c r="AO58">
        <v>0</v>
      </c>
      <c r="AP58">
        <f t="shared" si="9"/>
        <v>1147</v>
      </c>
      <c r="AQ58">
        <v>0</v>
      </c>
      <c r="AR58">
        <f t="shared" si="10"/>
        <v>1147</v>
      </c>
      <c r="AS58">
        <v>5</v>
      </c>
      <c r="AT58">
        <f t="shared" si="11"/>
        <v>6</v>
      </c>
      <c r="AU58">
        <f t="shared" si="12"/>
        <v>229.4</v>
      </c>
      <c r="AV58" t="s">
        <v>20</v>
      </c>
      <c r="AW58">
        <v>457</v>
      </c>
      <c r="AX58">
        <v>0</v>
      </c>
      <c r="AY58">
        <v>-30</v>
      </c>
      <c r="AZ58">
        <f t="shared" si="13"/>
        <v>427</v>
      </c>
      <c r="BA58">
        <v>0</v>
      </c>
      <c r="BB58">
        <f t="shared" si="14"/>
        <v>427</v>
      </c>
      <c r="BC58">
        <v>4</v>
      </c>
      <c r="BD58">
        <f t="shared" si="15"/>
        <v>7</v>
      </c>
      <c r="BE58">
        <f t="shared" si="16"/>
        <v>106.75</v>
      </c>
      <c r="BF58" t="s">
        <v>21</v>
      </c>
      <c r="BG58">
        <v>533</v>
      </c>
      <c r="BH58">
        <v>0</v>
      </c>
      <c r="BI58">
        <v>0</v>
      </c>
      <c r="BJ58">
        <f t="shared" si="17"/>
        <v>533</v>
      </c>
      <c r="BK58">
        <v>0</v>
      </c>
      <c r="BL58">
        <f t="shared" si="18"/>
        <v>533</v>
      </c>
      <c r="BM58">
        <v>4</v>
      </c>
      <c r="BN58">
        <f t="shared" si="19"/>
        <v>5</v>
      </c>
      <c r="BO58">
        <f t="shared" si="20"/>
        <v>133.25</v>
      </c>
      <c r="BP58" t="s">
        <v>22</v>
      </c>
      <c r="BQ58">
        <v>401</v>
      </c>
      <c r="BR58">
        <v>0</v>
      </c>
      <c r="BS58">
        <v>-36</v>
      </c>
      <c r="BT58">
        <f t="shared" si="21"/>
        <v>365</v>
      </c>
      <c r="BU58">
        <v>0</v>
      </c>
      <c r="BV58">
        <f t="shared" si="22"/>
        <v>365</v>
      </c>
      <c r="BW58">
        <v>15</v>
      </c>
      <c r="BX58">
        <f t="shared" si="23"/>
        <v>5</v>
      </c>
      <c r="BY58">
        <f t="shared" si="24"/>
        <v>24.333333333333332</v>
      </c>
      <c r="BZ58" t="s">
        <v>23</v>
      </c>
      <c r="CA58">
        <v>25306</v>
      </c>
    </row>
    <row r="59" spans="1:79" ht="17.25" customHeight="1" x14ac:dyDescent="0.3">
      <c r="A59" s="2">
        <v>44554</v>
      </c>
      <c r="B59" t="s">
        <v>138</v>
      </c>
      <c r="C59" t="s">
        <v>139</v>
      </c>
      <c r="D59" t="s">
        <v>27</v>
      </c>
      <c r="E59" t="s">
        <v>4</v>
      </c>
      <c r="F59">
        <v>1717</v>
      </c>
      <c r="G59">
        <v>0</v>
      </c>
      <c r="H59">
        <v>0</v>
      </c>
      <c r="I59">
        <v>-55</v>
      </c>
      <c r="J59">
        <f t="shared" si="0"/>
        <v>1662</v>
      </c>
      <c r="K59">
        <v>0</v>
      </c>
      <c r="L59">
        <f t="shared" si="1"/>
        <v>1662</v>
      </c>
      <c r="M59">
        <v>249</v>
      </c>
      <c r="N59">
        <v>1</v>
      </c>
      <c r="O59">
        <f t="shared" si="2"/>
        <v>6.6746987951807233</v>
      </c>
      <c r="P59" t="s">
        <v>15</v>
      </c>
      <c r="Q59">
        <v>358</v>
      </c>
      <c r="R59">
        <v>0</v>
      </c>
      <c r="S59">
        <v>0</v>
      </c>
      <c r="T59">
        <v>-85</v>
      </c>
      <c r="U59">
        <f t="shared" si="3"/>
        <v>273</v>
      </c>
      <c r="V59">
        <v>0</v>
      </c>
      <c r="W59">
        <f t="shared" si="4"/>
        <v>273</v>
      </c>
      <c r="X59">
        <v>54</v>
      </c>
      <c r="Y59">
        <v>2</v>
      </c>
      <c r="Z59">
        <f t="shared" si="5"/>
        <v>5.0555555555555554</v>
      </c>
      <c r="AA59" t="s">
        <v>16</v>
      </c>
      <c r="AB59">
        <v>8793</v>
      </c>
      <c r="AC59">
        <v>0</v>
      </c>
      <c r="AE59">
        <v>-5033</v>
      </c>
      <c r="AF59">
        <f t="shared" si="6"/>
        <v>3760</v>
      </c>
      <c r="AG59">
        <v>0</v>
      </c>
      <c r="AH59">
        <f t="shared" si="7"/>
        <v>3760</v>
      </c>
      <c r="AI59">
        <v>623</v>
      </c>
      <c r="AJ59">
        <f t="shared" si="8"/>
        <v>6</v>
      </c>
      <c r="AK59">
        <f t="shared" si="25"/>
        <v>6.0353130016051368</v>
      </c>
      <c r="AL59" t="s">
        <v>19</v>
      </c>
      <c r="AM59">
        <v>445</v>
      </c>
      <c r="AN59">
        <v>0</v>
      </c>
      <c r="AO59">
        <v>-43</v>
      </c>
      <c r="AP59">
        <f t="shared" si="9"/>
        <v>402</v>
      </c>
      <c r="AQ59">
        <v>550</v>
      </c>
      <c r="AR59">
        <f t="shared" si="10"/>
        <v>952</v>
      </c>
      <c r="AS59">
        <v>68</v>
      </c>
      <c r="AT59">
        <f t="shared" si="11"/>
        <v>6</v>
      </c>
      <c r="AU59">
        <f t="shared" si="12"/>
        <v>14</v>
      </c>
      <c r="AV59" t="s">
        <v>20</v>
      </c>
      <c r="AW59">
        <v>1709</v>
      </c>
      <c r="AX59">
        <v>0</v>
      </c>
      <c r="AY59">
        <v>-101</v>
      </c>
      <c r="AZ59">
        <f t="shared" si="13"/>
        <v>1608</v>
      </c>
      <c r="BA59">
        <v>0</v>
      </c>
      <c r="BB59">
        <f t="shared" si="14"/>
        <v>1608</v>
      </c>
      <c r="BC59">
        <v>82</v>
      </c>
      <c r="BD59">
        <f t="shared" si="15"/>
        <v>7</v>
      </c>
      <c r="BE59">
        <f t="shared" si="16"/>
        <v>19.609756097560975</v>
      </c>
      <c r="BF59" t="s">
        <v>21</v>
      </c>
      <c r="BG59">
        <v>712</v>
      </c>
      <c r="BH59">
        <v>40</v>
      </c>
      <c r="BI59">
        <v>-15</v>
      </c>
      <c r="BJ59">
        <f t="shared" si="17"/>
        <v>737</v>
      </c>
      <c r="BK59">
        <v>0</v>
      </c>
      <c r="BL59">
        <f t="shared" si="18"/>
        <v>737</v>
      </c>
      <c r="BM59">
        <v>103</v>
      </c>
      <c r="BN59">
        <f t="shared" si="19"/>
        <v>5</v>
      </c>
      <c r="BO59">
        <f t="shared" si="20"/>
        <v>7.1553398058252426</v>
      </c>
      <c r="BP59" t="s">
        <v>22</v>
      </c>
      <c r="BQ59">
        <v>1846</v>
      </c>
      <c r="BR59">
        <v>0</v>
      </c>
      <c r="BS59">
        <v>-2</v>
      </c>
      <c r="BT59">
        <f t="shared" si="21"/>
        <v>1844</v>
      </c>
      <c r="BU59">
        <v>0</v>
      </c>
      <c r="BV59">
        <f t="shared" si="22"/>
        <v>1844</v>
      </c>
      <c r="BW59">
        <v>66</v>
      </c>
      <c r="BX59">
        <f t="shared" si="23"/>
        <v>5</v>
      </c>
      <c r="BY59">
        <f t="shared" si="24"/>
        <v>27.939393939393938</v>
      </c>
      <c r="BZ59" t="s">
        <v>23</v>
      </c>
      <c r="CA59">
        <v>0</v>
      </c>
    </row>
    <row r="60" spans="1:79" ht="17.25" customHeight="1" x14ac:dyDescent="0.3">
      <c r="A60" s="2">
        <v>44554</v>
      </c>
      <c r="B60" t="s">
        <v>140</v>
      </c>
      <c r="C60" t="s">
        <v>141</v>
      </c>
      <c r="D60" t="s">
        <v>27</v>
      </c>
      <c r="E60" t="s">
        <v>4</v>
      </c>
      <c r="F60">
        <v>356</v>
      </c>
      <c r="G60">
        <v>0</v>
      </c>
      <c r="H60">
        <v>0</v>
      </c>
      <c r="I60">
        <v>0</v>
      </c>
      <c r="J60">
        <f t="shared" si="0"/>
        <v>356</v>
      </c>
      <c r="K60">
        <v>0</v>
      </c>
      <c r="L60">
        <f t="shared" si="1"/>
        <v>356</v>
      </c>
      <c r="M60">
        <v>2</v>
      </c>
      <c r="N60">
        <v>1</v>
      </c>
      <c r="O60">
        <f t="shared" si="2"/>
        <v>178</v>
      </c>
      <c r="P60" t="s">
        <v>15</v>
      </c>
      <c r="Q60">
        <v>175</v>
      </c>
      <c r="R60">
        <v>0</v>
      </c>
      <c r="S60">
        <v>0</v>
      </c>
      <c r="T60">
        <v>0</v>
      </c>
      <c r="U60">
        <f t="shared" si="3"/>
        <v>175</v>
      </c>
      <c r="V60">
        <v>0</v>
      </c>
      <c r="W60">
        <f t="shared" si="4"/>
        <v>175</v>
      </c>
      <c r="X60">
        <v>1</v>
      </c>
      <c r="Y60">
        <v>2</v>
      </c>
      <c r="Z60">
        <f t="shared" si="5"/>
        <v>175</v>
      </c>
      <c r="AA60" t="s">
        <v>16</v>
      </c>
      <c r="AB60">
        <v>683</v>
      </c>
      <c r="AC60">
        <v>0</v>
      </c>
      <c r="AE60">
        <v>0</v>
      </c>
      <c r="AF60">
        <f t="shared" si="6"/>
        <v>683</v>
      </c>
      <c r="AG60">
        <v>0</v>
      </c>
      <c r="AH60">
        <f t="shared" si="7"/>
        <v>683</v>
      </c>
      <c r="AI60">
        <v>15</v>
      </c>
      <c r="AJ60">
        <f t="shared" si="8"/>
        <v>6</v>
      </c>
      <c r="AK60">
        <f t="shared" si="25"/>
        <v>45.533333333333331</v>
      </c>
      <c r="AL60" t="s">
        <v>19</v>
      </c>
      <c r="AM60">
        <v>1084</v>
      </c>
      <c r="AN60">
        <v>340</v>
      </c>
      <c r="AO60">
        <v>-16</v>
      </c>
      <c r="AP60">
        <f t="shared" si="9"/>
        <v>1408</v>
      </c>
      <c r="AQ60">
        <v>0</v>
      </c>
      <c r="AR60">
        <f t="shared" si="10"/>
        <v>1408</v>
      </c>
      <c r="AS60">
        <v>23</v>
      </c>
      <c r="AT60">
        <f t="shared" si="11"/>
        <v>6</v>
      </c>
      <c r="AU60">
        <f t="shared" si="12"/>
        <v>61.217391304347828</v>
      </c>
      <c r="AV60" t="s">
        <v>20</v>
      </c>
      <c r="AW60">
        <v>52</v>
      </c>
      <c r="AX60">
        <v>0</v>
      </c>
      <c r="AY60">
        <v>0</v>
      </c>
      <c r="AZ60">
        <f t="shared" si="13"/>
        <v>52</v>
      </c>
      <c r="BA60">
        <v>0</v>
      </c>
      <c r="BB60">
        <f t="shared" si="14"/>
        <v>52</v>
      </c>
      <c r="BC60">
        <v>3</v>
      </c>
      <c r="BD60">
        <f t="shared" si="15"/>
        <v>7</v>
      </c>
      <c r="BE60">
        <f t="shared" si="16"/>
        <v>17.333333333333332</v>
      </c>
      <c r="BF60" t="s">
        <v>21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P60" t="s">
        <v>22</v>
      </c>
      <c r="BQ60">
        <v>968</v>
      </c>
      <c r="BR60">
        <v>0</v>
      </c>
      <c r="BS60">
        <v>-8</v>
      </c>
      <c r="BT60">
        <f t="shared" si="21"/>
        <v>960</v>
      </c>
      <c r="BU60">
        <v>0</v>
      </c>
      <c r="BV60">
        <f t="shared" si="22"/>
        <v>960</v>
      </c>
      <c r="BW60">
        <v>17</v>
      </c>
      <c r="BX60">
        <f t="shared" si="23"/>
        <v>5</v>
      </c>
      <c r="BY60">
        <f t="shared" si="24"/>
        <v>56.470588235294116</v>
      </c>
      <c r="BZ60" t="s">
        <v>23</v>
      </c>
      <c r="CA60">
        <v>1440</v>
      </c>
    </row>
    <row r="61" spans="1:79" ht="17.25" customHeight="1" x14ac:dyDescent="0.3">
      <c r="A61" s="2">
        <v>44554</v>
      </c>
      <c r="B61" t="s">
        <v>142</v>
      </c>
      <c r="C61" t="s">
        <v>143</v>
      </c>
      <c r="D61" t="s">
        <v>27</v>
      </c>
      <c r="E61" t="s">
        <v>4</v>
      </c>
      <c r="F61">
        <v>445</v>
      </c>
      <c r="G61">
        <v>0</v>
      </c>
      <c r="H61">
        <v>0</v>
      </c>
      <c r="I61">
        <v>0</v>
      </c>
      <c r="J61">
        <f t="shared" si="0"/>
        <v>445</v>
      </c>
      <c r="K61">
        <v>300</v>
      </c>
      <c r="L61">
        <f t="shared" si="1"/>
        <v>745</v>
      </c>
      <c r="M61">
        <v>20</v>
      </c>
      <c r="N61">
        <v>1</v>
      </c>
      <c r="O61">
        <f t="shared" si="2"/>
        <v>37.25</v>
      </c>
      <c r="P61" t="s">
        <v>15</v>
      </c>
      <c r="Q61">
        <v>34</v>
      </c>
      <c r="R61">
        <v>0</v>
      </c>
      <c r="S61">
        <v>0</v>
      </c>
      <c r="T61">
        <v>0</v>
      </c>
      <c r="U61">
        <f t="shared" si="3"/>
        <v>34</v>
      </c>
      <c r="V61">
        <v>1262</v>
      </c>
      <c r="W61">
        <f t="shared" si="4"/>
        <v>1296</v>
      </c>
      <c r="X61">
        <v>10</v>
      </c>
      <c r="Y61">
        <v>2</v>
      </c>
      <c r="Z61">
        <f t="shared" si="5"/>
        <v>129.6</v>
      </c>
      <c r="AA61" t="s">
        <v>16</v>
      </c>
      <c r="AB61">
        <v>958</v>
      </c>
      <c r="AC61">
        <v>0</v>
      </c>
      <c r="AE61">
        <v>0</v>
      </c>
      <c r="AF61">
        <f t="shared" si="6"/>
        <v>958</v>
      </c>
      <c r="AG61">
        <v>0</v>
      </c>
      <c r="AH61">
        <f t="shared" si="7"/>
        <v>958</v>
      </c>
      <c r="AI61">
        <v>8</v>
      </c>
      <c r="AJ61">
        <f t="shared" si="8"/>
        <v>6</v>
      </c>
      <c r="AK61">
        <f t="shared" si="25"/>
        <v>119.75</v>
      </c>
      <c r="AL61" t="s">
        <v>19</v>
      </c>
      <c r="AM61">
        <v>838</v>
      </c>
      <c r="AN61">
        <v>0</v>
      </c>
      <c r="AO61">
        <v>0</v>
      </c>
      <c r="AP61">
        <f t="shared" si="9"/>
        <v>838</v>
      </c>
      <c r="AQ61">
        <v>0</v>
      </c>
      <c r="AR61">
        <f t="shared" si="10"/>
        <v>838</v>
      </c>
      <c r="AS61">
        <v>6</v>
      </c>
      <c r="AT61">
        <f t="shared" si="11"/>
        <v>6</v>
      </c>
      <c r="AU61">
        <f t="shared" si="12"/>
        <v>139.66666666666666</v>
      </c>
      <c r="AV61" t="s">
        <v>20</v>
      </c>
      <c r="AW61">
        <v>224</v>
      </c>
      <c r="AX61">
        <v>45</v>
      </c>
      <c r="AY61">
        <v>0</v>
      </c>
      <c r="AZ61">
        <f t="shared" si="13"/>
        <v>269</v>
      </c>
      <c r="BA61">
        <v>0</v>
      </c>
      <c r="BB61">
        <f t="shared" si="14"/>
        <v>269</v>
      </c>
      <c r="BC61">
        <v>2</v>
      </c>
      <c r="BD61">
        <f t="shared" si="15"/>
        <v>7</v>
      </c>
      <c r="BE61">
        <f t="shared" si="16"/>
        <v>134.5</v>
      </c>
      <c r="BF61" t="s">
        <v>21</v>
      </c>
      <c r="BG61">
        <v>206</v>
      </c>
      <c r="BH61">
        <v>312</v>
      </c>
      <c r="BI61">
        <v>0</v>
      </c>
      <c r="BJ61">
        <f t="shared" si="17"/>
        <v>518</v>
      </c>
      <c r="BK61">
        <v>0</v>
      </c>
      <c r="BL61">
        <f t="shared" si="18"/>
        <v>518</v>
      </c>
      <c r="BM61">
        <v>7</v>
      </c>
      <c r="BN61">
        <f t="shared" si="19"/>
        <v>5</v>
      </c>
      <c r="BO61">
        <f t="shared" si="20"/>
        <v>74</v>
      </c>
      <c r="BP61" t="s">
        <v>22</v>
      </c>
      <c r="BQ61">
        <v>828</v>
      </c>
      <c r="BR61">
        <v>63</v>
      </c>
      <c r="BS61">
        <v>0</v>
      </c>
      <c r="BT61">
        <f t="shared" si="21"/>
        <v>891</v>
      </c>
      <c r="BU61">
        <v>0</v>
      </c>
      <c r="BV61">
        <f t="shared" si="22"/>
        <v>891</v>
      </c>
      <c r="BW61">
        <v>4</v>
      </c>
      <c r="BX61">
        <f t="shared" si="23"/>
        <v>5</v>
      </c>
      <c r="BY61">
        <f t="shared" si="24"/>
        <v>222.75</v>
      </c>
      <c r="BZ61" t="s">
        <v>23</v>
      </c>
      <c r="CA61">
        <v>6264</v>
      </c>
    </row>
    <row r="62" spans="1:79" ht="17.25" customHeight="1" x14ac:dyDescent="0.3">
      <c r="A62" s="2">
        <v>44554</v>
      </c>
      <c r="B62" t="s">
        <v>144</v>
      </c>
      <c r="C62" t="s">
        <v>145</v>
      </c>
      <c r="D62" t="s">
        <v>27</v>
      </c>
      <c r="E62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P62" t="s">
        <v>15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A62" t="s">
        <v>16</v>
      </c>
      <c r="AB62">
        <v>0</v>
      </c>
      <c r="AC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3</v>
      </c>
      <c r="AN62">
        <v>0</v>
      </c>
      <c r="AO62">
        <v>0</v>
      </c>
      <c r="AP62">
        <f t="shared" si="9"/>
        <v>3</v>
      </c>
      <c r="AQ62">
        <v>0</v>
      </c>
      <c r="AR62">
        <f t="shared" si="10"/>
        <v>3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2">
        <v>44554</v>
      </c>
      <c r="B63" t="s">
        <v>146</v>
      </c>
      <c r="C63" t="s">
        <v>147</v>
      </c>
      <c r="D63" t="s">
        <v>27</v>
      </c>
      <c r="E63" t="s">
        <v>4</v>
      </c>
      <c r="F63">
        <v>455</v>
      </c>
      <c r="G63">
        <v>0</v>
      </c>
      <c r="H63">
        <v>0</v>
      </c>
      <c r="I63">
        <v>-12</v>
      </c>
      <c r="J63">
        <f t="shared" si="0"/>
        <v>443</v>
      </c>
      <c r="K63">
        <v>0</v>
      </c>
      <c r="L63">
        <f t="shared" si="1"/>
        <v>443</v>
      </c>
      <c r="M63">
        <v>11</v>
      </c>
      <c r="N63">
        <v>1</v>
      </c>
      <c r="O63">
        <f t="shared" si="2"/>
        <v>40.272727272727273</v>
      </c>
      <c r="P63" t="s">
        <v>15</v>
      </c>
      <c r="Q63">
        <v>222</v>
      </c>
      <c r="R63">
        <v>0</v>
      </c>
      <c r="S63">
        <v>0</v>
      </c>
      <c r="T63">
        <v>0</v>
      </c>
      <c r="U63">
        <f t="shared" si="3"/>
        <v>222</v>
      </c>
      <c r="V63">
        <v>0</v>
      </c>
      <c r="W63">
        <f t="shared" si="4"/>
        <v>222</v>
      </c>
      <c r="X63">
        <v>2</v>
      </c>
      <c r="Y63">
        <v>2</v>
      </c>
      <c r="Z63">
        <f t="shared" si="5"/>
        <v>111</v>
      </c>
      <c r="AA63" t="s">
        <v>16</v>
      </c>
      <c r="AB63">
        <v>1088</v>
      </c>
      <c r="AC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487</v>
      </c>
      <c r="AN63">
        <v>0</v>
      </c>
      <c r="AO63">
        <v>0</v>
      </c>
      <c r="AP63">
        <f t="shared" si="9"/>
        <v>487</v>
      </c>
      <c r="AQ63">
        <v>0</v>
      </c>
      <c r="AR63">
        <f t="shared" si="10"/>
        <v>487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128</v>
      </c>
      <c r="BH63">
        <v>0</v>
      </c>
      <c r="BI63">
        <v>-20</v>
      </c>
      <c r="BJ63">
        <f t="shared" si="17"/>
        <v>108</v>
      </c>
      <c r="BK63">
        <v>0</v>
      </c>
      <c r="BL63">
        <f t="shared" si="18"/>
        <v>108</v>
      </c>
      <c r="BM63">
        <v>1</v>
      </c>
      <c r="BN63">
        <f t="shared" si="19"/>
        <v>5</v>
      </c>
      <c r="BO63">
        <f t="shared" si="20"/>
        <v>108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2">
        <v>44554</v>
      </c>
      <c r="B64" t="s">
        <v>148</v>
      </c>
      <c r="C64" t="s">
        <v>149</v>
      </c>
      <c r="D64" t="s">
        <v>27</v>
      </c>
      <c r="E64" t="s">
        <v>4</v>
      </c>
      <c r="F64">
        <v>509</v>
      </c>
      <c r="G64">
        <v>1142</v>
      </c>
      <c r="H64">
        <v>0</v>
      </c>
      <c r="I64">
        <v>0</v>
      </c>
      <c r="J64">
        <f t="shared" si="0"/>
        <v>1651</v>
      </c>
      <c r="K64">
        <v>0</v>
      </c>
      <c r="L64">
        <f t="shared" si="1"/>
        <v>1651</v>
      </c>
      <c r="M64">
        <v>39</v>
      </c>
      <c r="N64">
        <v>1</v>
      </c>
      <c r="O64">
        <f t="shared" si="2"/>
        <v>42.333333333333336</v>
      </c>
      <c r="P64" t="s">
        <v>15</v>
      </c>
      <c r="Q64">
        <v>560</v>
      </c>
      <c r="R64">
        <v>130</v>
      </c>
      <c r="S64">
        <v>0</v>
      </c>
      <c r="T64">
        <v>0</v>
      </c>
      <c r="U64">
        <f t="shared" si="3"/>
        <v>690</v>
      </c>
      <c r="V64">
        <v>0</v>
      </c>
      <c r="W64">
        <f t="shared" si="4"/>
        <v>690</v>
      </c>
      <c r="X64">
        <v>16</v>
      </c>
      <c r="Y64">
        <v>2</v>
      </c>
      <c r="Z64">
        <f t="shared" si="5"/>
        <v>43.125</v>
      </c>
      <c r="AA64" t="s">
        <v>16</v>
      </c>
      <c r="AB64">
        <v>1313</v>
      </c>
      <c r="AC64">
        <v>0</v>
      </c>
      <c r="AE64">
        <v>0</v>
      </c>
      <c r="AF64">
        <f t="shared" si="6"/>
        <v>1313</v>
      </c>
      <c r="AG64">
        <v>0</v>
      </c>
      <c r="AH64">
        <f t="shared" si="7"/>
        <v>1313</v>
      </c>
      <c r="AI64">
        <v>25</v>
      </c>
      <c r="AJ64">
        <f t="shared" si="8"/>
        <v>6</v>
      </c>
      <c r="AK64">
        <f t="shared" si="25"/>
        <v>52.52</v>
      </c>
      <c r="AL64" t="s">
        <v>19</v>
      </c>
      <c r="AM64">
        <v>350</v>
      </c>
      <c r="AN64">
        <v>1100</v>
      </c>
      <c r="AO64">
        <v>-650</v>
      </c>
      <c r="AP64">
        <f t="shared" si="9"/>
        <v>800</v>
      </c>
      <c r="AQ64">
        <v>0</v>
      </c>
      <c r="AR64">
        <f t="shared" si="10"/>
        <v>800</v>
      </c>
      <c r="AS64">
        <v>114</v>
      </c>
      <c r="AT64">
        <f t="shared" si="11"/>
        <v>6</v>
      </c>
      <c r="AU64">
        <f t="shared" si="12"/>
        <v>7.0175438596491224</v>
      </c>
      <c r="AV64" t="s">
        <v>20</v>
      </c>
      <c r="AW64">
        <v>131</v>
      </c>
      <c r="AX64">
        <v>280</v>
      </c>
      <c r="AY64">
        <v>0</v>
      </c>
      <c r="AZ64">
        <f t="shared" si="13"/>
        <v>411</v>
      </c>
      <c r="BA64">
        <v>0</v>
      </c>
      <c r="BB64">
        <f t="shared" si="14"/>
        <v>411</v>
      </c>
      <c r="BC64">
        <v>16</v>
      </c>
      <c r="BD64">
        <f t="shared" si="15"/>
        <v>7</v>
      </c>
      <c r="BE64">
        <f t="shared" si="16"/>
        <v>25.6875</v>
      </c>
      <c r="BF64" t="s">
        <v>21</v>
      </c>
      <c r="BG64">
        <v>258</v>
      </c>
      <c r="BH64">
        <v>0</v>
      </c>
      <c r="BI64">
        <v>0</v>
      </c>
      <c r="BJ64">
        <f t="shared" si="17"/>
        <v>258</v>
      </c>
      <c r="BK64">
        <v>0</v>
      </c>
      <c r="BL64">
        <f t="shared" si="18"/>
        <v>258</v>
      </c>
      <c r="BM64">
        <v>13</v>
      </c>
      <c r="BN64">
        <f t="shared" si="19"/>
        <v>5</v>
      </c>
      <c r="BO64">
        <f t="shared" si="20"/>
        <v>19.846153846153847</v>
      </c>
      <c r="BP64" t="s">
        <v>22</v>
      </c>
      <c r="BQ64">
        <v>62</v>
      </c>
      <c r="BR64">
        <v>100</v>
      </c>
      <c r="BS64">
        <v>0</v>
      </c>
      <c r="BT64">
        <f t="shared" si="21"/>
        <v>162</v>
      </c>
      <c r="BU64">
        <v>0</v>
      </c>
      <c r="BV64">
        <f t="shared" si="22"/>
        <v>162</v>
      </c>
      <c r="BW64">
        <v>12</v>
      </c>
      <c r="BX64">
        <f t="shared" si="23"/>
        <v>5</v>
      </c>
      <c r="BY64">
        <f t="shared" si="24"/>
        <v>13.5</v>
      </c>
      <c r="BZ64" t="s">
        <v>23</v>
      </c>
      <c r="CA64">
        <v>118</v>
      </c>
    </row>
    <row r="65" spans="1:79" ht="17.25" customHeight="1" x14ac:dyDescent="0.3">
      <c r="A65" s="2">
        <v>44554</v>
      </c>
      <c r="B65" t="s">
        <v>150</v>
      </c>
      <c r="C65" t="s">
        <v>151</v>
      </c>
      <c r="D65" t="s">
        <v>27</v>
      </c>
      <c r="E65" t="s">
        <v>4</v>
      </c>
      <c r="F65">
        <v>137</v>
      </c>
      <c r="G65">
        <v>0</v>
      </c>
      <c r="H65">
        <v>0</v>
      </c>
      <c r="I65">
        <v>-20</v>
      </c>
      <c r="J65">
        <f t="shared" si="0"/>
        <v>117</v>
      </c>
      <c r="K65">
        <v>0</v>
      </c>
      <c r="L65">
        <f t="shared" si="1"/>
        <v>117</v>
      </c>
      <c r="M65">
        <v>7</v>
      </c>
      <c r="N65">
        <v>1</v>
      </c>
      <c r="O65">
        <f t="shared" si="2"/>
        <v>16.714285714285715</v>
      </c>
      <c r="P65" t="s">
        <v>15</v>
      </c>
      <c r="Q65">
        <v>195</v>
      </c>
      <c r="R65">
        <v>0</v>
      </c>
      <c r="S65">
        <v>0</v>
      </c>
      <c r="T65">
        <v>0</v>
      </c>
      <c r="U65">
        <f t="shared" si="3"/>
        <v>195</v>
      </c>
      <c r="V65">
        <v>0</v>
      </c>
      <c r="W65">
        <f t="shared" si="4"/>
        <v>195</v>
      </c>
      <c r="X65">
        <v>3</v>
      </c>
      <c r="Y65">
        <v>2</v>
      </c>
      <c r="Z65">
        <f t="shared" si="5"/>
        <v>65</v>
      </c>
      <c r="AA65" t="s">
        <v>16</v>
      </c>
      <c r="AB65">
        <v>472</v>
      </c>
      <c r="AC65">
        <v>0</v>
      </c>
      <c r="AE65">
        <v>-8</v>
      </c>
      <c r="AF65">
        <f t="shared" si="6"/>
        <v>464</v>
      </c>
      <c r="AG65">
        <v>0</v>
      </c>
      <c r="AH65">
        <f t="shared" si="7"/>
        <v>464</v>
      </c>
      <c r="AI65">
        <v>16</v>
      </c>
      <c r="AJ65">
        <f t="shared" si="8"/>
        <v>6</v>
      </c>
      <c r="AK65">
        <f t="shared" si="25"/>
        <v>29</v>
      </c>
      <c r="AL65" t="s">
        <v>19</v>
      </c>
      <c r="AM65">
        <v>648</v>
      </c>
      <c r="AN65">
        <v>0</v>
      </c>
      <c r="AO65">
        <v>-17</v>
      </c>
      <c r="AP65">
        <f t="shared" si="9"/>
        <v>631</v>
      </c>
      <c r="AQ65">
        <v>500</v>
      </c>
      <c r="AR65">
        <f t="shared" si="10"/>
        <v>1131</v>
      </c>
      <c r="AS65">
        <v>13</v>
      </c>
      <c r="AT65">
        <f t="shared" si="11"/>
        <v>6</v>
      </c>
      <c r="AU65">
        <f t="shared" si="12"/>
        <v>87</v>
      </c>
      <c r="AV65" t="s">
        <v>20</v>
      </c>
      <c r="AW65">
        <v>358</v>
      </c>
      <c r="AX65">
        <v>0</v>
      </c>
      <c r="AY65">
        <v>0</v>
      </c>
      <c r="AZ65">
        <f t="shared" si="13"/>
        <v>358</v>
      </c>
      <c r="BA65">
        <v>0</v>
      </c>
      <c r="BB65">
        <f t="shared" si="14"/>
        <v>358</v>
      </c>
      <c r="BC65">
        <v>11</v>
      </c>
      <c r="BD65">
        <f t="shared" si="15"/>
        <v>7</v>
      </c>
      <c r="BE65">
        <f t="shared" si="16"/>
        <v>32.545454545454547</v>
      </c>
      <c r="BF65" t="s">
        <v>21</v>
      </c>
      <c r="BG65">
        <v>176</v>
      </c>
      <c r="BH65">
        <v>0</v>
      </c>
      <c r="BI65">
        <v>0</v>
      </c>
      <c r="BJ65">
        <f t="shared" si="17"/>
        <v>176</v>
      </c>
      <c r="BK65">
        <v>200</v>
      </c>
      <c r="BL65">
        <f t="shared" si="18"/>
        <v>376</v>
      </c>
      <c r="BM65">
        <v>7</v>
      </c>
      <c r="BN65">
        <f t="shared" si="19"/>
        <v>5</v>
      </c>
      <c r="BO65">
        <f t="shared" si="20"/>
        <v>53.714285714285715</v>
      </c>
      <c r="BP65" t="s">
        <v>22</v>
      </c>
      <c r="BQ65">
        <v>898</v>
      </c>
      <c r="BR65">
        <v>0</v>
      </c>
      <c r="BS65">
        <v>0</v>
      </c>
      <c r="BT65">
        <f t="shared" si="21"/>
        <v>898</v>
      </c>
      <c r="BU65">
        <v>0</v>
      </c>
      <c r="BV65">
        <f t="shared" si="22"/>
        <v>898</v>
      </c>
      <c r="BW65">
        <v>5</v>
      </c>
      <c r="BX65">
        <f t="shared" si="23"/>
        <v>5</v>
      </c>
      <c r="BY65">
        <f t="shared" si="24"/>
        <v>179.6</v>
      </c>
      <c r="BZ65" t="s">
        <v>23</v>
      </c>
      <c r="CA65">
        <v>500</v>
      </c>
    </row>
    <row r="66" spans="1:79" ht="17.25" customHeight="1" x14ac:dyDescent="0.3">
      <c r="A66" s="2">
        <v>44554</v>
      </c>
      <c r="B66" t="s">
        <v>152</v>
      </c>
      <c r="C66" t="s">
        <v>153</v>
      </c>
      <c r="D66" t="s">
        <v>27</v>
      </c>
      <c r="E66" t="s">
        <v>4</v>
      </c>
      <c r="F66">
        <v>196</v>
      </c>
      <c r="G66">
        <v>0</v>
      </c>
      <c r="H66">
        <v>0</v>
      </c>
      <c r="I66">
        <v>-25</v>
      </c>
      <c r="J66">
        <f t="shared" ref="J66:J86" si="26">SUM(F66:I66)</f>
        <v>171</v>
      </c>
      <c r="K66">
        <v>0</v>
      </c>
      <c r="L66">
        <f t="shared" ref="L66:L86" si="27">SUM(J66:K66)</f>
        <v>171</v>
      </c>
      <c r="M66">
        <v>46</v>
      </c>
      <c r="N66">
        <v>1</v>
      </c>
      <c r="O66">
        <f t="shared" ref="O66:O86" si="28">IFERROR(L66/M66,0)</f>
        <v>3.7173913043478262</v>
      </c>
      <c r="P66" t="s">
        <v>15</v>
      </c>
      <c r="Q66">
        <v>162</v>
      </c>
      <c r="R66">
        <v>0</v>
      </c>
      <c r="S66">
        <v>0</v>
      </c>
      <c r="T66">
        <v>0</v>
      </c>
      <c r="U66">
        <f t="shared" ref="U66:U86" si="29">SUM(Q66:T66)</f>
        <v>162</v>
      </c>
      <c r="V66">
        <v>0</v>
      </c>
      <c r="W66">
        <f t="shared" ref="W66:W86" si="30">SUM(U66:V66)</f>
        <v>162</v>
      </c>
      <c r="X66">
        <v>8</v>
      </c>
      <c r="Y66">
        <v>2</v>
      </c>
      <c r="Z66">
        <f t="shared" ref="Z66:Z86" si="31">IFERROR(W66/X66,0)</f>
        <v>20.25</v>
      </c>
      <c r="AA66" t="s">
        <v>16</v>
      </c>
      <c r="AB66">
        <v>3284</v>
      </c>
      <c r="AC66">
        <v>0</v>
      </c>
      <c r="AE66">
        <v>-111</v>
      </c>
      <c r="AF66">
        <f t="shared" ref="AF66:AF86" si="32">SUM(AB66:AE66)</f>
        <v>3173</v>
      </c>
      <c r="AG66">
        <v>0</v>
      </c>
      <c r="AH66">
        <f t="shared" ref="AH66:AH86" si="33">SUM(AF66:AG66)</f>
        <v>3173</v>
      </c>
      <c r="AI66">
        <v>223</v>
      </c>
      <c r="AJ66">
        <f t="shared" ref="AJ66:AJ86" si="34">4+2</f>
        <v>6</v>
      </c>
      <c r="AK66">
        <f t="shared" si="25"/>
        <v>14.228699551569507</v>
      </c>
      <c r="AL66" t="s">
        <v>19</v>
      </c>
      <c r="AM66">
        <v>1367</v>
      </c>
      <c r="AN66">
        <v>270</v>
      </c>
      <c r="AO66">
        <v>-8</v>
      </c>
      <c r="AP66">
        <f t="shared" ref="AP66:AP86" si="35">SUM(AM66:AO66)</f>
        <v>1629</v>
      </c>
      <c r="AQ66">
        <v>0</v>
      </c>
      <c r="AR66">
        <f t="shared" ref="AR66:AR86" si="36">SUM(AP66:AQ66)</f>
        <v>1629</v>
      </c>
      <c r="AS66">
        <v>85</v>
      </c>
      <c r="AT66">
        <f t="shared" ref="AT66:AT86" si="37">4+2</f>
        <v>6</v>
      </c>
      <c r="AU66">
        <f t="shared" ref="AU66:AU84" si="38">IFERROR(AR66/AS66,0)</f>
        <v>19.164705882352941</v>
      </c>
      <c r="AV66" t="s">
        <v>20</v>
      </c>
      <c r="AW66">
        <v>1141</v>
      </c>
      <c r="AX66">
        <v>0</v>
      </c>
      <c r="AY66">
        <v>-5</v>
      </c>
      <c r="AZ66">
        <f t="shared" ref="AZ66:AZ86" si="39">SUM(AW66:AY66)</f>
        <v>1136</v>
      </c>
      <c r="BA66">
        <v>0</v>
      </c>
      <c r="BB66">
        <f t="shared" ref="BB66:BB86" si="40">SUM(AZ66:BA66)</f>
        <v>1136</v>
      </c>
      <c r="BC66">
        <v>93</v>
      </c>
      <c r="BD66">
        <f t="shared" ref="BD66:BD86" si="41">5+2</f>
        <v>7</v>
      </c>
      <c r="BE66">
        <f t="shared" ref="BE66:BE86" si="42">IFERROR(BB66/BC66,0)</f>
        <v>12.21505376344086</v>
      </c>
      <c r="BF66" t="s">
        <v>21</v>
      </c>
      <c r="BG66">
        <v>667</v>
      </c>
      <c r="BH66">
        <v>0</v>
      </c>
      <c r="BI66">
        <v>0</v>
      </c>
      <c r="BJ66">
        <f t="shared" ref="BJ66:BJ86" si="43">SUM(BG66:BI66)</f>
        <v>667</v>
      </c>
      <c r="BK66">
        <v>0</v>
      </c>
      <c r="BL66">
        <f t="shared" ref="BL66:BL86" si="44">SUM(BJ66:BK66)</f>
        <v>667</v>
      </c>
      <c r="BM66">
        <v>29</v>
      </c>
      <c r="BN66">
        <f t="shared" ref="BN66:BN86" si="45">3+2</f>
        <v>5</v>
      </c>
      <c r="BO66">
        <f t="shared" ref="BO66:BO86" si="46">IFERROR(BL66/BM66,0)</f>
        <v>23</v>
      </c>
      <c r="BP66" t="s">
        <v>22</v>
      </c>
      <c r="BQ66">
        <v>615</v>
      </c>
      <c r="BR66">
        <v>0</v>
      </c>
      <c r="BS66">
        <v>-10</v>
      </c>
      <c r="BT66">
        <f t="shared" ref="BT66:BT86" si="47">SUM(BQ66:BS66)</f>
        <v>605</v>
      </c>
      <c r="BU66">
        <v>0</v>
      </c>
      <c r="BV66">
        <f t="shared" ref="BV66:BV86" si="48">SUM(BT66:BU66)</f>
        <v>605</v>
      </c>
      <c r="BW66">
        <v>19</v>
      </c>
      <c r="BX66">
        <f t="shared" ref="BX66:BX86" si="49">3+2</f>
        <v>5</v>
      </c>
      <c r="BY66">
        <f t="shared" ref="BY66:BY86" si="50">IFERROR(BV66/BW66,0)</f>
        <v>31.842105263157894</v>
      </c>
      <c r="BZ66" t="s">
        <v>23</v>
      </c>
      <c r="CA66">
        <v>0</v>
      </c>
    </row>
    <row r="67" spans="1:79" ht="17.25" customHeight="1" x14ac:dyDescent="0.3">
      <c r="A67" s="2">
        <v>44554</v>
      </c>
      <c r="B67" t="s">
        <v>154</v>
      </c>
      <c r="C67" t="s">
        <v>155</v>
      </c>
      <c r="D67" t="s">
        <v>27</v>
      </c>
      <c r="E67" t="s">
        <v>4</v>
      </c>
      <c r="F67">
        <v>221</v>
      </c>
      <c r="G67">
        <v>0</v>
      </c>
      <c r="H67">
        <v>0</v>
      </c>
      <c r="I67">
        <v>-73</v>
      </c>
      <c r="J67">
        <f t="shared" si="26"/>
        <v>148</v>
      </c>
      <c r="K67">
        <v>0</v>
      </c>
      <c r="L67">
        <f t="shared" si="27"/>
        <v>148</v>
      </c>
      <c r="M67">
        <v>33</v>
      </c>
      <c r="N67">
        <v>1</v>
      </c>
      <c r="O67">
        <f t="shared" si="28"/>
        <v>4.4848484848484844</v>
      </c>
      <c r="P67" t="s">
        <v>15</v>
      </c>
      <c r="Q67">
        <v>126</v>
      </c>
      <c r="R67">
        <v>0</v>
      </c>
      <c r="S67">
        <v>0</v>
      </c>
      <c r="T67">
        <v>0</v>
      </c>
      <c r="U67">
        <f t="shared" si="29"/>
        <v>126</v>
      </c>
      <c r="V67">
        <v>0</v>
      </c>
      <c r="W67">
        <f t="shared" si="30"/>
        <v>126</v>
      </c>
      <c r="X67">
        <v>5</v>
      </c>
      <c r="Y67">
        <v>2</v>
      </c>
      <c r="Z67">
        <f t="shared" si="31"/>
        <v>25.2</v>
      </c>
      <c r="AA67" t="s">
        <v>16</v>
      </c>
      <c r="AB67">
        <v>4271</v>
      </c>
      <c r="AC67">
        <v>0</v>
      </c>
      <c r="AE67">
        <v>-58</v>
      </c>
      <c r="AF67">
        <f t="shared" si="32"/>
        <v>4213</v>
      </c>
      <c r="AG67">
        <v>1920</v>
      </c>
      <c r="AH67">
        <f t="shared" si="33"/>
        <v>6133</v>
      </c>
      <c r="AI67">
        <v>196</v>
      </c>
      <c r="AJ67">
        <f t="shared" si="34"/>
        <v>6</v>
      </c>
      <c r="AK67">
        <f t="shared" ref="AK67:AK86" si="51">IFERROR(AH67/AI67,0)</f>
        <v>31.290816326530614</v>
      </c>
      <c r="AL67" t="s">
        <v>19</v>
      </c>
      <c r="AM67">
        <v>2152</v>
      </c>
      <c r="AN67">
        <v>280</v>
      </c>
      <c r="AO67">
        <v>-11</v>
      </c>
      <c r="AP67">
        <f t="shared" si="35"/>
        <v>2421</v>
      </c>
      <c r="AQ67">
        <v>480</v>
      </c>
      <c r="AR67">
        <f t="shared" si="36"/>
        <v>2901</v>
      </c>
      <c r="AS67">
        <v>74</v>
      </c>
      <c r="AT67">
        <f t="shared" si="37"/>
        <v>6</v>
      </c>
      <c r="AU67">
        <f t="shared" si="38"/>
        <v>39.202702702702702</v>
      </c>
      <c r="AV67" t="s">
        <v>20</v>
      </c>
      <c r="AW67">
        <v>1373</v>
      </c>
      <c r="AX67">
        <v>0</v>
      </c>
      <c r="AY67">
        <v>-5</v>
      </c>
      <c r="AZ67">
        <f t="shared" si="39"/>
        <v>1368</v>
      </c>
      <c r="BA67">
        <v>0</v>
      </c>
      <c r="BB67">
        <f t="shared" si="40"/>
        <v>1368</v>
      </c>
      <c r="BC67">
        <v>79</v>
      </c>
      <c r="BD67">
        <f t="shared" si="41"/>
        <v>7</v>
      </c>
      <c r="BE67">
        <f t="shared" si="42"/>
        <v>17.316455696202532</v>
      </c>
      <c r="BF67" t="s">
        <v>21</v>
      </c>
      <c r="BG67">
        <v>761</v>
      </c>
      <c r="BH67">
        <v>0</v>
      </c>
      <c r="BI67">
        <v>0</v>
      </c>
      <c r="BJ67">
        <f t="shared" si="43"/>
        <v>761</v>
      </c>
      <c r="BK67">
        <v>0</v>
      </c>
      <c r="BL67">
        <f t="shared" si="44"/>
        <v>761</v>
      </c>
      <c r="BM67">
        <v>25</v>
      </c>
      <c r="BN67">
        <f t="shared" si="45"/>
        <v>5</v>
      </c>
      <c r="BO67">
        <f t="shared" si="46"/>
        <v>30.44</v>
      </c>
      <c r="BP67" t="s">
        <v>22</v>
      </c>
      <c r="BQ67">
        <v>1204</v>
      </c>
      <c r="BR67">
        <v>0</v>
      </c>
      <c r="BS67">
        <v>-10</v>
      </c>
      <c r="BT67">
        <f t="shared" si="47"/>
        <v>1194</v>
      </c>
      <c r="BU67">
        <v>0</v>
      </c>
      <c r="BV67">
        <f t="shared" si="48"/>
        <v>1194</v>
      </c>
      <c r="BW67">
        <v>14</v>
      </c>
      <c r="BX67">
        <f t="shared" si="49"/>
        <v>5</v>
      </c>
      <c r="BY67">
        <f t="shared" si="50"/>
        <v>85.285714285714292</v>
      </c>
      <c r="BZ67" t="s">
        <v>23</v>
      </c>
      <c r="CA67">
        <v>-4144</v>
      </c>
    </row>
    <row r="68" spans="1:79" ht="17.25" customHeight="1" x14ac:dyDescent="0.3">
      <c r="A68" s="2">
        <v>44554</v>
      </c>
      <c r="B68" t="s">
        <v>156</v>
      </c>
      <c r="C68" t="s">
        <v>157</v>
      </c>
      <c r="D68" t="s">
        <v>27</v>
      </c>
      <c r="E68" t="s">
        <v>4</v>
      </c>
      <c r="F68">
        <v>418</v>
      </c>
      <c r="G68">
        <v>0</v>
      </c>
      <c r="H68">
        <v>0</v>
      </c>
      <c r="I68">
        <v>0</v>
      </c>
      <c r="J68">
        <f t="shared" si="26"/>
        <v>418</v>
      </c>
      <c r="K68">
        <v>0</v>
      </c>
      <c r="L68">
        <f t="shared" si="27"/>
        <v>418</v>
      </c>
      <c r="M68">
        <v>28</v>
      </c>
      <c r="N68">
        <v>1</v>
      </c>
      <c r="O68">
        <f t="shared" si="28"/>
        <v>14.928571428571429</v>
      </c>
      <c r="P68" t="s">
        <v>15</v>
      </c>
      <c r="Q68">
        <v>202</v>
      </c>
      <c r="R68">
        <v>0</v>
      </c>
      <c r="S68">
        <v>0</v>
      </c>
      <c r="T68">
        <v>0</v>
      </c>
      <c r="U68">
        <f t="shared" si="29"/>
        <v>202</v>
      </c>
      <c r="V68">
        <v>0</v>
      </c>
      <c r="W68">
        <f t="shared" si="30"/>
        <v>202</v>
      </c>
      <c r="X68">
        <v>1</v>
      </c>
      <c r="Y68">
        <v>2</v>
      </c>
      <c r="Z68">
        <f t="shared" si="31"/>
        <v>202</v>
      </c>
      <c r="AA68" t="s">
        <v>16</v>
      </c>
      <c r="AB68">
        <v>2129</v>
      </c>
      <c r="AC68">
        <v>0</v>
      </c>
      <c r="AE68">
        <v>-17</v>
      </c>
      <c r="AF68">
        <f t="shared" si="32"/>
        <v>2112</v>
      </c>
      <c r="AG68">
        <v>400</v>
      </c>
      <c r="AH68">
        <f t="shared" si="33"/>
        <v>2512</v>
      </c>
      <c r="AI68">
        <v>67</v>
      </c>
      <c r="AJ68">
        <f t="shared" si="34"/>
        <v>6</v>
      </c>
      <c r="AK68">
        <f t="shared" si="51"/>
        <v>37.492537313432834</v>
      </c>
      <c r="AL68" t="s">
        <v>19</v>
      </c>
      <c r="AM68">
        <v>857</v>
      </c>
      <c r="AN68">
        <v>0</v>
      </c>
      <c r="AO68">
        <v>0</v>
      </c>
      <c r="AP68">
        <f t="shared" si="35"/>
        <v>857</v>
      </c>
      <c r="AQ68">
        <v>400</v>
      </c>
      <c r="AR68">
        <f t="shared" si="36"/>
        <v>1257</v>
      </c>
      <c r="AS68">
        <v>23</v>
      </c>
      <c r="AT68">
        <f t="shared" si="37"/>
        <v>6</v>
      </c>
      <c r="AU68">
        <f t="shared" si="38"/>
        <v>54.652173913043477</v>
      </c>
      <c r="AV68" t="s">
        <v>20</v>
      </c>
      <c r="AW68">
        <v>1595</v>
      </c>
      <c r="AX68">
        <v>0</v>
      </c>
      <c r="AY68">
        <v>0</v>
      </c>
      <c r="AZ68">
        <f t="shared" si="39"/>
        <v>1595</v>
      </c>
      <c r="BA68">
        <v>0</v>
      </c>
      <c r="BB68">
        <f t="shared" si="40"/>
        <v>1595</v>
      </c>
      <c r="BC68">
        <v>35</v>
      </c>
      <c r="BD68">
        <f t="shared" si="41"/>
        <v>7</v>
      </c>
      <c r="BE68">
        <f t="shared" si="42"/>
        <v>45.571428571428569</v>
      </c>
      <c r="BF68" t="s">
        <v>21</v>
      </c>
      <c r="BG68">
        <v>821</v>
      </c>
      <c r="BH68">
        <v>0</v>
      </c>
      <c r="BI68">
        <v>0</v>
      </c>
      <c r="BJ68">
        <f t="shared" si="43"/>
        <v>821</v>
      </c>
      <c r="BK68">
        <v>0</v>
      </c>
      <c r="BL68">
        <f t="shared" si="44"/>
        <v>821</v>
      </c>
      <c r="BM68">
        <v>9</v>
      </c>
      <c r="BN68">
        <f t="shared" si="45"/>
        <v>5</v>
      </c>
      <c r="BO68">
        <f t="shared" si="46"/>
        <v>91.222222222222229</v>
      </c>
      <c r="BP68" t="s">
        <v>22</v>
      </c>
      <c r="BQ68">
        <v>2771</v>
      </c>
      <c r="BR68">
        <v>0</v>
      </c>
      <c r="BS68">
        <v>0</v>
      </c>
      <c r="BT68">
        <f t="shared" si="47"/>
        <v>2771</v>
      </c>
      <c r="BU68">
        <v>0</v>
      </c>
      <c r="BV68">
        <f t="shared" si="48"/>
        <v>2771</v>
      </c>
      <c r="BW68">
        <v>22</v>
      </c>
      <c r="BX68">
        <f t="shared" si="49"/>
        <v>5</v>
      </c>
      <c r="BY68">
        <f t="shared" si="50"/>
        <v>125.95454545454545</v>
      </c>
      <c r="BZ68" t="s">
        <v>23</v>
      </c>
      <c r="CA68">
        <v>1680</v>
      </c>
    </row>
    <row r="69" spans="1:79" ht="17.25" customHeight="1" x14ac:dyDescent="0.3">
      <c r="A69" s="2">
        <v>44554</v>
      </c>
      <c r="B69" t="s">
        <v>158</v>
      </c>
      <c r="C69" t="s">
        <v>159</v>
      </c>
      <c r="D69" t="s">
        <v>27</v>
      </c>
      <c r="E69" t="s">
        <v>4</v>
      </c>
      <c r="F69">
        <v>126</v>
      </c>
      <c r="G69">
        <v>0</v>
      </c>
      <c r="H69">
        <v>0</v>
      </c>
      <c r="I69">
        <v>0</v>
      </c>
      <c r="J69">
        <f t="shared" si="26"/>
        <v>126</v>
      </c>
      <c r="K69">
        <v>0</v>
      </c>
      <c r="L69">
        <f t="shared" si="27"/>
        <v>126</v>
      </c>
      <c r="M69">
        <v>2</v>
      </c>
      <c r="N69">
        <v>1</v>
      </c>
      <c r="O69">
        <f t="shared" si="28"/>
        <v>63</v>
      </c>
      <c r="P69" t="s">
        <v>15</v>
      </c>
      <c r="Q69">
        <v>42</v>
      </c>
      <c r="R69">
        <v>200</v>
      </c>
      <c r="S69">
        <v>0</v>
      </c>
      <c r="T69">
        <v>0</v>
      </c>
      <c r="U69">
        <f t="shared" si="29"/>
        <v>242</v>
      </c>
      <c r="V69">
        <v>0</v>
      </c>
      <c r="W69">
        <f t="shared" si="30"/>
        <v>242</v>
      </c>
      <c r="X69">
        <v>0</v>
      </c>
      <c r="Y69">
        <v>2</v>
      </c>
      <c r="Z69">
        <f t="shared" si="31"/>
        <v>0</v>
      </c>
      <c r="AA69" t="s">
        <v>16</v>
      </c>
      <c r="AB69">
        <v>1757</v>
      </c>
      <c r="AC69">
        <v>0</v>
      </c>
      <c r="AE69">
        <v>0</v>
      </c>
      <c r="AF69">
        <f t="shared" si="32"/>
        <v>1757</v>
      </c>
      <c r="AG69">
        <v>0</v>
      </c>
      <c r="AH69">
        <f t="shared" si="33"/>
        <v>1757</v>
      </c>
      <c r="AI69">
        <v>4</v>
      </c>
      <c r="AJ69">
        <f t="shared" si="34"/>
        <v>6</v>
      </c>
      <c r="AK69">
        <f t="shared" si="51"/>
        <v>439.25</v>
      </c>
      <c r="AL69" t="s">
        <v>19</v>
      </c>
      <c r="AM69">
        <v>576</v>
      </c>
      <c r="AN69">
        <v>1267</v>
      </c>
      <c r="AO69">
        <v>0</v>
      </c>
      <c r="AP69">
        <f t="shared" si="35"/>
        <v>1843</v>
      </c>
      <c r="AQ69">
        <v>0</v>
      </c>
      <c r="AR69">
        <f t="shared" si="36"/>
        <v>1843</v>
      </c>
      <c r="AS69">
        <v>1</v>
      </c>
      <c r="AT69">
        <f t="shared" si="37"/>
        <v>6</v>
      </c>
      <c r="AU69">
        <f t="shared" si="38"/>
        <v>1843</v>
      </c>
      <c r="AV69" t="s">
        <v>20</v>
      </c>
      <c r="AW69">
        <v>85</v>
      </c>
      <c r="AX69">
        <v>100</v>
      </c>
      <c r="AY69">
        <v>0</v>
      </c>
      <c r="AZ69">
        <f t="shared" si="39"/>
        <v>185</v>
      </c>
      <c r="BA69">
        <v>0</v>
      </c>
      <c r="BB69">
        <f t="shared" si="40"/>
        <v>185</v>
      </c>
      <c r="BC69">
        <v>3</v>
      </c>
      <c r="BD69">
        <f t="shared" si="41"/>
        <v>7</v>
      </c>
      <c r="BE69">
        <f t="shared" si="42"/>
        <v>61.666666666666664</v>
      </c>
      <c r="BF69" t="s">
        <v>21</v>
      </c>
      <c r="BG69">
        <v>24</v>
      </c>
      <c r="BH69">
        <v>40</v>
      </c>
      <c r="BI69">
        <v>0</v>
      </c>
      <c r="BJ69">
        <f t="shared" si="43"/>
        <v>64</v>
      </c>
      <c r="BK69">
        <v>0</v>
      </c>
      <c r="BL69">
        <f t="shared" si="44"/>
        <v>64</v>
      </c>
      <c r="BM69">
        <v>1</v>
      </c>
      <c r="BN69">
        <f t="shared" si="45"/>
        <v>5</v>
      </c>
      <c r="BO69">
        <f t="shared" si="46"/>
        <v>64</v>
      </c>
      <c r="BP69" t="s">
        <v>22</v>
      </c>
      <c r="BQ69">
        <v>25</v>
      </c>
      <c r="BR69">
        <v>200</v>
      </c>
      <c r="BS69">
        <v>0</v>
      </c>
      <c r="BT69">
        <f t="shared" si="47"/>
        <v>225</v>
      </c>
      <c r="BU69">
        <v>0</v>
      </c>
      <c r="BV69">
        <f t="shared" si="48"/>
        <v>225</v>
      </c>
      <c r="BW69">
        <v>0</v>
      </c>
      <c r="BX69">
        <f t="shared" si="49"/>
        <v>5</v>
      </c>
      <c r="BY69">
        <f t="shared" si="50"/>
        <v>0</v>
      </c>
      <c r="BZ69" t="s">
        <v>23</v>
      </c>
      <c r="CA69">
        <v>1400</v>
      </c>
    </row>
    <row r="70" spans="1:79" ht="17.25" customHeight="1" x14ac:dyDescent="0.3">
      <c r="A70" s="2">
        <v>44554</v>
      </c>
      <c r="B70" t="s">
        <v>160</v>
      </c>
      <c r="C70" t="s">
        <v>161</v>
      </c>
      <c r="D70" t="s">
        <v>27</v>
      </c>
      <c r="E70" t="s">
        <v>4</v>
      </c>
      <c r="F70">
        <v>0</v>
      </c>
      <c r="G70">
        <v>0</v>
      </c>
      <c r="H70">
        <v>0</v>
      </c>
      <c r="I70">
        <v>0</v>
      </c>
      <c r="J70">
        <f t="shared" si="26"/>
        <v>0</v>
      </c>
      <c r="K70">
        <v>0</v>
      </c>
      <c r="L70">
        <f t="shared" si="27"/>
        <v>0</v>
      </c>
      <c r="M70">
        <v>10</v>
      </c>
      <c r="N70">
        <v>1</v>
      </c>
      <c r="O70">
        <f t="shared" si="28"/>
        <v>0</v>
      </c>
      <c r="P70" t="s">
        <v>15</v>
      </c>
      <c r="Q70">
        <v>3</v>
      </c>
      <c r="R70">
        <v>0</v>
      </c>
      <c r="S70">
        <v>0</v>
      </c>
      <c r="T70">
        <v>0</v>
      </c>
      <c r="U70">
        <f t="shared" si="29"/>
        <v>3</v>
      </c>
      <c r="V70">
        <v>0</v>
      </c>
      <c r="W70">
        <f t="shared" si="30"/>
        <v>3</v>
      </c>
      <c r="X70">
        <v>1</v>
      </c>
      <c r="Y70">
        <v>2</v>
      </c>
      <c r="Z70">
        <f t="shared" si="31"/>
        <v>3</v>
      </c>
      <c r="AA70" t="s">
        <v>16</v>
      </c>
      <c r="AB70">
        <v>5</v>
      </c>
      <c r="AC70">
        <v>0</v>
      </c>
      <c r="AE70">
        <v>0</v>
      </c>
      <c r="AF70">
        <f t="shared" si="32"/>
        <v>5</v>
      </c>
      <c r="AG70">
        <v>0</v>
      </c>
      <c r="AH70">
        <f t="shared" si="33"/>
        <v>5</v>
      </c>
      <c r="AI70">
        <v>5</v>
      </c>
      <c r="AJ70">
        <f>4+2</f>
        <v>6</v>
      </c>
      <c r="AK70">
        <f t="shared" si="51"/>
        <v>1</v>
      </c>
      <c r="AL70" t="s">
        <v>19</v>
      </c>
      <c r="AM70">
        <v>8</v>
      </c>
      <c r="AN70">
        <v>0</v>
      </c>
      <c r="AO70">
        <v>0</v>
      </c>
      <c r="AP70">
        <f t="shared" si="35"/>
        <v>8</v>
      </c>
      <c r="AQ70">
        <v>0</v>
      </c>
      <c r="AR70">
        <f t="shared" si="36"/>
        <v>8</v>
      </c>
      <c r="AS70">
        <v>4</v>
      </c>
      <c r="AT70">
        <f t="shared" si="37"/>
        <v>6</v>
      </c>
      <c r="AU70">
        <f t="shared" si="38"/>
        <v>2</v>
      </c>
      <c r="AV70" t="s">
        <v>20</v>
      </c>
      <c r="AW70">
        <v>0</v>
      </c>
      <c r="AX70">
        <v>0</v>
      </c>
      <c r="AY70">
        <v>0</v>
      </c>
      <c r="AZ70">
        <f t="shared" si="39"/>
        <v>0</v>
      </c>
      <c r="BA70">
        <v>0</v>
      </c>
      <c r="BB70">
        <f t="shared" si="40"/>
        <v>0</v>
      </c>
      <c r="BC70">
        <v>7</v>
      </c>
      <c r="BD70">
        <f t="shared" si="41"/>
        <v>7</v>
      </c>
      <c r="BE70">
        <f t="shared" si="42"/>
        <v>0</v>
      </c>
      <c r="BF70" t="s">
        <v>21</v>
      </c>
      <c r="BG70">
        <v>0</v>
      </c>
      <c r="BH70">
        <v>0</v>
      </c>
      <c r="BI70">
        <v>0</v>
      </c>
      <c r="BJ70">
        <f t="shared" si="43"/>
        <v>0</v>
      </c>
      <c r="BK70">
        <v>0</v>
      </c>
      <c r="BL70">
        <f t="shared" si="44"/>
        <v>0</v>
      </c>
      <c r="BM70">
        <v>4</v>
      </c>
      <c r="BN70">
        <f t="shared" si="45"/>
        <v>5</v>
      </c>
      <c r="BO70">
        <f t="shared" si="46"/>
        <v>0</v>
      </c>
      <c r="BP70" t="s">
        <v>22</v>
      </c>
      <c r="BQ70">
        <v>6</v>
      </c>
      <c r="BR70">
        <v>0</v>
      </c>
      <c r="BS70">
        <v>0</v>
      </c>
      <c r="BT70">
        <f t="shared" si="47"/>
        <v>6</v>
      </c>
      <c r="BU70">
        <v>0</v>
      </c>
      <c r="BV70">
        <f t="shared" si="48"/>
        <v>6</v>
      </c>
      <c r="BW70">
        <v>9</v>
      </c>
      <c r="BX70">
        <f t="shared" si="49"/>
        <v>5</v>
      </c>
      <c r="BY70">
        <f t="shared" si="50"/>
        <v>0.66666666666666663</v>
      </c>
      <c r="BZ70" t="s">
        <v>23</v>
      </c>
      <c r="CA70">
        <v>0</v>
      </c>
    </row>
    <row r="71" spans="1:79" ht="17.25" customHeight="1" x14ac:dyDescent="0.3">
      <c r="A71" s="2">
        <v>44554</v>
      </c>
      <c r="B71" t="s">
        <v>162</v>
      </c>
      <c r="C71" t="s">
        <v>163</v>
      </c>
      <c r="D71" t="s">
        <v>27</v>
      </c>
      <c r="E71" t="s">
        <v>4</v>
      </c>
      <c r="F71">
        <v>252</v>
      </c>
      <c r="G71">
        <v>0</v>
      </c>
      <c r="H71">
        <v>0</v>
      </c>
      <c r="I71">
        <v>-21</v>
      </c>
      <c r="J71">
        <f t="shared" si="26"/>
        <v>231</v>
      </c>
      <c r="K71">
        <v>0</v>
      </c>
      <c r="L71">
        <f t="shared" si="27"/>
        <v>231</v>
      </c>
      <c r="M71">
        <v>3</v>
      </c>
      <c r="N71">
        <v>1</v>
      </c>
      <c r="O71">
        <f t="shared" si="28"/>
        <v>77</v>
      </c>
      <c r="P71" t="s">
        <v>15</v>
      </c>
      <c r="Q71">
        <v>50</v>
      </c>
      <c r="R71">
        <v>0</v>
      </c>
      <c r="S71">
        <v>0</v>
      </c>
      <c r="T71">
        <v>0</v>
      </c>
      <c r="U71">
        <f t="shared" si="29"/>
        <v>50</v>
      </c>
      <c r="V71">
        <v>0</v>
      </c>
      <c r="W71">
        <f t="shared" si="30"/>
        <v>50</v>
      </c>
      <c r="X71">
        <v>1</v>
      </c>
      <c r="Y71">
        <v>2</v>
      </c>
      <c r="Z71">
        <f t="shared" si="31"/>
        <v>50</v>
      </c>
      <c r="AA71" t="s">
        <v>16</v>
      </c>
      <c r="AB71">
        <v>137</v>
      </c>
      <c r="AC71">
        <v>0</v>
      </c>
      <c r="AE71">
        <v>0</v>
      </c>
      <c r="AF71">
        <f t="shared" si="32"/>
        <v>137</v>
      </c>
      <c r="AG71">
        <v>0</v>
      </c>
      <c r="AH71">
        <f t="shared" si="33"/>
        <v>137</v>
      </c>
      <c r="AI71">
        <v>13</v>
      </c>
      <c r="AJ71">
        <f t="shared" si="34"/>
        <v>6</v>
      </c>
      <c r="AK71">
        <f t="shared" si="51"/>
        <v>10.538461538461538</v>
      </c>
      <c r="AL71" t="s">
        <v>19</v>
      </c>
      <c r="AM71">
        <v>70</v>
      </c>
      <c r="AN71">
        <v>0</v>
      </c>
      <c r="AO71">
        <v>0</v>
      </c>
      <c r="AP71">
        <f t="shared" si="35"/>
        <v>70</v>
      </c>
      <c r="AQ71">
        <v>0</v>
      </c>
      <c r="AR71">
        <f t="shared" si="36"/>
        <v>70</v>
      </c>
      <c r="AS71">
        <v>2</v>
      </c>
      <c r="AT71">
        <f t="shared" si="37"/>
        <v>6</v>
      </c>
      <c r="AU71">
        <f t="shared" si="38"/>
        <v>35</v>
      </c>
      <c r="AV71" t="s">
        <v>20</v>
      </c>
      <c r="AW71">
        <v>2</v>
      </c>
      <c r="AX71">
        <v>0</v>
      </c>
      <c r="AY71">
        <v>0</v>
      </c>
      <c r="AZ71">
        <f t="shared" si="39"/>
        <v>2</v>
      </c>
      <c r="BA71">
        <v>0</v>
      </c>
      <c r="BB71">
        <f t="shared" si="40"/>
        <v>2</v>
      </c>
      <c r="BC71">
        <v>2</v>
      </c>
      <c r="BD71">
        <f t="shared" si="41"/>
        <v>7</v>
      </c>
      <c r="BE71">
        <f t="shared" si="42"/>
        <v>1</v>
      </c>
      <c r="BF71" t="s">
        <v>21</v>
      </c>
      <c r="BG71">
        <v>180</v>
      </c>
      <c r="BH71">
        <v>0</v>
      </c>
      <c r="BI71">
        <v>0</v>
      </c>
      <c r="BJ71">
        <f t="shared" si="43"/>
        <v>180</v>
      </c>
      <c r="BK71">
        <v>0</v>
      </c>
      <c r="BL71">
        <f t="shared" si="44"/>
        <v>180</v>
      </c>
      <c r="BM71">
        <v>1</v>
      </c>
      <c r="BN71">
        <f t="shared" si="45"/>
        <v>5</v>
      </c>
      <c r="BO71">
        <f t="shared" si="46"/>
        <v>180</v>
      </c>
      <c r="BP71" t="s">
        <v>22</v>
      </c>
      <c r="BQ71">
        <v>690</v>
      </c>
      <c r="BR71">
        <v>0</v>
      </c>
      <c r="BS71">
        <v>0</v>
      </c>
      <c r="BT71">
        <f t="shared" si="47"/>
        <v>690</v>
      </c>
      <c r="BU71">
        <v>0</v>
      </c>
      <c r="BV71">
        <f t="shared" si="48"/>
        <v>690</v>
      </c>
      <c r="BW71">
        <v>3</v>
      </c>
      <c r="BX71">
        <f t="shared" si="49"/>
        <v>5</v>
      </c>
      <c r="BY71">
        <f t="shared" si="50"/>
        <v>230</v>
      </c>
      <c r="BZ71" t="s">
        <v>23</v>
      </c>
      <c r="CA71">
        <v>116</v>
      </c>
    </row>
    <row r="72" spans="1:79" ht="17.25" customHeight="1" x14ac:dyDescent="0.3">
      <c r="A72" s="2">
        <v>44554</v>
      </c>
      <c r="B72" t="s">
        <v>164</v>
      </c>
      <c r="C72" t="s">
        <v>165</v>
      </c>
      <c r="D72" t="s">
        <v>27</v>
      </c>
      <c r="E72" t="s">
        <v>4</v>
      </c>
      <c r="F72">
        <v>0</v>
      </c>
      <c r="G72">
        <v>0</v>
      </c>
      <c r="H72">
        <v>0</v>
      </c>
      <c r="I72">
        <v>0</v>
      </c>
      <c r="J72">
        <f t="shared" si="26"/>
        <v>0</v>
      </c>
      <c r="K72">
        <v>0</v>
      </c>
      <c r="L72">
        <f t="shared" si="27"/>
        <v>0</v>
      </c>
      <c r="M72">
        <v>7</v>
      </c>
      <c r="N72">
        <v>1</v>
      </c>
      <c r="O72">
        <f t="shared" si="28"/>
        <v>0</v>
      </c>
      <c r="P72" t="s">
        <v>15</v>
      </c>
      <c r="Q72">
        <v>19</v>
      </c>
      <c r="R72">
        <v>0</v>
      </c>
      <c r="S72">
        <v>0</v>
      </c>
      <c r="T72">
        <v>0</v>
      </c>
      <c r="U72">
        <f t="shared" si="29"/>
        <v>19</v>
      </c>
      <c r="V72">
        <v>0</v>
      </c>
      <c r="W72">
        <f t="shared" si="30"/>
        <v>19</v>
      </c>
      <c r="X72">
        <v>2</v>
      </c>
      <c r="Y72">
        <v>2</v>
      </c>
      <c r="Z72">
        <f t="shared" si="31"/>
        <v>9.5</v>
      </c>
      <c r="AA72" t="s">
        <v>16</v>
      </c>
      <c r="AB72">
        <v>174</v>
      </c>
      <c r="AC72">
        <v>0</v>
      </c>
      <c r="AE72">
        <v>0</v>
      </c>
      <c r="AF72">
        <f t="shared" si="32"/>
        <v>174</v>
      </c>
      <c r="AG72">
        <v>0</v>
      </c>
      <c r="AH72">
        <f t="shared" si="33"/>
        <v>174</v>
      </c>
      <c r="AI72">
        <v>3</v>
      </c>
      <c r="AJ72">
        <f t="shared" si="34"/>
        <v>6</v>
      </c>
      <c r="AK72">
        <f t="shared" si="51"/>
        <v>58</v>
      </c>
      <c r="AL72" t="s">
        <v>19</v>
      </c>
      <c r="AM72">
        <v>12</v>
      </c>
      <c r="AN72">
        <v>0</v>
      </c>
      <c r="AO72">
        <v>0</v>
      </c>
      <c r="AP72">
        <f t="shared" si="35"/>
        <v>12</v>
      </c>
      <c r="AQ72">
        <v>0</v>
      </c>
      <c r="AR72">
        <f t="shared" si="36"/>
        <v>12</v>
      </c>
      <c r="AS72">
        <v>1</v>
      </c>
      <c r="AT72">
        <f t="shared" si="37"/>
        <v>6</v>
      </c>
      <c r="AU72">
        <f t="shared" si="38"/>
        <v>12</v>
      </c>
      <c r="AV72" t="s">
        <v>20</v>
      </c>
      <c r="AW72">
        <v>268</v>
      </c>
      <c r="AX72">
        <v>0</v>
      </c>
      <c r="AY72">
        <v>0</v>
      </c>
      <c r="AZ72">
        <f t="shared" si="39"/>
        <v>268</v>
      </c>
      <c r="BA72">
        <v>200</v>
      </c>
      <c r="BB72">
        <f t="shared" si="40"/>
        <v>468</v>
      </c>
      <c r="BC72">
        <v>1</v>
      </c>
      <c r="BD72">
        <f t="shared" si="41"/>
        <v>7</v>
      </c>
      <c r="BE72">
        <f t="shared" si="42"/>
        <v>468</v>
      </c>
      <c r="BF72" t="s">
        <v>21</v>
      </c>
      <c r="BG72">
        <v>105</v>
      </c>
      <c r="BH72">
        <v>0</v>
      </c>
      <c r="BI72">
        <v>0</v>
      </c>
      <c r="BJ72">
        <f t="shared" si="43"/>
        <v>105</v>
      </c>
      <c r="BK72">
        <v>0</v>
      </c>
      <c r="BL72">
        <f t="shared" si="44"/>
        <v>105</v>
      </c>
      <c r="BM72">
        <v>1</v>
      </c>
      <c r="BN72">
        <f t="shared" si="45"/>
        <v>5</v>
      </c>
      <c r="BO72">
        <f t="shared" si="46"/>
        <v>105</v>
      </c>
      <c r="BP72" t="s">
        <v>22</v>
      </c>
      <c r="BQ72">
        <v>212</v>
      </c>
      <c r="BR72">
        <v>0</v>
      </c>
      <c r="BS72">
        <v>-67</v>
      </c>
      <c r="BT72">
        <f t="shared" si="47"/>
        <v>145</v>
      </c>
      <c r="BU72">
        <v>0</v>
      </c>
      <c r="BV72">
        <f t="shared" si="48"/>
        <v>145</v>
      </c>
      <c r="BW72">
        <v>4</v>
      </c>
      <c r="BX72">
        <f t="shared" si="49"/>
        <v>5</v>
      </c>
      <c r="BY72">
        <f t="shared" si="50"/>
        <v>36.25</v>
      </c>
      <c r="BZ72" t="s">
        <v>23</v>
      </c>
      <c r="CA72">
        <v>0</v>
      </c>
    </row>
    <row r="73" spans="1:79" ht="17.25" customHeight="1" x14ac:dyDescent="0.3">
      <c r="A73" s="2">
        <v>44554</v>
      </c>
      <c r="B73" t="s">
        <v>166</v>
      </c>
      <c r="C73" t="s">
        <v>167</v>
      </c>
      <c r="D73" t="s">
        <v>27</v>
      </c>
      <c r="E73" t="s">
        <v>4</v>
      </c>
      <c r="F73">
        <v>494</v>
      </c>
      <c r="G73">
        <v>720</v>
      </c>
      <c r="H73">
        <v>0</v>
      </c>
      <c r="I73">
        <v>0</v>
      </c>
      <c r="J73">
        <f t="shared" si="26"/>
        <v>1214</v>
      </c>
      <c r="K73">
        <v>0</v>
      </c>
      <c r="L73">
        <f t="shared" si="27"/>
        <v>1214</v>
      </c>
      <c r="M73">
        <v>64</v>
      </c>
      <c r="N73">
        <v>1</v>
      </c>
      <c r="O73">
        <f t="shared" si="28"/>
        <v>18.96875</v>
      </c>
      <c r="P73" t="s">
        <v>15</v>
      </c>
      <c r="Q73">
        <v>30</v>
      </c>
      <c r="R73">
        <v>0</v>
      </c>
      <c r="S73">
        <v>0</v>
      </c>
      <c r="T73">
        <v>0</v>
      </c>
      <c r="U73">
        <f t="shared" si="29"/>
        <v>30</v>
      </c>
      <c r="V73">
        <v>0</v>
      </c>
      <c r="W73">
        <f t="shared" si="30"/>
        <v>30</v>
      </c>
      <c r="X73">
        <v>1</v>
      </c>
      <c r="Y73">
        <v>2</v>
      </c>
      <c r="Z73">
        <f t="shared" si="31"/>
        <v>30</v>
      </c>
      <c r="AA73" t="s">
        <v>16</v>
      </c>
      <c r="AB73">
        <v>5640</v>
      </c>
      <c r="AC73">
        <v>0</v>
      </c>
      <c r="AE73">
        <v>-300</v>
      </c>
      <c r="AF73">
        <f t="shared" si="32"/>
        <v>5340</v>
      </c>
      <c r="AG73">
        <v>0</v>
      </c>
      <c r="AH73">
        <f t="shared" si="33"/>
        <v>5340</v>
      </c>
      <c r="AI73">
        <v>28</v>
      </c>
      <c r="AJ73">
        <f t="shared" si="34"/>
        <v>6</v>
      </c>
      <c r="AK73">
        <f t="shared" si="51"/>
        <v>190.71428571428572</v>
      </c>
      <c r="AL73" t="s">
        <v>19</v>
      </c>
      <c r="AM73">
        <v>476</v>
      </c>
      <c r="AN73">
        <v>520</v>
      </c>
      <c r="AO73">
        <v>-50</v>
      </c>
      <c r="AP73">
        <f t="shared" si="35"/>
        <v>946</v>
      </c>
      <c r="AQ73">
        <v>300</v>
      </c>
      <c r="AR73">
        <f t="shared" si="36"/>
        <v>1246</v>
      </c>
      <c r="AS73">
        <v>30</v>
      </c>
      <c r="AT73">
        <f t="shared" si="37"/>
        <v>6</v>
      </c>
      <c r="AU73">
        <f t="shared" si="38"/>
        <v>41.533333333333331</v>
      </c>
      <c r="AV73" t="s">
        <v>20</v>
      </c>
      <c r="AW73">
        <v>0</v>
      </c>
      <c r="AX73">
        <v>220</v>
      </c>
      <c r="AY73">
        <v>0</v>
      </c>
      <c r="AZ73">
        <f t="shared" si="39"/>
        <v>220</v>
      </c>
      <c r="BA73">
        <v>0</v>
      </c>
      <c r="BB73">
        <f t="shared" si="40"/>
        <v>220</v>
      </c>
      <c r="BC73">
        <v>2</v>
      </c>
      <c r="BD73">
        <f t="shared" si="41"/>
        <v>7</v>
      </c>
      <c r="BE73">
        <f t="shared" si="42"/>
        <v>110</v>
      </c>
      <c r="BF73" t="s">
        <v>21</v>
      </c>
      <c r="BG73">
        <v>215</v>
      </c>
      <c r="BH73">
        <v>0</v>
      </c>
      <c r="BI73">
        <v>0</v>
      </c>
      <c r="BJ73">
        <f t="shared" si="43"/>
        <v>215</v>
      </c>
      <c r="BK73">
        <v>1500</v>
      </c>
      <c r="BL73">
        <f t="shared" si="44"/>
        <v>1715</v>
      </c>
      <c r="BM73">
        <v>6</v>
      </c>
      <c r="BN73">
        <f t="shared" si="45"/>
        <v>5</v>
      </c>
      <c r="BO73">
        <f t="shared" si="46"/>
        <v>285.83333333333331</v>
      </c>
      <c r="BP73" t="s">
        <v>22</v>
      </c>
      <c r="BQ73">
        <v>525</v>
      </c>
      <c r="BR73">
        <v>583</v>
      </c>
      <c r="BS73">
        <v>0</v>
      </c>
      <c r="BT73">
        <f t="shared" si="47"/>
        <v>1108</v>
      </c>
      <c r="BU73">
        <v>0</v>
      </c>
      <c r="BV73">
        <f t="shared" si="48"/>
        <v>1108</v>
      </c>
      <c r="BW73">
        <v>10</v>
      </c>
      <c r="BX73">
        <f t="shared" si="49"/>
        <v>5</v>
      </c>
      <c r="BY73">
        <f t="shared" si="50"/>
        <v>110.8</v>
      </c>
      <c r="BZ73" t="s">
        <v>23</v>
      </c>
      <c r="CA73">
        <v>-6900</v>
      </c>
    </row>
    <row r="74" spans="1:79" ht="17.25" customHeight="1" x14ac:dyDescent="0.3">
      <c r="A74" s="2">
        <v>44554</v>
      </c>
      <c r="B74" t="s">
        <v>168</v>
      </c>
      <c r="C74" t="s">
        <v>169</v>
      </c>
      <c r="D74" t="s">
        <v>27</v>
      </c>
      <c r="E74" t="s">
        <v>4</v>
      </c>
      <c r="F74">
        <v>384</v>
      </c>
      <c r="G74">
        <v>0</v>
      </c>
      <c r="H74">
        <v>0</v>
      </c>
      <c r="I74">
        <v>0</v>
      </c>
      <c r="J74">
        <f t="shared" si="26"/>
        <v>384</v>
      </c>
      <c r="K74">
        <v>0</v>
      </c>
      <c r="L74">
        <f t="shared" si="27"/>
        <v>384</v>
      </c>
      <c r="M74">
        <v>3</v>
      </c>
      <c r="N74">
        <v>1</v>
      </c>
      <c r="O74">
        <f t="shared" si="28"/>
        <v>128</v>
      </c>
      <c r="P74" t="s">
        <v>15</v>
      </c>
      <c r="Q74">
        <v>247</v>
      </c>
      <c r="R74">
        <v>0</v>
      </c>
      <c r="S74">
        <v>0</v>
      </c>
      <c r="T74">
        <v>0</v>
      </c>
      <c r="U74">
        <f t="shared" si="29"/>
        <v>247</v>
      </c>
      <c r="V74">
        <v>0</v>
      </c>
      <c r="W74">
        <f t="shared" si="30"/>
        <v>247</v>
      </c>
      <c r="X74">
        <v>1</v>
      </c>
      <c r="Y74">
        <v>2</v>
      </c>
      <c r="Z74">
        <f t="shared" si="31"/>
        <v>247</v>
      </c>
      <c r="AA74" t="s">
        <v>16</v>
      </c>
      <c r="AB74">
        <v>563</v>
      </c>
      <c r="AC74">
        <v>0</v>
      </c>
      <c r="AE74">
        <v>0</v>
      </c>
      <c r="AF74">
        <f t="shared" si="32"/>
        <v>563</v>
      </c>
      <c r="AG74">
        <v>0</v>
      </c>
      <c r="AH74">
        <f t="shared" si="33"/>
        <v>563</v>
      </c>
      <c r="AI74">
        <v>4</v>
      </c>
      <c r="AJ74">
        <f t="shared" si="34"/>
        <v>6</v>
      </c>
      <c r="AK74">
        <f t="shared" si="51"/>
        <v>140.75</v>
      </c>
      <c r="AL74" t="s">
        <v>19</v>
      </c>
      <c r="AM74">
        <v>269</v>
      </c>
      <c r="AN74">
        <v>710</v>
      </c>
      <c r="AO74">
        <v>0</v>
      </c>
      <c r="AP74">
        <f t="shared" si="35"/>
        <v>979</v>
      </c>
      <c r="AQ74">
        <v>0</v>
      </c>
      <c r="AR74">
        <f t="shared" si="36"/>
        <v>979</v>
      </c>
      <c r="AS74">
        <v>4</v>
      </c>
      <c r="AT74">
        <f t="shared" si="37"/>
        <v>6</v>
      </c>
      <c r="AU74">
        <f t="shared" si="38"/>
        <v>244.75</v>
      </c>
      <c r="AV74" t="s">
        <v>20</v>
      </c>
      <c r="AW74">
        <v>215</v>
      </c>
      <c r="AX74">
        <v>30</v>
      </c>
      <c r="AY74">
        <v>0</v>
      </c>
      <c r="AZ74">
        <f t="shared" si="39"/>
        <v>245</v>
      </c>
      <c r="BA74">
        <v>0</v>
      </c>
      <c r="BB74">
        <f t="shared" si="40"/>
        <v>245</v>
      </c>
      <c r="BC74">
        <v>1</v>
      </c>
      <c r="BD74">
        <f t="shared" si="41"/>
        <v>7</v>
      </c>
      <c r="BE74">
        <f t="shared" si="42"/>
        <v>245</v>
      </c>
      <c r="BF74" t="s">
        <v>21</v>
      </c>
      <c r="BG74">
        <v>565</v>
      </c>
      <c r="BH74">
        <v>380</v>
      </c>
      <c r="BI74">
        <v>0</v>
      </c>
      <c r="BJ74">
        <f t="shared" si="43"/>
        <v>945</v>
      </c>
      <c r="BK74">
        <v>0</v>
      </c>
      <c r="BL74">
        <f t="shared" si="44"/>
        <v>945</v>
      </c>
      <c r="BM74">
        <v>0</v>
      </c>
      <c r="BN74">
        <f t="shared" si="45"/>
        <v>5</v>
      </c>
      <c r="BO74">
        <f t="shared" si="46"/>
        <v>0</v>
      </c>
      <c r="BP74" t="s">
        <v>22</v>
      </c>
      <c r="BQ74">
        <v>118</v>
      </c>
      <c r="BR74">
        <v>250</v>
      </c>
      <c r="BS74">
        <v>0</v>
      </c>
      <c r="BT74">
        <f t="shared" si="47"/>
        <v>368</v>
      </c>
      <c r="BU74">
        <v>0</v>
      </c>
      <c r="BV74">
        <f t="shared" si="48"/>
        <v>368</v>
      </c>
      <c r="BW74">
        <v>2</v>
      </c>
      <c r="BX74">
        <f t="shared" si="49"/>
        <v>5</v>
      </c>
      <c r="BY74">
        <f t="shared" si="50"/>
        <v>184</v>
      </c>
      <c r="BZ74" t="s">
        <v>23</v>
      </c>
      <c r="CA74">
        <v>1500</v>
      </c>
    </row>
    <row r="75" spans="1:79" ht="17.25" customHeight="1" x14ac:dyDescent="0.3">
      <c r="A75" s="2">
        <v>44554</v>
      </c>
      <c r="B75" t="s">
        <v>170</v>
      </c>
      <c r="C75" t="s">
        <v>171</v>
      </c>
      <c r="D75" t="s">
        <v>27</v>
      </c>
      <c r="E75" t="s">
        <v>4</v>
      </c>
      <c r="F75">
        <v>93</v>
      </c>
      <c r="G75">
        <v>0</v>
      </c>
      <c r="H75">
        <v>0</v>
      </c>
      <c r="I75">
        <v>0</v>
      </c>
      <c r="J75">
        <f t="shared" si="26"/>
        <v>93</v>
      </c>
      <c r="K75">
        <v>0</v>
      </c>
      <c r="L75">
        <f t="shared" si="27"/>
        <v>93</v>
      </c>
      <c r="M75">
        <v>2</v>
      </c>
      <c r="N75">
        <v>1</v>
      </c>
      <c r="O75">
        <f t="shared" si="28"/>
        <v>46.5</v>
      </c>
      <c r="P75" t="s">
        <v>15</v>
      </c>
      <c r="Q75">
        <v>117</v>
      </c>
      <c r="R75">
        <v>0</v>
      </c>
      <c r="S75">
        <v>0</v>
      </c>
      <c r="T75">
        <v>0</v>
      </c>
      <c r="U75">
        <f t="shared" si="29"/>
        <v>117</v>
      </c>
      <c r="V75">
        <v>0</v>
      </c>
      <c r="W75">
        <f t="shared" si="30"/>
        <v>117</v>
      </c>
      <c r="X75">
        <v>0</v>
      </c>
      <c r="Y75">
        <v>2</v>
      </c>
      <c r="Z75">
        <f t="shared" si="31"/>
        <v>0</v>
      </c>
      <c r="AA75" t="s">
        <v>16</v>
      </c>
      <c r="AB75">
        <v>256</v>
      </c>
      <c r="AC75">
        <v>0</v>
      </c>
      <c r="AE75">
        <v>-5</v>
      </c>
      <c r="AF75">
        <f t="shared" si="32"/>
        <v>251</v>
      </c>
      <c r="AG75">
        <v>0</v>
      </c>
      <c r="AH75">
        <f t="shared" si="33"/>
        <v>251</v>
      </c>
      <c r="AI75">
        <v>4</v>
      </c>
      <c r="AJ75">
        <f t="shared" si="34"/>
        <v>6</v>
      </c>
      <c r="AK75">
        <f t="shared" si="51"/>
        <v>62.75</v>
      </c>
      <c r="AL75" t="s">
        <v>19</v>
      </c>
      <c r="AM75">
        <v>930</v>
      </c>
      <c r="AN75">
        <v>0</v>
      </c>
      <c r="AO75">
        <v>-2</v>
      </c>
      <c r="AP75">
        <f t="shared" si="35"/>
        <v>928</v>
      </c>
      <c r="AQ75">
        <v>0</v>
      </c>
      <c r="AR75">
        <f t="shared" si="36"/>
        <v>928</v>
      </c>
      <c r="AS75">
        <v>2</v>
      </c>
      <c r="AT75">
        <f t="shared" si="37"/>
        <v>6</v>
      </c>
      <c r="AU75">
        <f t="shared" si="38"/>
        <v>464</v>
      </c>
      <c r="AV75" t="s">
        <v>20</v>
      </c>
      <c r="AW75">
        <v>124</v>
      </c>
      <c r="AX75">
        <v>0</v>
      </c>
      <c r="AY75">
        <v>0</v>
      </c>
      <c r="AZ75">
        <f t="shared" si="39"/>
        <v>124</v>
      </c>
      <c r="BA75">
        <v>0</v>
      </c>
      <c r="BB75">
        <f t="shared" si="40"/>
        <v>124</v>
      </c>
      <c r="BC75">
        <v>3</v>
      </c>
      <c r="BD75">
        <f t="shared" si="41"/>
        <v>7</v>
      </c>
      <c r="BE75">
        <f t="shared" si="42"/>
        <v>41.333333333333336</v>
      </c>
      <c r="BF75" t="s">
        <v>21</v>
      </c>
      <c r="BG75">
        <v>414</v>
      </c>
      <c r="BH75">
        <v>0</v>
      </c>
      <c r="BI75">
        <v>0</v>
      </c>
      <c r="BJ75">
        <f t="shared" si="43"/>
        <v>414</v>
      </c>
      <c r="BK75">
        <v>0</v>
      </c>
      <c r="BL75">
        <f t="shared" si="44"/>
        <v>414</v>
      </c>
      <c r="BM75">
        <v>1</v>
      </c>
      <c r="BN75">
        <f t="shared" si="45"/>
        <v>5</v>
      </c>
      <c r="BO75">
        <f t="shared" si="46"/>
        <v>414</v>
      </c>
      <c r="BP75" t="s">
        <v>22</v>
      </c>
      <c r="BQ75">
        <v>769</v>
      </c>
      <c r="BR75">
        <v>0</v>
      </c>
      <c r="BS75">
        <v>0</v>
      </c>
      <c r="BT75">
        <f t="shared" si="47"/>
        <v>769</v>
      </c>
      <c r="BU75">
        <v>0</v>
      </c>
      <c r="BV75">
        <f t="shared" si="48"/>
        <v>769</v>
      </c>
      <c r="BW75">
        <v>2</v>
      </c>
      <c r="BX75">
        <f t="shared" si="49"/>
        <v>5</v>
      </c>
      <c r="BY75">
        <f t="shared" si="50"/>
        <v>384.5</v>
      </c>
      <c r="BZ75" t="s">
        <v>23</v>
      </c>
      <c r="CA75">
        <v>4200</v>
      </c>
    </row>
    <row r="76" spans="1:79" ht="17.25" customHeight="1" x14ac:dyDescent="0.3">
      <c r="A76" s="2">
        <v>44554</v>
      </c>
      <c r="B76" t="s">
        <v>172</v>
      </c>
      <c r="C76" t="s">
        <v>173</v>
      </c>
      <c r="D76" t="s">
        <v>27</v>
      </c>
      <c r="E76" t="s">
        <v>4</v>
      </c>
      <c r="F76">
        <v>150</v>
      </c>
      <c r="G76">
        <v>0</v>
      </c>
      <c r="H76">
        <v>0</v>
      </c>
      <c r="I76">
        <v>0</v>
      </c>
      <c r="J76">
        <f t="shared" si="26"/>
        <v>150</v>
      </c>
      <c r="K76">
        <v>0</v>
      </c>
      <c r="L76">
        <f t="shared" si="27"/>
        <v>150</v>
      </c>
      <c r="M76">
        <v>6</v>
      </c>
      <c r="N76">
        <v>1</v>
      </c>
      <c r="O76">
        <f t="shared" si="28"/>
        <v>25</v>
      </c>
      <c r="P76" t="s">
        <v>15</v>
      </c>
      <c r="Q76">
        <v>216</v>
      </c>
      <c r="R76">
        <v>0</v>
      </c>
      <c r="S76">
        <v>0</v>
      </c>
      <c r="T76">
        <v>0</v>
      </c>
      <c r="U76">
        <f t="shared" si="29"/>
        <v>216</v>
      </c>
      <c r="V76">
        <v>0</v>
      </c>
      <c r="W76">
        <f t="shared" si="30"/>
        <v>216</v>
      </c>
      <c r="X76">
        <v>2</v>
      </c>
      <c r="Y76">
        <v>2</v>
      </c>
      <c r="Z76">
        <f t="shared" si="31"/>
        <v>108</v>
      </c>
      <c r="AA76" t="s">
        <v>16</v>
      </c>
      <c r="AB76">
        <v>1525</v>
      </c>
      <c r="AC76">
        <v>0</v>
      </c>
      <c r="AE76">
        <v>0</v>
      </c>
      <c r="AF76">
        <f t="shared" si="32"/>
        <v>1525</v>
      </c>
      <c r="AG76">
        <v>0</v>
      </c>
      <c r="AH76">
        <f t="shared" si="33"/>
        <v>1525</v>
      </c>
      <c r="AI76">
        <v>2</v>
      </c>
      <c r="AJ76">
        <f t="shared" si="34"/>
        <v>6</v>
      </c>
      <c r="AK76">
        <f t="shared" si="51"/>
        <v>762.5</v>
      </c>
      <c r="AL76" t="s">
        <v>19</v>
      </c>
      <c r="AM76">
        <v>874</v>
      </c>
      <c r="AN76">
        <v>0</v>
      </c>
      <c r="AO76">
        <v>0</v>
      </c>
      <c r="AP76">
        <f t="shared" si="35"/>
        <v>874</v>
      </c>
      <c r="AQ76">
        <v>0</v>
      </c>
      <c r="AR76">
        <f t="shared" si="36"/>
        <v>874</v>
      </c>
      <c r="AS76">
        <v>10</v>
      </c>
      <c r="AT76">
        <f t="shared" si="37"/>
        <v>6</v>
      </c>
      <c r="AU76">
        <f t="shared" si="38"/>
        <v>87.4</v>
      </c>
      <c r="AV76" t="s">
        <v>20</v>
      </c>
      <c r="AW76">
        <v>117</v>
      </c>
      <c r="AX76">
        <v>15</v>
      </c>
      <c r="AY76">
        <v>0</v>
      </c>
      <c r="AZ76">
        <f t="shared" si="39"/>
        <v>132</v>
      </c>
      <c r="BA76">
        <v>0</v>
      </c>
      <c r="BB76">
        <f t="shared" si="40"/>
        <v>132</v>
      </c>
      <c r="BC76">
        <v>1</v>
      </c>
      <c r="BD76">
        <f t="shared" si="41"/>
        <v>7</v>
      </c>
      <c r="BE76">
        <f t="shared" si="42"/>
        <v>132</v>
      </c>
      <c r="BF76" t="s">
        <v>21</v>
      </c>
      <c r="BG76">
        <v>512</v>
      </c>
      <c r="BH76">
        <v>0</v>
      </c>
      <c r="BI76">
        <v>-1</v>
      </c>
      <c r="BJ76">
        <f t="shared" si="43"/>
        <v>511</v>
      </c>
      <c r="BK76">
        <v>0</v>
      </c>
      <c r="BL76">
        <f t="shared" si="44"/>
        <v>511</v>
      </c>
      <c r="BM76">
        <v>2</v>
      </c>
      <c r="BN76">
        <f t="shared" si="45"/>
        <v>5</v>
      </c>
      <c r="BO76">
        <f t="shared" si="46"/>
        <v>255.5</v>
      </c>
      <c r="BP76" t="s">
        <v>22</v>
      </c>
      <c r="BQ76">
        <v>1858</v>
      </c>
      <c r="BR76">
        <v>0</v>
      </c>
      <c r="BS76">
        <v>0</v>
      </c>
      <c r="BT76">
        <f t="shared" si="47"/>
        <v>1858</v>
      </c>
      <c r="BU76">
        <v>0</v>
      </c>
      <c r="BV76">
        <f t="shared" si="48"/>
        <v>1858</v>
      </c>
      <c r="BW76">
        <v>10</v>
      </c>
      <c r="BX76">
        <f t="shared" si="49"/>
        <v>5</v>
      </c>
      <c r="BY76">
        <f t="shared" si="50"/>
        <v>185.8</v>
      </c>
      <c r="BZ76" t="s">
        <v>23</v>
      </c>
      <c r="CA76">
        <v>750</v>
      </c>
    </row>
    <row r="77" spans="1:79" ht="17.25" customHeight="1" x14ac:dyDescent="0.3">
      <c r="A77" s="2">
        <v>44554</v>
      </c>
      <c r="B77" t="s">
        <v>174</v>
      </c>
      <c r="C77" t="s">
        <v>175</v>
      </c>
      <c r="D77" t="s">
        <v>27</v>
      </c>
      <c r="E77" t="s">
        <v>4</v>
      </c>
      <c r="F77">
        <v>251</v>
      </c>
      <c r="G77">
        <v>0</v>
      </c>
      <c r="H77">
        <v>0</v>
      </c>
      <c r="I77">
        <v>0</v>
      </c>
      <c r="J77">
        <f t="shared" si="26"/>
        <v>251</v>
      </c>
      <c r="K77">
        <v>0</v>
      </c>
      <c r="L77">
        <f t="shared" si="27"/>
        <v>251</v>
      </c>
      <c r="M77">
        <v>2</v>
      </c>
      <c r="N77">
        <v>1</v>
      </c>
      <c r="O77">
        <f t="shared" si="28"/>
        <v>125.5</v>
      </c>
      <c r="P77" t="s">
        <v>15</v>
      </c>
      <c r="Q77">
        <v>63</v>
      </c>
      <c r="R77">
        <v>0</v>
      </c>
      <c r="S77">
        <v>0</v>
      </c>
      <c r="T77">
        <v>0</v>
      </c>
      <c r="U77">
        <f t="shared" si="29"/>
        <v>63</v>
      </c>
      <c r="V77">
        <v>0</v>
      </c>
      <c r="W77">
        <f t="shared" si="30"/>
        <v>63</v>
      </c>
      <c r="X77">
        <v>0</v>
      </c>
      <c r="Y77">
        <v>2</v>
      </c>
      <c r="Z77">
        <f t="shared" si="31"/>
        <v>0</v>
      </c>
      <c r="AA77" t="s">
        <v>16</v>
      </c>
      <c r="AB77">
        <v>1599</v>
      </c>
      <c r="AC77">
        <v>0</v>
      </c>
      <c r="AE77">
        <v>0</v>
      </c>
      <c r="AF77">
        <f t="shared" si="32"/>
        <v>1599</v>
      </c>
      <c r="AG77">
        <v>0</v>
      </c>
      <c r="AH77">
        <f t="shared" si="33"/>
        <v>1599</v>
      </c>
      <c r="AI77">
        <v>3</v>
      </c>
      <c r="AJ77">
        <f t="shared" si="34"/>
        <v>6</v>
      </c>
      <c r="AK77">
        <f t="shared" si="51"/>
        <v>533</v>
      </c>
      <c r="AL77" t="s">
        <v>19</v>
      </c>
      <c r="AM77">
        <v>750</v>
      </c>
      <c r="AN77">
        <v>710</v>
      </c>
      <c r="AO77">
        <v>0</v>
      </c>
      <c r="AP77">
        <f t="shared" si="35"/>
        <v>1460</v>
      </c>
      <c r="AQ77">
        <v>0</v>
      </c>
      <c r="AR77">
        <f t="shared" si="36"/>
        <v>1460</v>
      </c>
      <c r="AS77">
        <v>2</v>
      </c>
      <c r="AT77">
        <f t="shared" si="37"/>
        <v>6</v>
      </c>
      <c r="AU77">
        <f t="shared" si="38"/>
        <v>730</v>
      </c>
      <c r="AV77" t="s">
        <v>20</v>
      </c>
      <c r="AW77">
        <v>130</v>
      </c>
      <c r="AX77">
        <v>235</v>
      </c>
      <c r="AY77">
        <v>0</v>
      </c>
      <c r="AZ77">
        <f t="shared" si="39"/>
        <v>365</v>
      </c>
      <c r="BA77">
        <v>0</v>
      </c>
      <c r="BB77">
        <f t="shared" si="40"/>
        <v>365</v>
      </c>
      <c r="BC77">
        <v>1</v>
      </c>
      <c r="BD77">
        <f t="shared" si="41"/>
        <v>7</v>
      </c>
      <c r="BE77">
        <f t="shared" si="42"/>
        <v>365</v>
      </c>
      <c r="BF77" t="s">
        <v>21</v>
      </c>
      <c r="BG77">
        <v>218</v>
      </c>
      <c r="BH77">
        <v>240</v>
      </c>
      <c r="BI77">
        <v>0</v>
      </c>
      <c r="BJ77">
        <f t="shared" si="43"/>
        <v>458</v>
      </c>
      <c r="BK77">
        <v>0</v>
      </c>
      <c r="BL77">
        <f t="shared" si="44"/>
        <v>458</v>
      </c>
      <c r="BM77">
        <v>0</v>
      </c>
      <c r="BN77">
        <f t="shared" si="45"/>
        <v>5</v>
      </c>
      <c r="BO77">
        <f t="shared" si="46"/>
        <v>0</v>
      </c>
      <c r="BP77" t="s">
        <v>22</v>
      </c>
      <c r="BQ77">
        <v>71</v>
      </c>
      <c r="BR77">
        <v>240</v>
      </c>
      <c r="BS77">
        <v>0</v>
      </c>
      <c r="BT77">
        <f t="shared" si="47"/>
        <v>311</v>
      </c>
      <c r="BU77">
        <v>0</v>
      </c>
      <c r="BV77">
        <f t="shared" si="48"/>
        <v>311</v>
      </c>
      <c r="BW77">
        <v>2</v>
      </c>
      <c r="BX77">
        <f t="shared" si="49"/>
        <v>5</v>
      </c>
      <c r="BY77">
        <f t="shared" si="50"/>
        <v>155.5</v>
      </c>
      <c r="BZ77" t="s">
        <v>23</v>
      </c>
      <c r="CA77">
        <v>367</v>
      </c>
    </row>
    <row r="78" spans="1:79" ht="17.25" customHeight="1" x14ac:dyDescent="0.3">
      <c r="A78" s="2">
        <v>44554</v>
      </c>
      <c r="B78" t="s">
        <v>176</v>
      </c>
      <c r="C78" t="s">
        <v>177</v>
      </c>
      <c r="D78" t="s">
        <v>27</v>
      </c>
      <c r="E78" t="s">
        <v>4</v>
      </c>
      <c r="F78">
        <v>829</v>
      </c>
      <c r="G78">
        <v>0</v>
      </c>
      <c r="H78">
        <v>0</v>
      </c>
      <c r="I78">
        <v>-11</v>
      </c>
      <c r="J78">
        <f t="shared" si="26"/>
        <v>818</v>
      </c>
      <c r="K78">
        <v>0</v>
      </c>
      <c r="L78">
        <f t="shared" si="27"/>
        <v>818</v>
      </c>
      <c r="M78">
        <v>38</v>
      </c>
      <c r="N78">
        <v>1</v>
      </c>
      <c r="O78">
        <f t="shared" si="28"/>
        <v>21.526315789473685</v>
      </c>
      <c r="P78" t="s">
        <v>15</v>
      </c>
      <c r="Q78">
        <v>818</v>
      </c>
      <c r="R78">
        <v>0</v>
      </c>
      <c r="S78">
        <v>0</v>
      </c>
      <c r="T78">
        <v>-110</v>
      </c>
      <c r="U78">
        <f t="shared" si="29"/>
        <v>708</v>
      </c>
      <c r="V78">
        <v>0</v>
      </c>
      <c r="W78">
        <f t="shared" si="30"/>
        <v>708</v>
      </c>
      <c r="X78">
        <v>19</v>
      </c>
      <c r="Y78">
        <v>2</v>
      </c>
      <c r="Z78">
        <f t="shared" si="31"/>
        <v>37.263157894736842</v>
      </c>
      <c r="AA78" t="s">
        <v>16</v>
      </c>
      <c r="AB78">
        <v>2289</v>
      </c>
      <c r="AC78">
        <v>0</v>
      </c>
      <c r="AE78">
        <v>-33</v>
      </c>
      <c r="AF78">
        <f t="shared" si="32"/>
        <v>2256</v>
      </c>
      <c r="AG78">
        <v>836</v>
      </c>
      <c r="AH78">
        <f t="shared" si="33"/>
        <v>3092</v>
      </c>
      <c r="AI78">
        <v>95</v>
      </c>
      <c r="AJ78">
        <f t="shared" si="34"/>
        <v>6</v>
      </c>
      <c r="AK78">
        <f t="shared" si="51"/>
        <v>32.547368421052632</v>
      </c>
      <c r="AL78" t="s">
        <v>19</v>
      </c>
      <c r="AM78">
        <v>3734</v>
      </c>
      <c r="AN78">
        <v>0</v>
      </c>
      <c r="AO78">
        <v>-31</v>
      </c>
      <c r="AP78">
        <f t="shared" si="35"/>
        <v>3703</v>
      </c>
      <c r="AQ78">
        <v>480</v>
      </c>
      <c r="AR78">
        <f t="shared" si="36"/>
        <v>4183</v>
      </c>
      <c r="AS78">
        <v>81</v>
      </c>
      <c r="AT78">
        <f t="shared" si="37"/>
        <v>6</v>
      </c>
      <c r="AU78">
        <f t="shared" si="38"/>
        <v>51.641975308641975</v>
      </c>
      <c r="AV78" t="s">
        <v>20</v>
      </c>
      <c r="AW78">
        <v>197</v>
      </c>
      <c r="AX78">
        <v>0</v>
      </c>
      <c r="AY78">
        <v>-77</v>
      </c>
      <c r="AZ78">
        <f t="shared" si="39"/>
        <v>120</v>
      </c>
      <c r="BA78">
        <v>400</v>
      </c>
      <c r="BB78">
        <f t="shared" si="40"/>
        <v>520</v>
      </c>
      <c r="BC78">
        <v>64</v>
      </c>
      <c r="BD78">
        <f t="shared" si="41"/>
        <v>7</v>
      </c>
      <c r="BE78">
        <f t="shared" si="42"/>
        <v>8.125</v>
      </c>
      <c r="BF78" t="s">
        <v>21</v>
      </c>
      <c r="BG78">
        <v>599</v>
      </c>
      <c r="BH78">
        <v>0</v>
      </c>
      <c r="BI78">
        <v>-132</v>
      </c>
      <c r="BJ78">
        <f t="shared" si="43"/>
        <v>467</v>
      </c>
      <c r="BK78">
        <v>720</v>
      </c>
      <c r="BL78">
        <f t="shared" si="44"/>
        <v>1187</v>
      </c>
      <c r="BM78">
        <v>25</v>
      </c>
      <c r="BN78">
        <f t="shared" si="45"/>
        <v>5</v>
      </c>
      <c r="BO78">
        <f t="shared" si="46"/>
        <v>47.48</v>
      </c>
      <c r="BP78" t="s">
        <v>22</v>
      </c>
      <c r="BQ78">
        <v>1338</v>
      </c>
      <c r="BR78">
        <v>0</v>
      </c>
      <c r="BS78">
        <v>0</v>
      </c>
      <c r="BT78">
        <f t="shared" si="47"/>
        <v>1338</v>
      </c>
      <c r="BU78">
        <v>0</v>
      </c>
      <c r="BV78">
        <f t="shared" si="48"/>
        <v>1338</v>
      </c>
      <c r="BW78">
        <v>22</v>
      </c>
      <c r="BX78">
        <f t="shared" si="49"/>
        <v>5</v>
      </c>
      <c r="BY78">
        <f t="shared" si="50"/>
        <v>60.81818181818182</v>
      </c>
      <c r="BZ78" t="s">
        <v>23</v>
      </c>
      <c r="CA78">
        <v>1200</v>
      </c>
    </row>
    <row r="79" spans="1:79" ht="17.25" customHeight="1" x14ac:dyDescent="0.3">
      <c r="A79" s="2">
        <v>44554</v>
      </c>
      <c r="E79" t="s">
        <v>4</v>
      </c>
      <c r="F79">
        <v>0</v>
      </c>
      <c r="G79">
        <v>0</v>
      </c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P79" t="s">
        <v>15</v>
      </c>
      <c r="Q79">
        <v>0</v>
      </c>
      <c r="R79">
        <v>0</v>
      </c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AA79" t="s">
        <v>16</v>
      </c>
      <c r="AB79">
        <v>0</v>
      </c>
      <c r="AC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L79" t="s">
        <v>19</v>
      </c>
      <c r="AM79">
        <v>0</v>
      </c>
      <c r="AN79">
        <v>0</v>
      </c>
      <c r="AO79">
        <v>0</v>
      </c>
      <c r="AP79">
        <f t="shared" si="35"/>
        <v>0</v>
      </c>
      <c r="AQ79">
        <v>0</v>
      </c>
      <c r="AR79">
        <f t="shared" si="36"/>
        <v>0</v>
      </c>
      <c r="AS79">
        <v>0</v>
      </c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Z79" t="s">
        <v>23</v>
      </c>
      <c r="CA79">
        <v>0</v>
      </c>
    </row>
    <row r="80" spans="1:79" ht="17.25" customHeight="1" x14ac:dyDescent="0.3">
      <c r="A80" s="2">
        <v>44554</v>
      </c>
      <c r="B80" t="s">
        <v>178</v>
      </c>
      <c r="C80" t="s">
        <v>179</v>
      </c>
      <c r="D80" t="s">
        <v>27</v>
      </c>
      <c r="E80" t="s">
        <v>4</v>
      </c>
      <c r="F80">
        <v>0</v>
      </c>
      <c r="G80">
        <v>0</v>
      </c>
      <c r="H80">
        <v>0</v>
      </c>
      <c r="I80">
        <v>0</v>
      </c>
      <c r="J80">
        <f t="shared" si="26"/>
        <v>0</v>
      </c>
      <c r="K80">
        <v>0</v>
      </c>
      <c r="L80">
        <f t="shared" si="27"/>
        <v>0</v>
      </c>
      <c r="M80">
        <v>0</v>
      </c>
      <c r="N80">
        <v>1</v>
      </c>
      <c r="O80">
        <f t="shared" si="28"/>
        <v>0</v>
      </c>
      <c r="P80" t="s">
        <v>15</v>
      </c>
      <c r="Q80">
        <v>0</v>
      </c>
      <c r="R80">
        <v>0</v>
      </c>
      <c r="S80">
        <v>0</v>
      </c>
      <c r="T80">
        <v>0</v>
      </c>
      <c r="U80">
        <f t="shared" si="29"/>
        <v>0</v>
      </c>
      <c r="V80">
        <v>0</v>
      </c>
      <c r="W80">
        <f t="shared" si="30"/>
        <v>0</v>
      </c>
      <c r="X80">
        <v>0</v>
      </c>
      <c r="Y80">
        <v>2</v>
      </c>
      <c r="Z80">
        <f t="shared" si="31"/>
        <v>0</v>
      </c>
      <c r="AA80" t="s">
        <v>16</v>
      </c>
      <c r="AB80">
        <v>0</v>
      </c>
      <c r="AC80">
        <v>0</v>
      </c>
      <c r="AE80">
        <v>0</v>
      </c>
      <c r="AF80">
        <f t="shared" si="32"/>
        <v>0</v>
      </c>
      <c r="AG80">
        <v>0</v>
      </c>
      <c r="AH80">
        <f t="shared" si="33"/>
        <v>0</v>
      </c>
      <c r="AI80">
        <v>0</v>
      </c>
      <c r="AJ80">
        <f t="shared" si="34"/>
        <v>6</v>
      </c>
      <c r="AK80">
        <f t="shared" si="51"/>
        <v>0</v>
      </c>
      <c r="AL80" t="s">
        <v>19</v>
      </c>
      <c r="AM80">
        <v>0</v>
      </c>
      <c r="AN80">
        <v>0</v>
      </c>
      <c r="AO80">
        <v>0</v>
      </c>
      <c r="AP80">
        <f t="shared" si="35"/>
        <v>0</v>
      </c>
      <c r="AQ80">
        <v>0</v>
      </c>
      <c r="AR80">
        <f t="shared" si="36"/>
        <v>0</v>
      </c>
      <c r="AS80">
        <v>0</v>
      </c>
      <c r="AT80">
        <f t="shared" si="37"/>
        <v>6</v>
      </c>
      <c r="AU80">
        <f t="shared" si="38"/>
        <v>0</v>
      </c>
      <c r="AV80" t="s">
        <v>20</v>
      </c>
      <c r="AW80">
        <v>0</v>
      </c>
      <c r="AX80">
        <v>0</v>
      </c>
      <c r="AY80">
        <v>0</v>
      </c>
      <c r="AZ80">
        <f t="shared" si="39"/>
        <v>0</v>
      </c>
      <c r="BA80">
        <v>0</v>
      </c>
      <c r="BB80">
        <f t="shared" si="40"/>
        <v>0</v>
      </c>
      <c r="BC80">
        <v>0</v>
      </c>
      <c r="BD80">
        <f t="shared" si="41"/>
        <v>7</v>
      </c>
      <c r="BE80">
        <f t="shared" si="42"/>
        <v>0</v>
      </c>
      <c r="BF80" t="s">
        <v>21</v>
      </c>
      <c r="BG80">
        <v>0</v>
      </c>
      <c r="BH80">
        <v>0</v>
      </c>
      <c r="BI80">
        <v>0</v>
      </c>
      <c r="BJ80">
        <f t="shared" si="43"/>
        <v>0</v>
      </c>
      <c r="BK80">
        <v>0</v>
      </c>
      <c r="BL80">
        <f t="shared" si="44"/>
        <v>0</v>
      </c>
      <c r="BM80">
        <v>0</v>
      </c>
      <c r="BN80">
        <f t="shared" si="45"/>
        <v>5</v>
      </c>
      <c r="BO80">
        <f t="shared" si="46"/>
        <v>0</v>
      </c>
      <c r="BP80" t="s">
        <v>22</v>
      </c>
      <c r="BQ80">
        <v>0</v>
      </c>
      <c r="BR80">
        <v>0</v>
      </c>
      <c r="BS80">
        <v>0</v>
      </c>
      <c r="BT80">
        <f t="shared" si="47"/>
        <v>0</v>
      </c>
      <c r="BU80">
        <v>0</v>
      </c>
      <c r="BV80">
        <f t="shared" si="48"/>
        <v>0</v>
      </c>
      <c r="BW80">
        <v>0</v>
      </c>
      <c r="BX80">
        <f t="shared" si="49"/>
        <v>5</v>
      </c>
      <c r="BY80">
        <f t="shared" si="50"/>
        <v>0</v>
      </c>
      <c r="BZ80" t="s">
        <v>23</v>
      </c>
      <c r="CA80">
        <v>0</v>
      </c>
    </row>
    <row r="81" spans="1:79" ht="17.25" customHeight="1" x14ac:dyDescent="0.3">
      <c r="A81" s="2">
        <v>44554</v>
      </c>
      <c r="B81" t="s">
        <v>180</v>
      </c>
      <c r="C81" t="s">
        <v>181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0</v>
      </c>
      <c r="N81">
        <v>1</v>
      </c>
      <c r="O81">
        <f t="shared" si="28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0</v>
      </c>
      <c r="Y81">
        <v>2</v>
      </c>
      <c r="Z81">
        <f t="shared" si="31"/>
        <v>0</v>
      </c>
      <c r="AA81" t="s">
        <v>16</v>
      </c>
      <c r="AB81">
        <v>0</v>
      </c>
      <c r="AC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0</v>
      </c>
      <c r="AJ81">
        <f t="shared" si="34"/>
        <v>6</v>
      </c>
      <c r="AK81">
        <f t="shared" si="51"/>
        <v>0</v>
      </c>
      <c r="AL81" t="s">
        <v>19</v>
      </c>
      <c r="AM81">
        <v>0</v>
      </c>
      <c r="AN81">
        <v>0</v>
      </c>
      <c r="AO81">
        <v>0</v>
      </c>
      <c r="AP81">
        <f t="shared" si="35"/>
        <v>0</v>
      </c>
      <c r="AQ81">
        <v>0</v>
      </c>
      <c r="AR81">
        <f t="shared" si="36"/>
        <v>0</v>
      </c>
      <c r="AS81">
        <v>0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0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0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0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ht="17.25" customHeight="1" x14ac:dyDescent="0.3">
      <c r="A82" s="2">
        <v>44554</v>
      </c>
      <c r="B82" t="s">
        <v>182</v>
      </c>
      <c r="C82" t="s">
        <v>183</v>
      </c>
      <c r="D82" t="s">
        <v>27</v>
      </c>
      <c r="E82" t="s">
        <v>4</v>
      </c>
      <c r="F82">
        <v>166</v>
      </c>
      <c r="G82">
        <v>0</v>
      </c>
      <c r="H82">
        <v>0</v>
      </c>
      <c r="I82">
        <v>0</v>
      </c>
      <c r="J82">
        <f t="shared" si="26"/>
        <v>166</v>
      </c>
      <c r="K82">
        <v>700</v>
      </c>
      <c r="L82">
        <f t="shared" si="27"/>
        <v>866</v>
      </c>
      <c r="M82">
        <v>11</v>
      </c>
      <c r="N82">
        <v>1</v>
      </c>
      <c r="O82">
        <f t="shared" si="28"/>
        <v>78.727272727272734</v>
      </c>
      <c r="P82" t="s">
        <v>15</v>
      </c>
      <c r="Q82">
        <v>51</v>
      </c>
      <c r="R82">
        <v>0</v>
      </c>
      <c r="S82">
        <v>0</v>
      </c>
      <c r="T82">
        <v>-17</v>
      </c>
      <c r="U82">
        <f t="shared" si="29"/>
        <v>34</v>
      </c>
      <c r="V82">
        <v>200</v>
      </c>
      <c r="W82">
        <f t="shared" si="30"/>
        <v>234</v>
      </c>
      <c r="X82">
        <v>4</v>
      </c>
      <c r="Y82">
        <v>2</v>
      </c>
      <c r="Z82">
        <f t="shared" si="31"/>
        <v>58.5</v>
      </c>
      <c r="AA82" t="s">
        <v>16</v>
      </c>
      <c r="AB82">
        <v>8645</v>
      </c>
      <c r="AC82">
        <v>0</v>
      </c>
      <c r="AE82">
        <v>0</v>
      </c>
      <c r="AF82">
        <f t="shared" si="32"/>
        <v>8645</v>
      </c>
      <c r="AG82">
        <v>0</v>
      </c>
      <c r="AH82">
        <f t="shared" si="33"/>
        <v>8645</v>
      </c>
      <c r="AI82">
        <v>61</v>
      </c>
      <c r="AJ82">
        <f t="shared" si="34"/>
        <v>6</v>
      </c>
      <c r="AK82">
        <f t="shared" si="51"/>
        <v>141.72131147540983</v>
      </c>
      <c r="AL82" t="s">
        <v>19</v>
      </c>
      <c r="AM82">
        <v>59</v>
      </c>
      <c r="AN82">
        <v>0</v>
      </c>
      <c r="AO82">
        <v>0</v>
      </c>
      <c r="AP82">
        <f t="shared" si="35"/>
        <v>59</v>
      </c>
      <c r="AQ82">
        <v>0</v>
      </c>
      <c r="AR82">
        <f t="shared" si="36"/>
        <v>59</v>
      </c>
      <c r="AS82">
        <v>17</v>
      </c>
      <c r="AT82">
        <f t="shared" si="37"/>
        <v>6</v>
      </c>
      <c r="AU82">
        <f t="shared" si="38"/>
        <v>3.4705882352941178</v>
      </c>
      <c r="AV82" t="s">
        <v>20</v>
      </c>
      <c r="AW82">
        <v>779</v>
      </c>
      <c r="AX82">
        <v>0</v>
      </c>
      <c r="AY82">
        <v>0</v>
      </c>
      <c r="AZ82">
        <f t="shared" si="39"/>
        <v>779</v>
      </c>
      <c r="BA82">
        <v>0</v>
      </c>
      <c r="BB82">
        <f t="shared" si="40"/>
        <v>779</v>
      </c>
      <c r="BC82">
        <v>10</v>
      </c>
      <c r="BD82">
        <f t="shared" si="41"/>
        <v>7</v>
      </c>
      <c r="BE82">
        <f t="shared" si="42"/>
        <v>77.900000000000006</v>
      </c>
      <c r="BF82" t="s">
        <v>21</v>
      </c>
      <c r="BG82">
        <v>1055</v>
      </c>
      <c r="BH82">
        <v>0</v>
      </c>
      <c r="BI82">
        <v>0</v>
      </c>
      <c r="BJ82">
        <f t="shared" si="43"/>
        <v>1055</v>
      </c>
      <c r="BK82">
        <v>0</v>
      </c>
      <c r="BL82">
        <f t="shared" si="44"/>
        <v>1055</v>
      </c>
      <c r="BM82">
        <v>15</v>
      </c>
      <c r="BN82">
        <v>71</v>
      </c>
      <c r="BO82">
        <f t="shared" si="46"/>
        <v>70.333333333333329</v>
      </c>
      <c r="BP82" t="s">
        <v>22</v>
      </c>
      <c r="BQ82">
        <v>398</v>
      </c>
      <c r="BR82">
        <v>0</v>
      </c>
      <c r="BS82">
        <v>0</v>
      </c>
      <c r="BT82">
        <f t="shared" si="47"/>
        <v>398</v>
      </c>
      <c r="BU82">
        <v>0</v>
      </c>
      <c r="BV82">
        <f t="shared" si="48"/>
        <v>398</v>
      </c>
      <c r="BW82">
        <v>4</v>
      </c>
      <c r="BX82">
        <f t="shared" si="49"/>
        <v>5</v>
      </c>
      <c r="BY82">
        <f t="shared" si="50"/>
        <v>99.5</v>
      </c>
      <c r="BZ82" t="s">
        <v>23</v>
      </c>
      <c r="CA82">
        <v>0</v>
      </c>
    </row>
    <row r="83" spans="1:79" ht="17.25" customHeight="1" x14ac:dyDescent="0.3">
      <c r="A83" s="2">
        <v>44554</v>
      </c>
      <c r="E83" t="s">
        <v>4</v>
      </c>
      <c r="F83">
        <v>0</v>
      </c>
      <c r="G83">
        <v>0</v>
      </c>
      <c r="I83">
        <v>0</v>
      </c>
      <c r="J83">
        <f t="shared" si="26"/>
        <v>0</v>
      </c>
      <c r="K83">
        <v>0</v>
      </c>
      <c r="L83">
        <f t="shared" si="27"/>
        <v>0</v>
      </c>
      <c r="M83">
        <v>0</v>
      </c>
      <c r="P83" t="s">
        <v>15</v>
      </c>
      <c r="Q83">
        <v>0</v>
      </c>
      <c r="R83">
        <v>0</v>
      </c>
      <c r="T83">
        <v>0</v>
      </c>
      <c r="U83">
        <f t="shared" si="29"/>
        <v>0</v>
      </c>
      <c r="V83">
        <v>0</v>
      </c>
      <c r="W83">
        <f t="shared" si="30"/>
        <v>0</v>
      </c>
      <c r="X83">
        <v>0</v>
      </c>
      <c r="AA83" t="s">
        <v>16</v>
      </c>
      <c r="AB83">
        <v>0</v>
      </c>
      <c r="AC83">
        <v>0</v>
      </c>
      <c r="AE83">
        <v>0</v>
      </c>
      <c r="AF83">
        <f t="shared" si="32"/>
        <v>0</v>
      </c>
      <c r="AG83">
        <v>0</v>
      </c>
      <c r="AH83">
        <f t="shared" si="33"/>
        <v>0</v>
      </c>
      <c r="AI83">
        <v>0</v>
      </c>
      <c r="AL83" t="s">
        <v>19</v>
      </c>
      <c r="AM83">
        <v>0</v>
      </c>
      <c r="AN83">
        <v>0</v>
      </c>
      <c r="AO83">
        <v>0</v>
      </c>
      <c r="AP83">
        <f t="shared" si="35"/>
        <v>0</v>
      </c>
      <c r="AQ83">
        <v>0</v>
      </c>
      <c r="AR83">
        <f t="shared" si="36"/>
        <v>0</v>
      </c>
      <c r="AS83">
        <v>0</v>
      </c>
      <c r="AV83" t="s">
        <v>20</v>
      </c>
      <c r="AW83">
        <v>0</v>
      </c>
      <c r="AX83">
        <v>0</v>
      </c>
      <c r="AY83">
        <v>0</v>
      </c>
      <c r="AZ83">
        <f t="shared" si="39"/>
        <v>0</v>
      </c>
      <c r="BA83">
        <v>0</v>
      </c>
      <c r="BB83">
        <f t="shared" si="40"/>
        <v>0</v>
      </c>
      <c r="BC83">
        <v>0</v>
      </c>
      <c r="BF83" t="s">
        <v>21</v>
      </c>
      <c r="BG83">
        <v>0</v>
      </c>
      <c r="BH83">
        <v>0</v>
      </c>
      <c r="BI83">
        <v>0</v>
      </c>
      <c r="BJ83">
        <f t="shared" si="43"/>
        <v>0</v>
      </c>
      <c r="BK83">
        <v>0</v>
      </c>
      <c r="BL83">
        <f t="shared" si="44"/>
        <v>0</v>
      </c>
      <c r="BM83">
        <v>0</v>
      </c>
      <c r="BP83" t="s">
        <v>22</v>
      </c>
      <c r="BQ83">
        <v>0</v>
      </c>
      <c r="BR83">
        <v>0</v>
      </c>
      <c r="BS83">
        <v>0</v>
      </c>
      <c r="BT83">
        <f t="shared" si="47"/>
        <v>0</v>
      </c>
      <c r="BU83">
        <v>0</v>
      </c>
      <c r="BV83">
        <f t="shared" si="48"/>
        <v>0</v>
      </c>
      <c r="BW83">
        <v>0</v>
      </c>
      <c r="BZ83" t="s">
        <v>23</v>
      </c>
      <c r="CA83">
        <v>0</v>
      </c>
    </row>
    <row r="84" spans="1:79" ht="17.25" customHeight="1" x14ac:dyDescent="0.3">
      <c r="A84" s="2">
        <v>44554</v>
      </c>
      <c r="B84" t="s">
        <v>184</v>
      </c>
      <c r="C84" t="s">
        <v>185</v>
      </c>
      <c r="D84" t="s">
        <v>27</v>
      </c>
      <c r="E84" t="s">
        <v>4</v>
      </c>
      <c r="F84">
        <v>0</v>
      </c>
      <c r="G84">
        <v>0</v>
      </c>
      <c r="H84">
        <v>0</v>
      </c>
      <c r="I84">
        <v>0</v>
      </c>
      <c r="J84">
        <f t="shared" si="26"/>
        <v>0</v>
      </c>
      <c r="K84">
        <v>0</v>
      </c>
      <c r="L84">
        <f t="shared" si="27"/>
        <v>0</v>
      </c>
      <c r="M84">
        <v>72</v>
      </c>
      <c r="N84">
        <v>1</v>
      </c>
      <c r="O84">
        <f t="shared" si="28"/>
        <v>0</v>
      </c>
      <c r="P84" t="s">
        <v>15</v>
      </c>
      <c r="Q84">
        <v>0</v>
      </c>
      <c r="R84">
        <v>0</v>
      </c>
      <c r="S84">
        <v>0</v>
      </c>
      <c r="T84">
        <v>0</v>
      </c>
      <c r="U84">
        <f t="shared" si="29"/>
        <v>0</v>
      </c>
      <c r="V84">
        <v>0</v>
      </c>
      <c r="W84">
        <f t="shared" si="30"/>
        <v>0</v>
      </c>
      <c r="X84">
        <v>12</v>
      </c>
      <c r="Y84">
        <v>2</v>
      </c>
      <c r="Z84">
        <f t="shared" si="31"/>
        <v>0</v>
      </c>
      <c r="AA84" t="s">
        <v>16</v>
      </c>
      <c r="AB84">
        <v>0</v>
      </c>
      <c r="AC84">
        <v>0</v>
      </c>
      <c r="AE84">
        <v>0</v>
      </c>
      <c r="AF84">
        <f t="shared" si="32"/>
        <v>0</v>
      </c>
      <c r="AG84">
        <v>0</v>
      </c>
      <c r="AH84">
        <f t="shared" si="33"/>
        <v>0</v>
      </c>
      <c r="AI84">
        <v>37</v>
      </c>
      <c r="AJ84">
        <f t="shared" si="34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5"/>
        <v>0</v>
      </c>
      <c r="AQ84">
        <v>0</v>
      </c>
      <c r="AR84">
        <f t="shared" si="36"/>
        <v>0</v>
      </c>
      <c r="AS84">
        <v>6</v>
      </c>
      <c r="AT84">
        <f t="shared" si="37"/>
        <v>6</v>
      </c>
      <c r="AU84">
        <f t="shared" si="38"/>
        <v>0</v>
      </c>
      <c r="AV84" t="s">
        <v>20</v>
      </c>
      <c r="AW84">
        <v>0</v>
      </c>
      <c r="AX84">
        <v>0</v>
      </c>
      <c r="AY84">
        <v>0</v>
      </c>
      <c r="AZ84">
        <f t="shared" si="39"/>
        <v>0</v>
      </c>
      <c r="BA84">
        <v>0</v>
      </c>
      <c r="BB84">
        <f t="shared" si="40"/>
        <v>0</v>
      </c>
      <c r="BC84">
        <v>8</v>
      </c>
      <c r="BD84">
        <f t="shared" si="41"/>
        <v>7</v>
      </c>
      <c r="BE84">
        <f t="shared" si="42"/>
        <v>0</v>
      </c>
      <c r="BF84" t="s">
        <v>21</v>
      </c>
      <c r="BG84">
        <v>0</v>
      </c>
      <c r="BH84">
        <v>0</v>
      </c>
      <c r="BI84">
        <v>0</v>
      </c>
      <c r="BJ84">
        <f t="shared" si="43"/>
        <v>0</v>
      </c>
      <c r="BK84">
        <v>0</v>
      </c>
      <c r="BL84">
        <f t="shared" si="44"/>
        <v>0</v>
      </c>
      <c r="BM84">
        <v>34</v>
      </c>
      <c r="BN84">
        <f t="shared" si="45"/>
        <v>5</v>
      </c>
      <c r="BO84">
        <f t="shared" si="46"/>
        <v>0</v>
      </c>
      <c r="BP84" t="s">
        <v>22</v>
      </c>
      <c r="BQ84">
        <v>0</v>
      </c>
      <c r="BR84">
        <v>0</v>
      </c>
      <c r="BS84">
        <v>0</v>
      </c>
      <c r="BT84">
        <f t="shared" si="47"/>
        <v>0</v>
      </c>
      <c r="BU84">
        <v>0</v>
      </c>
      <c r="BV84">
        <f t="shared" si="48"/>
        <v>0</v>
      </c>
      <c r="BW84">
        <v>6</v>
      </c>
      <c r="BX84">
        <f t="shared" si="49"/>
        <v>5</v>
      </c>
      <c r="BY84">
        <f t="shared" si="50"/>
        <v>0</v>
      </c>
      <c r="BZ84" t="s">
        <v>23</v>
      </c>
      <c r="CA84">
        <v>0</v>
      </c>
    </row>
    <row r="85" spans="1:79" ht="17.25" customHeight="1" x14ac:dyDescent="0.3">
      <c r="A85" s="2">
        <v>44554</v>
      </c>
      <c r="B85" t="s">
        <v>186</v>
      </c>
      <c r="C85" t="s">
        <v>187</v>
      </c>
      <c r="D85" t="s">
        <v>27</v>
      </c>
      <c r="E85" t="s">
        <v>4</v>
      </c>
      <c r="F85">
        <v>439</v>
      </c>
      <c r="G85">
        <v>0</v>
      </c>
      <c r="H85">
        <v>0</v>
      </c>
      <c r="I85">
        <v>-156</v>
      </c>
      <c r="J85">
        <f t="shared" si="26"/>
        <v>283</v>
      </c>
      <c r="K85">
        <v>0</v>
      </c>
      <c r="L85">
        <f t="shared" si="27"/>
        <v>283</v>
      </c>
      <c r="M85">
        <v>13</v>
      </c>
      <c r="N85">
        <v>1</v>
      </c>
      <c r="O85">
        <f t="shared" si="28"/>
        <v>21.76923076923077</v>
      </c>
      <c r="P85" t="s">
        <v>15</v>
      </c>
      <c r="Q85">
        <v>252</v>
      </c>
      <c r="R85">
        <v>0</v>
      </c>
      <c r="S85">
        <v>0</v>
      </c>
      <c r="T85">
        <v>-26</v>
      </c>
      <c r="U85">
        <f t="shared" si="29"/>
        <v>226</v>
      </c>
      <c r="V85">
        <v>0</v>
      </c>
      <c r="W85">
        <f t="shared" si="30"/>
        <v>226</v>
      </c>
      <c r="X85">
        <v>4</v>
      </c>
      <c r="Y85">
        <v>2</v>
      </c>
      <c r="Z85">
        <f t="shared" si="31"/>
        <v>56.5</v>
      </c>
      <c r="AA85" t="s">
        <v>16</v>
      </c>
      <c r="AB85">
        <v>784</v>
      </c>
      <c r="AC85">
        <v>0</v>
      </c>
      <c r="AE85">
        <v>-13</v>
      </c>
      <c r="AF85">
        <f t="shared" si="32"/>
        <v>771</v>
      </c>
      <c r="AG85">
        <v>0</v>
      </c>
      <c r="AH85">
        <f t="shared" si="33"/>
        <v>771</v>
      </c>
      <c r="AI85">
        <v>17</v>
      </c>
      <c r="AJ85">
        <f t="shared" si="34"/>
        <v>6</v>
      </c>
      <c r="AK85">
        <f t="shared" si="51"/>
        <v>45.352941176470587</v>
      </c>
      <c r="AL85" t="s">
        <v>19</v>
      </c>
      <c r="AM85">
        <v>115</v>
      </c>
      <c r="AN85">
        <v>0</v>
      </c>
      <c r="AO85">
        <v>0</v>
      </c>
      <c r="AP85">
        <f t="shared" si="35"/>
        <v>115</v>
      </c>
      <c r="AQ85">
        <v>100</v>
      </c>
      <c r="AR85">
        <f t="shared" si="36"/>
        <v>215</v>
      </c>
      <c r="AS85">
        <v>4</v>
      </c>
      <c r="AT85">
        <f t="shared" si="37"/>
        <v>6</v>
      </c>
      <c r="AU85">
        <f>IFERROR(AR85/AS85,0)</f>
        <v>53.75</v>
      </c>
      <c r="AV85" t="s">
        <v>20</v>
      </c>
      <c r="AW85">
        <v>215</v>
      </c>
      <c r="AX85">
        <v>0</v>
      </c>
      <c r="AY85">
        <v>0</v>
      </c>
      <c r="AZ85">
        <f t="shared" si="39"/>
        <v>215</v>
      </c>
      <c r="BA85">
        <v>100</v>
      </c>
      <c r="BB85">
        <f t="shared" si="40"/>
        <v>315</v>
      </c>
      <c r="BC85">
        <v>3</v>
      </c>
      <c r="BD85">
        <f t="shared" si="41"/>
        <v>7</v>
      </c>
      <c r="BE85">
        <f t="shared" si="42"/>
        <v>105</v>
      </c>
      <c r="BF85" t="s">
        <v>21</v>
      </c>
      <c r="BG85">
        <v>270</v>
      </c>
      <c r="BH85">
        <v>0</v>
      </c>
      <c r="BI85">
        <v>0</v>
      </c>
      <c r="BJ85">
        <f t="shared" si="43"/>
        <v>270</v>
      </c>
      <c r="BK85">
        <v>300</v>
      </c>
      <c r="BL85">
        <f t="shared" si="44"/>
        <v>570</v>
      </c>
      <c r="BM85">
        <v>5</v>
      </c>
      <c r="BN85">
        <f t="shared" si="45"/>
        <v>5</v>
      </c>
      <c r="BO85">
        <f t="shared" si="46"/>
        <v>114</v>
      </c>
      <c r="BP85" t="s">
        <v>22</v>
      </c>
      <c r="BQ85">
        <v>308</v>
      </c>
      <c r="BR85">
        <v>0</v>
      </c>
      <c r="BS85">
        <v>0</v>
      </c>
      <c r="BT85">
        <f t="shared" si="47"/>
        <v>308</v>
      </c>
      <c r="BU85">
        <v>0</v>
      </c>
      <c r="BV85">
        <f t="shared" si="48"/>
        <v>308</v>
      </c>
      <c r="BW85">
        <v>2</v>
      </c>
      <c r="BX85">
        <f t="shared" si="49"/>
        <v>5</v>
      </c>
      <c r="BY85">
        <f t="shared" si="50"/>
        <v>154</v>
      </c>
      <c r="BZ85" t="s">
        <v>23</v>
      </c>
      <c r="CA85">
        <v>0</v>
      </c>
    </row>
    <row r="86" spans="1:79" ht="18.600000000000001" customHeight="1" x14ac:dyDescent="0.3">
      <c r="A86" s="2">
        <v>44554</v>
      </c>
      <c r="B86" t="s">
        <v>188</v>
      </c>
      <c r="C86" t="s">
        <v>189</v>
      </c>
      <c r="D86" t="s">
        <v>27</v>
      </c>
      <c r="E86" t="s">
        <v>4</v>
      </c>
      <c r="F86">
        <v>843</v>
      </c>
      <c r="G86">
        <v>0</v>
      </c>
      <c r="H86">
        <v>0</v>
      </c>
      <c r="I86">
        <v>-34</v>
      </c>
      <c r="J86">
        <f t="shared" si="26"/>
        <v>809</v>
      </c>
      <c r="K86">
        <v>0</v>
      </c>
      <c r="L86">
        <f t="shared" si="27"/>
        <v>809</v>
      </c>
      <c r="M86">
        <v>13</v>
      </c>
      <c r="N86">
        <v>1</v>
      </c>
      <c r="O86">
        <f t="shared" si="28"/>
        <v>62.230769230769234</v>
      </c>
      <c r="P86" t="s">
        <v>15</v>
      </c>
      <c r="Q86">
        <v>297</v>
      </c>
      <c r="R86">
        <v>0</v>
      </c>
      <c r="S86">
        <v>0</v>
      </c>
      <c r="T86">
        <v>0</v>
      </c>
      <c r="U86">
        <f t="shared" si="29"/>
        <v>297</v>
      </c>
      <c r="V86">
        <v>0</v>
      </c>
      <c r="W86">
        <f t="shared" si="30"/>
        <v>297</v>
      </c>
      <c r="X86">
        <v>0</v>
      </c>
      <c r="Y86">
        <v>2</v>
      </c>
      <c r="Z86">
        <f t="shared" si="31"/>
        <v>0</v>
      </c>
      <c r="AA86" t="s">
        <v>16</v>
      </c>
      <c r="AB86">
        <v>156</v>
      </c>
      <c r="AC86">
        <v>0</v>
      </c>
      <c r="AE86">
        <v>0</v>
      </c>
      <c r="AF86">
        <f t="shared" si="32"/>
        <v>156</v>
      </c>
      <c r="AG86">
        <v>0</v>
      </c>
      <c r="AH86">
        <f t="shared" si="33"/>
        <v>156</v>
      </c>
      <c r="AI86">
        <v>13</v>
      </c>
      <c r="AJ86">
        <f t="shared" si="34"/>
        <v>6</v>
      </c>
      <c r="AK86">
        <f t="shared" si="51"/>
        <v>12</v>
      </c>
      <c r="AL86" t="s">
        <v>19</v>
      </c>
      <c r="AM86">
        <v>5</v>
      </c>
      <c r="AN86">
        <v>0</v>
      </c>
      <c r="AO86">
        <v>0</v>
      </c>
      <c r="AP86">
        <f t="shared" si="35"/>
        <v>5</v>
      </c>
      <c r="AQ86">
        <v>0</v>
      </c>
      <c r="AR86">
        <f t="shared" si="36"/>
        <v>5</v>
      </c>
      <c r="AS86">
        <v>6</v>
      </c>
      <c r="AT86">
        <f t="shared" si="37"/>
        <v>6</v>
      </c>
      <c r="AU86">
        <f>IFERROR(AR86/AS86,0)</f>
        <v>0.83333333333333337</v>
      </c>
      <c r="AV86" t="s">
        <v>20</v>
      </c>
      <c r="AW86">
        <v>95</v>
      </c>
      <c r="AX86">
        <v>0</v>
      </c>
      <c r="AY86">
        <v>0</v>
      </c>
      <c r="AZ86">
        <f t="shared" si="39"/>
        <v>95</v>
      </c>
      <c r="BA86">
        <v>0</v>
      </c>
      <c r="BB86">
        <f t="shared" si="40"/>
        <v>95</v>
      </c>
      <c r="BC86">
        <v>11</v>
      </c>
      <c r="BD86">
        <f t="shared" si="41"/>
        <v>7</v>
      </c>
      <c r="BE86">
        <f t="shared" si="42"/>
        <v>8.6363636363636367</v>
      </c>
      <c r="BF86" t="s">
        <v>21</v>
      </c>
      <c r="BG86">
        <v>559</v>
      </c>
      <c r="BH86">
        <v>0</v>
      </c>
      <c r="BI86">
        <v>0</v>
      </c>
      <c r="BJ86">
        <f t="shared" si="43"/>
        <v>559</v>
      </c>
      <c r="BK86">
        <v>0</v>
      </c>
      <c r="BL86">
        <f t="shared" si="44"/>
        <v>559</v>
      </c>
      <c r="BM86">
        <v>1</v>
      </c>
      <c r="BN86">
        <f t="shared" si="45"/>
        <v>5</v>
      </c>
      <c r="BO86">
        <f t="shared" si="46"/>
        <v>559</v>
      </c>
      <c r="BP86" t="s">
        <v>22</v>
      </c>
      <c r="BQ86">
        <v>264</v>
      </c>
      <c r="BR86">
        <v>0</v>
      </c>
      <c r="BS86">
        <v>0</v>
      </c>
      <c r="BT86">
        <f t="shared" si="47"/>
        <v>264</v>
      </c>
      <c r="BU86">
        <v>0</v>
      </c>
      <c r="BV86">
        <f t="shared" si="48"/>
        <v>264</v>
      </c>
      <c r="BW86">
        <v>6</v>
      </c>
      <c r="BX86">
        <f t="shared" si="49"/>
        <v>5</v>
      </c>
      <c r="BY86">
        <f t="shared" si="50"/>
        <v>44</v>
      </c>
      <c r="BZ86" t="s">
        <v>23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A404-875E-48D4-B43D-F7BAD9096CF2}">
  <dimension ref="A1:CA95"/>
  <sheetViews>
    <sheetView zoomScale="85" zoomScaleNormal="85" workbookViewId="0">
      <pane xSplit="4" ySplit="1" topLeftCell="E80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6640625" defaultRowHeight="17.25" customHeight="1" x14ac:dyDescent="0.3"/>
  <cols>
    <col min="1" max="1" width="15.33203125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9" width="11.33203125" customWidth="1"/>
    <col min="30" max="30" width="22.33203125" customWidth="1"/>
    <col min="31" max="77" width="11.33203125" customWidth="1"/>
    <col min="78" max="78" width="12.109375" bestFit="1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44555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44555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67</v>
      </c>
      <c r="BH3">
        <v>0</v>
      </c>
      <c r="BI3">
        <v>0</v>
      </c>
      <c r="BJ3">
        <f t="shared" si="17"/>
        <v>67</v>
      </c>
      <c r="BK3">
        <v>0</v>
      </c>
      <c r="BL3">
        <f t="shared" si="18"/>
        <v>67</v>
      </c>
      <c r="BM3">
        <v>6</v>
      </c>
      <c r="BN3">
        <f t="shared" si="19"/>
        <v>5</v>
      </c>
      <c r="BO3">
        <f t="shared" si="20"/>
        <v>11.166666666666666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2">
        <v>44555</v>
      </c>
      <c r="E4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P4" t="s">
        <v>15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2">
        <v>44555</v>
      </c>
      <c r="B5" t="s">
        <v>30</v>
      </c>
      <c r="C5" t="s">
        <v>31</v>
      </c>
      <c r="D5" t="s">
        <v>27</v>
      </c>
      <c r="E5" t="s">
        <v>4</v>
      </c>
      <c r="F5">
        <v>268</v>
      </c>
      <c r="G5">
        <v>0</v>
      </c>
      <c r="H5">
        <v>0</v>
      </c>
      <c r="I5">
        <v>0</v>
      </c>
      <c r="J5">
        <f t="shared" si="0"/>
        <v>268</v>
      </c>
      <c r="K5">
        <v>0</v>
      </c>
      <c r="L5">
        <f t="shared" si="1"/>
        <v>268</v>
      </c>
      <c r="M5">
        <v>8</v>
      </c>
      <c r="N5">
        <v>1</v>
      </c>
      <c r="O5">
        <f t="shared" si="2"/>
        <v>33.5</v>
      </c>
      <c r="P5" t="s">
        <v>15</v>
      </c>
      <c r="Q5">
        <v>352</v>
      </c>
      <c r="R5">
        <v>0</v>
      </c>
      <c r="S5">
        <v>0</v>
      </c>
      <c r="T5">
        <v>0</v>
      </c>
      <c r="U5">
        <f t="shared" si="3"/>
        <v>352</v>
      </c>
      <c r="V5">
        <v>0</v>
      </c>
      <c r="W5">
        <f t="shared" si="4"/>
        <v>352</v>
      </c>
      <c r="X5">
        <v>7</v>
      </c>
      <c r="Y5">
        <v>2</v>
      </c>
      <c r="Z5">
        <f t="shared" si="5"/>
        <v>50.285714285714285</v>
      </c>
      <c r="AA5" t="s">
        <v>16</v>
      </c>
      <c r="AB5">
        <v>873</v>
      </c>
      <c r="AC5">
        <v>0</v>
      </c>
      <c r="AE5">
        <v>0</v>
      </c>
      <c r="AF5">
        <f t="shared" si="6"/>
        <v>873</v>
      </c>
      <c r="AG5">
        <v>0</v>
      </c>
      <c r="AH5">
        <f t="shared" si="7"/>
        <v>873</v>
      </c>
      <c r="AI5">
        <v>21</v>
      </c>
      <c r="AJ5">
        <f t="shared" si="8"/>
        <v>6</v>
      </c>
      <c r="AK5">
        <f t="shared" si="25"/>
        <v>41.571428571428569</v>
      </c>
      <c r="AL5" t="s">
        <v>19</v>
      </c>
      <c r="AM5">
        <v>1274</v>
      </c>
      <c r="AN5">
        <v>165</v>
      </c>
      <c r="AO5">
        <v>-30</v>
      </c>
      <c r="AP5">
        <f t="shared" si="9"/>
        <v>1409</v>
      </c>
      <c r="AQ5">
        <v>0</v>
      </c>
      <c r="AR5">
        <f t="shared" si="10"/>
        <v>1409</v>
      </c>
      <c r="AS5">
        <v>17</v>
      </c>
      <c r="AT5">
        <f t="shared" si="11"/>
        <v>6</v>
      </c>
      <c r="AU5">
        <f t="shared" si="12"/>
        <v>82.882352941176464</v>
      </c>
      <c r="AV5" t="s">
        <v>20</v>
      </c>
      <c r="AW5">
        <v>181</v>
      </c>
      <c r="AX5">
        <v>0</v>
      </c>
      <c r="AY5">
        <v>0</v>
      </c>
      <c r="AZ5">
        <f t="shared" si="13"/>
        <v>181</v>
      </c>
      <c r="BA5">
        <v>0</v>
      </c>
      <c r="BB5">
        <f t="shared" si="14"/>
        <v>181</v>
      </c>
      <c r="BC5">
        <v>4</v>
      </c>
      <c r="BD5">
        <f t="shared" si="15"/>
        <v>7</v>
      </c>
      <c r="BE5">
        <f t="shared" si="16"/>
        <v>45.25</v>
      </c>
      <c r="BF5" t="s">
        <v>21</v>
      </c>
      <c r="BG5">
        <v>283</v>
      </c>
      <c r="BH5">
        <v>0</v>
      </c>
      <c r="BI5">
        <v>0</v>
      </c>
      <c r="BJ5">
        <f t="shared" si="17"/>
        <v>283</v>
      </c>
      <c r="BK5">
        <v>0</v>
      </c>
      <c r="BL5">
        <f t="shared" si="18"/>
        <v>283</v>
      </c>
      <c r="BM5">
        <v>3</v>
      </c>
      <c r="BN5">
        <f t="shared" si="19"/>
        <v>5</v>
      </c>
      <c r="BO5">
        <f t="shared" si="20"/>
        <v>94.333333333333329</v>
      </c>
      <c r="BP5" t="s">
        <v>22</v>
      </c>
      <c r="BQ5">
        <v>2003</v>
      </c>
      <c r="BR5">
        <v>0</v>
      </c>
      <c r="BS5">
        <v>0</v>
      </c>
      <c r="BT5">
        <f t="shared" si="21"/>
        <v>2003</v>
      </c>
      <c r="BU5">
        <v>0</v>
      </c>
      <c r="BV5">
        <f t="shared" si="22"/>
        <v>2003</v>
      </c>
      <c r="BW5">
        <v>18</v>
      </c>
      <c r="BX5">
        <f t="shared" si="23"/>
        <v>5</v>
      </c>
      <c r="BY5">
        <f t="shared" si="24"/>
        <v>111.27777777777777</v>
      </c>
      <c r="BZ5" t="s">
        <v>23</v>
      </c>
      <c r="CA5">
        <v>960</v>
      </c>
    </row>
    <row r="6" spans="1:79" ht="17.25" customHeight="1" x14ac:dyDescent="0.3">
      <c r="A6" s="2">
        <v>44555</v>
      </c>
      <c r="B6" t="s">
        <v>32</v>
      </c>
      <c r="C6" t="s">
        <v>33</v>
      </c>
      <c r="D6" t="s">
        <v>27</v>
      </c>
      <c r="E6" t="s">
        <v>4</v>
      </c>
      <c r="F6">
        <v>192</v>
      </c>
      <c r="G6">
        <v>0</v>
      </c>
      <c r="H6">
        <v>0</v>
      </c>
      <c r="I6">
        <v>0</v>
      </c>
      <c r="J6">
        <f t="shared" si="0"/>
        <v>192</v>
      </c>
      <c r="K6">
        <v>0</v>
      </c>
      <c r="L6">
        <f t="shared" si="1"/>
        <v>192</v>
      </c>
      <c r="M6">
        <v>6</v>
      </c>
      <c r="N6">
        <v>1</v>
      </c>
      <c r="O6">
        <f t="shared" si="2"/>
        <v>32</v>
      </c>
      <c r="P6" t="s">
        <v>15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335</v>
      </c>
      <c r="AC6">
        <v>0</v>
      </c>
      <c r="AE6">
        <v>-10</v>
      </c>
      <c r="AF6">
        <f t="shared" si="6"/>
        <v>325</v>
      </c>
      <c r="AG6">
        <v>0</v>
      </c>
      <c r="AH6">
        <f t="shared" si="7"/>
        <v>325</v>
      </c>
      <c r="AI6">
        <v>3</v>
      </c>
      <c r="AJ6">
        <f t="shared" si="8"/>
        <v>6</v>
      </c>
      <c r="AK6">
        <f t="shared" si="25"/>
        <v>108.33333333333333</v>
      </c>
      <c r="AL6" t="s">
        <v>19</v>
      </c>
      <c r="AM6">
        <v>430</v>
      </c>
      <c r="AN6">
        <v>25</v>
      </c>
      <c r="AO6">
        <v>0</v>
      </c>
      <c r="AP6">
        <f t="shared" si="9"/>
        <v>455</v>
      </c>
      <c r="AQ6">
        <v>0</v>
      </c>
      <c r="AR6">
        <f t="shared" si="10"/>
        <v>455</v>
      </c>
      <c r="AS6">
        <v>1</v>
      </c>
      <c r="AT6">
        <f t="shared" si="11"/>
        <v>6</v>
      </c>
      <c r="AU6">
        <f t="shared" si="12"/>
        <v>455</v>
      </c>
      <c r="AV6" t="s">
        <v>20</v>
      </c>
      <c r="AW6">
        <v>236</v>
      </c>
      <c r="AX6">
        <v>0</v>
      </c>
      <c r="AY6">
        <v>0</v>
      </c>
      <c r="AZ6">
        <f t="shared" si="13"/>
        <v>236</v>
      </c>
      <c r="BA6">
        <v>0</v>
      </c>
      <c r="BB6">
        <f t="shared" si="14"/>
        <v>236</v>
      </c>
      <c r="BC6">
        <v>1</v>
      </c>
      <c r="BD6">
        <f t="shared" si="15"/>
        <v>7</v>
      </c>
      <c r="BE6">
        <f t="shared" si="16"/>
        <v>236</v>
      </c>
      <c r="BF6" t="s">
        <v>21</v>
      </c>
      <c r="BG6">
        <v>73</v>
      </c>
      <c r="BH6">
        <v>0</v>
      </c>
      <c r="BI6">
        <v>0</v>
      </c>
      <c r="BJ6">
        <f t="shared" si="17"/>
        <v>73</v>
      </c>
      <c r="BK6">
        <v>0</v>
      </c>
      <c r="BL6">
        <f t="shared" si="18"/>
        <v>73</v>
      </c>
      <c r="BM6">
        <v>2</v>
      </c>
      <c r="BN6">
        <f t="shared" si="19"/>
        <v>5</v>
      </c>
      <c r="BO6">
        <f t="shared" si="20"/>
        <v>36.5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2">
        <v>44555</v>
      </c>
      <c r="B7" t="s">
        <v>34</v>
      </c>
      <c r="C7" t="s">
        <v>35</v>
      </c>
      <c r="D7" t="s">
        <v>27</v>
      </c>
      <c r="E7" t="s">
        <v>4</v>
      </c>
      <c r="F7">
        <v>122</v>
      </c>
      <c r="G7">
        <v>0</v>
      </c>
      <c r="H7">
        <v>0</v>
      </c>
      <c r="I7">
        <v>0</v>
      </c>
      <c r="J7">
        <f t="shared" si="0"/>
        <v>122</v>
      </c>
      <c r="K7">
        <v>0</v>
      </c>
      <c r="L7">
        <f t="shared" si="1"/>
        <v>122</v>
      </c>
      <c r="M7">
        <v>8</v>
      </c>
      <c r="N7">
        <v>1</v>
      </c>
      <c r="O7">
        <f t="shared" si="2"/>
        <v>15.25</v>
      </c>
      <c r="P7" t="s">
        <v>15</v>
      </c>
      <c r="Q7">
        <v>62</v>
      </c>
      <c r="R7">
        <v>0</v>
      </c>
      <c r="S7">
        <v>0</v>
      </c>
      <c r="T7">
        <v>0</v>
      </c>
      <c r="U7">
        <f t="shared" si="3"/>
        <v>62</v>
      </c>
      <c r="V7">
        <v>0</v>
      </c>
      <c r="W7">
        <f t="shared" si="4"/>
        <v>62</v>
      </c>
      <c r="X7">
        <v>2</v>
      </c>
      <c r="Y7">
        <v>2</v>
      </c>
      <c r="Z7">
        <f t="shared" si="5"/>
        <v>31</v>
      </c>
      <c r="AA7" t="s">
        <v>16</v>
      </c>
      <c r="AB7">
        <v>439</v>
      </c>
      <c r="AC7">
        <v>0</v>
      </c>
      <c r="AE7">
        <v>0</v>
      </c>
      <c r="AF7">
        <f t="shared" si="6"/>
        <v>439</v>
      </c>
      <c r="AG7">
        <v>0</v>
      </c>
      <c r="AH7">
        <f t="shared" si="7"/>
        <v>439</v>
      </c>
      <c r="AI7">
        <v>2</v>
      </c>
      <c r="AJ7">
        <f t="shared" si="8"/>
        <v>6</v>
      </c>
      <c r="AK7">
        <f t="shared" si="25"/>
        <v>219.5</v>
      </c>
      <c r="AL7" t="s">
        <v>19</v>
      </c>
      <c r="AM7">
        <v>380</v>
      </c>
      <c r="AN7">
        <v>0</v>
      </c>
      <c r="AO7">
        <v>0</v>
      </c>
      <c r="AP7">
        <f t="shared" si="9"/>
        <v>380</v>
      </c>
      <c r="AQ7">
        <v>0</v>
      </c>
      <c r="AR7">
        <f t="shared" si="10"/>
        <v>380</v>
      </c>
      <c r="AS7">
        <v>4</v>
      </c>
      <c r="AT7">
        <f t="shared" si="11"/>
        <v>6</v>
      </c>
      <c r="AU7">
        <f t="shared" si="12"/>
        <v>95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243</v>
      </c>
      <c r="BH7">
        <v>96</v>
      </c>
      <c r="BI7">
        <v>0</v>
      </c>
      <c r="BJ7">
        <f t="shared" si="17"/>
        <v>339</v>
      </c>
      <c r="BK7">
        <v>0</v>
      </c>
      <c r="BL7">
        <f t="shared" si="18"/>
        <v>339</v>
      </c>
      <c r="BM7">
        <v>1</v>
      </c>
      <c r="BN7">
        <f t="shared" si="19"/>
        <v>5</v>
      </c>
      <c r="BO7">
        <f t="shared" si="20"/>
        <v>339</v>
      </c>
      <c r="BP7" t="s">
        <v>22</v>
      </c>
      <c r="BQ7">
        <v>302</v>
      </c>
      <c r="BR7">
        <v>0</v>
      </c>
      <c r="BS7">
        <v>0</v>
      </c>
      <c r="BT7">
        <f t="shared" si="21"/>
        <v>302</v>
      </c>
      <c r="BU7">
        <v>0</v>
      </c>
      <c r="BV7">
        <f t="shared" si="22"/>
        <v>302</v>
      </c>
      <c r="BW7">
        <v>3</v>
      </c>
      <c r="BX7">
        <f t="shared" si="23"/>
        <v>5</v>
      </c>
      <c r="BY7">
        <f t="shared" si="24"/>
        <v>100.66666666666667</v>
      </c>
      <c r="BZ7" t="s">
        <v>23</v>
      </c>
      <c r="CA7">
        <v>1119</v>
      </c>
    </row>
    <row r="8" spans="1:79" ht="17.25" customHeight="1" x14ac:dyDescent="0.3">
      <c r="A8" s="2">
        <v>44555</v>
      </c>
      <c r="B8" t="s">
        <v>36</v>
      </c>
      <c r="C8" t="s">
        <v>37</v>
      </c>
      <c r="D8" t="s">
        <v>27</v>
      </c>
      <c r="E8" t="s">
        <v>4</v>
      </c>
      <c r="F8">
        <v>268</v>
      </c>
      <c r="G8">
        <v>160</v>
      </c>
      <c r="H8">
        <v>0</v>
      </c>
      <c r="I8">
        <v>0</v>
      </c>
      <c r="J8">
        <f t="shared" si="0"/>
        <v>428</v>
      </c>
      <c r="K8">
        <v>0</v>
      </c>
      <c r="L8">
        <f t="shared" si="1"/>
        <v>428</v>
      </c>
      <c r="M8">
        <v>10</v>
      </c>
      <c r="N8">
        <v>1</v>
      </c>
      <c r="O8">
        <f t="shared" si="2"/>
        <v>42.8</v>
      </c>
      <c r="P8" t="s">
        <v>15</v>
      </c>
      <c r="Q8">
        <v>363</v>
      </c>
      <c r="R8">
        <v>0</v>
      </c>
      <c r="S8">
        <v>0</v>
      </c>
      <c r="T8">
        <v>0</v>
      </c>
      <c r="U8">
        <f t="shared" si="3"/>
        <v>363</v>
      </c>
      <c r="V8">
        <v>0</v>
      </c>
      <c r="W8">
        <f t="shared" si="4"/>
        <v>363</v>
      </c>
      <c r="X8">
        <v>2</v>
      </c>
      <c r="Y8">
        <v>2</v>
      </c>
      <c r="Z8">
        <f t="shared" si="5"/>
        <v>181.5</v>
      </c>
      <c r="AA8" t="s">
        <v>16</v>
      </c>
      <c r="AB8">
        <v>1499</v>
      </c>
      <c r="AC8">
        <v>0</v>
      </c>
      <c r="AE8">
        <v>-5</v>
      </c>
      <c r="AF8">
        <f t="shared" si="6"/>
        <v>1494</v>
      </c>
      <c r="AG8">
        <v>0</v>
      </c>
      <c r="AH8">
        <f t="shared" si="7"/>
        <v>1494</v>
      </c>
      <c r="AI8">
        <v>27</v>
      </c>
      <c r="AJ8">
        <f t="shared" si="8"/>
        <v>6</v>
      </c>
      <c r="AK8">
        <f t="shared" si="25"/>
        <v>55.333333333333336</v>
      </c>
      <c r="AL8" t="s">
        <v>19</v>
      </c>
      <c r="AM8">
        <v>505</v>
      </c>
      <c r="AN8">
        <v>480</v>
      </c>
      <c r="AO8">
        <v>0</v>
      </c>
      <c r="AP8">
        <f t="shared" si="9"/>
        <v>985</v>
      </c>
      <c r="AQ8">
        <v>0</v>
      </c>
      <c r="AR8">
        <f t="shared" si="10"/>
        <v>985</v>
      </c>
      <c r="AS8">
        <v>4</v>
      </c>
      <c r="AT8">
        <f t="shared" si="11"/>
        <v>6</v>
      </c>
      <c r="AU8">
        <f t="shared" si="12"/>
        <v>246.25</v>
      </c>
      <c r="AV8" t="s">
        <v>20</v>
      </c>
      <c r="AW8">
        <v>252</v>
      </c>
      <c r="AX8">
        <v>0</v>
      </c>
      <c r="AY8">
        <v>0</v>
      </c>
      <c r="AZ8">
        <f t="shared" si="13"/>
        <v>252</v>
      </c>
      <c r="BA8">
        <v>0</v>
      </c>
      <c r="BB8">
        <f t="shared" si="14"/>
        <v>252</v>
      </c>
      <c r="BC8">
        <v>4</v>
      </c>
      <c r="BD8">
        <f t="shared" si="15"/>
        <v>7</v>
      </c>
      <c r="BE8">
        <f t="shared" si="16"/>
        <v>63</v>
      </c>
      <c r="BF8" t="s">
        <v>21</v>
      </c>
      <c r="BG8">
        <v>110</v>
      </c>
      <c r="BH8">
        <v>320</v>
      </c>
      <c r="BI8">
        <v>0</v>
      </c>
      <c r="BJ8">
        <f t="shared" si="17"/>
        <v>430</v>
      </c>
      <c r="BK8">
        <v>0</v>
      </c>
      <c r="BL8">
        <f t="shared" si="18"/>
        <v>430</v>
      </c>
      <c r="BM8">
        <v>1</v>
      </c>
      <c r="BN8">
        <f t="shared" si="19"/>
        <v>5</v>
      </c>
      <c r="BO8">
        <f t="shared" si="20"/>
        <v>430</v>
      </c>
      <c r="BP8" t="s">
        <v>22</v>
      </c>
      <c r="BQ8">
        <v>1663</v>
      </c>
      <c r="BR8">
        <v>480</v>
      </c>
      <c r="BS8">
        <v>-18</v>
      </c>
      <c r="BT8">
        <f t="shared" si="21"/>
        <v>2125</v>
      </c>
      <c r="BU8">
        <v>0</v>
      </c>
      <c r="BV8">
        <f t="shared" si="22"/>
        <v>2125</v>
      </c>
      <c r="BW8">
        <v>45</v>
      </c>
      <c r="BX8">
        <f t="shared" si="23"/>
        <v>5</v>
      </c>
      <c r="BY8">
        <f t="shared" si="24"/>
        <v>47.222222222222221</v>
      </c>
      <c r="BZ8" t="s">
        <v>23</v>
      </c>
      <c r="CA8">
        <v>5882</v>
      </c>
    </row>
    <row r="9" spans="1:79" ht="17.25" customHeight="1" x14ac:dyDescent="0.3">
      <c r="A9" s="2">
        <v>44555</v>
      </c>
      <c r="B9" t="s">
        <v>38</v>
      </c>
      <c r="C9" t="s">
        <v>39</v>
      </c>
      <c r="D9" t="s">
        <v>27</v>
      </c>
      <c r="E9" t="s">
        <v>4</v>
      </c>
      <c r="F9">
        <v>321</v>
      </c>
      <c r="G9">
        <v>439</v>
      </c>
      <c r="H9">
        <v>0</v>
      </c>
      <c r="I9">
        <v>-250</v>
      </c>
      <c r="J9">
        <f t="shared" si="0"/>
        <v>510</v>
      </c>
      <c r="K9">
        <v>170</v>
      </c>
      <c r="L9">
        <f t="shared" si="1"/>
        <v>680</v>
      </c>
      <c r="M9">
        <v>9</v>
      </c>
      <c r="N9">
        <v>1</v>
      </c>
      <c r="O9">
        <f t="shared" si="2"/>
        <v>75.555555555555557</v>
      </c>
      <c r="P9" t="s">
        <v>15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327</v>
      </c>
      <c r="AC9">
        <v>0</v>
      </c>
      <c r="AE9">
        <v>0</v>
      </c>
      <c r="AF9">
        <f t="shared" si="6"/>
        <v>327</v>
      </c>
      <c r="AG9">
        <v>0</v>
      </c>
      <c r="AH9">
        <f t="shared" si="7"/>
        <v>327</v>
      </c>
      <c r="AI9">
        <v>1</v>
      </c>
      <c r="AJ9">
        <f t="shared" si="8"/>
        <v>6</v>
      </c>
      <c r="AK9">
        <f t="shared" si="25"/>
        <v>327</v>
      </c>
      <c r="AL9" t="s">
        <v>19</v>
      </c>
      <c r="AM9">
        <v>267</v>
      </c>
      <c r="AN9">
        <v>0</v>
      </c>
      <c r="AO9">
        <v>0</v>
      </c>
      <c r="AP9">
        <f t="shared" si="9"/>
        <v>267</v>
      </c>
      <c r="AQ9">
        <v>0</v>
      </c>
      <c r="AR9">
        <f t="shared" si="10"/>
        <v>267</v>
      </c>
      <c r="AS9">
        <v>1</v>
      </c>
      <c r="AT9">
        <f t="shared" si="11"/>
        <v>6</v>
      </c>
      <c r="AU9">
        <f t="shared" si="12"/>
        <v>267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282</v>
      </c>
      <c r="BH9">
        <v>290</v>
      </c>
      <c r="BI9">
        <v>0</v>
      </c>
      <c r="BJ9">
        <f t="shared" si="17"/>
        <v>572</v>
      </c>
      <c r="BK9">
        <v>0</v>
      </c>
      <c r="BL9">
        <f t="shared" si="18"/>
        <v>572</v>
      </c>
      <c r="BM9">
        <v>1</v>
      </c>
      <c r="BN9">
        <f t="shared" si="19"/>
        <v>5</v>
      </c>
      <c r="BO9">
        <f t="shared" si="20"/>
        <v>572</v>
      </c>
      <c r="BP9" t="s">
        <v>22</v>
      </c>
      <c r="BQ9">
        <v>139</v>
      </c>
      <c r="BR9">
        <v>250</v>
      </c>
      <c r="BS9">
        <v>0</v>
      </c>
      <c r="BT9">
        <f t="shared" si="21"/>
        <v>389</v>
      </c>
      <c r="BU9">
        <v>0</v>
      </c>
      <c r="BV9">
        <f t="shared" si="22"/>
        <v>389</v>
      </c>
      <c r="BW9">
        <v>1</v>
      </c>
      <c r="BX9">
        <f t="shared" si="23"/>
        <v>5</v>
      </c>
      <c r="BY9">
        <f t="shared" si="24"/>
        <v>389</v>
      </c>
      <c r="BZ9" t="s">
        <v>23</v>
      </c>
      <c r="CA9">
        <v>8600</v>
      </c>
    </row>
    <row r="10" spans="1:79" ht="17.25" customHeight="1" x14ac:dyDescent="0.3">
      <c r="A10" s="2">
        <v>44555</v>
      </c>
      <c r="B10" t="s">
        <v>40</v>
      </c>
      <c r="C10" t="s">
        <v>41</v>
      </c>
      <c r="D10" t="s">
        <v>27</v>
      </c>
      <c r="E10" t="s">
        <v>4</v>
      </c>
      <c r="F10">
        <v>383</v>
      </c>
      <c r="G10">
        <v>97</v>
      </c>
      <c r="H10">
        <v>0</v>
      </c>
      <c r="I10">
        <v>0</v>
      </c>
      <c r="J10">
        <f t="shared" si="0"/>
        <v>480</v>
      </c>
      <c r="K10">
        <v>0</v>
      </c>
      <c r="L10">
        <f t="shared" si="1"/>
        <v>480</v>
      </c>
      <c r="M10">
        <v>33</v>
      </c>
      <c r="N10">
        <v>1</v>
      </c>
      <c r="O10">
        <v>360</v>
      </c>
      <c r="P10" t="s">
        <v>15</v>
      </c>
      <c r="Q10">
        <v>89</v>
      </c>
      <c r="R10">
        <v>137</v>
      </c>
      <c r="S10">
        <v>0</v>
      </c>
      <c r="T10">
        <v>0</v>
      </c>
      <c r="U10">
        <f t="shared" si="3"/>
        <v>226</v>
      </c>
      <c r="V10">
        <v>0</v>
      </c>
      <c r="W10">
        <f t="shared" si="4"/>
        <v>226</v>
      </c>
      <c r="X10">
        <v>5</v>
      </c>
      <c r="Y10">
        <v>2</v>
      </c>
      <c r="Z10">
        <f t="shared" si="5"/>
        <v>45.2</v>
      </c>
      <c r="AA10" t="s">
        <v>16</v>
      </c>
      <c r="AB10">
        <v>930</v>
      </c>
      <c r="AC10">
        <v>0</v>
      </c>
      <c r="AE10">
        <v>-12</v>
      </c>
      <c r="AF10">
        <f t="shared" si="6"/>
        <v>918</v>
      </c>
      <c r="AG10">
        <v>0</v>
      </c>
      <c r="AH10">
        <f t="shared" si="7"/>
        <v>918</v>
      </c>
      <c r="AI10">
        <v>5</v>
      </c>
      <c r="AJ10">
        <f t="shared" si="8"/>
        <v>6</v>
      </c>
      <c r="AK10">
        <f t="shared" si="25"/>
        <v>183.6</v>
      </c>
      <c r="AL10" t="s">
        <v>19</v>
      </c>
      <c r="AM10">
        <v>690</v>
      </c>
      <c r="AN10">
        <v>1760</v>
      </c>
      <c r="AO10">
        <v>0</v>
      </c>
      <c r="AP10">
        <f t="shared" si="9"/>
        <v>2450</v>
      </c>
      <c r="AQ10">
        <v>0</v>
      </c>
      <c r="AR10">
        <f t="shared" si="10"/>
        <v>2450</v>
      </c>
      <c r="AS10">
        <v>11</v>
      </c>
      <c r="AT10">
        <f t="shared" si="11"/>
        <v>6</v>
      </c>
      <c r="AU10">
        <f t="shared" si="12"/>
        <v>222.72727272727272</v>
      </c>
      <c r="AV10" t="s">
        <v>20</v>
      </c>
      <c r="AW10">
        <v>120</v>
      </c>
      <c r="AX10">
        <v>200</v>
      </c>
      <c r="AY10">
        <v>0</v>
      </c>
      <c r="AZ10">
        <f t="shared" si="13"/>
        <v>320</v>
      </c>
      <c r="BA10">
        <v>0</v>
      </c>
      <c r="BB10">
        <f t="shared" si="14"/>
        <v>320</v>
      </c>
      <c r="BC10">
        <v>4</v>
      </c>
      <c r="BD10">
        <f t="shared" si="15"/>
        <v>7</v>
      </c>
      <c r="BE10">
        <f t="shared" si="16"/>
        <v>80</v>
      </c>
      <c r="BF10" t="s">
        <v>21</v>
      </c>
      <c r="BG10">
        <v>362</v>
      </c>
      <c r="BH10">
        <v>3456</v>
      </c>
      <c r="BI10">
        <v>0</v>
      </c>
      <c r="BJ10">
        <f t="shared" si="17"/>
        <v>3818</v>
      </c>
      <c r="BK10">
        <v>0</v>
      </c>
      <c r="BL10">
        <f t="shared" si="18"/>
        <v>3818</v>
      </c>
      <c r="BM10">
        <v>8</v>
      </c>
      <c r="BN10">
        <f t="shared" si="19"/>
        <v>5</v>
      </c>
      <c r="BO10">
        <f t="shared" si="20"/>
        <v>477.25</v>
      </c>
      <c r="BP10" t="s">
        <v>22</v>
      </c>
      <c r="BQ10">
        <v>605</v>
      </c>
      <c r="BR10">
        <v>415</v>
      </c>
      <c r="BS10">
        <v>0</v>
      </c>
      <c r="BT10">
        <f t="shared" si="21"/>
        <v>1020</v>
      </c>
      <c r="BU10">
        <v>0</v>
      </c>
      <c r="BV10">
        <f t="shared" si="22"/>
        <v>1020</v>
      </c>
      <c r="BW10">
        <v>2</v>
      </c>
      <c r="BX10">
        <f t="shared" si="23"/>
        <v>5</v>
      </c>
      <c r="BY10">
        <f t="shared" si="24"/>
        <v>510</v>
      </c>
      <c r="BZ10" t="s">
        <v>23</v>
      </c>
      <c r="CA10">
        <v>2603</v>
      </c>
    </row>
    <row r="11" spans="1:79" ht="17.25" customHeight="1" x14ac:dyDescent="0.3">
      <c r="A11" s="2">
        <v>44555</v>
      </c>
      <c r="B11" t="s">
        <v>42</v>
      </c>
      <c r="C11" t="s">
        <v>43</v>
      </c>
      <c r="D11" t="s">
        <v>27</v>
      </c>
      <c r="E11" t="s">
        <v>4</v>
      </c>
      <c r="F11">
        <v>594</v>
      </c>
      <c r="G11">
        <v>531</v>
      </c>
      <c r="H11">
        <v>0</v>
      </c>
      <c r="I11">
        <v>-500</v>
      </c>
      <c r="J11">
        <f t="shared" si="0"/>
        <v>625</v>
      </c>
      <c r="K11">
        <v>0</v>
      </c>
      <c r="L11">
        <f t="shared" si="1"/>
        <v>625</v>
      </c>
      <c r="M11">
        <v>51</v>
      </c>
      <c r="N11">
        <v>1</v>
      </c>
      <c r="O11">
        <f t="shared" si="2"/>
        <v>12.254901960784315</v>
      </c>
      <c r="P11" t="s">
        <v>15</v>
      </c>
      <c r="Q11">
        <v>165</v>
      </c>
      <c r="R11">
        <v>417</v>
      </c>
      <c r="S11">
        <v>0</v>
      </c>
      <c r="T11">
        <v>0</v>
      </c>
      <c r="U11">
        <f t="shared" si="3"/>
        <v>582</v>
      </c>
      <c r="V11">
        <v>0</v>
      </c>
      <c r="W11">
        <f t="shared" si="4"/>
        <v>582</v>
      </c>
      <c r="X11">
        <v>8</v>
      </c>
      <c r="Y11">
        <v>2</v>
      </c>
      <c r="Z11">
        <f t="shared" si="5"/>
        <v>72.75</v>
      </c>
      <c r="AA11" t="s">
        <v>16</v>
      </c>
      <c r="AB11">
        <v>3837</v>
      </c>
      <c r="AC11">
        <v>3060</v>
      </c>
      <c r="AE11">
        <v>0</v>
      </c>
      <c r="AF11">
        <f t="shared" si="6"/>
        <v>6897</v>
      </c>
      <c r="AG11">
        <v>0</v>
      </c>
      <c r="AH11">
        <f t="shared" si="7"/>
        <v>6897</v>
      </c>
      <c r="AI11">
        <v>5</v>
      </c>
      <c r="AJ11">
        <f t="shared" si="8"/>
        <v>6</v>
      </c>
      <c r="AK11">
        <f t="shared" si="25"/>
        <v>1379.4</v>
      </c>
      <c r="AL11" t="s">
        <v>19</v>
      </c>
      <c r="AM11">
        <v>1319</v>
      </c>
      <c r="AN11">
        <v>1124</v>
      </c>
      <c r="AO11">
        <v>0</v>
      </c>
      <c r="AP11">
        <f t="shared" si="9"/>
        <v>2443</v>
      </c>
      <c r="AQ11">
        <v>0</v>
      </c>
      <c r="AR11">
        <f t="shared" si="10"/>
        <v>2443</v>
      </c>
      <c r="AS11">
        <v>7</v>
      </c>
      <c r="AT11">
        <f t="shared" si="11"/>
        <v>6</v>
      </c>
      <c r="AU11">
        <f t="shared" si="12"/>
        <v>349</v>
      </c>
      <c r="AV11" t="s">
        <v>20</v>
      </c>
      <c r="AW11">
        <v>48</v>
      </c>
      <c r="AX11">
        <v>200</v>
      </c>
      <c r="AY11">
        <v>0</v>
      </c>
      <c r="AZ11">
        <f t="shared" si="13"/>
        <v>248</v>
      </c>
      <c r="BA11">
        <v>0</v>
      </c>
      <c r="BB11">
        <f t="shared" si="14"/>
        <v>248</v>
      </c>
      <c r="BC11">
        <v>4</v>
      </c>
      <c r="BD11">
        <f t="shared" si="15"/>
        <v>7</v>
      </c>
      <c r="BE11">
        <f t="shared" si="16"/>
        <v>62</v>
      </c>
      <c r="BF11" t="s">
        <v>21</v>
      </c>
      <c r="BG11">
        <v>153</v>
      </c>
      <c r="BH11">
        <v>2144</v>
      </c>
      <c r="BI11">
        <v>0</v>
      </c>
      <c r="BJ11">
        <f t="shared" si="17"/>
        <v>2297</v>
      </c>
      <c r="BK11">
        <v>0</v>
      </c>
      <c r="BL11">
        <f t="shared" si="18"/>
        <v>2297</v>
      </c>
      <c r="BM11">
        <v>2</v>
      </c>
      <c r="BN11">
        <f t="shared" si="19"/>
        <v>5</v>
      </c>
      <c r="BO11">
        <f t="shared" si="20"/>
        <v>1148.5</v>
      </c>
      <c r="BP11" t="s">
        <v>22</v>
      </c>
      <c r="BQ11">
        <v>820</v>
      </c>
      <c r="BR11">
        <v>121</v>
      </c>
      <c r="BS11">
        <v>0</v>
      </c>
      <c r="BT11">
        <f t="shared" si="21"/>
        <v>941</v>
      </c>
      <c r="BU11">
        <v>0</v>
      </c>
      <c r="BV11">
        <f t="shared" si="22"/>
        <v>941</v>
      </c>
      <c r="BW11">
        <v>11</v>
      </c>
      <c r="BX11">
        <f t="shared" si="23"/>
        <v>5</v>
      </c>
      <c r="BY11">
        <f t="shared" si="24"/>
        <v>85.545454545454547</v>
      </c>
      <c r="BZ11" t="s">
        <v>23</v>
      </c>
      <c r="CA11">
        <v>9094</v>
      </c>
    </row>
    <row r="12" spans="1:79" ht="17.25" customHeight="1" x14ac:dyDescent="0.3">
      <c r="A12" s="2">
        <v>44555</v>
      </c>
      <c r="B12" t="s">
        <v>44</v>
      </c>
      <c r="C12" t="s">
        <v>45</v>
      </c>
      <c r="D12" t="s">
        <v>27</v>
      </c>
      <c r="E12" t="s">
        <v>4</v>
      </c>
      <c r="F12">
        <v>269</v>
      </c>
      <c r="G12">
        <v>0</v>
      </c>
      <c r="H12">
        <v>0</v>
      </c>
      <c r="I12">
        <v>0</v>
      </c>
      <c r="J12">
        <f t="shared" si="0"/>
        <v>269</v>
      </c>
      <c r="K12">
        <v>0</v>
      </c>
      <c r="L12">
        <f t="shared" si="1"/>
        <v>269</v>
      </c>
      <c r="M12">
        <v>15</v>
      </c>
      <c r="N12">
        <v>1</v>
      </c>
      <c r="O12">
        <f t="shared" si="2"/>
        <v>17.933333333333334</v>
      </c>
      <c r="P12" t="s">
        <v>15</v>
      </c>
      <c r="Q12">
        <v>254</v>
      </c>
      <c r="R12">
        <v>0</v>
      </c>
      <c r="S12">
        <v>0</v>
      </c>
      <c r="T12">
        <v>0</v>
      </c>
      <c r="U12">
        <f t="shared" si="3"/>
        <v>254</v>
      </c>
      <c r="V12">
        <v>0</v>
      </c>
      <c r="W12">
        <f t="shared" si="4"/>
        <v>254</v>
      </c>
      <c r="X12">
        <v>6</v>
      </c>
      <c r="Y12">
        <v>2</v>
      </c>
      <c r="Z12">
        <f t="shared" si="5"/>
        <v>42.333333333333336</v>
      </c>
      <c r="AA12" t="s">
        <v>16</v>
      </c>
      <c r="AB12">
        <v>1948</v>
      </c>
      <c r="AC12">
        <v>0</v>
      </c>
      <c r="AE12">
        <v>-10</v>
      </c>
      <c r="AF12">
        <f t="shared" si="6"/>
        <v>1938</v>
      </c>
      <c r="AG12">
        <v>0</v>
      </c>
      <c r="AH12">
        <f t="shared" si="7"/>
        <v>1938</v>
      </c>
      <c r="AI12">
        <v>5</v>
      </c>
      <c r="AJ12">
        <f t="shared" si="8"/>
        <v>6</v>
      </c>
      <c r="AK12">
        <f t="shared" si="25"/>
        <v>387.6</v>
      </c>
      <c r="AL12" t="s">
        <v>19</v>
      </c>
      <c r="AM12">
        <v>2573</v>
      </c>
      <c r="AN12">
        <v>202</v>
      </c>
      <c r="AO12">
        <v>0</v>
      </c>
      <c r="AP12">
        <f t="shared" si="9"/>
        <v>2775</v>
      </c>
      <c r="AQ12">
        <v>0</v>
      </c>
      <c r="AR12">
        <f t="shared" si="10"/>
        <v>2775</v>
      </c>
      <c r="AS12">
        <v>5</v>
      </c>
      <c r="AT12">
        <f t="shared" si="11"/>
        <v>6</v>
      </c>
      <c r="AU12">
        <f t="shared" si="12"/>
        <v>555</v>
      </c>
      <c r="AV12" t="s">
        <v>20</v>
      </c>
      <c r="AW12">
        <v>403</v>
      </c>
      <c r="AX12">
        <v>0</v>
      </c>
      <c r="AY12">
        <v>0</v>
      </c>
      <c r="AZ12">
        <f t="shared" si="13"/>
        <v>403</v>
      </c>
      <c r="BA12">
        <v>0</v>
      </c>
      <c r="BB12">
        <f t="shared" si="14"/>
        <v>403</v>
      </c>
      <c r="BC12">
        <v>3</v>
      </c>
      <c r="BD12">
        <f t="shared" si="15"/>
        <v>7</v>
      </c>
      <c r="BE12">
        <f t="shared" si="16"/>
        <v>134.33333333333334</v>
      </c>
      <c r="BF12" t="s">
        <v>21</v>
      </c>
      <c r="BG12">
        <v>94</v>
      </c>
      <c r="BH12">
        <v>973</v>
      </c>
      <c r="BI12">
        <v>0</v>
      </c>
      <c r="BJ12">
        <f t="shared" si="17"/>
        <v>1067</v>
      </c>
      <c r="BK12">
        <v>0</v>
      </c>
      <c r="BL12">
        <f t="shared" si="18"/>
        <v>1067</v>
      </c>
      <c r="BM12">
        <v>4</v>
      </c>
      <c r="BN12">
        <f t="shared" si="19"/>
        <v>5</v>
      </c>
      <c r="BO12">
        <f t="shared" si="20"/>
        <v>266.75</v>
      </c>
      <c r="BP12" t="s">
        <v>22</v>
      </c>
      <c r="BQ12">
        <v>583</v>
      </c>
      <c r="BR12">
        <v>0</v>
      </c>
      <c r="BS12">
        <v>-1</v>
      </c>
      <c r="BT12">
        <f t="shared" si="21"/>
        <v>582</v>
      </c>
      <c r="BU12">
        <v>0</v>
      </c>
      <c r="BV12">
        <f t="shared" si="22"/>
        <v>582</v>
      </c>
      <c r="BW12">
        <v>7</v>
      </c>
      <c r="BX12">
        <f t="shared" si="23"/>
        <v>5</v>
      </c>
      <c r="BY12">
        <f t="shared" si="24"/>
        <v>83.142857142857139</v>
      </c>
      <c r="BZ12" t="s">
        <v>23</v>
      </c>
      <c r="CA12">
        <v>7650</v>
      </c>
    </row>
    <row r="13" spans="1:79" ht="17.25" customHeight="1" x14ac:dyDescent="0.3">
      <c r="A13" s="2">
        <v>44555</v>
      </c>
      <c r="B13" t="s">
        <v>46</v>
      </c>
      <c r="C13" t="s">
        <v>47</v>
      </c>
      <c r="D13" t="s">
        <v>27</v>
      </c>
      <c r="E13" t="s">
        <v>4</v>
      </c>
      <c r="F13">
        <v>110</v>
      </c>
      <c r="G13">
        <v>0</v>
      </c>
      <c r="H13">
        <v>0</v>
      </c>
      <c r="I13">
        <v>0</v>
      </c>
      <c r="J13">
        <f t="shared" si="0"/>
        <v>110</v>
      </c>
      <c r="K13">
        <v>0</v>
      </c>
      <c r="L13">
        <f t="shared" si="1"/>
        <v>110</v>
      </c>
      <c r="M13">
        <v>3</v>
      </c>
      <c r="N13">
        <v>1</v>
      </c>
      <c r="O13">
        <f t="shared" si="2"/>
        <v>36.666666666666664</v>
      </c>
      <c r="P13" t="s">
        <v>15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7155</v>
      </c>
      <c r="AC13">
        <v>0</v>
      </c>
      <c r="AE13">
        <v>0</v>
      </c>
      <c r="AF13">
        <f t="shared" si="6"/>
        <v>7155</v>
      </c>
      <c r="AG13">
        <v>0</v>
      </c>
      <c r="AH13">
        <f t="shared" si="7"/>
        <v>7155</v>
      </c>
      <c r="AI13">
        <v>51</v>
      </c>
      <c r="AJ13">
        <f t="shared" si="8"/>
        <v>6</v>
      </c>
      <c r="AK13">
        <f t="shared" si="25"/>
        <v>140.29411764705881</v>
      </c>
      <c r="AL13" t="s">
        <v>19</v>
      </c>
      <c r="AM13">
        <v>314</v>
      </c>
      <c r="AN13">
        <v>190</v>
      </c>
      <c r="AO13">
        <v>0</v>
      </c>
      <c r="AP13">
        <f t="shared" si="9"/>
        <v>504</v>
      </c>
      <c r="AQ13">
        <v>640</v>
      </c>
      <c r="AR13">
        <f t="shared" si="10"/>
        <v>1144</v>
      </c>
      <c r="AS13">
        <v>15</v>
      </c>
      <c r="AT13">
        <f t="shared" si="11"/>
        <v>6</v>
      </c>
      <c r="AU13">
        <f t="shared" si="12"/>
        <v>76.266666666666666</v>
      </c>
      <c r="AV13" t="s">
        <v>20</v>
      </c>
      <c r="AW13">
        <v>207</v>
      </c>
      <c r="AX13">
        <v>190</v>
      </c>
      <c r="AY13">
        <v>0</v>
      </c>
      <c r="AZ13">
        <f t="shared" si="13"/>
        <v>397</v>
      </c>
      <c r="BA13">
        <v>0</v>
      </c>
      <c r="BB13">
        <f t="shared" si="14"/>
        <v>397</v>
      </c>
      <c r="BC13">
        <v>7</v>
      </c>
      <c r="BD13">
        <f t="shared" si="15"/>
        <v>7</v>
      </c>
      <c r="BE13">
        <f t="shared" si="16"/>
        <v>56.714285714285715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1941</v>
      </c>
      <c r="BR13">
        <v>930</v>
      </c>
      <c r="BS13">
        <v>0</v>
      </c>
      <c r="BT13">
        <f t="shared" si="21"/>
        <v>2871</v>
      </c>
      <c r="BU13">
        <v>0</v>
      </c>
      <c r="BV13">
        <f t="shared" si="22"/>
        <v>2871</v>
      </c>
      <c r="BW13">
        <v>13</v>
      </c>
      <c r="BX13">
        <f t="shared" si="23"/>
        <v>5</v>
      </c>
      <c r="BY13">
        <f t="shared" si="24"/>
        <v>220.84615384615384</v>
      </c>
      <c r="BZ13" t="s">
        <v>23</v>
      </c>
      <c r="CA13">
        <v>8665</v>
      </c>
    </row>
    <row r="14" spans="1:79" ht="18" customHeight="1" x14ac:dyDescent="0.3">
      <c r="A14" s="2">
        <v>44555</v>
      </c>
      <c r="B14" t="s">
        <v>48</v>
      </c>
      <c r="C14" t="s">
        <v>49</v>
      </c>
      <c r="D14" t="s">
        <v>27</v>
      </c>
      <c r="E14" t="s">
        <v>4</v>
      </c>
      <c r="F14">
        <v>64</v>
      </c>
      <c r="G14">
        <v>0</v>
      </c>
      <c r="H14">
        <v>0</v>
      </c>
      <c r="I14">
        <v>0</v>
      </c>
      <c r="J14">
        <f t="shared" si="0"/>
        <v>64</v>
      </c>
      <c r="K14">
        <v>160</v>
      </c>
      <c r="L14">
        <f t="shared" si="1"/>
        <v>224</v>
      </c>
      <c r="M14">
        <v>5</v>
      </c>
      <c r="N14">
        <v>1</v>
      </c>
      <c r="O14">
        <f t="shared" si="2"/>
        <v>44.8</v>
      </c>
      <c r="P14" t="s">
        <v>15</v>
      </c>
      <c r="Q14">
        <v>136</v>
      </c>
      <c r="R14">
        <v>0</v>
      </c>
      <c r="S14">
        <v>0</v>
      </c>
      <c r="T14">
        <v>0</v>
      </c>
      <c r="U14">
        <f t="shared" si="3"/>
        <v>136</v>
      </c>
      <c r="V14">
        <v>0</v>
      </c>
      <c r="W14">
        <f t="shared" si="4"/>
        <v>136</v>
      </c>
      <c r="X14">
        <v>1</v>
      </c>
      <c r="Y14">
        <v>2</v>
      </c>
      <c r="Z14">
        <f t="shared" si="5"/>
        <v>136</v>
      </c>
      <c r="AA14" t="s">
        <v>16</v>
      </c>
      <c r="AB14">
        <v>451</v>
      </c>
      <c r="AC14">
        <v>0</v>
      </c>
      <c r="AE14">
        <v>0</v>
      </c>
      <c r="AF14">
        <f t="shared" si="6"/>
        <v>451</v>
      </c>
      <c r="AG14">
        <v>0</v>
      </c>
      <c r="AH14">
        <f t="shared" si="7"/>
        <v>451</v>
      </c>
      <c r="AI14">
        <v>7</v>
      </c>
      <c r="AJ14">
        <f t="shared" si="8"/>
        <v>6</v>
      </c>
      <c r="AK14">
        <f>IFERROR(AH14/AI14,0)</f>
        <v>64.428571428571431</v>
      </c>
      <c r="AL14" t="s">
        <v>19</v>
      </c>
      <c r="AM14">
        <v>704</v>
      </c>
      <c r="AN14">
        <v>230</v>
      </c>
      <c r="AO14">
        <v>0</v>
      </c>
      <c r="AP14">
        <f t="shared" si="9"/>
        <v>934</v>
      </c>
      <c r="AQ14">
        <v>0</v>
      </c>
      <c r="AR14">
        <f t="shared" si="10"/>
        <v>934</v>
      </c>
      <c r="AS14">
        <v>4</v>
      </c>
      <c r="AT14">
        <f t="shared" si="11"/>
        <v>6</v>
      </c>
      <c r="AU14">
        <f t="shared" si="12"/>
        <v>233.5</v>
      </c>
      <c r="AV14" t="s">
        <v>20</v>
      </c>
      <c r="AW14">
        <v>408</v>
      </c>
      <c r="AX14">
        <v>0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37</v>
      </c>
      <c r="BH14">
        <v>310</v>
      </c>
      <c r="BI14">
        <v>0</v>
      </c>
      <c r="BJ14">
        <f t="shared" si="17"/>
        <v>347</v>
      </c>
      <c r="BK14">
        <v>0</v>
      </c>
      <c r="BL14">
        <f t="shared" si="18"/>
        <v>347</v>
      </c>
      <c r="BM14">
        <v>1</v>
      </c>
      <c r="BN14">
        <f t="shared" si="19"/>
        <v>5</v>
      </c>
      <c r="BO14">
        <f t="shared" si="20"/>
        <v>347</v>
      </c>
      <c r="BP14" t="s">
        <v>22</v>
      </c>
      <c r="BQ14">
        <v>494</v>
      </c>
      <c r="BR14">
        <v>1319</v>
      </c>
      <c r="BS14">
        <v>0</v>
      </c>
      <c r="BT14">
        <f t="shared" si="21"/>
        <v>1813</v>
      </c>
      <c r="BU14">
        <v>0</v>
      </c>
      <c r="BV14">
        <f t="shared" si="22"/>
        <v>1813</v>
      </c>
      <c r="BW14">
        <v>4</v>
      </c>
      <c r="BX14">
        <f t="shared" si="23"/>
        <v>5</v>
      </c>
      <c r="BY14">
        <f t="shared" si="24"/>
        <v>453.25</v>
      </c>
      <c r="BZ14" t="s">
        <v>23</v>
      </c>
      <c r="CA14">
        <v>4608</v>
      </c>
    </row>
    <row r="15" spans="1:79" ht="17.25" customHeight="1" x14ac:dyDescent="0.3">
      <c r="A15" s="2">
        <v>44555</v>
      </c>
      <c r="B15" t="s">
        <v>50</v>
      </c>
      <c r="C15" t="s">
        <v>51</v>
      </c>
      <c r="D15" t="s">
        <v>27</v>
      </c>
      <c r="E15" t="s">
        <v>4</v>
      </c>
      <c r="F15">
        <v>174</v>
      </c>
      <c r="G15">
        <v>0</v>
      </c>
      <c r="H15">
        <v>0</v>
      </c>
      <c r="I15">
        <v>-5</v>
      </c>
      <c r="J15">
        <f t="shared" si="0"/>
        <v>169</v>
      </c>
      <c r="K15">
        <v>0</v>
      </c>
      <c r="L15">
        <f t="shared" si="1"/>
        <v>169</v>
      </c>
      <c r="M15">
        <v>5</v>
      </c>
      <c r="N15">
        <v>1</v>
      </c>
      <c r="O15">
        <f t="shared" si="2"/>
        <v>33.799999999999997</v>
      </c>
      <c r="P15" t="s">
        <v>15</v>
      </c>
      <c r="Q15">
        <v>198</v>
      </c>
      <c r="R15">
        <v>0</v>
      </c>
      <c r="S15">
        <v>0</v>
      </c>
      <c r="T15">
        <v>0</v>
      </c>
      <c r="U15">
        <f t="shared" si="3"/>
        <v>198</v>
      </c>
      <c r="V15">
        <v>0</v>
      </c>
      <c r="W15">
        <f t="shared" si="4"/>
        <v>198</v>
      </c>
      <c r="X15">
        <v>1</v>
      </c>
      <c r="Y15">
        <v>2</v>
      </c>
      <c r="Z15">
        <f t="shared" si="5"/>
        <v>198</v>
      </c>
      <c r="AA15" t="s">
        <v>16</v>
      </c>
      <c r="AB15">
        <v>930</v>
      </c>
      <c r="AC15">
        <v>0</v>
      </c>
      <c r="AE15">
        <v>-3</v>
      </c>
      <c r="AF15">
        <f t="shared" si="6"/>
        <v>927</v>
      </c>
      <c r="AG15">
        <v>0</v>
      </c>
      <c r="AH15">
        <f t="shared" si="7"/>
        <v>927</v>
      </c>
      <c r="AI15">
        <v>8</v>
      </c>
      <c r="AJ15">
        <f t="shared" si="8"/>
        <v>6</v>
      </c>
      <c r="AK15">
        <f t="shared" si="25"/>
        <v>115.875</v>
      </c>
      <c r="AL15" t="s">
        <v>19</v>
      </c>
      <c r="AM15">
        <v>608</v>
      </c>
      <c r="AN15">
        <v>130</v>
      </c>
      <c r="AO15">
        <v>0</v>
      </c>
      <c r="AP15">
        <f t="shared" si="9"/>
        <v>738</v>
      </c>
      <c r="AQ15">
        <v>480</v>
      </c>
      <c r="AR15">
        <f t="shared" si="10"/>
        <v>1218</v>
      </c>
      <c r="AS15">
        <v>17</v>
      </c>
      <c r="AT15">
        <f t="shared" si="11"/>
        <v>6</v>
      </c>
      <c r="AU15">
        <f t="shared" si="12"/>
        <v>71.647058823529406</v>
      </c>
      <c r="AV15" t="s">
        <v>20</v>
      </c>
      <c r="AW15">
        <v>393</v>
      </c>
      <c r="AX15">
        <v>0</v>
      </c>
      <c r="AY15">
        <v>0</v>
      </c>
      <c r="AZ15">
        <f t="shared" si="13"/>
        <v>393</v>
      </c>
      <c r="BA15">
        <v>0</v>
      </c>
      <c r="BB15">
        <f t="shared" si="14"/>
        <v>393</v>
      </c>
      <c r="BC15">
        <v>15</v>
      </c>
      <c r="BD15">
        <f t="shared" si="15"/>
        <v>7</v>
      </c>
      <c r="BE15">
        <f t="shared" si="16"/>
        <v>26.2</v>
      </c>
      <c r="BF15" t="s">
        <v>21</v>
      </c>
      <c r="BG15">
        <v>204</v>
      </c>
      <c r="BH15">
        <v>40</v>
      </c>
      <c r="BI15">
        <v>0</v>
      </c>
      <c r="BJ15">
        <f t="shared" si="17"/>
        <v>244</v>
      </c>
      <c r="BK15">
        <v>0</v>
      </c>
      <c r="BL15">
        <f t="shared" si="18"/>
        <v>244</v>
      </c>
      <c r="BM15">
        <v>4</v>
      </c>
      <c r="BN15">
        <f t="shared" si="19"/>
        <v>5</v>
      </c>
      <c r="BO15">
        <f t="shared" si="20"/>
        <v>61</v>
      </c>
      <c r="BP15" t="s">
        <v>22</v>
      </c>
      <c r="BQ15">
        <v>740</v>
      </c>
      <c r="BR15">
        <v>0</v>
      </c>
      <c r="BS15">
        <v>-1</v>
      </c>
      <c r="BT15">
        <f t="shared" si="21"/>
        <v>739</v>
      </c>
      <c r="BU15">
        <v>0</v>
      </c>
      <c r="BV15">
        <f t="shared" si="22"/>
        <v>739</v>
      </c>
      <c r="BW15">
        <v>6</v>
      </c>
      <c r="BX15">
        <f t="shared" si="23"/>
        <v>5</v>
      </c>
      <c r="BY15">
        <f t="shared" si="24"/>
        <v>123.16666666666667</v>
      </c>
      <c r="BZ15" t="s">
        <v>23</v>
      </c>
      <c r="CA15">
        <v>575</v>
      </c>
    </row>
    <row r="16" spans="1:79" ht="17.25" customHeight="1" x14ac:dyDescent="0.3">
      <c r="A16" s="2">
        <v>44555</v>
      </c>
      <c r="B16" t="s">
        <v>52</v>
      </c>
      <c r="C16" t="s">
        <v>53</v>
      </c>
      <c r="D16" t="s">
        <v>27</v>
      </c>
      <c r="E16" t="s">
        <v>4</v>
      </c>
      <c r="F16">
        <v>141</v>
      </c>
      <c r="G16">
        <v>0</v>
      </c>
      <c r="H16">
        <v>0</v>
      </c>
      <c r="I16">
        <v>0</v>
      </c>
      <c r="J16">
        <f t="shared" si="0"/>
        <v>141</v>
      </c>
      <c r="K16">
        <v>0</v>
      </c>
      <c r="L16">
        <f t="shared" si="1"/>
        <v>141</v>
      </c>
      <c r="M16">
        <v>3</v>
      </c>
      <c r="N16">
        <v>1</v>
      </c>
      <c r="O16">
        <f t="shared" si="2"/>
        <v>47</v>
      </c>
      <c r="P16" t="s">
        <v>15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1787</v>
      </c>
      <c r="AC16">
        <v>0</v>
      </c>
      <c r="AE16">
        <v>0</v>
      </c>
      <c r="AF16">
        <f t="shared" si="6"/>
        <v>1787</v>
      </c>
      <c r="AG16">
        <v>0</v>
      </c>
      <c r="AH16">
        <f t="shared" si="7"/>
        <v>1787</v>
      </c>
      <c r="AI16">
        <v>26</v>
      </c>
      <c r="AJ16">
        <f t="shared" si="8"/>
        <v>6</v>
      </c>
      <c r="AK16">
        <f t="shared" si="25"/>
        <v>68.730769230769226</v>
      </c>
      <c r="AL16" t="s">
        <v>19</v>
      </c>
      <c r="AM16">
        <v>991</v>
      </c>
      <c r="AN16">
        <v>160</v>
      </c>
      <c r="AO16">
        <v>0</v>
      </c>
      <c r="AP16">
        <f t="shared" si="9"/>
        <v>1151</v>
      </c>
      <c r="AQ16">
        <v>0</v>
      </c>
      <c r="AR16">
        <f t="shared" si="10"/>
        <v>1151</v>
      </c>
      <c r="AS16">
        <v>7</v>
      </c>
      <c r="AT16">
        <f t="shared" si="11"/>
        <v>6</v>
      </c>
      <c r="AU16">
        <f t="shared" si="12"/>
        <v>164.42857142857142</v>
      </c>
      <c r="AV16" t="s">
        <v>20</v>
      </c>
      <c r="AW16">
        <v>297</v>
      </c>
      <c r="AX16">
        <v>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184</v>
      </c>
      <c r="BH16">
        <v>500</v>
      </c>
      <c r="BI16">
        <v>0</v>
      </c>
      <c r="BJ16">
        <f t="shared" si="17"/>
        <v>684</v>
      </c>
      <c r="BK16">
        <v>0</v>
      </c>
      <c r="BL16">
        <f t="shared" si="18"/>
        <v>684</v>
      </c>
      <c r="BM16">
        <v>3</v>
      </c>
      <c r="BN16">
        <f t="shared" si="19"/>
        <v>5</v>
      </c>
      <c r="BO16">
        <f t="shared" si="20"/>
        <v>228</v>
      </c>
      <c r="BP16" t="s">
        <v>22</v>
      </c>
      <c r="BQ16">
        <v>481</v>
      </c>
      <c r="BR16">
        <v>220</v>
      </c>
      <c r="BS16">
        <v>-27</v>
      </c>
      <c r="BT16">
        <f t="shared" si="21"/>
        <v>674</v>
      </c>
      <c r="BU16">
        <v>0</v>
      </c>
      <c r="BV16">
        <f t="shared" si="22"/>
        <v>674</v>
      </c>
      <c r="BW16">
        <v>20</v>
      </c>
      <c r="BX16">
        <f t="shared" si="23"/>
        <v>5</v>
      </c>
      <c r="BY16">
        <f t="shared" si="24"/>
        <v>33.700000000000003</v>
      </c>
      <c r="BZ16" t="s">
        <v>23</v>
      </c>
      <c r="CA16">
        <v>6498</v>
      </c>
    </row>
    <row r="17" spans="1:79" ht="17.25" customHeight="1" x14ac:dyDescent="0.3">
      <c r="A17" s="2">
        <v>44555</v>
      </c>
      <c r="B17" t="s">
        <v>54</v>
      </c>
      <c r="C17" t="s">
        <v>55</v>
      </c>
      <c r="D17" t="s">
        <v>27</v>
      </c>
      <c r="E17" t="s">
        <v>4</v>
      </c>
      <c r="F17">
        <v>69</v>
      </c>
      <c r="G17">
        <v>0</v>
      </c>
      <c r="H17">
        <v>0</v>
      </c>
      <c r="I17">
        <v>0</v>
      </c>
      <c r="J17">
        <f t="shared" si="0"/>
        <v>69</v>
      </c>
      <c r="K17">
        <v>0</v>
      </c>
      <c r="L17">
        <f t="shared" si="1"/>
        <v>69</v>
      </c>
      <c r="M17">
        <v>18</v>
      </c>
      <c r="N17">
        <v>1</v>
      </c>
      <c r="O17">
        <f t="shared" si="2"/>
        <v>3.8333333333333335</v>
      </c>
      <c r="P17" t="s">
        <v>15</v>
      </c>
      <c r="Q17">
        <v>195</v>
      </c>
      <c r="R17">
        <v>0</v>
      </c>
      <c r="S17">
        <v>0</v>
      </c>
      <c r="T17">
        <v>0</v>
      </c>
      <c r="U17">
        <f t="shared" si="3"/>
        <v>195</v>
      </c>
      <c r="V17">
        <v>0</v>
      </c>
      <c r="W17">
        <f t="shared" si="4"/>
        <v>195</v>
      </c>
      <c r="X17">
        <v>1</v>
      </c>
      <c r="Y17">
        <v>2</v>
      </c>
      <c r="Z17">
        <f t="shared" si="5"/>
        <v>195</v>
      </c>
      <c r="AA17" t="s">
        <v>16</v>
      </c>
      <c r="AB17">
        <v>529</v>
      </c>
      <c r="AC17">
        <v>0</v>
      </c>
      <c r="AE17">
        <v>-11</v>
      </c>
      <c r="AF17">
        <f t="shared" si="6"/>
        <v>518</v>
      </c>
      <c r="AG17">
        <v>0</v>
      </c>
      <c r="AH17">
        <f t="shared" si="7"/>
        <v>518</v>
      </c>
      <c r="AI17">
        <v>10</v>
      </c>
      <c r="AJ17">
        <f t="shared" si="8"/>
        <v>6</v>
      </c>
      <c r="AK17">
        <f t="shared" si="25"/>
        <v>51.8</v>
      </c>
      <c r="AL17" t="s">
        <v>19</v>
      </c>
      <c r="AM17">
        <v>1534</v>
      </c>
      <c r="AN17">
        <v>231</v>
      </c>
      <c r="AO17">
        <v>0</v>
      </c>
      <c r="AP17">
        <f t="shared" si="9"/>
        <v>1765</v>
      </c>
      <c r="AQ17">
        <v>0</v>
      </c>
      <c r="AR17">
        <f t="shared" si="10"/>
        <v>1765</v>
      </c>
      <c r="AS17">
        <v>12</v>
      </c>
      <c r="AT17">
        <f t="shared" si="11"/>
        <v>6</v>
      </c>
      <c r="AU17">
        <f t="shared" si="12"/>
        <v>147.08333333333334</v>
      </c>
      <c r="AV17" t="s">
        <v>20</v>
      </c>
      <c r="AW17">
        <v>351</v>
      </c>
      <c r="AX17">
        <v>0</v>
      </c>
      <c r="AY17">
        <v>0</v>
      </c>
      <c r="AZ17">
        <f t="shared" si="13"/>
        <v>351</v>
      </c>
      <c r="BA17">
        <v>0</v>
      </c>
      <c r="BB17">
        <f t="shared" si="14"/>
        <v>351</v>
      </c>
      <c r="BC17">
        <v>3</v>
      </c>
      <c r="BD17">
        <f t="shared" si="15"/>
        <v>7</v>
      </c>
      <c r="BE17">
        <f t="shared" si="16"/>
        <v>117</v>
      </c>
      <c r="BF17" t="s">
        <v>21</v>
      </c>
      <c r="BG17">
        <v>353</v>
      </c>
      <c r="BH17">
        <v>0</v>
      </c>
      <c r="BI17">
        <v>0</v>
      </c>
      <c r="BJ17">
        <f t="shared" si="17"/>
        <v>353</v>
      </c>
      <c r="BK17">
        <v>0</v>
      </c>
      <c r="BL17">
        <f t="shared" si="18"/>
        <v>353</v>
      </c>
      <c r="BM17">
        <v>4</v>
      </c>
      <c r="BN17">
        <f t="shared" si="19"/>
        <v>5</v>
      </c>
      <c r="BO17">
        <f t="shared" si="20"/>
        <v>88.25</v>
      </c>
      <c r="BP17" t="s">
        <v>22</v>
      </c>
      <c r="BQ17">
        <v>337</v>
      </c>
      <c r="BR17">
        <v>0</v>
      </c>
      <c r="BS17">
        <v>0</v>
      </c>
      <c r="BT17">
        <f t="shared" si="21"/>
        <v>337</v>
      </c>
      <c r="BU17">
        <v>0</v>
      </c>
      <c r="BV17">
        <f t="shared" si="22"/>
        <v>337</v>
      </c>
      <c r="BW17">
        <v>3</v>
      </c>
      <c r="BX17">
        <f t="shared" si="23"/>
        <v>5</v>
      </c>
      <c r="BY17">
        <f t="shared" si="24"/>
        <v>112.33333333333333</v>
      </c>
      <c r="BZ17" t="s">
        <v>23</v>
      </c>
      <c r="CA17">
        <v>18960</v>
      </c>
    </row>
    <row r="18" spans="1:79" ht="17.25" customHeight="1" x14ac:dyDescent="0.3">
      <c r="A18" s="2">
        <v>44555</v>
      </c>
      <c r="B18" t="s">
        <v>56</v>
      </c>
      <c r="C18" t="s">
        <v>57</v>
      </c>
      <c r="D18" t="s">
        <v>27</v>
      </c>
      <c r="E18" t="s">
        <v>4</v>
      </c>
      <c r="F18">
        <v>220</v>
      </c>
      <c r="G18">
        <v>0</v>
      </c>
      <c r="H18">
        <v>0</v>
      </c>
      <c r="I18">
        <v>-28</v>
      </c>
      <c r="J18">
        <f t="shared" si="0"/>
        <v>192</v>
      </c>
      <c r="K18">
        <v>0</v>
      </c>
      <c r="L18">
        <f t="shared" si="1"/>
        <v>192</v>
      </c>
      <c r="M18">
        <v>26</v>
      </c>
      <c r="N18">
        <v>1</v>
      </c>
      <c r="O18">
        <f t="shared" si="2"/>
        <v>7.384615384615385</v>
      </c>
      <c r="P18" t="s">
        <v>15</v>
      </c>
      <c r="Q18">
        <v>130</v>
      </c>
      <c r="R18">
        <v>0</v>
      </c>
      <c r="S18">
        <v>0</v>
      </c>
      <c r="T18">
        <v>0</v>
      </c>
      <c r="U18">
        <f t="shared" si="3"/>
        <v>130</v>
      </c>
      <c r="V18">
        <v>0</v>
      </c>
      <c r="W18">
        <f t="shared" si="4"/>
        <v>130</v>
      </c>
      <c r="X18">
        <v>3</v>
      </c>
      <c r="Y18">
        <v>2</v>
      </c>
      <c r="Z18">
        <f t="shared" si="5"/>
        <v>43.333333333333336</v>
      </c>
      <c r="AA18" t="s">
        <v>16</v>
      </c>
      <c r="AB18">
        <v>2194</v>
      </c>
      <c r="AC18">
        <v>1530</v>
      </c>
      <c r="AE18">
        <v>-11</v>
      </c>
      <c r="AF18">
        <f t="shared" si="6"/>
        <v>3713</v>
      </c>
      <c r="AG18">
        <v>0</v>
      </c>
      <c r="AH18">
        <f t="shared" si="7"/>
        <v>3713</v>
      </c>
      <c r="AI18">
        <v>16</v>
      </c>
      <c r="AJ18">
        <f t="shared" si="8"/>
        <v>6</v>
      </c>
      <c r="AK18">
        <f t="shared" si="25"/>
        <v>232.0625</v>
      </c>
      <c r="AL18" t="s">
        <v>19</v>
      </c>
      <c r="AM18">
        <v>1280</v>
      </c>
      <c r="AN18">
        <v>59</v>
      </c>
      <c r="AO18">
        <v>0</v>
      </c>
      <c r="AP18">
        <f t="shared" si="9"/>
        <v>1339</v>
      </c>
      <c r="AQ18">
        <v>0</v>
      </c>
      <c r="AR18">
        <f t="shared" si="10"/>
        <v>1339</v>
      </c>
      <c r="AS18">
        <v>14</v>
      </c>
      <c r="AT18">
        <f t="shared" si="11"/>
        <v>6</v>
      </c>
      <c r="AU18">
        <f t="shared" si="12"/>
        <v>95.642857142857139</v>
      </c>
      <c r="AV18" t="s">
        <v>20</v>
      </c>
      <c r="AW18">
        <v>270</v>
      </c>
      <c r="AX18">
        <v>0</v>
      </c>
      <c r="AY18">
        <v>0</v>
      </c>
      <c r="AZ18">
        <f t="shared" si="13"/>
        <v>270</v>
      </c>
      <c r="BA18">
        <v>0</v>
      </c>
      <c r="BB18">
        <f t="shared" si="14"/>
        <v>270</v>
      </c>
      <c r="BC18">
        <v>3</v>
      </c>
      <c r="BD18">
        <f t="shared" si="15"/>
        <v>7</v>
      </c>
      <c r="BE18">
        <f t="shared" si="16"/>
        <v>90</v>
      </c>
      <c r="BF18" t="s">
        <v>21</v>
      </c>
      <c r="BG18">
        <v>231</v>
      </c>
      <c r="BH18">
        <v>0</v>
      </c>
      <c r="BI18">
        <v>0</v>
      </c>
      <c r="BJ18">
        <f t="shared" si="17"/>
        <v>231</v>
      </c>
      <c r="BK18">
        <v>0</v>
      </c>
      <c r="BL18">
        <f t="shared" si="18"/>
        <v>231</v>
      </c>
      <c r="BM18">
        <v>5</v>
      </c>
      <c r="BN18">
        <f t="shared" si="19"/>
        <v>5</v>
      </c>
      <c r="BO18">
        <f t="shared" si="20"/>
        <v>46.2</v>
      </c>
      <c r="BP18" t="s">
        <v>22</v>
      </c>
      <c r="BQ18">
        <v>385</v>
      </c>
      <c r="BR18">
        <v>0</v>
      </c>
      <c r="BS18">
        <v>0</v>
      </c>
      <c r="BT18">
        <f t="shared" si="21"/>
        <v>385</v>
      </c>
      <c r="BU18">
        <v>0</v>
      </c>
      <c r="BV18">
        <f t="shared" si="22"/>
        <v>385</v>
      </c>
      <c r="BW18">
        <v>3</v>
      </c>
      <c r="BX18">
        <f t="shared" si="23"/>
        <v>5</v>
      </c>
      <c r="BY18">
        <f t="shared" si="24"/>
        <v>128.33333333333334</v>
      </c>
      <c r="BZ18" t="s">
        <v>23</v>
      </c>
      <c r="CA18">
        <v>10019</v>
      </c>
    </row>
    <row r="19" spans="1:79" ht="17.25" customHeight="1" x14ac:dyDescent="0.3">
      <c r="A19" s="2">
        <v>44555</v>
      </c>
      <c r="B19" t="s">
        <v>58</v>
      </c>
      <c r="C19" t="s">
        <v>59</v>
      </c>
      <c r="D19" t="s">
        <v>27</v>
      </c>
      <c r="E19" t="s">
        <v>4</v>
      </c>
      <c r="F19">
        <v>50</v>
      </c>
      <c r="G19">
        <v>0</v>
      </c>
      <c r="H19">
        <v>0</v>
      </c>
      <c r="I19">
        <v>-5</v>
      </c>
      <c r="J19">
        <f t="shared" si="0"/>
        <v>45</v>
      </c>
      <c r="K19">
        <v>0</v>
      </c>
      <c r="L19">
        <f t="shared" si="1"/>
        <v>45</v>
      </c>
      <c r="M19">
        <v>2</v>
      </c>
      <c r="N19">
        <v>1</v>
      </c>
      <c r="O19">
        <f t="shared" si="2"/>
        <v>22.5</v>
      </c>
      <c r="P19" t="s">
        <v>15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401</v>
      </c>
      <c r="AC19">
        <v>0</v>
      </c>
      <c r="AE19">
        <v>0</v>
      </c>
      <c r="AF19">
        <f t="shared" si="6"/>
        <v>401</v>
      </c>
      <c r="AG19">
        <v>0</v>
      </c>
      <c r="AH19">
        <f t="shared" si="7"/>
        <v>401</v>
      </c>
      <c r="AI19">
        <v>4</v>
      </c>
      <c r="AJ19">
        <f t="shared" si="8"/>
        <v>6</v>
      </c>
      <c r="AK19">
        <f t="shared" si="25"/>
        <v>100.25</v>
      </c>
      <c r="AL19" t="s">
        <v>19</v>
      </c>
      <c r="AM19">
        <v>51</v>
      </c>
      <c r="AN19">
        <v>0</v>
      </c>
      <c r="AO19">
        <v>0</v>
      </c>
      <c r="AP19">
        <f t="shared" si="9"/>
        <v>51</v>
      </c>
      <c r="AQ19">
        <v>0</v>
      </c>
      <c r="AR19">
        <f t="shared" si="10"/>
        <v>51</v>
      </c>
      <c r="AS19">
        <v>3</v>
      </c>
      <c r="AT19">
        <f t="shared" si="11"/>
        <v>6</v>
      </c>
      <c r="AU19">
        <f t="shared" si="12"/>
        <v>17</v>
      </c>
      <c r="AV19" t="s">
        <v>20</v>
      </c>
      <c r="AW19">
        <v>109</v>
      </c>
      <c r="AX19">
        <v>0</v>
      </c>
      <c r="AY19">
        <v>0</v>
      </c>
      <c r="AZ19">
        <f t="shared" si="13"/>
        <v>109</v>
      </c>
      <c r="BA19">
        <v>0</v>
      </c>
      <c r="BB19">
        <f t="shared" si="14"/>
        <v>109</v>
      </c>
      <c r="BC19">
        <v>2</v>
      </c>
      <c r="BD19">
        <f t="shared" si="15"/>
        <v>7</v>
      </c>
      <c r="BE19">
        <f t="shared" si="16"/>
        <v>54.5</v>
      </c>
      <c r="BF19" t="s">
        <v>21</v>
      </c>
      <c r="BG19">
        <v>63</v>
      </c>
      <c r="BH19">
        <v>40</v>
      </c>
      <c r="BI19">
        <v>0</v>
      </c>
      <c r="BJ19">
        <f t="shared" si="17"/>
        <v>103</v>
      </c>
      <c r="BK19">
        <v>0</v>
      </c>
      <c r="BL19">
        <f t="shared" si="18"/>
        <v>103</v>
      </c>
      <c r="BM19">
        <v>1</v>
      </c>
      <c r="BN19">
        <f t="shared" si="19"/>
        <v>5</v>
      </c>
      <c r="BO19">
        <f t="shared" si="20"/>
        <v>103</v>
      </c>
      <c r="BP19" t="s">
        <v>22</v>
      </c>
      <c r="BQ19">
        <v>97</v>
      </c>
      <c r="BR19">
        <v>0</v>
      </c>
      <c r="BS19">
        <v>0</v>
      </c>
      <c r="BT19">
        <f t="shared" si="21"/>
        <v>97</v>
      </c>
      <c r="BU19">
        <v>0</v>
      </c>
      <c r="BV19">
        <f t="shared" si="22"/>
        <v>97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2">
        <v>44555</v>
      </c>
      <c r="B20" t="s">
        <v>60</v>
      </c>
      <c r="C20" t="s">
        <v>61</v>
      </c>
      <c r="D20" t="s">
        <v>27</v>
      </c>
      <c r="E20" t="s">
        <v>4</v>
      </c>
      <c r="F20">
        <v>170</v>
      </c>
      <c r="G20">
        <v>0</v>
      </c>
      <c r="H20">
        <v>0</v>
      </c>
      <c r="I20">
        <v>0</v>
      </c>
      <c r="J20">
        <f t="shared" si="0"/>
        <v>170</v>
      </c>
      <c r="K20">
        <v>0</v>
      </c>
      <c r="L20">
        <f t="shared" si="1"/>
        <v>170</v>
      </c>
      <c r="M20">
        <v>3</v>
      </c>
      <c r="N20">
        <v>1</v>
      </c>
      <c r="O20">
        <f t="shared" si="2"/>
        <v>56.666666666666664</v>
      </c>
      <c r="P20" t="s">
        <v>15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609</v>
      </c>
      <c r="AC20">
        <v>0</v>
      </c>
      <c r="AE20">
        <v>0</v>
      </c>
      <c r="AF20">
        <f t="shared" si="6"/>
        <v>609</v>
      </c>
      <c r="AG20">
        <v>0</v>
      </c>
      <c r="AH20">
        <f t="shared" si="7"/>
        <v>609</v>
      </c>
      <c r="AI20">
        <v>14</v>
      </c>
      <c r="AJ20">
        <f t="shared" si="8"/>
        <v>6</v>
      </c>
      <c r="AK20">
        <f t="shared" si="25"/>
        <v>43.5</v>
      </c>
      <c r="AL20" t="s">
        <v>19</v>
      </c>
      <c r="AM20">
        <v>246</v>
      </c>
      <c r="AN20">
        <v>0</v>
      </c>
      <c r="AO20">
        <v>0</v>
      </c>
      <c r="AP20">
        <f t="shared" si="9"/>
        <v>246</v>
      </c>
      <c r="AQ20">
        <v>360</v>
      </c>
      <c r="AR20">
        <f t="shared" si="10"/>
        <v>606</v>
      </c>
      <c r="AS20">
        <v>5</v>
      </c>
      <c r="AT20">
        <f t="shared" si="11"/>
        <v>6</v>
      </c>
      <c r="AU20">
        <f t="shared" si="12"/>
        <v>121.2</v>
      </c>
      <c r="AV20" t="s">
        <v>20</v>
      </c>
      <c r="AW20">
        <v>492</v>
      </c>
      <c r="AX20">
        <v>0</v>
      </c>
      <c r="AY20">
        <v>-30</v>
      </c>
      <c r="AZ20">
        <f t="shared" si="13"/>
        <v>462</v>
      </c>
      <c r="BA20">
        <v>0</v>
      </c>
      <c r="BB20">
        <f t="shared" si="14"/>
        <v>462</v>
      </c>
      <c r="BC20">
        <v>10</v>
      </c>
      <c r="BD20">
        <f t="shared" si="15"/>
        <v>7</v>
      </c>
      <c r="BE20">
        <f t="shared" si="16"/>
        <v>46.2</v>
      </c>
      <c r="BF20" t="s">
        <v>21</v>
      </c>
      <c r="BG20">
        <v>160</v>
      </c>
      <c r="BH20">
        <v>0</v>
      </c>
      <c r="BI20">
        <v>0</v>
      </c>
      <c r="BJ20">
        <f t="shared" si="17"/>
        <v>160</v>
      </c>
      <c r="BK20">
        <v>0</v>
      </c>
      <c r="BL20">
        <f t="shared" si="18"/>
        <v>160</v>
      </c>
      <c r="BM20">
        <v>1</v>
      </c>
      <c r="BN20">
        <f t="shared" si="19"/>
        <v>5</v>
      </c>
      <c r="BO20">
        <f t="shared" si="20"/>
        <v>160</v>
      </c>
      <c r="BP20" t="s">
        <v>22</v>
      </c>
      <c r="BQ20">
        <v>321</v>
      </c>
      <c r="BR20">
        <v>0</v>
      </c>
      <c r="BS20">
        <v>-10</v>
      </c>
      <c r="BT20">
        <f t="shared" si="21"/>
        <v>311</v>
      </c>
      <c r="BU20">
        <v>0</v>
      </c>
      <c r="BV20">
        <f t="shared" si="22"/>
        <v>311</v>
      </c>
      <c r="BW20">
        <v>3</v>
      </c>
      <c r="BX20">
        <f t="shared" si="23"/>
        <v>5</v>
      </c>
      <c r="BY20">
        <f t="shared" si="24"/>
        <v>103.66666666666667</v>
      </c>
      <c r="BZ20" t="s">
        <v>23</v>
      </c>
      <c r="CA20">
        <v>1477</v>
      </c>
    </row>
    <row r="21" spans="1:79" ht="17.25" customHeight="1" x14ac:dyDescent="0.3">
      <c r="A21" s="2">
        <v>44555</v>
      </c>
      <c r="B21" t="s">
        <v>62</v>
      </c>
      <c r="C21" t="s">
        <v>63</v>
      </c>
      <c r="D21" t="s">
        <v>27</v>
      </c>
      <c r="E21" t="s">
        <v>4</v>
      </c>
      <c r="F21">
        <v>1356</v>
      </c>
      <c r="G21">
        <v>0</v>
      </c>
      <c r="H21">
        <v>0</v>
      </c>
      <c r="I21">
        <v>0</v>
      </c>
      <c r="J21">
        <f t="shared" si="0"/>
        <v>1356</v>
      </c>
      <c r="K21">
        <v>0</v>
      </c>
      <c r="L21">
        <f t="shared" si="1"/>
        <v>1356</v>
      </c>
      <c r="M21">
        <v>77</v>
      </c>
      <c r="N21">
        <v>1</v>
      </c>
      <c r="O21">
        <f t="shared" si="2"/>
        <v>17.61038961038961</v>
      </c>
      <c r="P21" t="s">
        <v>15</v>
      </c>
      <c r="Q21">
        <v>355</v>
      </c>
      <c r="R21">
        <v>0</v>
      </c>
      <c r="S21">
        <v>0</v>
      </c>
      <c r="T21">
        <v>0</v>
      </c>
      <c r="U21">
        <f t="shared" si="3"/>
        <v>355</v>
      </c>
      <c r="V21">
        <v>0</v>
      </c>
      <c r="W21">
        <f t="shared" si="4"/>
        <v>355</v>
      </c>
      <c r="X21">
        <v>22</v>
      </c>
      <c r="Y21">
        <v>2</v>
      </c>
      <c r="Z21">
        <f t="shared" si="5"/>
        <v>16.136363636363637</v>
      </c>
      <c r="AA21" t="s">
        <v>16</v>
      </c>
      <c r="AB21">
        <v>17834</v>
      </c>
      <c r="AC21">
        <v>0</v>
      </c>
      <c r="AE21">
        <v>-84</v>
      </c>
      <c r="AF21">
        <f t="shared" si="6"/>
        <v>17750</v>
      </c>
      <c r="AG21">
        <v>0</v>
      </c>
      <c r="AH21">
        <f t="shared" si="7"/>
        <v>17750</v>
      </c>
      <c r="AI21">
        <v>395</v>
      </c>
      <c r="AJ21">
        <f t="shared" si="8"/>
        <v>6</v>
      </c>
      <c r="AK21">
        <f t="shared" si="25"/>
        <v>44.936708860759495</v>
      </c>
      <c r="AL21" t="s">
        <v>19</v>
      </c>
      <c r="AM21">
        <v>2272</v>
      </c>
      <c r="AN21">
        <v>70</v>
      </c>
      <c r="AO21">
        <v>-10</v>
      </c>
      <c r="AP21">
        <f t="shared" si="9"/>
        <v>2332</v>
      </c>
      <c r="AQ21">
        <v>900</v>
      </c>
      <c r="AR21">
        <f t="shared" si="10"/>
        <v>3232</v>
      </c>
      <c r="AS21">
        <v>63</v>
      </c>
      <c r="AT21">
        <f t="shared" si="11"/>
        <v>6</v>
      </c>
      <c r="AU21">
        <f t="shared" si="12"/>
        <v>51.301587301587304</v>
      </c>
      <c r="AV21" t="s">
        <v>20</v>
      </c>
      <c r="AW21">
        <v>3479</v>
      </c>
      <c r="AX21">
        <v>0</v>
      </c>
      <c r="AY21">
        <v>-2</v>
      </c>
      <c r="AZ21">
        <f t="shared" si="13"/>
        <v>3477</v>
      </c>
      <c r="BA21">
        <v>0</v>
      </c>
      <c r="BB21">
        <f t="shared" si="14"/>
        <v>3477</v>
      </c>
      <c r="BC21">
        <v>91</v>
      </c>
      <c r="BD21">
        <f t="shared" si="15"/>
        <v>7</v>
      </c>
      <c r="BE21">
        <f t="shared" si="16"/>
        <v>38.208791208791212</v>
      </c>
      <c r="BF21" t="s">
        <v>21</v>
      </c>
      <c r="BG21">
        <v>1423</v>
      </c>
      <c r="BH21">
        <v>0</v>
      </c>
      <c r="BI21">
        <v>-20</v>
      </c>
      <c r="BJ21">
        <f t="shared" si="17"/>
        <v>1403</v>
      </c>
      <c r="BK21">
        <v>0</v>
      </c>
      <c r="BL21">
        <f t="shared" si="18"/>
        <v>1403</v>
      </c>
      <c r="BM21">
        <v>39</v>
      </c>
      <c r="BN21">
        <f t="shared" si="19"/>
        <v>5</v>
      </c>
      <c r="BO21">
        <f t="shared" si="20"/>
        <v>35.974358974358971</v>
      </c>
      <c r="BP21" t="s">
        <v>22</v>
      </c>
      <c r="BQ21">
        <v>2046</v>
      </c>
      <c r="BR21">
        <v>0</v>
      </c>
      <c r="BS21">
        <v>0</v>
      </c>
      <c r="BT21">
        <f t="shared" si="21"/>
        <v>2046</v>
      </c>
      <c r="BU21">
        <v>0</v>
      </c>
      <c r="BV21">
        <f t="shared" si="22"/>
        <v>2046</v>
      </c>
      <c r="BW21">
        <v>17</v>
      </c>
      <c r="BX21">
        <f t="shared" si="23"/>
        <v>5</v>
      </c>
      <c r="BY21">
        <f t="shared" si="24"/>
        <v>120.35294117647059</v>
      </c>
      <c r="BZ21" t="s">
        <v>23</v>
      </c>
      <c r="CA21">
        <v>5400</v>
      </c>
    </row>
    <row r="22" spans="1:79" ht="17.25" customHeight="1" x14ac:dyDescent="0.3">
      <c r="A22" s="2">
        <v>44555</v>
      </c>
      <c r="B22" t="s">
        <v>64</v>
      </c>
      <c r="C22" t="s">
        <v>65</v>
      </c>
      <c r="D22" t="s">
        <v>27</v>
      </c>
      <c r="E22" t="s">
        <v>4</v>
      </c>
      <c r="F22">
        <v>17539</v>
      </c>
      <c r="G22">
        <v>0</v>
      </c>
      <c r="H22">
        <v>0</v>
      </c>
      <c r="I22">
        <v>-37</v>
      </c>
      <c r="J22">
        <f t="shared" si="0"/>
        <v>17502</v>
      </c>
      <c r="K22">
        <v>10838</v>
      </c>
      <c r="L22">
        <f t="shared" si="1"/>
        <v>28340</v>
      </c>
      <c r="M22">
        <v>4430</v>
      </c>
      <c r="N22">
        <v>1</v>
      </c>
      <c r="O22">
        <f t="shared" si="2"/>
        <v>6.3972911963882622</v>
      </c>
      <c r="P22" t="s">
        <v>15</v>
      </c>
      <c r="Q22">
        <v>12634</v>
      </c>
      <c r="R22">
        <v>0</v>
      </c>
      <c r="S22">
        <v>0</v>
      </c>
      <c r="T22">
        <v>-900</v>
      </c>
      <c r="U22">
        <f t="shared" si="3"/>
        <v>11734</v>
      </c>
      <c r="V22">
        <v>0</v>
      </c>
      <c r="W22">
        <f t="shared" si="4"/>
        <v>11734</v>
      </c>
      <c r="X22">
        <v>598</v>
      </c>
      <c r="Y22">
        <v>2</v>
      </c>
      <c r="Z22">
        <f t="shared" si="5"/>
        <v>19.622073578595316</v>
      </c>
      <c r="AA22" t="s">
        <v>16</v>
      </c>
      <c r="AB22">
        <v>201289</v>
      </c>
      <c r="AC22">
        <v>0</v>
      </c>
      <c r="AE22">
        <v>-2392</v>
      </c>
      <c r="AF22">
        <f t="shared" si="6"/>
        <v>198897</v>
      </c>
      <c r="AG22">
        <v>27208</v>
      </c>
      <c r="AH22">
        <f t="shared" si="7"/>
        <v>226105</v>
      </c>
      <c r="AI22">
        <v>4976</v>
      </c>
      <c r="AJ22">
        <f t="shared" si="8"/>
        <v>6</v>
      </c>
      <c r="AK22">
        <f t="shared" si="25"/>
        <v>45.4391077170418</v>
      </c>
      <c r="AL22" t="s">
        <v>19</v>
      </c>
      <c r="AM22">
        <v>16529</v>
      </c>
      <c r="AN22">
        <v>2930</v>
      </c>
      <c r="AO22">
        <v>-701</v>
      </c>
      <c r="AP22">
        <f t="shared" si="9"/>
        <v>18758</v>
      </c>
      <c r="AQ22">
        <f>10800+19200</f>
        <v>30000</v>
      </c>
      <c r="AR22">
        <f t="shared" si="10"/>
        <v>48758</v>
      </c>
      <c r="AS22">
        <v>1243</v>
      </c>
      <c r="AT22">
        <f t="shared" si="11"/>
        <v>6</v>
      </c>
      <c r="AU22">
        <f t="shared" si="12"/>
        <v>39.226065969428802</v>
      </c>
      <c r="AV22" t="s">
        <v>20</v>
      </c>
      <c r="AW22">
        <v>127836</v>
      </c>
      <c r="AX22">
        <v>0</v>
      </c>
      <c r="AY22">
        <v>-1968</v>
      </c>
      <c r="AZ22">
        <f t="shared" si="13"/>
        <v>125868</v>
      </c>
      <c r="BA22">
        <v>9000</v>
      </c>
      <c r="BB22">
        <f t="shared" si="14"/>
        <v>134868</v>
      </c>
      <c r="BC22">
        <v>3376</v>
      </c>
      <c r="BD22">
        <f t="shared" si="15"/>
        <v>7</v>
      </c>
      <c r="BE22">
        <f t="shared" si="16"/>
        <v>39.949052132701425</v>
      </c>
      <c r="BF22" t="s">
        <v>21</v>
      </c>
      <c r="BG22">
        <v>27016</v>
      </c>
      <c r="BH22">
        <v>0</v>
      </c>
      <c r="BI22">
        <v>-665</v>
      </c>
      <c r="BJ22">
        <f t="shared" si="17"/>
        <v>26351</v>
      </c>
      <c r="BK22">
        <v>0</v>
      </c>
      <c r="BL22">
        <f t="shared" si="18"/>
        <v>26351</v>
      </c>
      <c r="BM22">
        <v>1370</v>
      </c>
      <c r="BN22">
        <f t="shared" si="19"/>
        <v>5</v>
      </c>
      <c r="BO22">
        <f>IFERROR(BL22/BM22,0)</f>
        <v>19.234306569343065</v>
      </c>
      <c r="BP22" t="s">
        <v>22</v>
      </c>
      <c r="BQ22">
        <v>52070</v>
      </c>
      <c r="BR22">
        <v>0</v>
      </c>
      <c r="BS22">
        <v>0</v>
      </c>
      <c r="BT22">
        <f t="shared" si="21"/>
        <v>52070</v>
      </c>
      <c r="BU22">
        <v>12000</v>
      </c>
      <c r="BV22">
        <f t="shared" si="22"/>
        <v>64070</v>
      </c>
      <c r="BW22">
        <v>985</v>
      </c>
      <c r="BX22">
        <f t="shared" si="23"/>
        <v>5</v>
      </c>
      <c r="BY22">
        <f t="shared" si="24"/>
        <v>65.045685279187822</v>
      </c>
      <c r="BZ22" t="s">
        <v>23</v>
      </c>
      <c r="CA22">
        <v>96345</v>
      </c>
    </row>
    <row r="23" spans="1:79" ht="17.25" customHeight="1" x14ac:dyDescent="0.3">
      <c r="A23" s="2">
        <v>44555</v>
      </c>
      <c r="B23" t="s">
        <v>66</v>
      </c>
      <c r="C23" t="s">
        <v>67</v>
      </c>
      <c r="D23" t="s">
        <v>27</v>
      </c>
      <c r="E23" t="s">
        <v>4</v>
      </c>
      <c r="F23">
        <v>622</v>
      </c>
      <c r="G23">
        <v>239</v>
      </c>
      <c r="H23">
        <v>0</v>
      </c>
      <c r="I23">
        <v>-10</v>
      </c>
      <c r="J23">
        <f t="shared" si="0"/>
        <v>851</v>
      </c>
      <c r="K23">
        <v>0</v>
      </c>
      <c r="L23">
        <f t="shared" si="1"/>
        <v>851</v>
      </c>
      <c r="M23">
        <v>14</v>
      </c>
      <c r="N23">
        <v>1</v>
      </c>
      <c r="O23">
        <f t="shared" si="2"/>
        <v>60.785714285714285</v>
      </c>
      <c r="P23" t="s">
        <v>15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1122</v>
      </c>
      <c r="AC23">
        <v>0</v>
      </c>
      <c r="AE23">
        <v>0</v>
      </c>
      <c r="AF23">
        <f t="shared" si="6"/>
        <v>1122</v>
      </c>
      <c r="AG23">
        <v>0</v>
      </c>
      <c r="AH23">
        <f t="shared" si="7"/>
        <v>1122</v>
      </c>
      <c r="AI23">
        <v>17</v>
      </c>
      <c r="AJ23">
        <f t="shared" si="8"/>
        <v>6</v>
      </c>
      <c r="AK23">
        <f t="shared" si="25"/>
        <v>66</v>
      </c>
      <c r="AL23" t="s">
        <v>19</v>
      </c>
      <c r="AM23">
        <v>348</v>
      </c>
      <c r="AN23">
        <v>550</v>
      </c>
      <c r="AO23">
        <v>0</v>
      </c>
      <c r="AP23">
        <f t="shared" si="9"/>
        <v>898</v>
      </c>
      <c r="AQ23">
        <v>0</v>
      </c>
      <c r="AR23">
        <f t="shared" si="10"/>
        <v>898</v>
      </c>
      <c r="AS23">
        <v>15</v>
      </c>
      <c r="AT23">
        <f t="shared" si="11"/>
        <v>6</v>
      </c>
      <c r="AU23">
        <f t="shared" si="12"/>
        <v>59.866666666666667</v>
      </c>
      <c r="AV23" t="s">
        <v>20</v>
      </c>
      <c r="AW23">
        <v>0</v>
      </c>
      <c r="AX23">
        <v>300</v>
      </c>
      <c r="AY23">
        <v>0</v>
      </c>
      <c r="AZ23">
        <f t="shared" si="13"/>
        <v>300</v>
      </c>
      <c r="BA23">
        <v>0</v>
      </c>
      <c r="BB23">
        <f t="shared" si="14"/>
        <v>300</v>
      </c>
      <c r="BC23">
        <v>5</v>
      </c>
      <c r="BD23">
        <f t="shared" si="15"/>
        <v>7</v>
      </c>
      <c r="BE23">
        <f t="shared" si="16"/>
        <v>60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1019</v>
      </c>
      <c r="BR23">
        <v>235</v>
      </c>
      <c r="BS23">
        <v>0</v>
      </c>
      <c r="BT23">
        <f t="shared" si="21"/>
        <v>1254</v>
      </c>
      <c r="BU23">
        <v>0</v>
      </c>
      <c r="BV23">
        <f t="shared" si="22"/>
        <v>1254</v>
      </c>
      <c r="BW23">
        <v>8</v>
      </c>
      <c r="BX23">
        <f t="shared" si="23"/>
        <v>5</v>
      </c>
      <c r="BY23">
        <f t="shared" si="24"/>
        <v>156.75</v>
      </c>
      <c r="BZ23" t="s">
        <v>23</v>
      </c>
      <c r="CA23">
        <v>0</v>
      </c>
    </row>
    <row r="24" spans="1:79" ht="17.25" customHeight="1" x14ac:dyDescent="0.3">
      <c r="A24" s="2">
        <v>44555</v>
      </c>
      <c r="B24" t="s">
        <v>68</v>
      </c>
      <c r="C24" t="s">
        <v>69</v>
      </c>
      <c r="D24" t="s">
        <v>27</v>
      </c>
      <c r="E24" t="s">
        <v>4</v>
      </c>
      <c r="F24">
        <v>360</v>
      </c>
      <c r="G24">
        <v>0</v>
      </c>
      <c r="H24">
        <v>0</v>
      </c>
      <c r="I24">
        <v>-113</v>
      </c>
      <c r="J24">
        <f t="shared" si="0"/>
        <v>247</v>
      </c>
      <c r="K24">
        <v>0</v>
      </c>
      <c r="L24">
        <f t="shared" si="1"/>
        <v>247</v>
      </c>
      <c r="M24">
        <v>17</v>
      </c>
      <c r="N24">
        <v>1</v>
      </c>
      <c r="O24">
        <f t="shared" si="2"/>
        <v>14.529411764705882</v>
      </c>
      <c r="P24" t="s">
        <v>15</v>
      </c>
      <c r="Q24">
        <v>286</v>
      </c>
      <c r="R24">
        <v>0</v>
      </c>
      <c r="S24">
        <v>0</v>
      </c>
      <c r="T24">
        <v>0</v>
      </c>
      <c r="U24">
        <f t="shared" si="3"/>
        <v>286</v>
      </c>
      <c r="V24">
        <v>0</v>
      </c>
      <c r="W24">
        <f t="shared" si="4"/>
        <v>286</v>
      </c>
      <c r="X24">
        <v>4</v>
      </c>
      <c r="Y24">
        <v>2</v>
      </c>
      <c r="Z24">
        <f t="shared" si="5"/>
        <v>71.5</v>
      </c>
      <c r="AA24" t="s">
        <v>16</v>
      </c>
      <c r="AB24">
        <v>182</v>
      </c>
      <c r="AC24">
        <v>0</v>
      </c>
      <c r="AE24">
        <v>0</v>
      </c>
      <c r="AF24">
        <f t="shared" si="6"/>
        <v>182</v>
      </c>
      <c r="AG24">
        <v>300</v>
      </c>
      <c r="AH24">
        <f t="shared" si="7"/>
        <v>482</v>
      </c>
      <c r="AI24">
        <v>7</v>
      </c>
      <c r="AJ24">
        <f t="shared" si="8"/>
        <v>6</v>
      </c>
      <c r="AK24">
        <f t="shared" si="25"/>
        <v>68.857142857142861</v>
      </c>
      <c r="AL24" t="s">
        <v>19</v>
      </c>
      <c r="AM24">
        <v>1164</v>
      </c>
      <c r="AN24">
        <v>600</v>
      </c>
      <c r="AO24">
        <v>0</v>
      </c>
      <c r="AP24">
        <f t="shared" si="9"/>
        <v>1764</v>
      </c>
      <c r="AQ24">
        <v>0</v>
      </c>
      <c r="AR24">
        <f t="shared" si="10"/>
        <v>1764</v>
      </c>
      <c r="AS24">
        <v>16</v>
      </c>
      <c r="AT24">
        <f t="shared" si="11"/>
        <v>6</v>
      </c>
      <c r="AU24">
        <f t="shared" si="12"/>
        <v>110.25</v>
      </c>
      <c r="AV24" t="s">
        <v>20</v>
      </c>
      <c r="AW24">
        <v>25</v>
      </c>
      <c r="AX24">
        <v>0</v>
      </c>
      <c r="AY24">
        <v>0</v>
      </c>
      <c r="AZ24">
        <f t="shared" si="13"/>
        <v>25</v>
      </c>
      <c r="BA24">
        <v>0</v>
      </c>
      <c r="BB24">
        <f t="shared" si="14"/>
        <v>25</v>
      </c>
      <c r="BC24">
        <v>13</v>
      </c>
      <c r="BD24">
        <f t="shared" si="15"/>
        <v>7</v>
      </c>
      <c r="BE24">
        <f t="shared" si="16"/>
        <v>1.9230769230769231</v>
      </c>
      <c r="BF24" t="s">
        <v>21</v>
      </c>
      <c r="BG24">
        <v>370</v>
      </c>
      <c r="BH24">
        <v>300</v>
      </c>
      <c r="BI24">
        <v>0</v>
      </c>
      <c r="BJ24">
        <f t="shared" si="17"/>
        <v>670</v>
      </c>
      <c r="BK24">
        <v>0</v>
      </c>
      <c r="BL24">
        <f t="shared" si="18"/>
        <v>670</v>
      </c>
      <c r="BM24">
        <v>6</v>
      </c>
      <c r="BN24">
        <f t="shared" si="19"/>
        <v>5</v>
      </c>
      <c r="BO24">
        <f t="shared" si="20"/>
        <v>111.66666666666667</v>
      </c>
      <c r="BP24" t="s">
        <v>22</v>
      </c>
      <c r="BQ24">
        <v>824</v>
      </c>
      <c r="BR24">
        <v>0</v>
      </c>
      <c r="BS24">
        <v>0</v>
      </c>
      <c r="BT24">
        <f t="shared" si="21"/>
        <v>824</v>
      </c>
      <c r="BU24">
        <v>0</v>
      </c>
      <c r="BV24">
        <f t="shared" si="22"/>
        <v>824</v>
      </c>
      <c r="BW24">
        <v>8</v>
      </c>
      <c r="BX24">
        <f t="shared" si="23"/>
        <v>5</v>
      </c>
      <c r="BY24">
        <f t="shared" si="24"/>
        <v>103</v>
      </c>
      <c r="BZ24" t="s">
        <v>23</v>
      </c>
      <c r="CA24">
        <v>298</v>
      </c>
    </row>
    <row r="25" spans="1:79" ht="17.25" customHeight="1" x14ac:dyDescent="0.3">
      <c r="A25" s="2">
        <v>44555</v>
      </c>
      <c r="B25" t="s">
        <v>70</v>
      </c>
      <c r="C25" t="s">
        <v>71</v>
      </c>
      <c r="D25" t="s">
        <v>27</v>
      </c>
      <c r="E25" t="s">
        <v>4</v>
      </c>
      <c r="F25">
        <v>1280</v>
      </c>
      <c r="G25">
        <v>0</v>
      </c>
      <c r="H25">
        <v>0</v>
      </c>
      <c r="I25">
        <v>0</v>
      </c>
      <c r="J25">
        <f t="shared" si="0"/>
        <v>1280</v>
      </c>
      <c r="K25">
        <v>0</v>
      </c>
      <c r="L25">
        <f t="shared" si="1"/>
        <v>1280</v>
      </c>
      <c r="M25">
        <v>94</v>
      </c>
      <c r="N25">
        <v>1</v>
      </c>
      <c r="O25">
        <f t="shared" si="2"/>
        <v>13.617021276595745</v>
      </c>
      <c r="P25" t="s">
        <v>15</v>
      </c>
      <c r="Q25">
        <v>467</v>
      </c>
      <c r="R25">
        <v>0</v>
      </c>
      <c r="S25">
        <v>0</v>
      </c>
      <c r="T25">
        <v>0</v>
      </c>
      <c r="U25">
        <f t="shared" si="3"/>
        <v>467</v>
      </c>
      <c r="V25">
        <v>0</v>
      </c>
      <c r="W25">
        <f t="shared" si="4"/>
        <v>467</v>
      </c>
      <c r="X25">
        <v>23</v>
      </c>
      <c r="Y25">
        <v>2</v>
      </c>
      <c r="Z25">
        <f t="shared" si="5"/>
        <v>20.304347826086957</v>
      </c>
      <c r="AA25" t="s">
        <v>16</v>
      </c>
      <c r="AB25">
        <v>1900</v>
      </c>
      <c r="AC25">
        <v>0</v>
      </c>
      <c r="AE25">
        <v>-37</v>
      </c>
      <c r="AF25">
        <f t="shared" si="6"/>
        <v>1863</v>
      </c>
      <c r="AG25">
        <v>600</v>
      </c>
      <c r="AH25">
        <f t="shared" si="7"/>
        <v>2463</v>
      </c>
      <c r="AI25">
        <v>59</v>
      </c>
      <c r="AJ25">
        <f t="shared" si="8"/>
        <v>6</v>
      </c>
      <c r="AK25">
        <f t="shared" si="25"/>
        <v>41.745762711864408</v>
      </c>
      <c r="AL25" t="s">
        <v>19</v>
      </c>
      <c r="AM25">
        <v>1275</v>
      </c>
      <c r="AN25">
        <v>0</v>
      </c>
      <c r="AO25">
        <v>0</v>
      </c>
      <c r="AP25">
        <f t="shared" si="9"/>
        <v>1275</v>
      </c>
      <c r="AQ25">
        <v>900</v>
      </c>
      <c r="AR25">
        <f t="shared" si="10"/>
        <v>2175</v>
      </c>
      <c r="AS25">
        <v>82</v>
      </c>
      <c r="AT25">
        <f t="shared" si="11"/>
        <v>6</v>
      </c>
      <c r="AU25">
        <f t="shared" si="12"/>
        <v>26.524390243902438</v>
      </c>
      <c r="AV25" t="s">
        <v>20</v>
      </c>
      <c r="AW25">
        <v>3141</v>
      </c>
      <c r="AX25">
        <v>0</v>
      </c>
      <c r="AY25">
        <v>-5</v>
      </c>
      <c r="AZ25">
        <f t="shared" si="13"/>
        <v>3136</v>
      </c>
      <c r="BA25">
        <v>0</v>
      </c>
      <c r="BB25">
        <f t="shared" si="14"/>
        <v>3136</v>
      </c>
      <c r="BC25">
        <v>72</v>
      </c>
      <c r="BD25">
        <f t="shared" si="15"/>
        <v>7</v>
      </c>
      <c r="BE25">
        <f t="shared" si="16"/>
        <v>43.555555555555557</v>
      </c>
      <c r="BF25" t="s">
        <v>21</v>
      </c>
      <c r="BG25">
        <v>825</v>
      </c>
      <c r="BH25">
        <v>0</v>
      </c>
      <c r="BI25">
        <v>-58</v>
      </c>
      <c r="BJ25">
        <f t="shared" si="17"/>
        <v>767</v>
      </c>
      <c r="BK25">
        <v>0</v>
      </c>
      <c r="BL25">
        <f t="shared" si="18"/>
        <v>767</v>
      </c>
      <c r="BM25">
        <v>45</v>
      </c>
      <c r="BN25">
        <f t="shared" si="19"/>
        <v>5</v>
      </c>
      <c r="BO25">
        <f t="shared" si="20"/>
        <v>17.044444444444444</v>
      </c>
      <c r="BP25" t="s">
        <v>22</v>
      </c>
      <c r="BQ25">
        <v>3884</v>
      </c>
      <c r="BR25">
        <v>0</v>
      </c>
      <c r="BS25">
        <v>-16</v>
      </c>
      <c r="BT25">
        <f t="shared" si="21"/>
        <v>3868</v>
      </c>
      <c r="BU25">
        <v>0</v>
      </c>
      <c r="BV25">
        <f t="shared" si="22"/>
        <v>3868</v>
      </c>
      <c r="BW25">
        <v>41</v>
      </c>
      <c r="BX25">
        <f t="shared" si="23"/>
        <v>5</v>
      </c>
      <c r="BY25">
        <f t="shared" si="24"/>
        <v>94.341463414634148</v>
      </c>
      <c r="BZ25" t="s">
        <v>23</v>
      </c>
      <c r="CA25">
        <v>30300</v>
      </c>
    </row>
    <row r="26" spans="1:79" ht="17.25" customHeight="1" x14ac:dyDescent="0.3">
      <c r="A26" s="2">
        <v>44555</v>
      </c>
      <c r="B26" t="s">
        <v>72</v>
      </c>
      <c r="C26" t="s">
        <v>73</v>
      </c>
      <c r="D26" t="s">
        <v>27</v>
      </c>
      <c r="E26" t="s">
        <v>4</v>
      </c>
      <c r="F26">
        <v>576</v>
      </c>
      <c r="G26">
        <v>0</v>
      </c>
      <c r="H26">
        <v>0</v>
      </c>
      <c r="I26">
        <v>0</v>
      </c>
      <c r="J26">
        <f t="shared" si="0"/>
        <v>576</v>
      </c>
      <c r="K26">
        <v>0</v>
      </c>
      <c r="L26">
        <f t="shared" si="1"/>
        <v>576</v>
      </c>
      <c r="M26">
        <v>33</v>
      </c>
      <c r="N26">
        <v>1</v>
      </c>
      <c r="O26">
        <f t="shared" si="2"/>
        <v>17.454545454545453</v>
      </c>
      <c r="P26" t="s">
        <v>15</v>
      </c>
      <c r="Q26">
        <v>175</v>
      </c>
      <c r="R26">
        <v>0</v>
      </c>
      <c r="S26">
        <v>0</v>
      </c>
      <c r="T26">
        <v>0</v>
      </c>
      <c r="U26">
        <f t="shared" si="3"/>
        <v>175</v>
      </c>
      <c r="V26">
        <v>0</v>
      </c>
      <c r="W26">
        <f t="shared" si="4"/>
        <v>175</v>
      </c>
      <c r="X26">
        <v>8</v>
      </c>
      <c r="Y26">
        <v>2</v>
      </c>
      <c r="Z26">
        <f t="shared" si="5"/>
        <v>21.875</v>
      </c>
      <c r="AA26" t="s">
        <v>16</v>
      </c>
      <c r="AB26">
        <v>915</v>
      </c>
      <c r="AC26">
        <v>0</v>
      </c>
      <c r="AE26">
        <v>-27</v>
      </c>
      <c r="AF26">
        <f t="shared" si="6"/>
        <v>888</v>
      </c>
      <c r="AG26">
        <v>0</v>
      </c>
      <c r="AH26">
        <f t="shared" si="7"/>
        <v>888</v>
      </c>
      <c r="AI26">
        <v>26</v>
      </c>
      <c r="AJ26">
        <f t="shared" si="8"/>
        <v>6</v>
      </c>
      <c r="AK26">
        <f t="shared" si="25"/>
        <v>34.153846153846153</v>
      </c>
      <c r="AL26" t="s">
        <v>19</v>
      </c>
      <c r="AM26">
        <v>1056</v>
      </c>
      <c r="AN26">
        <v>1700</v>
      </c>
      <c r="AO26">
        <v>0</v>
      </c>
      <c r="AP26">
        <f t="shared" si="9"/>
        <v>2756</v>
      </c>
      <c r="AQ26">
        <v>0</v>
      </c>
      <c r="AR26">
        <f t="shared" si="10"/>
        <v>2756</v>
      </c>
      <c r="AS26">
        <v>30</v>
      </c>
      <c r="AT26">
        <f t="shared" si="11"/>
        <v>6</v>
      </c>
      <c r="AU26">
        <f t="shared" si="12"/>
        <v>91.86666666666666</v>
      </c>
      <c r="AV26" t="s">
        <v>20</v>
      </c>
      <c r="AW26">
        <v>864</v>
      </c>
      <c r="AX26">
        <v>0</v>
      </c>
      <c r="AY26">
        <v>0</v>
      </c>
      <c r="AZ26">
        <f t="shared" si="13"/>
        <v>864</v>
      </c>
      <c r="BA26">
        <v>0</v>
      </c>
      <c r="BB26">
        <f t="shared" si="14"/>
        <v>864</v>
      </c>
      <c r="BC26">
        <v>15</v>
      </c>
      <c r="BD26">
        <f t="shared" si="15"/>
        <v>7</v>
      </c>
      <c r="BE26">
        <f t="shared" si="16"/>
        <v>57.6</v>
      </c>
      <c r="BF26" t="s">
        <v>21</v>
      </c>
      <c r="BG26">
        <v>1311</v>
      </c>
      <c r="BH26">
        <v>0</v>
      </c>
      <c r="BI26">
        <v>0</v>
      </c>
      <c r="BJ26">
        <f t="shared" si="17"/>
        <v>1311</v>
      </c>
      <c r="BK26">
        <v>0</v>
      </c>
      <c r="BL26">
        <f t="shared" si="18"/>
        <v>1311</v>
      </c>
      <c r="BM26">
        <v>14</v>
      </c>
      <c r="BN26">
        <f t="shared" si="19"/>
        <v>5</v>
      </c>
      <c r="BO26">
        <f t="shared" si="20"/>
        <v>93.642857142857139</v>
      </c>
      <c r="BP26" t="s">
        <v>22</v>
      </c>
      <c r="BQ26">
        <v>430</v>
      </c>
      <c r="BR26">
        <v>75</v>
      </c>
      <c r="BS26">
        <v>0</v>
      </c>
      <c r="BT26">
        <f t="shared" si="21"/>
        <v>505</v>
      </c>
      <c r="BU26">
        <v>0</v>
      </c>
      <c r="BV26">
        <f t="shared" si="22"/>
        <v>505</v>
      </c>
      <c r="BW26">
        <v>24</v>
      </c>
      <c r="BX26">
        <f t="shared" si="23"/>
        <v>5</v>
      </c>
      <c r="BY26">
        <f t="shared" si="24"/>
        <v>21.041666666666668</v>
      </c>
      <c r="BZ26" t="s">
        <v>23</v>
      </c>
      <c r="CA26">
        <v>8700</v>
      </c>
    </row>
    <row r="27" spans="1:79" ht="17.25" customHeight="1" x14ac:dyDescent="0.3">
      <c r="A27" s="2">
        <v>44555</v>
      </c>
      <c r="B27" t="s">
        <v>74</v>
      </c>
      <c r="C27" t="s">
        <v>75</v>
      </c>
      <c r="D27" t="s">
        <v>27</v>
      </c>
      <c r="E27" t="s">
        <v>4</v>
      </c>
      <c r="F27">
        <v>4353</v>
      </c>
      <c r="G27">
        <v>4017</v>
      </c>
      <c r="H27">
        <v>0</v>
      </c>
      <c r="I27">
        <v>-401</v>
      </c>
      <c r="J27">
        <f t="shared" si="0"/>
        <v>7969</v>
      </c>
      <c r="K27">
        <v>0</v>
      </c>
      <c r="L27">
        <f t="shared" si="1"/>
        <v>7969</v>
      </c>
      <c r="M27">
        <v>825</v>
      </c>
      <c r="N27">
        <v>1</v>
      </c>
      <c r="O27">
        <f t="shared" si="2"/>
        <v>9.6593939393939401</v>
      </c>
      <c r="P27" t="s">
        <v>15</v>
      </c>
      <c r="Q27">
        <v>1719</v>
      </c>
      <c r="R27">
        <v>2526</v>
      </c>
      <c r="S27">
        <v>0</v>
      </c>
      <c r="T27">
        <v>-300</v>
      </c>
      <c r="U27">
        <f t="shared" si="3"/>
        <v>3945</v>
      </c>
      <c r="V27">
        <v>0</v>
      </c>
      <c r="W27">
        <f t="shared" si="4"/>
        <v>3945</v>
      </c>
      <c r="X27">
        <v>165</v>
      </c>
      <c r="Y27">
        <v>2</v>
      </c>
      <c r="Z27">
        <f>IFERROR(W27/X27,0)</f>
        <v>23.90909090909091</v>
      </c>
      <c r="AA27" t="s">
        <v>16</v>
      </c>
      <c r="AB27">
        <v>4967</v>
      </c>
      <c r="AC27">
        <v>0</v>
      </c>
      <c r="AE27">
        <v>-26</v>
      </c>
      <c r="AF27">
        <f t="shared" si="6"/>
        <v>4941</v>
      </c>
      <c r="AG27">
        <v>1800</v>
      </c>
      <c r="AH27">
        <f t="shared" si="7"/>
        <v>6741</v>
      </c>
      <c r="AI27">
        <v>224</v>
      </c>
      <c r="AJ27">
        <f t="shared" si="8"/>
        <v>6</v>
      </c>
      <c r="AK27">
        <f t="shared" si="25"/>
        <v>30.09375</v>
      </c>
      <c r="AL27" t="s">
        <v>19</v>
      </c>
      <c r="AM27">
        <v>1571</v>
      </c>
      <c r="AN27">
        <v>1210</v>
      </c>
      <c r="AO27">
        <v>-57</v>
      </c>
      <c r="AP27">
        <f t="shared" si="9"/>
        <v>2724</v>
      </c>
      <c r="AQ27">
        <v>1500</v>
      </c>
      <c r="AR27">
        <f t="shared" si="10"/>
        <v>4224</v>
      </c>
      <c r="AS27">
        <v>91</v>
      </c>
      <c r="AT27">
        <f t="shared" si="11"/>
        <v>6</v>
      </c>
      <c r="AU27">
        <f t="shared" si="12"/>
        <v>46.417582417582416</v>
      </c>
      <c r="AV27" t="s">
        <v>20</v>
      </c>
      <c r="AW27">
        <v>2602</v>
      </c>
      <c r="AX27">
        <v>960</v>
      </c>
      <c r="AY27">
        <v>-12</v>
      </c>
      <c r="AZ27">
        <f t="shared" si="13"/>
        <v>3550</v>
      </c>
      <c r="BA27">
        <v>0</v>
      </c>
      <c r="BB27">
        <f t="shared" si="14"/>
        <v>3550</v>
      </c>
      <c r="BC27">
        <v>80</v>
      </c>
      <c r="BD27">
        <f t="shared" si="15"/>
        <v>7</v>
      </c>
      <c r="BE27">
        <f t="shared" si="16"/>
        <v>44.375</v>
      </c>
      <c r="BF27" t="s">
        <v>21</v>
      </c>
      <c r="BG27">
        <v>381</v>
      </c>
      <c r="BH27">
        <v>3000</v>
      </c>
      <c r="BI27">
        <v>-20</v>
      </c>
      <c r="BJ27">
        <f t="shared" si="17"/>
        <v>3361</v>
      </c>
      <c r="BK27">
        <v>0</v>
      </c>
      <c r="BL27">
        <f t="shared" si="18"/>
        <v>3361</v>
      </c>
      <c r="BM27">
        <v>90</v>
      </c>
      <c r="BN27">
        <f t="shared" si="19"/>
        <v>5</v>
      </c>
      <c r="BO27">
        <f t="shared" si="20"/>
        <v>37.344444444444441</v>
      </c>
      <c r="BP27" t="s">
        <v>22</v>
      </c>
      <c r="BQ27">
        <v>2780</v>
      </c>
      <c r="BR27">
        <v>2153</v>
      </c>
      <c r="BS27">
        <v>-6</v>
      </c>
      <c r="BT27">
        <f t="shared" si="21"/>
        <v>4927</v>
      </c>
      <c r="BU27">
        <v>0</v>
      </c>
      <c r="BV27">
        <f t="shared" si="22"/>
        <v>4927</v>
      </c>
      <c r="BW27">
        <v>101</v>
      </c>
      <c r="BX27">
        <f t="shared" si="23"/>
        <v>5</v>
      </c>
      <c r="BY27">
        <f t="shared" si="24"/>
        <v>48.78217821782178</v>
      </c>
      <c r="BZ27" t="s">
        <v>23</v>
      </c>
      <c r="CA27">
        <v>-3000</v>
      </c>
    </row>
    <row r="28" spans="1:79" ht="17.25" customHeight="1" x14ac:dyDescent="0.3">
      <c r="A28" s="2">
        <v>44555</v>
      </c>
      <c r="B28" t="s">
        <v>76</v>
      </c>
      <c r="C28" t="s">
        <v>77</v>
      </c>
      <c r="D28" t="s">
        <v>27</v>
      </c>
      <c r="E28" t="s">
        <v>4</v>
      </c>
      <c r="F28">
        <v>451</v>
      </c>
      <c r="G28">
        <v>0</v>
      </c>
      <c r="H28">
        <v>0</v>
      </c>
      <c r="I28">
        <v>-10</v>
      </c>
      <c r="J28">
        <f t="shared" si="0"/>
        <v>441</v>
      </c>
      <c r="K28">
        <v>600</v>
      </c>
      <c r="L28">
        <f t="shared" si="1"/>
        <v>1041</v>
      </c>
      <c r="M28">
        <v>60</v>
      </c>
      <c r="N28">
        <v>1</v>
      </c>
      <c r="O28">
        <f t="shared" si="2"/>
        <v>17.350000000000001</v>
      </c>
      <c r="P28" t="s">
        <v>15</v>
      </c>
      <c r="Q28">
        <v>668</v>
      </c>
      <c r="R28">
        <v>0</v>
      </c>
      <c r="S28">
        <v>0</v>
      </c>
      <c r="T28">
        <v>0</v>
      </c>
      <c r="U28">
        <f t="shared" si="3"/>
        <v>668</v>
      </c>
      <c r="V28">
        <v>0</v>
      </c>
      <c r="W28">
        <f t="shared" si="4"/>
        <v>668</v>
      </c>
      <c r="X28">
        <v>11</v>
      </c>
      <c r="Y28">
        <v>2</v>
      </c>
      <c r="Z28">
        <f t="shared" si="5"/>
        <v>60.727272727272727</v>
      </c>
      <c r="AA28" t="s">
        <v>16</v>
      </c>
      <c r="AB28">
        <v>1579</v>
      </c>
      <c r="AC28">
        <v>0</v>
      </c>
      <c r="AE28">
        <v>0</v>
      </c>
      <c r="AF28">
        <f t="shared" si="6"/>
        <v>1579</v>
      </c>
      <c r="AG28">
        <v>0</v>
      </c>
      <c r="AH28">
        <f t="shared" si="7"/>
        <v>1579</v>
      </c>
      <c r="AI28">
        <v>40</v>
      </c>
      <c r="AJ28">
        <f t="shared" si="8"/>
        <v>6</v>
      </c>
      <c r="AK28">
        <f t="shared" si="25"/>
        <v>39.475000000000001</v>
      </c>
      <c r="AL28" t="s">
        <v>19</v>
      </c>
      <c r="AM28">
        <v>564</v>
      </c>
      <c r="AN28">
        <v>0</v>
      </c>
      <c r="AO28">
        <v>0</v>
      </c>
      <c r="AP28">
        <f t="shared" si="9"/>
        <v>564</v>
      </c>
      <c r="AQ28">
        <v>300</v>
      </c>
      <c r="AR28">
        <f t="shared" si="10"/>
        <v>864</v>
      </c>
      <c r="AS28">
        <v>11</v>
      </c>
      <c r="AT28">
        <f t="shared" si="11"/>
        <v>6</v>
      </c>
      <c r="AU28">
        <f t="shared" si="12"/>
        <v>78.545454545454547</v>
      </c>
      <c r="AV28" t="s">
        <v>20</v>
      </c>
      <c r="AW28">
        <v>1550</v>
      </c>
      <c r="AX28">
        <v>0</v>
      </c>
      <c r="AY28">
        <v>0</v>
      </c>
      <c r="AZ28">
        <f t="shared" si="13"/>
        <v>1550</v>
      </c>
      <c r="BA28">
        <v>0</v>
      </c>
      <c r="BB28">
        <f t="shared" si="14"/>
        <v>1550</v>
      </c>
      <c r="BC28">
        <v>32</v>
      </c>
      <c r="BD28">
        <f t="shared" si="15"/>
        <v>7</v>
      </c>
      <c r="BE28">
        <f t="shared" si="16"/>
        <v>48.4375</v>
      </c>
      <c r="BF28" t="s">
        <v>21</v>
      </c>
      <c r="BG28">
        <v>377</v>
      </c>
      <c r="BH28">
        <v>0</v>
      </c>
      <c r="BI28">
        <v>0</v>
      </c>
      <c r="BJ28">
        <f t="shared" si="17"/>
        <v>377</v>
      </c>
      <c r="BK28">
        <v>0</v>
      </c>
      <c r="BL28">
        <f t="shared" si="18"/>
        <v>377</v>
      </c>
      <c r="BM28">
        <v>13</v>
      </c>
      <c r="BN28">
        <f t="shared" si="19"/>
        <v>5</v>
      </c>
      <c r="BO28">
        <f t="shared" si="20"/>
        <v>29</v>
      </c>
      <c r="BP28" t="s">
        <v>22</v>
      </c>
      <c r="BQ28">
        <v>1487</v>
      </c>
      <c r="BR28">
        <v>0</v>
      </c>
      <c r="BS28">
        <v>-6</v>
      </c>
      <c r="BT28">
        <f t="shared" si="21"/>
        <v>1481</v>
      </c>
      <c r="BU28">
        <v>0</v>
      </c>
      <c r="BV28">
        <f t="shared" si="22"/>
        <v>1481</v>
      </c>
      <c r="BW28">
        <v>17</v>
      </c>
      <c r="BX28">
        <f t="shared" si="23"/>
        <v>5</v>
      </c>
      <c r="BY28">
        <f t="shared" si="24"/>
        <v>87.117647058823536</v>
      </c>
      <c r="BZ28" t="s">
        <v>23</v>
      </c>
      <c r="CA28">
        <v>9300</v>
      </c>
    </row>
    <row r="29" spans="1:79" ht="17.25" customHeight="1" x14ac:dyDescent="0.3">
      <c r="A29" s="2">
        <v>44555</v>
      </c>
      <c r="B29" t="s">
        <v>78</v>
      </c>
      <c r="C29" t="s">
        <v>79</v>
      </c>
      <c r="D29" t="s">
        <v>27</v>
      </c>
      <c r="E29" t="s">
        <v>4</v>
      </c>
      <c r="F29">
        <v>902</v>
      </c>
      <c r="G29">
        <v>0</v>
      </c>
      <c r="H29">
        <v>0</v>
      </c>
      <c r="I29">
        <v>0</v>
      </c>
      <c r="J29">
        <f t="shared" si="0"/>
        <v>902</v>
      </c>
      <c r="K29">
        <v>0</v>
      </c>
      <c r="L29">
        <f t="shared" si="1"/>
        <v>902</v>
      </c>
      <c r="M29">
        <v>27</v>
      </c>
      <c r="N29">
        <v>1</v>
      </c>
      <c r="O29">
        <f t="shared" si="2"/>
        <v>33.407407407407405</v>
      </c>
      <c r="P29" t="s">
        <v>15</v>
      </c>
      <c r="Q29">
        <v>507</v>
      </c>
      <c r="R29">
        <v>0</v>
      </c>
      <c r="S29">
        <v>0</v>
      </c>
      <c r="T29">
        <v>0</v>
      </c>
      <c r="U29">
        <f t="shared" si="3"/>
        <v>507</v>
      </c>
      <c r="V29">
        <v>0</v>
      </c>
      <c r="W29">
        <f t="shared" si="4"/>
        <v>507</v>
      </c>
      <c r="X29">
        <v>5</v>
      </c>
      <c r="Y29">
        <v>2</v>
      </c>
      <c r="Z29">
        <f t="shared" si="5"/>
        <v>101.4</v>
      </c>
      <c r="AA29" t="s">
        <v>16</v>
      </c>
      <c r="AB29">
        <v>1896</v>
      </c>
      <c r="AC29">
        <v>0</v>
      </c>
      <c r="AE29">
        <v>-80</v>
      </c>
      <c r="AF29">
        <f t="shared" si="6"/>
        <v>1816</v>
      </c>
      <c r="AG29">
        <v>0</v>
      </c>
      <c r="AH29">
        <f t="shared" si="7"/>
        <v>1816</v>
      </c>
      <c r="AI29">
        <v>52</v>
      </c>
      <c r="AJ29">
        <f t="shared" si="8"/>
        <v>6</v>
      </c>
      <c r="AK29">
        <f t="shared" si="25"/>
        <v>34.92307692307692</v>
      </c>
      <c r="AL29" t="s">
        <v>19</v>
      </c>
      <c r="AM29">
        <v>813</v>
      </c>
      <c r="AN29">
        <v>0</v>
      </c>
      <c r="AO29">
        <v>0</v>
      </c>
      <c r="AP29">
        <f t="shared" si="9"/>
        <v>813</v>
      </c>
      <c r="AQ29">
        <v>0</v>
      </c>
      <c r="AR29">
        <f t="shared" si="10"/>
        <v>813</v>
      </c>
      <c r="AS29">
        <v>11</v>
      </c>
      <c r="AT29">
        <f t="shared" si="11"/>
        <v>6</v>
      </c>
      <c r="AU29">
        <f t="shared" si="12"/>
        <v>73.909090909090907</v>
      </c>
      <c r="AV29" t="s">
        <v>20</v>
      </c>
      <c r="AW29">
        <v>1668</v>
      </c>
      <c r="AX29">
        <v>0</v>
      </c>
      <c r="AY29">
        <v>-40</v>
      </c>
      <c r="AZ29">
        <f t="shared" si="13"/>
        <v>1628</v>
      </c>
      <c r="BA29">
        <v>0</v>
      </c>
      <c r="BB29">
        <f t="shared" si="14"/>
        <v>1628</v>
      </c>
      <c r="BC29">
        <v>38</v>
      </c>
      <c r="BD29">
        <f t="shared" si="15"/>
        <v>7</v>
      </c>
      <c r="BE29">
        <f t="shared" si="16"/>
        <v>42.842105263157897</v>
      </c>
      <c r="BF29" t="s">
        <v>21</v>
      </c>
      <c r="BG29">
        <v>1124</v>
      </c>
      <c r="BH29">
        <v>0</v>
      </c>
      <c r="BI29">
        <v>0</v>
      </c>
      <c r="BJ29">
        <f t="shared" si="17"/>
        <v>1124</v>
      </c>
      <c r="BK29">
        <v>0</v>
      </c>
      <c r="BL29">
        <f t="shared" si="18"/>
        <v>1124</v>
      </c>
      <c r="BM29">
        <v>16</v>
      </c>
      <c r="BN29">
        <f t="shared" si="19"/>
        <v>5</v>
      </c>
      <c r="BO29">
        <f t="shared" si="20"/>
        <v>70.25</v>
      </c>
      <c r="BP29" t="s">
        <v>22</v>
      </c>
      <c r="BQ29">
        <v>1459</v>
      </c>
      <c r="BR29">
        <v>0</v>
      </c>
      <c r="BS29">
        <v>0</v>
      </c>
      <c r="BT29">
        <f t="shared" si="21"/>
        <v>1459</v>
      </c>
      <c r="BU29">
        <v>0</v>
      </c>
      <c r="BV29">
        <f t="shared" si="22"/>
        <v>1459</v>
      </c>
      <c r="BW29">
        <v>5</v>
      </c>
      <c r="BX29">
        <f t="shared" si="23"/>
        <v>5</v>
      </c>
      <c r="BY29">
        <f t="shared" si="24"/>
        <v>291.8</v>
      </c>
      <c r="BZ29" t="s">
        <v>23</v>
      </c>
      <c r="CA29">
        <v>1500</v>
      </c>
    </row>
    <row r="30" spans="1:79" ht="17.25" customHeight="1" x14ac:dyDescent="0.3">
      <c r="A30" s="2">
        <v>44555</v>
      </c>
      <c r="B30" t="s">
        <v>80</v>
      </c>
      <c r="C30" t="s">
        <v>81</v>
      </c>
      <c r="D30" t="s">
        <v>27</v>
      </c>
      <c r="E30" t="s">
        <v>4</v>
      </c>
      <c r="F30">
        <v>1066</v>
      </c>
      <c r="G30">
        <v>0</v>
      </c>
      <c r="H30">
        <v>0</v>
      </c>
      <c r="I30">
        <v>0</v>
      </c>
      <c r="J30">
        <f t="shared" si="0"/>
        <v>1066</v>
      </c>
      <c r="K30">
        <v>0</v>
      </c>
      <c r="L30">
        <f t="shared" si="1"/>
        <v>1066</v>
      </c>
      <c r="M30">
        <v>30</v>
      </c>
      <c r="N30">
        <v>1</v>
      </c>
      <c r="O30">
        <f t="shared" si="2"/>
        <v>35.533333333333331</v>
      </c>
      <c r="P30" t="s">
        <v>15</v>
      </c>
      <c r="Q30">
        <v>236</v>
      </c>
      <c r="R30">
        <v>0</v>
      </c>
      <c r="S30">
        <v>0</v>
      </c>
      <c r="T30">
        <v>0</v>
      </c>
      <c r="U30">
        <f t="shared" si="3"/>
        <v>236</v>
      </c>
      <c r="V30">
        <v>0</v>
      </c>
      <c r="W30">
        <f t="shared" si="4"/>
        <v>236</v>
      </c>
      <c r="X30">
        <v>7</v>
      </c>
      <c r="Y30">
        <v>2</v>
      </c>
      <c r="Z30">
        <f t="shared" si="5"/>
        <v>33.714285714285715</v>
      </c>
      <c r="AA30" t="s">
        <v>16</v>
      </c>
      <c r="AB30">
        <v>2231</v>
      </c>
      <c r="AC30">
        <v>0</v>
      </c>
      <c r="AE30">
        <v>-65</v>
      </c>
      <c r="AF30">
        <f t="shared" si="6"/>
        <v>2166</v>
      </c>
      <c r="AG30">
        <v>0</v>
      </c>
      <c r="AH30">
        <f t="shared" si="7"/>
        <v>2166</v>
      </c>
      <c r="AI30">
        <v>99</v>
      </c>
      <c r="AJ30">
        <f t="shared" si="8"/>
        <v>6</v>
      </c>
      <c r="AK30">
        <f t="shared" si="25"/>
        <v>21.878787878787879</v>
      </c>
      <c r="AL30" t="s">
        <v>19</v>
      </c>
      <c r="AM30">
        <v>1498</v>
      </c>
      <c r="AN30">
        <v>70</v>
      </c>
      <c r="AO30">
        <v>-5</v>
      </c>
      <c r="AP30">
        <f t="shared" si="9"/>
        <v>1563</v>
      </c>
      <c r="AQ30">
        <v>0</v>
      </c>
      <c r="AR30">
        <f t="shared" si="10"/>
        <v>1563</v>
      </c>
      <c r="AS30">
        <v>40</v>
      </c>
      <c r="AT30">
        <f t="shared" si="11"/>
        <v>6</v>
      </c>
      <c r="AU30">
        <f t="shared" si="12"/>
        <v>39.075000000000003</v>
      </c>
      <c r="AV30" t="s">
        <v>20</v>
      </c>
      <c r="AW30">
        <v>3460</v>
      </c>
      <c r="AX30">
        <v>0</v>
      </c>
      <c r="AY30">
        <v>-13</v>
      </c>
      <c r="AZ30">
        <f t="shared" si="13"/>
        <v>3447</v>
      </c>
      <c r="BA30">
        <v>0</v>
      </c>
      <c r="BB30">
        <f t="shared" si="14"/>
        <v>3447</v>
      </c>
      <c r="BC30">
        <v>77</v>
      </c>
      <c r="BD30">
        <f t="shared" si="15"/>
        <v>7</v>
      </c>
      <c r="BE30">
        <f t="shared" si="16"/>
        <v>44.766233766233768</v>
      </c>
      <c r="BF30" t="s">
        <v>21</v>
      </c>
      <c r="BG30">
        <v>1016</v>
      </c>
      <c r="BH30">
        <v>40</v>
      </c>
      <c r="BI30">
        <v>-10</v>
      </c>
      <c r="BJ30">
        <f t="shared" si="17"/>
        <v>1046</v>
      </c>
      <c r="BK30">
        <v>0</v>
      </c>
      <c r="BL30">
        <f t="shared" si="18"/>
        <v>1046</v>
      </c>
      <c r="BM30">
        <v>29</v>
      </c>
      <c r="BN30">
        <f t="shared" si="19"/>
        <v>5</v>
      </c>
      <c r="BO30">
        <f t="shared" si="20"/>
        <v>36.068965517241381</v>
      </c>
      <c r="BP30" t="s">
        <v>22</v>
      </c>
      <c r="BQ30">
        <v>1643</v>
      </c>
      <c r="BR30">
        <v>0</v>
      </c>
      <c r="BS30">
        <v>0</v>
      </c>
      <c r="BT30">
        <f t="shared" si="21"/>
        <v>1643</v>
      </c>
      <c r="BU30">
        <v>0</v>
      </c>
      <c r="BV30">
        <f t="shared" si="22"/>
        <v>1643</v>
      </c>
      <c r="BW30">
        <v>14</v>
      </c>
      <c r="BX30">
        <f t="shared" si="23"/>
        <v>5</v>
      </c>
      <c r="BY30">
        <f t="shared" si="24"/>
        <v>117.35714285714286</v>
      </c>
      <c r="BZ30" t="s">
        <v>23</v>
      </c>
      <c r="CA30">
        <v>0</v>
      </c>
    </row>
    <row r="31" spans="1:79" ht="17.25" customHeight="1" x14ac:dyDescent="0.3">
      <c r="A31" s="2">
        <v>44555</v>
      </c>
      <c r="B31" t="s">
        <v>82</v>
      </c>
      <c r="C31" t="s">
        <v>83</v>
      </c>
      <c r="D31" t="s">
        <v>27</v>
      </c>
      <c r="E31" t="s">
        <v>4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P31" t="s">
        <v>15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85</v>
      </c>
      <c r="AC31">
        <v>0</v>
      </c>
      <c r="AE31">
        <v>-3</v>
      </c>
      <c r="AF31">
        <f t="shared" si="6"/>
        <v>82</v>
      </c>
      <c r="AG31">
        <v>0</v>
      </c>
      <c r="AH31">
        <f t="shared" si="7"/>
        <v>82</v>
      </c>
      <c r="AI31">
        <v>52</v>
      </c>
      <c r="AJ31">
        <f t="shared" si="8"/>
        <v>6</v>
      </c>
      <c r="AK31">
        <f t="shared" si="25"/>
        <v>1.5769230769230769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19</v>
      </c>
      <c r="AX31">
        <v>0</v>
      </c>
      <c r="AY31">
        <v>0</v>
      </c>
      <c r="AZ31">
        <f t="shared" si="13"/>
        <v>19</v>
      </c>
      <c r="BA31">
        <v>0</v>
      </c>
      <c r="BB31">
        <f t="shared" si="14"/>
        <v>19</v>
      </c>
      <c r="BC31">
        <v>32</v>
      </c>
      <c r="BD31">
        <f t="shared" si="15"/>
        <v>7</v>
      </c>
      <c r="BE31">
        <f t="shared" si="16"/>
        <v>0.59375</v>
      </c>
      <c r="BF31" t="s">
        <v>21</v>
      </c>
      <c r="BG31">
        <v>11</v>
      </c>
      <c r="BH31">
        <v>0</v>
      </c>
      <c r="BI31">
        <v>0</v>
      </c>
      <c r="BJ31">
        <f t="shared" si="17"/>
        <v>11</v>
      </c>
      <c r="BK31">
        <v>2</v>
      </c>
      <c r="BL31">
        <f t="shared" si="18"/>
        <v>13</v>
      </c>
      <c r="BM31">
        <v>15</v>
      </c>
      <c r="BN31">
        <f t="shared" si="19"/>
        <v>5</v>
      </c>
      <c r="BO31">
        <f t="shared" si="20"/>
        <v>0.8666666666666667</v>
      </c>
      <c r="BP31" t="s">
        <v>22</v>
      </c>
      <c r="BQ31">
        <v>137</v>
      </c>
      <c r="BR31">
        <v>0</v>
      </c>
      <c r="BS31">
        <v>0</v>
      </c>
      <c r="BT31">
        <f t="shared" si="21"/>
        <v>137</v>
      </c>
      <c r="BU31">
        <v>0</v>
      </c>
      <c r="BV31">
        <f t="shared" si="22"/>
        <v>137</v>
      </c>
      <c r="BW31">
        <v>11</v>
      </c>
      <c r="BX31">
        <f t="shared" si="23"/>
        <v>5</v>
      </c>
      <c r="BY31">
        <f t="shared" si="24"/>
        <v>12.454545454545455</v>
      </c>
      <c r="BZ31" t="s">
        <v>23</v>
      </c>
      <c r="CA31">
        <v>0</v>
      </c>
    </row>
    <row r="32" spans="1:79" ht="17.25" customHeight="1" x14ac:dyDescent="0.3">
      <c r="A32" s="2">
        <v>44555</v>
      </c>
      <c r="B32" t="s">
        <v>84</v>
      </c>
      <c r="C32" t="s">
        <v>85</v>
      </c>
      <c r="D32" t="s">
        <v>27</v>
      </c>
      <c r="E32" t="s">
        <v>4</v>
      </c>
      <c r="F32">
        <v>1506</v>
      </c>
      <c r="G32">
        <v>56</v>
      </c>
      <c r="H32">
        <v>0</v>
      </c>
      <c r="I32">
        <v>-50</v>
      </c>
      <c r="J32">
        <f t="shared" si="0"/>
        <v>1512</v>
      </c>
      <c r="K32">
        <v>0</v>
      </c>
      <c r="L32">
        <f t="shared" si="1"/>
        <v>1512</v>
      </c>
      <c r="M32">
        <v>168</v>
      </c>
      <c r="N32">
        <v>1</v>
      </c>
      <c r="O32">
        <f t="shared" si="2"/>
        <v>9</v>
      </c>
      <c r="P32" t="s">
        <v>15</v>
      </c>
      <c r="Q32">
        <v>1167</v>
      </c>
      <c r="R32">
        <v>0</v>
      </c>
      <c r="S32">
        <v>0</v>
      </c>
      <c r="T32">
        <v>0</v>
      </c>
      <c r="U32">
        <f t="shared" si="3"/>
        <v>1167</v>
      </c>
      <c r="V32">
        <v>0</v>
      </c>
      <c r="W32">
        <f t="shared" si="4"/>
        <v>1167</v>
      </c>
      <c r="X32">
        <v>33</v>
      </c>
      <c r="Y32">
        <v>2</v>
      </c>
      <c r="Z32">
        <f t="shared" si="5"/>
        <v>35.363636363636367</v>
      </c>
      <c r="AA32" t="s">
        <v>16</v>
      </c>
      <c r="AB32">
        <v>6511</v>
      </c>
      <c r="AC32">
        <v>0</v>
      </c>
      <c r="AE32">
        <v>-131</v>
      </c>
      <c r="AF32">
        <f t="shared" si="6"/>
        <v>6380</v>
      </c>
      <c r="AG32">
        <v>1500</v>
      </c>
      <c r="AH32">
        <f t="shared" si="7"/>
        <v>7880</v>
      </c>
      <c r="AI32">
        <v>308</v>
      </c>
      <c r="AJ32">
        <f t="shared" si="8"/>
        <v>6</v>
      </c>
      <c r="AK32">
        <f t="shared" si="25"/>
        <v>25.584415584415584</v>
      </c>
      <c r="AL32" t="s">
        <v>19</v>
      </c>
      <c r="AM32">
        <v>1758</v>
      </c>
      <c r="AN32">
        <v>345</v>
      </c>
      <c r="AO32">
        <v>0</v>
      </c>
      <c r="AP32">
        <f t="shared" si="9"/>
        <v>2103</v>
      </c>
      <c r="AQ32">
        <v>0</v>
      </c>
      <c r="AR32">
        <f t="shared" si="10"/>
        <v>2103</v>
      </c>
      <c r="AS32">
        <v>60</v>
      </c>
      <c r="AT32">
        <f t="shared" si="11"/>
        <v>6</v>
      </c>
      <c r="AU32">
        <f t="shared" si="12"/>
        <v>35.049999999999997</v>
      </c>
      <c r="AV32" t="s">
        <v>20</v>
      </c>
      <c r="AW32">
        <v>2044</v>
      </c>
      <c r="AX32">
        <v>0</v>
      </c>
      <c r="AY32">
        <v>0</v>
      </c>
      <c r="AZ32">
        <f t="shared" si="13"/>
        <v>2044</v>
      </c>
      <c r="BA32">
        <v>0</v>
      </c>
      <c r="BB32">
        <f t="shared" si="14"/>
        <v>2044</v>
      </c>
      <c r="BC32">
        <v>86</v>
      </c>
      <c r="BD32">
        <f t="shared" si="15"/>
        <v>7</v>
      </c>
      <c r="BE32">
        <f t="shared" si="16"/>
        <v>23.767441860465116</v>
      </c>
      <c r="BF32" t="s">
        <v>21</v>
      </c>
      <c r="BG32">
        <v>816</v>
      </c>
      <c r="BH32">
        <v>0</v>
      </c>
      <c r="BI32">
        <v>-21</v>
      </c>
      <c r="BJ32">
        <f t="shared" si="17"/>
        <v>795</v>
      </c>
      <c r="BK32">
        <v>0</v>
      </c>
      <c r="BL32">
        <f t="shared" si="18"/>
        <v>795</v>
      </c>
      <c r="BM32">
        <v>62</v>
      </c>
      <c r="BN32">
        <f t="shared" si="19"/>
        <v>5</v>
      </c>
      <c r="BO32">
        <f t="shared" si="20"/>
        <v>12.82258064516129</v>
      </c>
      <c r="BP32" t="s">
        <v>22</v>
      </c>
      <c r="BQ32">
        <v>1471</v>
      </c>
      <c r="BR32">
        <v>0</v>
      </c>
      <c r="BS32">
        <v>-7</v>
      </c>
      <c r="BT32">
        <f t="shared" si="21"/>
        <v>1464</v>
      </c>
      <c r="BU32">
        <v>0</v>
      </c>
      <c r="BV32">
        <f t="shared" si="22"/>
        <v>1464</v>
      </c>
      <c r="BW32">
        <v>45</v>
      </c>
      <c r="BX32">
        <f t="shared" si="23"/>
        <v>5</v>
      </c>
      <c r="BY32">
        <f t="shared" si="24"/>
        <v>32.533333333333331</v>
      </c>
      <c r="BZ32" t="s">
        <v>23</v>
      </c>
      <c r="CA32">
        <v>18500</v>
      </c>
    </row>
    <row r="33" spans="1:79" ht="17.25" customHeight="1" x14ac:dyDescent="0.3">
      <c r="A33" s="2">
        <v>44555</v>
      </c>
      <c r="B33" t="s">
        <v>86</v>
      </c>
      <c r="C33" t="s">
        <v>87</v>
      </c>
      <c r="D33" t="s">
        <v>27</v>
      </c>
      <c r="E33" t="s">
        <v>4</v>
      </c>
      <c r="F33">
        <v>281</v>
      </c>
      <c r="G33">
        <v>2597</v>
      </c>
      <c r="H33">
        <v>0</v>
      </c>
      <c r="I33">
        <v>0</v>
      </c>
      <c r="J33">
        <f t="shared" si="0"/>
        <v>2878</v>
      </c>
      <c r="K33">
        <v>0</v>
      </c>
      <c r="L33">
        <f t="shared" si="1"/>
        <v>2878</v>
      </c>
      <c r="M33">
        <v>183</v>
      </c>
      <c r="N33">
        <v>1</v>
      </c>
      <c r="O33">
        <f t="shared" si="2"/>
        <v>15.726775956284152</v>
      </c>
      <c r="P33" t="s">
        <v>15</v>
      </c>
      <c r="Q33">
        <v>784</v>
      </c>
      <c r="R33">
        <v>2422</v>
      </c>
      <c r="S33">
        <v>0</v>
      </c>
      <c r="T33">
        <v>-200</v>
      </c>
      <c r="U33">
        <f t="shared" si="3"/>
        <v>3006</v>
      </c>
      <c r="V33">
        <v>0</v>
      </c>
      <c r="W33">
        <f t="shared" si="4"/>
        <v>3006</v>
      </c>
      <c r="X33">
        <v>32</v>
      </c>
      <c r="Y33">
        <v>2</v>
      </c>
      <c r="Z33">
        <f t="shared" si="5"/>
        <v>93.9375</v>
      </c>
      <c r="AA33" t="s">
        <v>16</v>
      </c>
      <c r="AB33">
        <v>14603</v>
      </c>
      <c r="AC33">
        <v>0</v>
      </c>
      <c r="AE33">
        <v>-2000</v>
      </c>
      <c r="AF33">
        <f t="shared" si="6"/>
        <v>12603</v>
      </c>
      <c r="AG33">
        <f>4800+435</f>
        <v>5235</v>
      </c>
      <c r="AH33">
        <f t="shared" si="7"/>
        <v>17838</v>
      </c>
      <c r="AI33">
        <v>230</v>
      </c>
      <c r="AJ33">
        <f t="shared" si="8"/>
        <v>6</v>
      </c>
      <c r="AK33">
        <f t="shared" si="25"/>
        <v>77.556521739130432</v>
      </c>
      <c r="AL33" t="s">
        <v>19</v>
      </c>
      <c r="AM33">
        <v>1376</v>
      </c>
      <c r="AN33">
        <v>447</v>
      </c>
      <c r="AO33">
        <v>-30</v>
      </c>
      <c r="AP33">
        <f t="shared" si="9"/>
        <v>1793</v>
      </c>
      <c r="AQ33">
        <v>1838</v>
      </c>
      <c r="AR33">
        <f t="shared" si="10"/>
        <v>3631</v>
      </c>
      <c r="AS33">
        <v>39</v>
      </c>
      <c r="AT33">
        <f t="shared" si="11"/>
        <v>6</v>
      </c>
      <c r="AU33">
        <f t="shared" si="12"/>
        <v>93.102564102564102</v>
      </c>
      <c r="AV33" t="s">
        <v>20</v>
      </c>
      <c r="AW33">
        <v>437</v>
      </c>
      <c r="AX33">
        <v>3980</v>
      </c>
      <c r="AY33">
        <v>0</v>
      </c>
      <c r="AZ33">
        <f t="shared" si="13"/>
        <v>4417</v>
      </c>
      <c r="BA33">
        <v>0</v>
      </c>
      <c r="BB33">
        <f t="shared" si="14"/>
        <v>4417</v>
      </c>
      <c r="BC33">
        <v>50</v>
      </c>
      <c r="BD33">
        <f t="shared" si="15"/>
        <v>7</v>
      </c>
      <c r="BE33">
        <f t="shared" si="16"/>
        <v>88.34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1748</v>
      </c>
      <c r="BS33">
        <v>0</v>
      </c>
      <c r="BT33">
        <f t="shared" si="21"/>
        <v>2989</v>
      </c>
      <c r="BU33">
        <v>0</v>
      </c>
      <c r="BV33">
        <f t="shared" si="22"/>
        <v>2989</v>
      </c>
      <c r="BW33">
        <v>72</v>
      </c>
      <c r="BX33">
        <f t="shared" si="23"/>
        <v>5</v>
      </c>
      <c r="BY33">
        <f t="shared" si="24"/>
        <v>41.513888888888886</v>
      </c>
      <c r="BZ33" t="s">
        <v>23</v>
      </c>
      <c r="CA33">
        <v>12467</v>
      </c>
    </row>
    <row r="34" spans="1:79" ht="17.25" customHeight="1" x14ac:dyDescent="0.3">
      <c r="A34" s="2">
        <v>44555</v>
      </c>
      <c r="B34" t="s">
        <v>88</v>
      </c>
      <c r="C34" t="s">
        <v>89</v>
      </c>
      <c r="D34" t="s">
        <v>27</v>
      </c>
      <c r="E34" t="s">
        <v>4</v>
      </c>
      <c r="F34">
        <v>1402</v>
      </c>
      <c r="G34">
        <v>4285</v>
      </c>
      <c r="H34">
        <v>0</v>
      </c>
      <c r="I34">
        <v>-2800</v>
      </c>
      <c r="J34">
        <f t="shared" si="0"/>
        <v>2887</v>
      </c>
      <c r="K34">
        <v>0</v>
      </c>
      <c r="L34">
        <f t="shared" si="1"/>
        <v>2887</v>
      </c>
      <c r="M34">
        <v>160</v>
      </c>
      <c r="N34">
        <v>1</v>
      </c>
      <c r="O34">
        <f t="shared" si="2"/>
        <v>18.043749999999999</v>
      </c>
      <c r="P34" t="s">
        <v>15</v>
      </c>
      <c r="Q34">
        <v>136</v>
      </c>
      <c r="R34">
        <v>1400</v>
      </c>
      <c r="S34">
        <v>0</v>
      </c>
      <c r="T34">
        <v>0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A34" t="s">
        <v>16</v>
      </c>
      <c r="AB34">
        <v>3626</v>
      </c>
      <c r="AC34">
        <v>0</v>
      </c>
      <c r="AE34">
        <v>0</v>
      </c>
      <c r="AF34">
        <f t="shared" si="6"/>
        <v>3626</v>
      </c>
      <c r="AG34">
        <v>0</v>
      </c>
      <c r="AH34">
        <f t="shared" si="7"/>
        <v>3626</v>
      </c>
      <c r="AI34">
        <v>19</v>
      </c>
      <c r="AJ34">
        <f t="shared" si="8"/>
        <v>6</v>
      </c>
      <c r="AK34">
        <f t="shared" si="25"/>
        <v>190.84210526315789</v>
      </c>
      <c r="AL34" t="s">
        <v>19</v>
      </c>
      <c r="AM34">
        <v>1286</v>
      </c>
      <c r="AN34">
        <v>171</v>
      </c>
      <c r="AO34">
        <v>0</v>
      </c>
      <c r="AP34">
        <f t="shared" si="9"/>
        <v>1457</v>
      </c>
      <c r="AQ34">
        <v>600</v>
      </c>
      <c r="AR34">
        <f t="shared" si="10"/>
        <v>2057</v>
      </c>
      <c r="AS34">
        <v>23</v>
      </c>
      <c r="AT34">
        <f t="shared" si="11"/>
        <v>6</v>
      </c>
      <c r="AU34">
        <f t="shared" si="12"/>
        <v>89.434782608695656</v>
      </c>
      <c r="AV34" t="s">
        <v>20</v>
      </c>
      <c r="AW34">
        <v>116</v>
      </c>
      <c r="AX34">
        <v>400</v>
      </c>
      <c r="AY34">
        <v>0</v>
      </c>
      <c r="AZ34">
        <f t="shared" si="13"/>
        <v>516</v>
      </c>
      <c r="BA34">
        <v>0</v>
      </c>
      <c r="BB34">
        <f t="shared" si="14"/>
        <v>516</v>
      </c>
      <c r="BC34">
        <v>13</v>
      </c>
      <c r="BD34">
        <f t="shared" si="15"/>
        <v>7</v>
      </c>
      <c r="BE34">
        <f t="shared" si="16"/>
        <v>39.692307692307693</v>
      </c>
      <c r="BF34" t="s">
        <v>21</v>
      </c>
      <c r="BG34">
        <v>223</v>
      </c>
      <c r="BH34">
        <v>300</v>
      </c>
      <c r="BI34">
        <v>0</v>
      </c>
      <c r="BJ34">
        <f t="shared" si="17"/>
        <v>523</v>
      </c>
      <c r="BK34">
        <v>0</v>
      </c>
      <c r="BL34">
        <f t="shared" si="18"/>
        <v>523</v>
      </c>
      <c r="BM34">
        <v>45</v>
      </c>
      <c r="BN34">
        <f t="shared" si="19"/>
        <v>5</v>
      </c>
      <c r="BO34">
        <f t="shared" si="20"/>
        <v>11.622222222222222</v>
      </c>
      <c r="BP34" t="s">
        <v>22</v>
      </c>
      <c r="BQ34">
        <v>705</v>
      </c>
      <c r="BR34">
        <v>3041</v>
      </c>
      <c r="BS34">
        <v>0</v>
      </c>
      <c r="BT34">
        <f t="shared" si="21"/>
        <v>3746</v>
      </c>
      <c r="BU34">
        <v>0</v>
      </c>
      <c r="BV34">
        <f t="shared" si="22"/>
        <v>3746</v>
      </c>
      <c r="BW34">
        <v>60</v>
      </c>
      <c r="BX34">
        <f t="shared" si="23"/>
        <v>5</v>
      </c>
      <c r="BY34">
        <f t="shared" si="24"/>
        <v>62.43333333333333</v>
      </c>
      <c r="BZ34" t="s">
        <v>23</v>
      </c>
      <c r="CA34">
        <v>4626</v>
      </c>
    </row>
    <row r="35" spans="1:79" ht="17.25" customHeight="1" x14ac:dyDescent="0.3">
      <c r="A35" s="2">
        <v>44555</v>
      </c>
      <c r="B35" t="s">
        <v>90</v>
      </c>
      <c r="C35" t="s">
        <v>91</v>
      </c>
      <c r="D35" t="s">
        <v>27</v>
      </c>
      <c r="E35" t="s">
        <v>4</v>
      </c>
      <c r="F35">
        <v>131</v>
      </c>
      <c r="G35">
        <v>0</v>
      </c>
      <c r="H35">
        <v>0</v>
      </c>
      <c r="I35">
        <v>0</v>
      </c>
      <c r="J35">
        <f t="shared" si="0"/>
        <v>131</v>
      </c>
      <c r="K35">
        <v>310</v>
      </c>
      <c r="L35">
        <f t="shared" si="1"/>
        <v>441</v>
      </c>
      <c r="M35">
        <v>43</v>
      </c>
      <c r="N35">
        <v>1</v>
      </c>
      <c r="O35">
        <f t="shared" si="2"/>
        <v>10.255813953488373</v>
      </c>
      <c r="P35" t="s">
        <v>15</v>
      </c>
      <c r="Q35">
        <v>361</v>
      </c>
      <c r="R35">
        <v>0</v>
      </c>
      <c r="S35">
        <v>0</v>
      </c>
      <c r="T35">
        <v>-154</v>
      </c>
      <c r="U35">
        <f t="shared" si="3"/>
        <v>207</v>
      </c>
      <c r="V35">
        <v>0</v>
      </c>
      <c r="W35">
        <f t="shared" si="4"/>
        <v>207</v>
      </c>
      <c r="X35">
        <v>16</v>
      </c>
      <c r="Y35">
        <v>2</v>
      </c>
      <c r="Z35">
        <f t="shared" si="5"/>
        <v>12.9375</v>
      </c>
      <c r="AA35" t="s">
        <v>16</v>
      </c>
      <c r="AB35">
        <v>6403</v>
      </c>
      <c r="AC35">
        <v>0</v>
      </c>
      <c r="AE35">
        <v>-59</v>
      </c>
      <c r="AF35">
        <f t="shared" si="6"/>
        <v>6344</v>
      </c>
      <c r="AG35">
        <v>0</v>
      </c>
      <c r="AH35">
        <f t="shared" si="7"/>
        <v>6344</v>
      </c>
      <c r="AI35">
        <v>177</v>
      </c>
      <c r="AJ35">
        <f t="shared" si="8"/>
        <v>6</v>
      </c>
      <c r="AK35">
        <f t="shared" si="25"/>
        <v>35.841807909604519</v>
      </c>
      <c r="AL35" t="s">
        <v>19</v>
      </c>
      <c r="AM35">
        <v>1661</v>
      </c>
      <c r="AN35">
        <v>430</v>
      </c>
      <c r="AO35">
        <v>-3</v>
      </c>
      <c r="AP35">
        <f t="shared" si="9"/>
        <v>2088</v>
      </c>
      <c r="AQ35">
        <v>960</v>
      </c>
      <c r="AR35">
        <f t="shared" si="10"/>
        <v>3048</v>
      </c>
      <c r="AS35">
        <v>91</v>
      </c>
      <c r="AT35">
        <f t="shared" si="11"/>
        <v>6</v>
      </c>
      <c r="AU35">
        <f t="shared" si="12"/>
        <v>33.494505494505496</v>
      </c>
      <c r="AV35" t="s">
        <v>20</v>
      </c>
      <c r="AW35">
        <v>2001</v>
      </c>
      <c r="AX35">
        <v>0</v>
      </c>
      <c r="AY35">
        <v>-5</v>
      </c>
      <c r="AZ35">
        <f t="shared" si="13"/>
        <v>1996</v>
      </c>
      <c r="BA35">
        <v>0</v>
      </c>
      <c r="BB35">
        <f t="shared" si="14"/>
        <v>1996</v>
      </c>
      <c r="BC35">
        <v>102</v>
      </c>
      <c r="BD35">
        <f t="shared" si="15"/>
        <v>7</v>
      </c>
      <c r="BE35">
        <f t="shared" si="16"/>
        <v>19.568627450980394</v>
      </c>
      <c r="BF35" t="s">
        <v>21</v>
      </c>
      <c r="BG35">
        <v>846</v>
      </c>
      <c r="BH35">
        <v>2</v>
      </c>
      <c r="BI35">
        <v>0</v>
      </c>
      <c r="BJ35">
        <f t="shared" si="17"/>
        <v>848</v>
      </c>
      <c r="BK35">
        <v>0</v>
      </c>
      <c r="BL35">
        <f t="shared" si="18"/>
        <v>848</v>
      </c>
      <c r="BM35">
        <v>52</v>
      </c>
      <c r="BN35">
        <f t="shared" si="19"/>
        <v>5</v>
      </c>
      <c r="BO35">
        <f t="shared" si="20"/>
        <v>16.307692307692307</v>
      </c>
      <c r="BP35" t="s">
        <v>22</v>
      </c>
      <c r="BQ35">
        <v>3062</v>
      </c>
      <c r="BR35">
        <v>0</v>
      </c>
      <c r="BS35">
        <v>0</v>
      </c>
      <c r="BT35">
        <f t="shared" si="21"/>
        <v>3062</v>
      </c>
      <c r="BU35">
        <v>0</v>
      </c>
      <c r="BV35">
        <f t="shared" si="22"/>
        <v>3062</v>
      </c>
      <c r="BW35">
        <v>41</v>
      </c>
      <c r="BX35">
        <f t="shared" si="23"/>
        <v>5</v>
      </c>
      <c r="BY35">
        <f t="shared" si="24"/>
        <v>74.682926829268297</v>
      </c>
      <c r="BZ35" t="s">
        <v>23</v>
      </c>
      <c r="CA35">
        <v>4800</v>
      </c>
    </row>
    <row r="36" spans="1:79" ht="17.25" customHeight="1" x14ac:dyDescent="0.3">
      <c r="A36" s="2">
        <v>44555</v>
      </c>
      <c r="B36" t="s">
        <v>92</v>
      </c>
      <c r="C36" t="s">
        <v>93</v>
      </c>
      <c r="D36" t="s">
        <v>27</v>
      </c>
      <c r="E36" t="s">
        <v>4</v>
      </c>
      <c r="F36">
        <v>138</v>
      </c>
      <c r="G36">
        <v>0</v>
      </c>
      <c r="H36">
        <v>0</v>
      </c>
      <c r="I36">
        <v>0</v>
      </c>
      <c r="J36">
        <f t="shared" si="0"/>
        <v>138</v>
      </c>
      <c r="K36">
        <v>0</v>
      </c>
      <c r="L36">
        <f t="shared" si="1"/>
        <v>138</v>
      </c>
      <c r="M36">
        <v>32</v>
      </c>
      <c r="N36">
        <v>1</v>
      </c>
      <c r="O36">
        <f t="shared" si="2"/>
        <v>4.3125</v>
      </c>
      <c r="P36" t="s">
        <v>15</v>
      </c>
      <c r="Q36">
        <v>313</v>
      </c>
      <c r="R36">
        <v>0</v>
      </c>
      <c r="S36">
        <v>0</v>
      </c>
      <c r="T36">
        <v>-158</v>
      </c>
      <c r="U36">
        <f t="shared" si="3"/>
        <v>155</v>
      </c>
      <c r="V36">
        <v>0</v>
      </c>
      <c r="W36">
        <f t="shared" si="4"/>
        <v>155</v>
      </c>
      <c r="X36">
        <v>10</v>
      </c>
      <c r="Y36">
        <v>2</v>
      </c>
      <c r="Z36">
        <f t="shared" si="5"/>
        <v>15.5</v>
      </c>
      <c r="AA36" t="s">
        <v>16</v>
      </c>
      <c r="AB36">
        <v>5912</v>
      </c>
      <c r="AC36">
        <v>0</v>
      </c>
      <c r="AE36">
        <v>-44</v>
      </c>
      <c r="AF36">
        <f t="shared" si="6"/>
        <v>5868</v>
      </c>
      <c r="AG36">
        <v>0</v>
      </c>
      <c r="AH36">
        <f t="shared" si="7"/>
        <v>5868</v>
      </c>
      <c r="AI36">
        <v>153</v>
      </c>
      <c r="AJ36">
        <f t="shared" si="8"/>
        <v>6</v>
      </c>
      <c r="AK36">
        <f t="shared" si="25"/>
        <v>38.352941176470587</v>
      </c>
      <c r="AL36" t="s">
        <v>19</v>
      </c>
      <c r="AM36">
        <v>2262</v>
      </c>
      <c r="AN36">
        <v>221</v>
      </c>
      <c r="AO36">
        <v>-3</v>
      </c>
      <c r="AP36">
        <f t="shared" si="9"/>
        <v>2480</v>
      </c>
      <c r="AQ36">
        <v>1920</v>
      </c>
      <c r="AR36">
        <f t="shared" si="10"/>
        <v>4400</v>
      </c>
      <c r="AS36">
        <v>59</v>
      </c>
      <c r="AT36">
        <f t="shared" si="11"/>
        <v>6</v>
      </c>
      <c r="AU36">
        <f t="shared" si="12"/>
        <v>74.576271186440678</v>
      </c>
      <c r="AV36" t="s">
        <v>20</v>
      </c>
      <c r="AW36">
        <v>1835</v>
      </c>
      <c r="AX36">
        <v>0</v>
      </c>
      <c r="AY36">
        <v>-5</v>
      </c>
      <c r="AZ36">
        <f t="shared" si="13"/>
        <v>1830</v>
      </c>
      <c r="BA36">
        <v>0</v>
      </c>
      <c r="BB36">
        <f t="shared" si="14"/>
        <v>1830</v>
      </c>
      <c r="BC36">
        <v>89</v>
      </c>
      <c r="BD36">
        <f t="shared" si="15"/>
        <v>7</v>
      </c>
      <c r="BE36">
        <f t="shared" si="16"/>
        <v>20.561797752808989</v>
      </c>
      <c r="BF36" t="s">
        <v>21</v>
      </c>
      <c r="BG36">
        <v>1969</v>
      </c>
      <c r="BH36">
        <v>2</v>
      </c>
      <c r="BI36">
        <v>-10</v>
      </c>
      <c r="BJ36">
        <f t="shared" si="17"/>
        <v>1961</v>
      </c>
      <c r="BK36">
        <v>0</v>
      </c>
      <c r="BL36">
        <f t="shared" si="18"/>
        <v>1961</v>
      </c>
      <c r="BM36">
        <v>44</v>
      </c>
      <c r="BN36">
        <f t="shared" si="19"/>
        <v>5</v>
      </c>
      <c r="BO36">
        <f t="shared" si="20"/>
        <v>44.56818181818182</v>
      </c>
      <c r="BP36" t="s">
        <v>22</v>
      </c>
      <c r="BQ36">
        <v>2187</v>
      </c>
      <c r="BR36">
        <v>0</v>
      </c>
      <c r="BS36">
        <v>0</v>
      </c>
      <c r="BT36">
        <f t="shared" si="21"/>
        <v>2187</v>
      </c>
      <c r="BU36">
        <v>0</v>
      </c>
      <c r="BV36">
        <f t="shared" si="22"/>
        <v>2187</v>
      </c>
      <c r="BW36">
        <v>25</v>
      </c>
      <c r="BX36">
        <f t="shared" si="23"/>
        <v>5</v>
      </c>
      <c r="BY36">
        <f t="shared" si="24"/>
        <v>87.48</v>
      </c>
      <c r="BZ36" t="s">
        <v>23</v>
      </c>
      <c r="CA36">
        <v>13819</v>
      </c>
    </row>
    <row r="37" spans="1:79" ht="17.25" customHeight="1" x14ac:dyDescent="0.3">
      <c r="A37" s="2">
        <v>44555</v>
      </c>
      <c r="B37" t="s">
        <v>94</v>
      </c>
      <c r="C37" t="s">
        <v>95</v>
      </c>
      <c r="D37" t="s">
        <v>27</v>
      </c>
      <c r="E37" t="s">
        <v>4</v>
      </c>
      <c r="F37">
        <v>823</v>
      </c>
      <c r="G37">
        <v>0</v>
      </c>
      <c r="H37">
        <v>0</v>
      </c>
      <c r="I37">
        <v>0</v>
      </c>
      <c r="J37">
        <f t="shared" si="0"/>
        <v>823</v>
      </c>
      <c r="K37">
        <v>0</v>
      </c>
      <c r="L37">
        <f t="shared" si="1"/>
        <v>823</v>
      </c>
      <c r="M37">
        <v>65</v>
      </c>
      <c r="N37">
        <v>1</v>
      </c>
      <c r="O37">
        <f t="shared" si="2"/>
        <v>12.661538461538461</v>
      </c>
      <c r="P37" t="s">
        <v>15</v>
      </c>
      <c r="Q37">
        <v>1001</v>
      </c>
      <c r="R37">
        <v>0</v>
      </c>
      <c r="S37">
        <v>0</v>
      </c>
      <c r="T37">
        <v>0</v>
      </c>
      <c r="U37">
        <f t="shared" si="3"/>
        <v>1001</v>
      </c>
      <c r="V37">
        <v>0</v>
      </c>
      <c r="W37">
        <f t="shared" si="4"/>
        <v>1001</v>
      </c>
      <c r="X37">
        <v>21</v>
      </c>
      <c r="Y37">
        <v>2</v>
      </c>
      <c r="Z37">
        <f t="shared" si="5"/>
        <v>47.666666666666664</v>
      </c>
      <c r="AA37" t="s">
        <v>16</v>
      </c>
      <c r="AB37">
        <v>1608</v>
      </c>
      <c r="AC37">
        <v>0</v>
      </c>
      <c r="AE37">
        <v>-180</v>
      </c>
      <c r="AF37">
        <f t="shared" si="6"/>
        <v>1428</v>
      </c>
      <c r="AG37">
        <v>1500</v>
      </c>
      <c r="AH37">
        <f t="shared" si="7"/>
        <v>2928</v>
      </c>
      <c r="AI37">
        <v>61</v>
      </c>
      <c r="AJ37">
        <f t="shared" si="8"/>
        <v>6</v>
      </c>
      <c r="AK37">
        <f t="shared" si="25"/>
        <v>48</v>
      </c>
      <c r="AL37" t="s">
        <v>19</v>
      </c>
      <c r="AM37">
        <v>3361</v>
      </c>
      <c r="AN37">
        <v>300</v>
      </c>
      <c r="AO37">
        <v>-40</v>
      </c>
      <c r="AP37">
        <f t="shared" si="9"/>
        <v>3621</v>
      </c>
      <c r="AQ37">
        <v>0</v>
      </c>
      <c r="AR37">
        <f t="shared" si="10"/>
        <v>3621</v>
      </c>
      <c r="AS37">
        <v>24</v>
      </c>
      <c r="AT37">
        <f t="shared" si="11"/>
        <v>6</v>
      </c>
      <c r="AU37">
        <f t="shared" si="12"/>
        <v>150.875</v>
      </c>
      <c r="AV37" t="s">
        <v>20</v>
      </c>
      <c r="AW37">
        <v>1837</v>
      </c>
      <c r="AX37">
        <v>0</v>
      </c>
      <c r="AY37">
        <v>-10</v>
      </c>
      <c r="AZ37">
        <f t="shared" si="13"/>
        <v>1827</v>
      </c>
      <c r="BA37">
        <v>0</v>
      </c>
      <c r="BB37">
        <f t="shared" si="14"/>
        <v>1827</v>
      </c>
      <c r="BC37">
        <v>43</v>
      </c>
      <c r="BD37">
        <f t="shared" si="15"/>
        <v>7</v>
      </c>
      <c r="BE37">
        <f t="shared" si="16"/>
        <v>42.488372093023258</v>
      </c>
      <c r="BF37" t="s">
        <v>21</v>
      </c>
      <c r="BG37">
        <v>1664</v>
      </c>
      <c r="BH37">
        <v>0</v>
      </c>
      <c r="BI37">
        <v>0</v>
      </c>
      <c r="BJ37">
        <f t="shared" si="17"/>
        <v>1664</v>
      </c>
      <c r="BK37">
        <v>0</v>
      </c>
      <c r="BL37">
        <f t="shared" si="18"/>
        <v>1664</v>
      </c>
      <c r="BM37">
        <v>37</v>
      </c>
      <c r="BN37">
        <f t="shared" si="19"/>
        <v>5</v>
      </c>
      <c r="BO37">
        <f t="shared" si="20"/>
        <v>44.972972972972975</v>
      </c>
      <c r="BP37" t="s">
        <v>22</v>
      </c>
      <c r="BQ37">
        <v>3607</v>
      </c>
      <c r="BR37">
        <v>0</v>
      </c>
      <c r="BS37">
        <v>0</v>
      </c>
      <c r="BT37">
        <f t="shared" si="21"/>
        <v>3607</v>
      </c>
      <c r="BU37">
        <v>0</v>
      </c>
      <c r="BV37">
        <f t="shared" si="22"/>
        <v>3607</v>
      </c>
      <c r="BW37">
        <v>30</v>
      </c>
      <c r="BX37">
        <f t="shared" si="23"/>
        <v>5</v>
      </c>
      <c r="BY37">
        <f t="shared" si="24"/>
        <v>120.23333333333333</v>
      </c>
      <c r="BZ37" t="s">
        <v>23</v>
      </c>
      <c r="CA37">
        <v>21034</v>
      </c>
    </row>
    <row r="38" spans="1:79" ht="17.25" customHeight="1" x14ac:dyDescent="0.3">
      <c r="A38" s="2">
        <v>44555</v>
      </c>
      <c r="B38" t="s">
        <v>96</v>
      </c>
      <c r="C38" t="s">
        <v>97</v>
      </c>
      <c r="D38" t="s">
        <v>27</v>
      </c>
      <c r="E38" t="s">
        <v>4</v>
      </c>
      <c r="F38">
        <v>174</v>
      </c>
      <c r="G38">
        <v>0</v>
      </c>
      <c r="H38">
        <v>0</v>
      </c>
      <c r="I38">
        <v>-142</v>
      </c>
      <c r="J38">
        <f t="shared" si="0"/>
        <v>32</v>
      </c>
      <c r="K38">
        <v>0</v>
      </c>
      <c r="L38">
        <f t="shared" si="1"/>
        <v>32</v>
      </c>
      <c r="M38">
        <v>1882</v>
      </c>
      <c r="N38">
        <v>1</v>
      </c>
      <c r="O38">
        <f t="shared" si="2"/>
        <v>1.7003188097768331E-2</v>
      </c>
      <c r="P38" t="s">
        <v>15</v>
      </c>
      <c r="Q38">
        <v>3980</v>
      </c>
      <c r="R38">
        <v>0</v>
      </c>
      <c r="S38">
        <v>0</v>
      </c>
      <c r="T38">
        <v>-600</v>
      </c>
      <c r="U38">
        <f t="shared" si="3"/>
        <v>3380</v>
      </c>
      <c r="V38">
        <v>0</v>
      </c>
      <c r="W38">
        <f t="shared" si="4"/>
        <v>3380</v>
      </c>
      <c r="X38">
        <v>470</v>
      </c>
      <c r="Y38">
        <v>2</v>
      </c>
      <c r="Z38">
        <f t="shared" si="5"/>
        <v>7.1914893617021276</v>
      </c>
      <c r="AA38" t="s">
        <v>16</v>
      </c>
      <c r="AB38">
        <v>23516</v>
      </c>
      <c r="AC38">
        <v>0</v>
      </c>
      <c r="AE38">
        <v>-1280</v>
      </c>
      <c r="AF38">
        <f t="shared" si="6"/>
        <v>22236</v>
      </c>
      <c r="AG38">
        <v>35731</v>
      </c>
      <c r="AH38">
        <f t="shared" si="7"/>
        <v>57967</v>
      </c>
      <c r="AI38">
        <v>2542</v>
      </c>
      <c r="AJ38">
        <f t="shared" si="8"/>
        <v>6</v>
      </c>
      <c r="AK38">
        <f t="shared" si="25"/>
        <v>22.803697875688435</v>
      </c>
      <c r="AL38" t="s">
        <v>19</v>
      </c>
      <c r="AM38">
        <v>14867</v>
      </c>
      <c r="AN38">
        <v>14943</v>
      </c>
      <c r="AO38">
        <v>-867</v>
      </c>
      <c r="AP38">
        <f t="shared" si="9"/>
        <v>28943</v>
      </c>
      <c r="AQ38">
        <v>7000</v>
      </c>
      <c r="AR38">
        <f t="shared" si="10"/>
        <v>35943</v>
      </c>
      <c r="AS38">
        <v>1093</v>
      </c>
      <c r="AT38">
        <f t="shared" si="11"/>
        <v>6</v>
      </c>
      <c r="AU38">
        <f t="shared" si="12"/>
        <v>32.884720951509607</v>
      </c>
      <c r="AV38" t="s">
        <v>20</v>
      </c>
      <c r="AW38">
        <v>6403</v>
      </c>
      <c r="AX38">
        <v>0</v>
      </c>
      <c r="AY38">
        <v>-105</v>
      </c>
      <c r="AZ38">
        <f t="shared" si="13"/>
        <v>6298</v>
      </c>
      <c r="BA38">
        <v>5000</v>
      </c>
      <c r="BB38">
        <f t="shared" si="14"/>
        <v>11298</v>
      </c>
      <c r="BC38">
        <v>704</v>
      </c>
      <c r="BD38">
        <f t="shared" si="15"/>
        <v>7</v>
      </c>
      <c r="BE38">
        <f t="shared" si="16"/>
        <v>16.048295454545453</v>
      </c>
      <c r="BF38" t="s">
        <v>21</v>
      </c>
      <c r="BG38">
        <v>41</v>
      </c>
      <c r="BH38">
        <v>0</v>
      </c>
      <c r="BI38">
        <v>-40</v>
      </c>
      <c r="BJ38">
        <f t="shared" si="17"/>
        <v>1</v>
      </c>
      <c r="BK38">
        <v>5000</v>
      </c>
      <c r="BL38">
        <f t="shared" si="18"/>
        <v>5001</v>
      </c>
      <c r="BM38">
        <v>424</v>
      </c>
      <c r="BN38">
        <f t="shared" si="19"/>
        <v>5</v>
      </c>
      <c r="BO38">
        <f t="shared" si="20"/>
        <v>11.794811320754716</v>
      </c>
      <c r="BP38" t="s">
        <v>22</v>
      </c>
      <c r="BQ38">
        <v>844</v>
      </c>
      <c r="BR38">
        <v>0</v>
      </c>
      <c r="BS38">
        <v>-100</v>
      </c>
      <c r="BT38">
        <f t="shared" si="21"/>
        <v>744</v>
      </c>
      <c r="BU38">
        <v>2100</v>
      </c>
      <c r="BV38">
        <f t="shared" si="22"/>
        <v>2844</v>
      </c>
      <c r="BW38">
        <v>512</v>
      </c>
      <c r="BX38">
        <f t="shared" si="23"/>
        <v>5</v>
      </c>
      <c r="BY38">
        <f t="shared" si="24"/>
        <v>5.5546875</v>
      </c>
      <c r="BZ38" t="s">
        <v>23</v>
      </c>
      <c r="CA38">
        <v>1600</v>
      </c>
    </row>
    <row r="39" spans="1:79" ht="17.25" customHeight="1" x14ac:dyDescent="0.3">
      <c r="A39" s="2">
        <v>44555</v>
      </c>
      <c r="B39" t="s">
        <v>98</v>
      </c>
      <c r="C39" t="s">
        <v>99</v>
      </c>
      <c r="D39" t="s">
        <v>27</v>
      </c>
      <c r="E39" t="s">
        <v>4</v>
      </c>
      <c r="F39">
        <v>18</v>
      </c>
      <c r="G39">
        <v>0</v>
      </c>
      <c r="H39">
        <v>0</v>
      </c>
      <c r="I39">
        <v>-10</v>
      </c>
      <c r="J39">
        <f t="shared" si="0"/>
        <v>8</v>
      </c>
      <c r="K39">
        <v>500</v>
      </c>
      <c r="L39">
        <f t="shared" si="1"/>
        <v>508</v>
      </c>
      <c r="M39">
        <v>100</v>
      </c>
      <c r="N39">
        <v>1</v>
      </c>
      <c r="O39">
        <f t="shared" si="2"/>
        <v>5.08</v>
      </c>
      <c r="P39" t="s">
        <v>15</v>
      </c>
      <c r="Q39">
        <v>379</v>
      </c>
      <c r="R39">
        <v>0</v>
      </c>
      <c r="S39">
        <v>0</v>
      </c>
      <c r="T39">
        <v>0</v>
      </c>
      <c r="U39">
        <f t="shared" si="3"/>
        <v>379</v>
      </c>
      <c r="V39">
        <v>0</v>
      </c>
      <c r="W39">
        <f t="shared" si="4"/>
        <v>379</v>
      </c>
      <c r="X39">
        <v>26</v>
      </c>
      <c r="Y39">
        <v>2</v>
      </c>
      <c r="Z39">
        <f t="shared" si="5"/>
        <v>14.576923076923077</v>
      </c>
      <c r="AA39" t="s">
        <v>16</v>
      </c>
      <c r="AB39">
        <v>3614</v>
      </c>
      <c r="AC39">
        <v>0</v>
      </c>
      <c r="AE39">
        <v>-83</v>
      </c>
      <c r="AF39">
        <f t="shared" si="6"/>
        <v>3531</v>
      </c>
      <c r="AG39">
        <v>0</v>
      </c>
      <c r="AH39">
        <f t="shared" si="7"/>
        <v>3531</v>
      </c>
      <c r="AI39">
        <v>1637</v>
      </c>
      <c r="AJ39">
        <f t="shared" si="8"/>
        <v>6</v>
      </c>
      <c r="AK39">
        <f t="shared" si="25"/>
        <v>2.1569945021380574</v>
      </c>
      <c r="AL39" t="s">
        <v>19</v>
      </c>
      <c r="AM39">
        <v>2</v>
      </c>
      <c r="AN39">
        <v>0</v>
      </c>
      <c r="AO39">
        <v>0</v>
      </c>
      <c r="AP39">
        <f t="shared" si="9"/>
        <v>2</v>
      </c>
      <c r="AQ39">
        <v>0</v>
      </c>
      <c r="AR39">
        <f t="shared" si="10"/>
        <v>2</v>
      </c>
      <c r="AS39">
        <v>821</v>
      </c>
      <c r="AT39">
        <f t="shared" si="11"/>
        <v>6</v>
      </c>
      <c r="AU39">
        <f t="shared" si="12"/>
        <v>2.4360535931790498E-3</v>
      </c>
      <c r="AV39" t="s">
        <v>20</v>
      </c>
      <c r="AW39">
        <v>4928</v>
      </c>
      <c r="AX39">
        <v>0</v>
      </c>
      <c r="AY39">
        <v>-110</v>
      </c>
      <c r="AZ39">
        <f t="shared" si="13"/>
        <v>4818</v>
      </c>
      <c r="BA39">
        <v>0</v>
      </c>
      <c r="BB39">
        <f t="shared" si="14"/>
        <v>4818</v>
      </c>
      <c r="BC39">
        <v>633</v>
      </c>
      <c r="BD39">
        <f t="shared" si="15"/>
        <v>7</v>
      </c>
      <c r="BE39">
        <f t="shared" si="16"/>
        <v>7.6113744075829386</v>
      </c>
      <c r="BF39" t="s">
        <v>21</v>
      </c>
      <c r="BG39">
        <v>346</v>
      </c>
      <c r="BH39">
        <v>0</v>
      </c>
      <c r="BI39">
        <v>-65</v>
      </c>
      <c r="BJ39">
        <f t="shared" si="17"/>
        <v>281</v>
      </c>
      <c r="BK39">
        <v>0</v>
      </c>
      <c r="BL39">
        <f t="shared" si="18"/>
        <v>281</v>
      </c>
      <c r="BM39">
        <v>119</v>
      </c>
      <c r="BN39">
        <f t="shared" si="19"/>
        <v>5</v>
      </c>
      <c r="BO39">
        <f t="shared" si="20"/>
        <v>2.3613445378151261</v>
      </c>
      <c r="BP39" t="s">
        <v>22</v>
      </c>
      <c r="BQ39">
        <v>87</v>
      </c>
      <c r="BR39">
        <v>0</v>
      </c>
      <c r="BS39">
        <v>-80</v>
      </c>
      <c r="BT39">
        <f t="shared" si="21"/>
        <v>7</v>
      </c>
      <c r="BU39">
        <v>0</v>
      </c>
      <c r="BV39">
        <f t="shared" si="22"/>
        <v>7</v>
      </c>
      <c r="BW39">
        <v>89</v>
      </c>
      <c r="BX39">
        <f t="shared" si="23"/>
        <v>5</v>
      </c>
      <c r="BY39">
        <f t="shared" si="24"/>
        <v>7.8651685393258425E-2</v>
      </c>
      <c r="BZ39" t="s">
        <v>23</v>
      </c>
      <c r="CA39">
        <v>-35443</v>
      </c>
    </row>
    <row r="40" spans="1:79" ht="17.25" customHeight="1" x14ac:dyDescent="0.3">
      <c r="A40" s="2">
        <v>44555</v>
      </c>
      <c r="B40" t="s">
        <v>100</v>
      </c>
      <c r="C40" t="s">
        <v>101</v>
      </c>
      <c r="D40" t="s">
        <v>27</v>
      </c>
      <c r="E40" t="s">
        <v>4</v>
      </c>
      <c r="F40">
        <v>1193</v>
      </c>
      <c r="G40">
        <v>0</v>
      </c>
      <c r="H40">
        <v>0</v>
      </c>
      <c r="I40">
        <v>-50</v>
      </c>
      <c r="J40">
        <f t="shared" si="0"/>
        <v>1143</v>
      </c>
      <c r="K40">
        <v>0</v>
      </c>
      <c r="L40">
        <f t="shared" si="1"/>
        <v>1143</v>
      </c>
      <c r="M40">
        <v>2054</v>
      </c>
      <c r="N40">
        <v>1</v>
      </c>
      <c r="O40">
        <f t="shared" si="2"/>
        <v>0.55647517039922101</v>
      </c>
      <c r="P40" t="s">
        <v>15</v>
      </c>
      <c r="Q40">
        <v>445</v>
      </c>
      <c r="R40">
        <v>0</v>
      </c>
      <c r="S40">
        <v>0</v>
      </c>
      <c r="T40">
        <v>0</v>
      </c>
      <c r="U40">
        <f t="shared" si="3"/>
        <v>445</v>
      </c>
      <c r="V40">
        <v>0</v>
      </c>
      <c r="W40">
        <f t="shared" si="4"/>
        <v>445</v>
      </c>
      <c r="X40">
        <v>460</v>
      </c>
      <c r="Y40">
        <v>2</v>
      </c>
      <c r="Z40">
        <f t="shared" si="5"/>
        <v>0.96739130434782605</v>
      </c>
      <c r="AA40" t="s">
        <v>16</v>
      </c>
      <c r="AB40">
        <v>6833</v>
      </c>
      <c r="AC40">
        <v>0</v>
      </c>
      <c r="AE40">
        <v>-5835</v>
      </c>
      <c r="AF40">
        <f t="shared" si="6"/>
        <v>998</v>
      </c>
      <c r="AG40">
        <v>58000</v>
      </c>
      <c r="AH40">
        <f t="shared" si="7"/>
        <v>58998</v>
      </c>
      <c r="AI40">
        <v>8249</v>
      </c>
      <c r="AJ40">
        <f t="shared" si="8"/>
        <v>6</v>
      </c>
      <c r="AK40">
        <f t="shared" si="25"/>
        <v>7.1521396532913082</v>
      </c>
      <c r="AL40" t="s">
        <v>19</v>
      </c>
      <c r="AM40">
        <v>6284</v>
      </c>
      <c r="AN40">
        <v>6000</v>
      </c>
      <c r="AO40">
        <v>-4688</v>
      </c>
      <c r="AP40">
        <f t="shared" si="9"/>
        <v>7596</v>
      </c>
      <c r="AQ40">
        <v>10300</v>
      </c>
      <c r="AR40">
        <f t="shared" si="10"/>
        <v>17896</v>
      </c>
      <c r="AS40">
        <v>3543</v>
      </c>
      <c r="AT40">
        <f t="shared" si="11"/>
        <v>6</v>
      </c>
      <c r="AU40">
        <f t="shared" si="12"/>
        <v>5.0510866497318654</v>
      </c>
      <c r="AV40" t="s">
        <v>20</v>
      </c>
      <c r="AW40">
        <v>3642</v>
      </c>
      <c r="AX40">
        <v>0</v>
      </c>
      <c r="AY40">
        <v>-161</v>
      </c>
      <c r="AZ40">
        <f t="shared" si="13"/>
        <v>3481</v>
      </c>
      <c r="BA40">
        <v>12000</v>
      </c>
      <c r="BB40">
        <f t="shared" si="14"/>
        <v>15481</v>
      </c>
      <c r="BC40">
        <v>2607</v>
      </c>
      <c r="BD40">
        <f t="shared" si="15"/>
        <v>7</v>
      </c>
      <c r="BE40">
        <f t="shared" si="16"/>
        <v>5.9382431914077483</v>
      </c>
      <c r="BF40" t="s">
        <v>21</v>
      </c>
      <c r="BG40">
        <v>4839</v>
      </c>
      <c r="BH40">
        <v>0</v>
      </c>
      <c r="BI40">
        <v>-2754</v>
      </c>
      <c r="BJ40">
        <f t="shared" si="17"/>
        <v>2085</v>
      </c>
      <c r="BK40">
        <v>3000</v>
      </c>
      <c r="BL40">
        <f t="shared" si="18"/>
        <v>5085</v>
      </c>
      <c r="BM40">
        <v>1129</v>
      </c>
      <c r="BN40">
        <f t="shared" si="19"/>
        <v>5</v>
      </c>
      <c r="BO40">
        <f t="shared" si="20"/>
        <v>4.5039858281665186</v>
      </c>
      <c r="BP40" t="s">
        <v>22</v>
      </c>
      <c r="BQ40">
        <v>273</v>
      </c>
      <c r="BR40">
        <v>0</v>
      </c>
      <c r="BS40">
        <v>-30</v>
      </c>
      <c r="BT40">
        <f t="shared" si="21"/>
        <v>243</v>
      </c>
      <c r="BU40">
        <v>0</v>
      </c>
      <c r="BV40">
        <f t="shared" si="22"/>
        <v>243</v>
      </c>
      <c r="BW40">
        <v>848</v>
      </c>
      <c r="BX40">
        <f t="shared" si="23"/>
        <v>5</v>
      </c>
      <c r="BY40">
        <f t="shared" si="24"/>
        <v>0.28655660377358488</v>
      </c>
      <c r="BZ40" t="s">
        <v>23</v>
      </c>
      <c r="CA40">
        <v>1900</v>
      </c>
    </row>
    <row r="41" spans="1:79" ht="17.25" customHeight="1" x14ac:dyDescent="0.3">
      <c r="A41" s="2">
        <v>44555</v>
      </c>
      <c r="B41" t="s">
        <v>102</v>
      </c>
      <c r="C41" t="s">
        <v>103</v>
      </c>
      <c r="D41" t="s">
        <v>27</v>
      </c>
      <c r="E41" t="s">
        <v>4</v>
      </c>
      <c r="F41">
        <v>426</v>
      </c>
      <c r="G41">
        <v>0</v>
      </c>
      <c r="H41">
        <v>0</v>
      </c>
      <c r="I41">
        <v>-71</v>
      </c>
      <c r="J41">
        <f t="shared" si="0"/>
        <v>355</v>
      </c>
      <c r="K41">
        <v>500</v>
      </c>
      <c r="L41">
        <f t="shared" si="1"/>
        <v>855</v>
      </c>
      <c r="M41">
        <v>209</v>
      </c>
      <c r="N41">
        <v>1</v>
      </c>
      <c r="O41">
        <f t="shared" si="2"/>
        <v>4.0909090909090908</v>
      </c>
      <c r="P41" t="s">
        <v>15</v>
      </c>
      <c r="Q41">
        <v>0</v>
      </c>
      <c r="R41">
        <v>0</v>
      </c>
      <c r="S41">
        <v>0</v>
      </c>
      <c r="T41">
        <v>0</v>
      </c>
      <c r="U41">
        <f t="shared" si="3"/>
        <v>0</v>
      </c>
      <c r="V41">
        <v>0</v>
      </c>
      <c r="W41">
        <f t="shared" si="4"/>
        <v>0</v>
      </c>
      <c r="X41">
        <v>44</v>
      </c>
      <c r="Y41">
        <v>2</v>
      </c>
      <c r="Z41">
        <f t="shared" si="5"/>
        <v>0</v>
      </c>
      <c r="AA41" t="s">
        <v>16</v>
      </c>
      <c r="AB41">
        <v>3801</v>
      </c>
      <c r="AC41">
        <v>0</v>
      </c>
      <c r="AE41">
        <v>-351</v>
      </c>
      <c r="AF41">
        <f t="shared" si="6"/>
        <v>3450</v>
      </c>
      <c r="AG41">
        <v>0</v>
      </c>
      <c r="AH41">
        <f t="shared" si="7"/>
        <v>3450</v>
      </c>
      <c r="AI41">
        <v>220</v>
      </c>
      <c r="AJ41">
        <f t="shared" si="8"/>
        <v>6</v>
      </c>
      <c r="AK41">
        <f t="shared" si="25"/>
        <v>15.681818181818182</v>
      </c>
      <c r="AL41" t="s">
        <v>19</v>
      </c>
      <c r="AM41">
        <v>686</v>
      </c>
      <c r="AN41">
        <v>70</v>
      </c>
      <c r="AO41">
        <v>-27</v>
      </c>
      <c r="AP41">
        <f t="shared" si="9"/>
        <v>729</v>
      </c>
      <c r="AQ41">
        <v>0</v>
      </c>
      <c r="AR41">
        <f t="shared" si="10"/>
        <v>729</v>
      </c>
      <c r="AS41">
        <v>69</v>
      </c>
      <c r="AT41">
        <f t="shared" si="11"/>
        <v>6</v>
      </c>
      <c r="AU41">
        <f t="shared" si="12"/>
        <v>10.565217391304348</v>
      </c>
      <c r="AV41" t="s">
        <v>20</v>
      </c>
      <c r="AW41">
        <v>1845</v>
      </c>
      <c r="AX41">
        <v>0</v>
      </c>
      <c r="AY41">
        <v>0</v>
      </c>
      <c r="AZ41">
        <f t="shared" si="13"/>
        <v>1845</v>
      </c>
      <c r="BA41">
        <v>0</v>
      </c>
      <c r="BB41">
        <f t="shared" si="14"/>
        <v>1845</v>
      </c>
      <c r="BC41">
        <v>105</v>
      </c>
      <c r="BD41">
        <f t="shared" si="15"/>
        <v>7</v>
      </c>
      <c r="BE41">
        <f t="shared" si="16"/>
        <v>17.571428571428573</v>
      </c>
      <c r="BF41" t="s">
        <v>21</v>
      </c>
      <c r="BG41">
        <v>119</v>
      </c>
      <c r="BH41">
        <v>50</v>
      </c>
      <c r="BI41">
        <v>-15</v>
      </c>
      <c r="BJ41">
        <f t="shared" si="17"/>
        <v>154</v>
      </c>
      <c r="BK41">
        <v>0</v>
      </c>
      <c r="BL41">
        <f t="shared" si="18"/>
        <v>154</v>
      </c>
      <c r="BM41">
        <v>25</v>
      </c>
      <c r="BN41">
        <f t="shared" si="19"/>
        <v>5</v>
      </c>
      <c r="BO41">
        <f t="shared" si="20"/>
        <v>6.16</v>
      </c>
      <c r="BP41" t="s">
        <v>22</v>
      </c>
      <c r="BQ41">
        <v>677</v>
      </c>
      <c r="BR41">
        <v>0</v>
      </c>
      <c r="BS41">
        <v>-55</v>
      </c>
      <c r="BT41">
        <f t="shared" si="21"/>
        <v>622</v>
      </c>
      <c r="BU41">
        <v>0</v>
      </c>
      <c r="BV41">
        <f t="shared" si="22"/>
        <v>622</v>
      </c>
      <c r="BW41">
        <v>36</v>
      </c>
      <c r="BX41">
        <f t="shared" si="23"/>
        <v>5</v>
      </c>
      <c r="BY41">
        <f t="shared" si="24"/>
        <v>17.277777777777779</v>
      </c>
      <c r="BZ41" t="s">
        <v>23</v>
      </c>
      <c r="CA41">
        <v>1100</v>
      </c>
    </row>
    <row r="42" spans="1:79" ht="17.25" customHeight="1" x14ac:dyDescent="0.3">
      <c r="A42" s="2">
        <v>44555</v>
      </c>
      <c r="B42" t="s">
        <v>104</v>
      </c>
      <c r="C42" t="s">
        <v>105</v>
      </c>
      <c r="D42" t="s">
        <v>27</v>
      </c>
      <c r="E42" t="s">
        <v>4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v>1200</v>
      </c>
      <c r="L42">
        <f t="shared" si="1"/>
        <v>1200</v>
      </c>
      <c r="M42">
        <v>81</v>
      </c>
      <c r="N42">
        <v>1</v>
      </c>
      <c r="O42">
        <f t="shared" si="2"/>
        <v>14.814814814814815</v>
      </c>
      <c r="P42" t="s">
        <v>15</v>
      </c>
      <c r="Q42">
        <v>54</v>
      </c>
      <c r="R42">
        <v>0</v>
      </c>
      <c r="S42">
        <v>0</v>
      </c>
      <c r="T42">
        <v>-1</v>
      </c>
      <c r="U42">
        <f t="shared" si="3"/>
        <v>53</v>
      </c>
      <c r="V42">
        <v>0</v>
      </c>
      <c r="W42">
        <f t="shared" si="4"/>
        <v>53</v>
      </c>
      <c r="X42">
        <v>21</v>
      </c>
      <c r="Y42">
        <v>2</v>
      </c>
      <c r="Z42">
        <f t="shared" si="5"/>
        <v>2.5238095238095237</v>
      </c>
      <c r="AA42" t="s">
        <v>16</v>
      </c>
      <c r="AB42">
        <v>209</v>
      </c>
      <c r="AC42">
        <v>0</v>
      </c>
      <c r="AE42">
        <v>-78</v>
      </c>
      <c r="AF42">
        <f t="shared" si="6"/>
        <v>131</v>
      </c>
      <c r="AG42">
        <v>1600</v>
      </c>
      <c r="AH42">
        <f t="shared" si="7"/>
        <v>1731</v>
      </c>
      <c r="AI42">
        <v>34</v>
      </c>
      <c r="AJ42">
        <f t="shared" si="8"/>
        <v>6</v>
      </c>
      <c r="AK42">
        <f t="shared" si="25"/>
        <v>50.911764705882355</v>
      </c>
      <c r="AL42" t="s">
        <v>19</v>
      </c>
      <c r="AM42">
        <v>389</v>
      </c>
      <c r="AN42">
        <v>0</v>
      </c>
      <c r="AO42">
        <v>0</v>
      </c>
      <c r="AP42">
        <f t="shared" si="9"/>
        <v>389</v>
      </c>
      <c r="AQ42">
        <v>1400</v>
      </c>
      <c r="AR42">
        <f t="shared" si="10"/>
        <v>1789</v>
      </c>
      <c r="AS42">
        <v>27</v>
      </c>
      <c r="AT42">
        <f t="shared" si="11"/>
        <v>6</v>
      </c>
      <c r="AU42">
        <f t="shared" si="12"/>
        <v>66.259259259259252</v>
      </c>
      <c r="AV42" t="s">
        <v>20</v>
      </c>
      <c r="AW42">
        <v>25</v>
      </c>
      <c r="AX42">
        <v>0</v>
      </c>
      <c r="AY42">
        <v>0</v>
      </c>
      <c r="AZ42">
        <f t="shared" si="13"/>
        <v>25</v>
      </c>
      <c r="BA42">
        <v>3000</v>
      </c>
      <c r="BB42">
        <f t="shared" si="14"/>
        <v>3025</v>
      </c>
      <c r="BC42">
        <v>12</v>
      </c>
      <c r="BD42">
        <f t="shared" si="15"/>
        <v>7</v>
      </c>
      <c r="BE42">
        <f t="shared" si="16"/>
        <v>252.08333333333334</v>
      </c>
      <c r="BF42" t="s">
        <v>21</v>
      </c>
      <c r="BG42">
        <v>222</v>
      </c>
      <c r="BH42">
        <v>0</v>
      </c>
      <c r="BI42">
        <v>-21</v>
      </c>
      <c r="BJ42">
        <f t="shared" si="17"/>
        <v>201</v>
      </c>
      <c r="BK42">
        <v>1200</v>
      </c>
      <c r="BL42">
        <f t="shared" si="18"/>
        <v>1401</v>
      </c>
      <c r="BM42">
        <v>9</v>
      </c>
      <c r="BN42">
        <f t="shared" si="19"/>
        <v>5</v>
      </c>
      <c r="BO42">
        <f t="shared" si="20"/>
        <v>155.66666666666666</v>
      </c>
      <c r="BP42" t="s">
        <v>22</v>
      </c>
      <c r="BQ42">
        <v>104</v>
      </c>
      <c r="BR42">
        <v>0</v>
      </c>
      <c r="BS42">
        <v>-12</v>
      </c>
      <c r="BT42">
        <f t="shared" si="21"/>
        <v>92</v>
      </c>
      <c r="BU42">
        <v>1200</v>
      </c>
      <c r="BV42">
        <f t="shared" si="22"/>
        <v>1292</v>
      </c>
      <c r="BW42">
        <v>23</v>
      </c>
      <c r="BX42">
        <f t="shared" si="23"/>
        <v>5</v>
      </c>
      <c r="BY42">
        <f t="shared" si="24"/>
        <v>56.173913043478258</v>
      </c>
      <c r="BZ42" t="s">
        <v>23</v>
      </c>
      <c r="CA42">
        <v>-11000</v>
      </c>
    </row>
    <row r="43" spans="1:79" ht="17.25" customHeight="1" x14ac:dyDescent="0.3">
      <c r="A43" s="2">
        <v>44555</v>
      </c>
      <c r="B43" t="s">
        <v>106</v>
      </c>
      <c r="C43" t="s">
        <v>107</v>
      </c>
      <c r="D43" t="s">
        <v>27</v>
      </c>
      <c r="E43" t="s">
        <v>4</v>
      </c>
      <c r="F43">
        <v>395</v>
      </c>
      <c r="G43">
        <v>0</v>
      </c>
      <c r="H43">
        <v>0</v>
      </c>
      <c r="I43">
        <v>-10</v>
      </c>
      <c r="J43">
        <f t="shared" si="0"/>
        <v>385</v>
      </c>
      <c r="K43">
        <v>0</v>
      </c>
      <c r="L43">
        <f t="shared" si="1"/>
        <v>385</v>
      </c>
      <c r="M43">
        <v>71</v>
      </c>
      <c r="N43">
        <v>1</v>
      </c>
      <c r="O43">
        <f t="shared" si="2"/>
        <v>5.422535211267606</v>
      </c>
      <c r="P43" t="s">
        <v>15</v>
      </c>
      <c r="Q43">
        <v>545</v>
      </c>
      <c r="R43">
        <v>0</v>
      </c>
      <c r="S43">
        <v>0</v>
      </c>
      <c r="T43">
        <v>0</v>
      </c>
      <c r="U43">
        <f t="shared" si="3"/>
        <v>545</v>
      </c>
      <c r="V43">
        <v>0</v>
      </c>
      <c r="W43">
        <f t="shared" si="4"/>
        <v>545</v>
      </c>
      <c r="X43">
        <v>19</v>
      </c>
      <c r="Y43">
        <v>2</v>
      </c>
      <c r="Z43">
        <f t="shared" si="5"/>
        <v>28.684210526315791</v>
      </c>
      <c r="AA43" t="s">
        <v>16</v>
      </c>
      <c r="AB43">
        <v>226</v>
      </c>
      <c r="AC43">
        <v>0</v>
      </c>
      <c r="AE43">
        <v>-11</v>
      </c>
      <c r="AF43">
        <f t="shared" si="6"/>
        <v>215</v>
      </c>
      <c r="AG43">
        <v>0</v>
      </c>
      <c r="AH43">
        <f t="shared" si="7"/>
        <v>215</v>
      </c>
      <c r="AI43">
        <v>12</v>
      </c>
      <c r="AJ43">
        <f t="shared" si="8"/>
        <v>6</v>
      </c>
      <c r="AK43">
        <f t="shared" si="25"/>
        <v>17.916666666666668</v>
      </c>
      <c r="AL43" t="s">
        <v>19</v>
      </c>
      <c r="AM43">
        <v>685</v>
      </c>
      <c r="AN43">
        <v>0</v>
      </c>
      <c r="AO43">
        <v>0</v>
      </c>
      <c r="AP43">
        <f t="shared" si="9"/>
        <v>685</v>
      </c>
      <c r="AQ43">
        <v>400</v>
      </c>
      <c r="AR43">
        <f t="shared" si="10"/>
        <v>1085</v>
      </c>
      <c r="AS43">
        <v>10</v>
      </c>
      <c r="AT43">
        <f t="shared" si="11"/>
        <v>6</v>
      </c>
      <c r="AU43">
        <f t="shared" si="12"/>
        <v>108.5</v>
      </c>
      <c r="AV43" t="s">
        <v>20</v>
      </c>
      <c r="AW43">
        <v>245</v>
      </c>
      <c r="AX43">
        <v>0</v>
      </c>
      <c r="AY43">
        <v>0</v>
      </c>
      <c r="AZ43">
        <f t="shared" si="13"/>
        <v>245</v>
      </c>
      <c r="BA43">
        <v>0</v>
      </c>
      <c r="BB43">
        <f t="shared" si="14"/>
        <v>245</v>
      </c>
      <c r="BC43">
        <v>2</v>
      </c>
      <c r="BD43">
        <f t="shared" si="15"/>
        <v>7</v>
      </c>
      <c r="BE43">
        <f t="shared" si="16"/>
        <v>122.5</v>
      </c>
      <c r="BF43" t="s">
        <v>21</v>
      </c>
      <c r="BG43">
        <v>464</v>
      </c>
      <c r="BH43">
        <v>0</v>
      </c>
      <c r="BI43">
        <v>0</v>
      </c>
      <c r="BJ43">
        <f t="shared" si="17"/>
        <v>464</v>
      </c>
      <c r="BK43">
        <v>0</v>
      </c>
      <c r="BL43">
        <f t="shared" si="18"/>
        <v>464</v>
      </c>
      <c r="BM43">
        <v>8</v>
      </c>
      <c r="BN43">
        <f t="shared" si="19"/>
        <v>5</v>
      </c>
      <c r="BO43">
        <f t="shared" si="20"/>
        <v>58</v>
      </c>
      <c r="BP43" t="s">
        <v>22</v>
      </c>
      <c r="BQ43">
        <v>962</v>
      </c>
      <c r="BR43">
        <v>0</v>
      </c>
      <c r="BS43">
        <v>0</v>
      </c>
      <c r="BT43">
        <f t="shared" si="21"/>
        <v>962</v>
      </c>
      <c r="BU43">
        <v>0</v>
      </c>
      <c r="BV43">
        <f t="shared" si="22"/>
        <v>962</v>
      </c>
      <c r="BW43">
        <v>21</v>
      </c>
      <c r="BX43">
        <f t="shared" si="23"/>
        <v>5</v>
      </c>
      <c r="BY43">
        <f t="shared" si="24"/>
        <v>45.80952380952381</v>
      </c>
      <c r="BZ43" t="s">
        <v>23</v>
      </c>
      <c r="CA43">
        <v>0</v>
      </c>
    </row>
    <row r="44" spans="1:79" ht="17.25" customHeight="1" x14ac:dyDescent="0.3">
      <c r="A44" s="2">
        <v>44555</v>
      </c>
      <c r="B44" t="s">
        <v>108</v>
      </c>
      <c r="C44" t="s">
        <v>109</v>
      </c>
      <c r="D44" t="s">
        <v>27</v>
      </c>
      <c r="E44" t="s">
        <v>4</v>
      </c>
      <c r="F44">
        <v>461</v>
      </c>
      <c r="G44">
        <v>0</v>
      </c>
      <c r="H44">
        <v>0</v>
      </c>
      <c r="I44">
        <v>0</v>
      </c>
      <c r="J44">
        <f t="shared" si="0"/>
        <v>461</v>
      </c>
      <c r="K44">
        <v>0</v>
      </c>
      <c r="L44">
        <f t="shared" si="1"/>
        <v>461</v>
      </c>
      <c r="M44">
        <v>12</v>
      </c>
      <c r="N44">
        <v>1</v>
      </c>
      <c r="O44">
        <f t="shared" si="2"/>
        <v>38.416666666666664</v>
      </c>
      <c r="P44" t="s">
        <v>15</v>
      </c>
      <c r="Q44">
        <v>20</v>
      </c>
      <c r="R44">
        <v>0</v>
      </c>
      <c r="S44">
        <v>0</v>
      </c>
      <c r="T44">
        <v>0</v>
      </c>
      <c r="U44">
        <f t="shared" si="3"/>
        <v>20</v>
      </c>
      <c r="V44">
        <v>0</v>
      </c>
      <c r="W44">
        <f t="shared" si="4"/>
        <v>20</v>
      </c>
      <c r="X44">
        <v>1</v>
      </c>
      <c r="Y44">
        <v>2</v>
      </c>
      <c r="Z44">
        <f t="shared" si="5"/>
        <v>20</v>
      </c>
      <c r="AA44" t="s">
        <v>16</v>
      </c>
      <c r="AB44">
        <v>2662</v>
      </c>
      <c r="AC44">
        <v>0</v>
      </c>
      <c r="AE44">
        <v>0</v>
      </c>
      <c r="AF44">
        <f t="shared" si="6"/>
        <v>2662</v>
      </c>
      <c r="AG44">
        <v>0</v>
      </c>
      <c r="AH44">
        <f t="shared" si="7"/>
        <v>2662</v>
      </c>
      <c r="AI44">
        <v>17</v>
      </c>
      <c r="AJ44">
        <f t="shared" si="8"/>
        <v>6</v>
      </c>
      <c r="AK44">
        <f>IFERROR(AH44/AI44,0)</f>
        <v>156.58823529411765</v>
      </c>
      <c r="AL44" t="s">
        <v>19</v>
      </c>
      <c r="AM44">
        <v>340</v>
      </c>
      <c r="AN44">
        <v>0</v>
      </c>
      <c r="AO44">
        <v>0</v>
      </c>
      <c r="AP44">
        <f t="shared" si="9"/>
        <v>340</v>
      </c>
      <c r="AQ44">
        <v>0</v>
      </c>
      <c r="AR44">
        <f t="shared" si="10"/>
        <v>340</v>
      </c>
      <c r="AS44">
        <v>6</v>
      </c>
      <c r="AT44">
        <f t="shared" si="11"/>
        <v>6</v>
      </c>
      <c r="AU44">
        <f t="shared" si="12"/>
        <v>56.666666666666664</v>
      </c>
      <c r="AV44" t="s">
        <v>20</v>
      </c>
      <c r="AW44">
        <v>534</v>
      </c>
      <c r="AX44">
        <v>0</v>
      </c>
      <c r="AY44">
        <v>0</v>
      </c>
      <c r="AZ44">
        <f t="shared" si="13"/>
        <v>534</v>
      </c>
      <c r="BA44">
        <v>0</v>
      </c>
      <c r="BB44">
        <f t="shared" si="14"/>
        <v>534</v>
      </c>
      <c r="BC44">
        <v>7</v>
      </c>
      <c r="BD44">
        <f t="shared" si="15"/>
        <v>7</v>
      </c>
      <c r="BE44">
        <f t="shared" si="16"/>
        <v>76.285714285714292</v>
      </c>
      <c r="BF44" t="s">
        <v>21</v>
      </c>
      <c r="BG44">
        <v>151</v>
      </c>
      <c r="BH44">
        <v>0</v>
      </c>
      <c r="BI44">
        <v>0</v>
      </c>
      <c r="BJ44">
        <f t="shared" si="17"/>
        <v>151</v>
      </c>
      <c r="BK44">
        <v>0</v>
      </c>
      <c r="BL44">
        <f t="shared" si="18"/>
        <v>151</v>
      </c>
      <c r="BM44">
        <v>2</v>
      </c>
      <c r="BN44">
        <f t="shared" si="19"/>
        <v>5</v>
      </c>
      <c r="BO44">
        <f t="shared" si="20"/>
        <v>75.5</v>
      </c>
      <c r="BP44" t="s">
        <v>22</v>
      </c>
      <c r="BQ44">
        <v>740</v>
      </c>
      <c r="BR44">
        <v>0</v>
      </c>
      <c r="BS44">
        <v>0</v>
      </c>
      <c r="BT44">
        <f t="shared" si="21"/>
        <v>740</v>
      </c>
      <c r="BU44">
        <v>0</v>
      </c>
      <c r="BV44">
        <f t="shared" si="22"/>
        <v>740</v>
      </c>
      <c r="BW44">
        <v>6</v>
      </c>
      <c r="BX44">
        <f t="shared" si="23"/>
        <v>5</v>
      </c>
      <c r="BY44">
        <f t="shared" si="24"/>
        <v>123.33333333333333</v>
      </c>
      <c r="BZ44" t="s">
        <v>23</v>
      </c>
      <c r="CA44">
        <v>0</v>
      </c>
    </row>
    <row r="45" spans="1:79" ht="17.25" customHeight="1" x14ac:dyDescent="0.3">
      <c r="A45" s="2">
        <v>44555</v>
      </c>
      <c r="B45" t="s">
        <v>110</v>
      </c>
      <c r="C45" t="s">
        <v>111</v>
      </c>
      <c r="D45" t="s">
        <v>27</v>
      </c>
      <c r="E45" t="s">
        <v>4</v>
      </c>
      <c r="F45">
        <v>1962</v>
      </c>
      <c r="G45">
        <v>2257</v>
      </c>
      <c r="H45">
        <v>0</v>
      </c>
      <c r="I45">
        <v>-216</v>
      </c>
      <c r="J45">
        <f t="shared" si="0"/>
        <v>4003</v>
      </c>
      <c r="K45">
        <v>1000</v>
      </c>
      <c r="L45">
        <f t="shared" si="1"/>
        <v>5003</v>
      </c>
      <c r="M45">
        <v>330</v>
      </c>
      <c r="N45">
        <v>1</v>
      </c>
      <c r="O45">
        <f t="shared" si="2"/>
        <v>15.16060606060606</v>
      </c>
      <c r="P45" t="s">
        <v>15</v>
      </c>
      <c r="Q45">
        <v>1177</v>
      </c>
      <c r="R45">
        <v>775</v>
      </c>
      <c r="S45">
        <v>0</v>
      </c>
      <c r="T45">
        <v>0</v>
      </c>
      <c r="U45">
        <f t="shared" si="3"/>
        <v>1952</v>
      </c>
      <c r="V45">
        <v>0</v>
      </c>
      <c r="W45">
        <f t="shared" si="4"/>
        <v>1952</v>
      </c>
      <c r="X45">
        <v>61</v>
      </c>
      <c r="Y45">
        <v>2</v>
      </c>
      <c r="Z45">
        <f t="shared" si="5"/>
        <v>32</v>
      </c>
      <c r="AA45" t="s">
        <v>16</v>
      </c>
      <c r="AB45">
        <v>5181</v>
      </c>
      <c r="AC45">
        <v>0</v>
      </c>
      <c r="AE45">
        <v>-15</v>
      </c>
      <c r="AF45">
        <f t="shared" si="6"/>
        <v>5166</v>
      </c>
      <c r="AG45">
        <v>15000</v>
      </c>
      <c r="AH45">
        <f t="shared" si="7"/>
        <v>20166</v>
      </c>
      <c r="AI45">
        <v>533</v>
      </c>
      <c r="AJ45">
        <f t="shared" si="8"/>
        <v>6</v>
      </c>
      <c r="AK45">
        <f t="shared" si="25"/>
        <v>37.834896810506564</v>
      </c>
      <c r="AL45" t="s">
        <v>19</v>
      </c>
      <c r="AM45">
        <v>1775</v>
      </c>
      <c r="AN45">
        <v>1704</v>
      </c>
      <c r="AO45">
        <v>-77</v>
      </c>
      <c r="AP45">
        <f t="shared" si="9"/>
        <v>3402</v>
      </c>
      <c r="AQ45">
        <v>3000</v>
      </c>
      <c r="AR45">
        <f t="shared" si="10"/>
        <v>6402</v>
      </c>
      <c r="AS45">
        <v>161</v>
      </c>
      <c r="AT45">
        <f t="shared" si="11"/>
        <v>6</v>
      </c>
      <c r="AU45">
        <f t="shared" si="12"/>
        <v>39.763975155279503</v>
      </c>
      <c r="AV45" t="s">
        <v>20</v>
      </c>
      <c r="AW45">
        <v>5819</v>
      </c>
      <c r="AX45">
        <v>2520</v>
      </c>
      <c r="AY45">
        <v>-111</v>
      </c>
      <c r="AZ45">
        <f t="shared" si="13"/>
        <v>8228</v>
      </c>
      <c r="BA45">
        <v>0</v>
      </c>
      <c r="BB45">
        <f t="shared" si="14"/>
        <v>8228</v>
      </c>
      <c r="BC45">
        <v>203</v>
      </c>
      <c r="BD45">
        <f t="shared" si="15"/>
        <v>7</v>
      </c>
      <c r="BE45">
        <f t="shared" si="16"/>
        <v>40.532019704433495</v>
      </c>
      <c r="BF45" t="s">
        <v>21</v>
      </c>
      <c r="BG45">
        <v>1214</v>
      </c>
      <c r="BH45">
        <v>2480</v>
      </c>
      <c r="BI45">
        <v>-62</v>
      </c>
      <c r="BJ45">
        <f t="shared" si="17"/>
        <v>3632</v>
      </c>
      <c r="BK45">
        <v>0</v>
      </c>
      <c r="BL45">
        <f t="shared" si="18"/>
        <v>3632</v>
      </c>
      <c r="BM45">
        <v>227</v>
      </c>
      <c r="BN45">
        <f t="shared" si="19"/>
        <v>5</v>
      </c>
      <c r="BO45">
        <f t="shared" si="20"/>
        <v>16</v>
      </c>
      <c r="BP45" t="s">
        <v>22</v>
      </c>
      <c r="BQ45">
        <v>4994</v>
      </c>
      <c r="BR45">
        <v>163</v>
      </c>
      <c r="BS45">
        <v>-40</v>
      </c>
      <c r="BT45">
        <f t="shared" si="21"/>
        <v>5117</v>
      </c>
      <c r="BU45">
        <v>0</v>
      </c>
      <c r="BV45">
        <f t="shared" si="22"/>
        <v>5117</v>
      </c>
      <c r="BW45">
        <v>142</v>
      </c>
      <c r="BX45">
        <f t="shared" si="23"/>
        <v>5</v>
      </c>
      <c r="BY45">
        <f t="shared" si="24"/>
        <v>36.035211267605632</v>
      </c>
      <c r="BZ45" t="s">
        <v>23</v>
      </c>
      <c r="CA45">
        <v>11600</v>
      </c>
    </row>
    <row r="46" spans="1:79" ht="17.25" customHeight="1" x14ac:dyDescent="0.3">
      <c r="A46" s="2">
        <v>44555</v>
      </c>
      <c r="B46" t="s">
        <v>112</v>
      </c>
      <c r="C46" t="s">
        <v>113</v>
      </c>
      <c r="D46" t="s">
        <v>27</v>
      </c>
      <c r="E46" t="s">
        <v>4</v>
      </c>
      <c r="F46">
        <v>1757</v>
      </c>
      <c r="G46">
        <v>860</v>
      </c>
      <c r="H46">
        <v>0</v>
      </c>
      <c r="I46">
        <v>-352</v>
      </c>
      <c r="J46">
        <f t="shared" si="0"/>
        <v>2265</v>
      </c>
      <c r="K46">
        <v>1000</v>
      </c>
      <c r="L46">
        <f t="shared" si="1"/>
        <v>3265</v>
      </c>
      <c r="M46">
        <v>184</v>
      </c>
      <c r="N46">
        <v>1</v>
      </c>
      <c r="O46">
        <f t="shared" si="2"/>
        <v>17.744565217391305</v>
      </c>
      <c r="P46" t="s">
        <v>15</v>
      </c>
      <c r="Q46">
        <v>378</v>
      </c>
      <c r="R46">
        <v>310</v>
      </c>
      <c r="S46">
        <v>0</v>
      </c>
      <c r="T46">
        <v>-1</v>
      </c>
      <c r="U46">
        <f t="shared" si="3"/>
        <v>687</v>
      </c>
      <c r="V46">
        <v>0</v>
      </c>
      <c r="W46">
        <f t="shared" si="4"/>
        <v>687</v>
      </c>
      <c r="X46">
        <v>85</v>
      </c>
      <c r="Y46">
        <v>2</v>
      </c>
      <c r="Z46">
        <f t="shared" si="5"/>
        <v>8.0823529411764703</v>
      </c>
      <c r="AA46" t="s">
        <v>16</v>
      </c>
      <c r="AB46">
        <v>6787</v>
      </c>
      <c r="AC46">
        <v>0</v>
      </c>
      <c r="AE46">
        <v>-80</v>
      </c>
      <c r="AF46">
        <f t="shared" si="6"/>
        <v>6707</v>
      </c>
      <c r="AG46">
        <v>3000</v>
      </c>
      <c r="AH46">
        <f t="shared" si="7"/>
        <v>9707</v>
      </c>
      <c r="AI46">
        <v>417</v>
      </c>
      <c r="AJ46">
        <f t="shared" si="8"/>
        <v>6</v>
      </c>
      <c r="AK46">
        <f t="shared" si="25"/>
        <v>23.278177458033571</v>
      </c>
      <c r="AL46" t="s">
        <v>19</v>
      </c>
      <c r="AM46">
        <v>1253</v>
      </c>
      <c r="AN46">
        <v>1850</v>
      </c>
      <c r="AO46">
        <v>-192</v>
      </c>
      <c r="AP46">
        <f t="shared" si="9"/>
        <v>2911</v>
      </c>
      <c r="AQ46">
        <v>2000</v>
      </c>
      <c r="AR46">
        <f t="shared" si="10"/>
        <v>4911</v>
      </c>
      <c r="AS46">
        <v>166</v>
      </c>
      <c r="AT46">
        <f t="shared" si="11"/>
        <v>6</v>
      </c>
      <c r="AU46">
        <f t="shared" si="12"/>
        <v>29.58433734939759</v>
      </c>
      <c r="AV46" t="s">
        <v>20</v>
      </c>
      <c r="AW46">
        <v>6533</v>
      </c>
      <c r="AX46">
        <v>3180</v>
      </c>
      <c r="AY46">
        <v>-206</v>
      </c>
      <c r="AZ46">
        <f t="shared" si="13"/>
        <v>9507</v>
      </c>
      <c r="BA46">
        <v>0</v>
      </c>
      <c r="BB46">
        <f t="shared" si="14"/>
        <v>9507</v>
      </c>
      <c r="BC46">
        <v>161</v>
      </c>
      <c r="BD46">
        <f t="shared" si="15"/>
        <v>7</v>
      </c>
      <c r="BE46">
        <f t="shared" si="16"/>
        <v>59.049689440993788</v>
      </c>
      <c r="BF46" t="s">
        <v>21</v>
      </c>
      <c r="BG46">
        <v>803</v>
      </c>
      <c r="BH46">
        <v>2405</v>
      </c>
      <c r="BI46">
        <v>-19</v>
      </c>
      <c r="BJ46">
        <f t="shared" si="17"/>
        <v>3189</v>
      </c>
      <c r="BK46">
        <v>0</v>
      </c>
      <c r="BL46">
        <f t="shared" si="18"/>
        <v>3189</v>
      </c>
      <c r="BM46">
        <v>93</v>
      </c>
      <c r="BN46">
        <f t="shared" si="19"/>
        <v>5</v>
      </c>
      <c r="BO46">
        <f t="shared" si="20"/>
        <v>34.29032258064516</v>
      </c>
      <c r="BP46" t="s">
        <v>22</v>
      </c>
      <c r="BQ46">
        <v>1429</v>
      </c>
      <c r="BR46">
        <v>1180</v>
      </c>
      <c r="BS46">
        <v>-3</v>
      </c>
      <c r="BT46">
        <f t="shared" si="21"/>
        <v>2606</v>
      </c>
      <c r="BU46">
        <v>0</v>
      </c>
      <c r="BV46">
        <f t="shared" si="22"/>
        <v>2606</v>
      </c>
      <c r="BW46">
        <v>78</v>
      </c>
      <c r="BX46">
        <f t="shared" si="23"/>
        <v>5</v>
      </c>
      <c r="BY46">
        <f t="shared" si="24"/>
        <v>33.410256410256409</v>
      </c>
      <c r="BZ46" t="s">
        <v>23</v>
      </c>
      <c r="CA46">
        <v>21313</v>
      </c>
    </row>
    <row r="47" spans="1:79" ht="17.25" customHeight="1" x14ac:dyDescent="0.3">
      <c r="A47" s="2">
        <v>44555</v>
      </c>
      <c r="B47" t="s">
        <v>114</v>
      </c>
      <c r="C47" t="s">
        <v>115</v>
      </c>
      <c r="D47" t="s">
        <v>27</v>
      </c>
      <c r="E47" t="s">
        <v>4</v>
      </c>
      <c r="F47">
        <v>13</v>
      </c>
      <c r="G47">
        <v>100</v>
      </c>
      <c r="H47">
        <v>0</v>
      </c>
      <c r="I47">
        <v>-40</v>
      </c>
      <c r="J47">
        <f t="shared" si="0"/>
        <v>73</v>
      </c>
      <c r="K47">
        <v>0</v>
      </c>
      <c r="L47">
        <f t="shared" si="1"/>
        <v>73</v>
      </c>
      <c r="M47">
        <v>57</v>
      </c>
      <c r="N47">
        <v>1</v>
      </c>
      <c r="O47">
        <f t="shared" si="2"/>
        <v>1.2807017543859649</v>
      </c>
      <c r="P47" t="s">
        <v>15</v>
      </c>
      <c r="Q47">
        <v>330</v>
      </c>
      <c r="R47">
        <v>200</v>
      </c>
      <c r="S47">
        <v>0</v>
      </c>
      <c r="T47">
        <v>0</v>
      </c>
      <c r="U47">
        <f t="shared" si="3"/>
        <v>530</v>
      </c>
      <c r="V47">
        <v>0</v>
      </c>
      <c r="W47">
        <f t="shared" si="4"/>
        <v>530</v>
      </c>
      <c r="X47">
        <v>68</v>
      </c>
      <c r="Y47">
        <v>2</v>
      </c>
      <c r="Z47">
        <f t="shared" si="5"/>
        <v>7.7941176470588234</v>
      </c>
      <c r="AA47" t="s">
        <v>16</v>
      </c>
      <c r="AB47">
        <v>1104</v>
      </c>
      <c r="AC47">
        <v>0</v>
      </c>
      <c r="AE47">
        <v>0</v>
      </c>
      <c r="AF47">
        <f t="shared" si="6"/>
        <v>1104</v>
      </c>
      <c r="AG47">
        <v>0</v>
      </c>
      <c r="AH47">
        <f t="shared" si="7"/>
        <v>1104</v>
      </c>
      <c r="AI47">
        <v>26</v>
      </c>
      <c r="AJ47">
        <f t="shared" si="8"/>
        <v>6</v>
      </c>
      <c r="AK47">
        <f t="shared" si="25"/>
        <v>42.46153846153846</v>
      </c>
      <c r="AL47" t="s">
        <v>19</v>
      </c>
      <c r="AM47">
        <v>788</v>
      </c>
      <c r="AN47">
        <v>390</v>
      </c>
      <c r="AO47">
        <v>-17</v>
      </c>
      <c r="AP47">
        <f t="shared" si="9"/>
        <v>1161</v>
      </c>
      <c r="AQ47">
        <v>0</v>
      </c>
      <c r="AR47">
        <f t="shared" si="10"/>
        <v>1161</v>
      </c>
      <c r="AS47">
        <v>20</v>
      </c>
      <c r="AT47">
        <f t="shared" si="11"/>
        <v>6</v>
      </c>
      <c r="AU47">
        <f t="shared" si="12"/>
        <v>58.05</v>
      </c>
      <c r="AV47" t="s">
        <v>20</v>
      </c>
      <c r="AW47">
        <v>32</v>
      </c>
      <c r="AX47">
        <v>200</v>
      </c>
      <c r="AY47">
        <v>0</v>
      </c>
      <c r="AZ47">
        <f t="shared" si="13"/>
        <v>232</v>
      </c>
      <c r="BA47">
        <v>0</v>
      </c>
      <c r="BB47">
        <f t="shared" si="14"/>
        <v>232</v>
      </c>
      <c r="BC47">
        <v>14</v>
      </c>
      <c r="BD47">
        <f t="shared" si="15"/>
        <v>7</v>
      </c>
      <c r="BE47">
        <f t="shared" si="16"/>
        <v>16.571428571428573</v>
      </c>
      <c r="BF47" t="s">
        <v>21</v>
      </c>
      <c r="BG47">
        <v>342</v>
      </c>
      <c r="BH47">
        <v>1800</v>
      </c>
      <c r="BI47">
        <v>0</v>
      </c>
      <c r="BJ47">
        <f t="shared" si="17"/>
        <v>2142</v>
      </c>
      <c r="BK47">
        <v>0</v>
      </c>
      <c r="BL47">
        <f t="shared" si="18"/>
        <v>2142</v>
      </c>
      <c r="BM47">
        <v>12</v>
      </c>
      <c r="BN47">
        <f t="shared" si="19"/>
        <v>5</v>
      </c>
      <c r="BO47">
        <f t="shared" si="20"/>
        <v>178.5</v>
      </c>
      <c r="BP47" t="s">
        <v>22</v>
      </c>
      <c r="BQ47">
        <v>672</v>
      </c>
      <c r="BR47">
        <v>199</v>
      </c>
      <c r="BS47">
        <v>0</v>
      </c>
      <c r="BT47">
        <f t="shared" si="21"/>
        <v>871</v>
      </c>
      <c r="BU47">
        <v>0</v>
      </c>
      <c r="BV47">
        <f t="shared" si="22"/>
        <v>871</v>
      </c>
      <c r="BW47">
        <v>11</v>
      </c>
      <c r="BX47">
        <f t="shared" si="23"/>
        <v>5</v>
      </c>
      <c r="BY47">
        <f t="shared" si="24"/>
        <v>79.181818181818187</v>
      </c>
      <c r="BZ47" t="s">
        <v>23</v>
      </c>
      <c r="CA47">
        <v>-30001</v>
      </c>
    </row>
    <row r="48" spans="1:79" ht="17.25" customHeight="1" x14ac:dyDescent="0.3">
      <c r="A48" s="2">
        <v>44555</v>
      </c>
      <c r="B48" t="s">
        <v>116</v>
      </c>
      <c r="C48" t="s">
        <v>117</v>
      </c>
      <c r="D48" t="s">
        <v>27</v>
      </c>
      <c r="E48" t="s">
        <v>4</v>
      </c>
      <c r="F48">
        <v>168</v>
      </c>
      <c r="G48">
        <v>0</v>
      </c>
      <c r="H48">
        <v>0</v>
      </c>
      <c r="I48">
        <v>-5</v>
      </c>
      <c r="J48">
        <f t="shared" si="0"/>
        <v>163</v>
      </c>
      <c r="K48">
        <v>2032</v>
      </c>
      <c r="L48">
        <f t="shared" si="1"/>
        <v>2195</v>
      </c>
      <c r="M48">
        <v>222</v>
      </c>
      <c r="N48">
        <v>1</v>
      </c>
      <c r="O48">
        <f t="shared" si="2"/>
        <v>9.8873873873873865</v>
      </c>
      <c r="P48" t="s">
        <v>15</v>
      </c>
      <c r="Q48">
        <v>569</v>
      </c>
      <c r="R48">
        <v>0</v>
      </c>
      <c r="S48">
        <v>0</v>
      </c>
      <c r="T48">
        <v>0</v>
      </c>
      <c r="U48">
        <f t="shared" si="3"/>
        <v>569</v>
      </c>
      <c r="V48">
        <v>0</v>
      </c>
      <c r="W48">
        <f t="shared" si="4"/>
        <v>569</v>
      </c>
      <c r="X48">
        <v>53</v>
      </c>
      <c r="Y48">
        <v>2</v>
      </c>
      <c r="Z48">
        <f t="shared" si="5"/>
        <v>10.735849056603774</v>
      </c>
      <c r="AA48" t="s">
        <v>16</v>
      </c>
      <c r="AB48">
        <v>21456</v>
      </c>
      <c r="AC48">
        <v>0</v>
      </c>
      <c r="AE48">
        <v>-362</v>
      </c>
      <c r="AF48">
        <f t="shared" si="6"/>
        <v>21094</v>
      </c>
      <c r="AG48">
        <f>5650+1250</f>
        <v>6900</v>
      </c>
      <c r="AH48">
        <f t="shared" si="7"/>
        <v>27994</v>
      </c>
      <c r="AI48">
        <v>1523</v>
      </c>
      <c r="AJ48">
        <f t="shared" si="8"/>
        <v>6</v>
      </c>
      <c r="AK48">
        <f t="shared" si="25"/>
        <v>18.380827314510835</v>
      </c>
      <c r="AL48" t="s">
        <v>19</v>
      </c>
      <c r="AM48">
        <v>1898</v>
      </c>
      <c r="AN48">
        <v>631</v>
      </c>
      <c r="AO48">
        <v>-307</v>
      </c>
      <c r="AP48">
        <f t="shared" si="9"/>
        <v>2222</v>
      </c>
      <c r="AQ48">
        <v>1750</v>
      </c>
      <c r="AR48">
        <f t="shared" si="10"/>
        <v>3972</v>
      </c>
      <c r="AS48">
        <v>266</v>
      </c>
      <c r="AT48">
        <f t="shared" si="11"/>
        <v>6</v>
      </c>
      <c r="AU48">
        <f t="shared" si="12"/>
        <v>14.93233082706767</v>
      </c>
      <c r="AV48" t="s">
        <v>20</v>
      </c>
      <c r="AW48">
        <v>7711</v>
      </c>
      <c r="AX48">
        <v>0</v>
      </c>
      <c r="AY48">
        <v>-147</v>
      </c>
      <c r="AZ48">
        <f t="shared" si="13"/>
        <v>7564</v>
      </c>
      <c r="BA48">
        <v>0</v>
      </c>
      <c r="BB48">
        <f t="shared" si="14"/>
        <v>7564</v>
      </c>
      <c r="BC48">
        <v>205</v>
      </c>
      <c r="BD48">
        <f t="shared" si="15"/>
        <v>7</v>
      </c>
      <c r="BE48">
        <f t="shared" si="16"/>
        <v>36.897560975609757</v>
      </c>
      <c r="BF48" t="s">
        <v>21</v>
      </c>
      <c r="BG48">
        <v>2264</v>
      </c>
      <c r="BH48">
        <v>40</v>
      </c>
      <c r="BI48">
        <v>0</v>
      </c>
      <c r="BJ48">
        <f t="shared" si="17"/>
        <v>2304</v>
      </c>
      <c r="BK48">
        <v>1500</v>
      </c>
      <c r="BL48">
        <f t="shared" si="18"/>
        <v>3804</v>
      </c>
      <c r="BM48">
        <v>92</v>
      </c>
      <c r="BN48">
        <f t="shared" si="19"/>
        <v>5</v>
      </c>
      <c r="BO48">
        <f t="shared" si="20"/>
        <v>41.347826086956523</v>
      </c>
      <c r="BP48" t="s">
        <v>22</v>
      </c>
      <c r="BQ48">
        <v>3109</v>
      </c>
      <c r="BR48">
        <v>8</v>
      </c>
      <c r="BS48">
        <v>-41</v>
      </c>
      <c r="BT48">
        <f t="shared" si="21"/>
        <v>3076</v>
      </c>
      <c r="BU48">
        <v>0</v>
      </c>
      <c r="BV48">
        <f t="shared" si="22"/>
        <v>3076</v>
      </c>
      <c r="BW48">
        <v>143</v>
      </c>
      <c r="BX48">
        <f t="shared" si="23"/>
        <v>5</v>
      </c>
      <c r="BY48">
        <f t="shared" si="24"/>
        <v>21.51048951048951</v>
      </c>
      <c r="BZ48" t="s">
        <v>23</v>
      </c>
      <c r="CA48">
        <v>-76989</v>
      </c>
    </row>
    <row r="49" spans="1:79" ht="17.25" customHeight="1" x14ac:dyDescent="0.3">
      <c r="A49" s="2">
        <v>44555</v>
      </c>
      <c r="B49" t="s">
        <v>118</v>
      </c>
      <c r="C49" t="s">
        <v>119</v>
      </c>
      <c r="D49" t="s">
        <v>27</v>
      </c>
      <c r="E49" t="s">
        <v>4</v>
      </c>
      <c r="F49">
        <v>107</v>
      </c>
      <c r="G49">
        <v>0</v>
      </c>
      <c r="H49">
        <v>0</v>
      </c>
      <c r="I49">
        <v>0</v>
      </c>
      <c r="J49">
        <f t="shared" si="0"/>
        <v>107</v>
      </c>
      <c r="K49">
        <v>0</v>
      </c>
      <c r="L49">
        <f t="shared" si="1"/>
        <v>107</v>
      </c>
      <c r="M49">
        <v>15</v>
      </c>
      <c r="N49">
        <v>1</v>
      </c>
      <c r="O49">
        <f t="shared" si="2"/>
        <v>7.1333333333333337</v>
      </c>
      <c r="P49" t="s">
        <v>15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757</v>
      </c>
      <c r="AC49">
        <v>0</v>
      </c>
      <c r="AE49">
        <v>0</v>
      </c>
      <c r="AF49">
        <f t="shared" si="6"/>
        <v>757</v>
      </c>
      <c r="AG49">
        <v>0</v>
      </c>
      <c r="AH49">
        <f t="shared" si="7"/>
        <v>757</v>
      </c>
      <c r="AI49">
        <v>23</v>
      </c>
      <c r="AJ49">
        <f t="shared" si="8"/>
        <v>6</v>
      </c>
      <c r="AK49">
        <f t="shared" si="25"/>
        <v>32.913043478260867</v>
      </c>
      <c r="AL49" t="s">
        <v>19</v>
      </c>
      <c r="AM49">
        <v>2</v>
      </c>
      <c r="AN49">
        <v>0</v>
      </c>
      <c r="AO49">
        <v>0</v>
      </c>
      <c r="AP49">
        <f t="shared" si="9"/>
        <v>2</v>
      </c>
      <c r="AQ49">
        <v>0</v>
      </c>
      <c r="AR49">
        <f t="shared" si="10"/>
        <v>2</v>
      </c>
      <c r="AS49">
        <v>22</v>
      </c>
      <c r="AT49">
        <f t="shared" si="11"/>
        <v>6</v>
      </c>
      <c r="AU49">
        <f t="shared" si="12"/>
        <v>9.0909090909090912E-2</v>
      </c>
      <c r="AV49" t="s">
        <v>20</v>
      </c>
      <c r="AW49">
        <v>3</v>
      </c>
      <c r="AX49">
        <v>0</v>
      </c>
      <c r="AY49">
        <v>0</v>
      </c>
      <c r="AZ49">
        <f t="shared" si="13"/>
        <v>3</v>
      </c>
      <c r="BA49">
        <v>0</v>
      </c>
      <c r="BB49">
        <f t="shared" si="14"/>
        <v>3</v>
      </c>
      <c r="BC49">
        <v>35</v>
      </c>
      <c r="BD49">
        <f t="shared" si="15"/>
        <v>7</v>
      </c>
      <c r="BE49">
        <f t="shared" si="16"/>
        <v>8.5714285714285715E-2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1161</v>
      </c>
      <c r="BR49">
        <v>0</v>
      </c>
      <c r="BS49">
        <v>0</v>
      </c>
      <c r="BT49">
        <f t="shared" si="21"/>
        <v>1161</v>
      </c>
      <c r="BU49">
        <v>0</v>
      </c>
      <c r="BV49">
        <f t="shared" si="22"/>
        <v>1161</v>
      </c>
      <c r="BW49">
        <v>9</v>
      </c>
      <c r="BX49">
        <f t="shared" si="23"/>
        <v>5</v>
      </c>
      <c r="BY49">
        <f t="shared" si="24"/>
        <v>129</v>
      </c>
      <c r="BZ49" t="s">
        <v>23</v>
      </c>
      <c r="CA49">
        <v>0</v>
      </c>
    </row>
    <row r="50" spans="1:79" ht="17.25" customHeight="1" x14ac:dyDescent="0.3">
      <c r="A50" s="2">
        <v>44555</v>
      </c>
      <c r="B50" t="s">
        <v>120</v>
      </c>
      <c r="C50" t="s">
        <v>121</v>
      </c>
      <c r="D50" t="s">
        <v>27</v>
      </c>
      <c r="E50" t="s">
        <v>4</v>
      </c>
      <c r="F50">
        <v>533</v>
      </c>
      <c r="G50">
        <v>200</v>
      </c>
      <c r="H50">
        <v>0</v>
      </c>
      <c r="I50">
        <v>-54</v>
      </c>
      <c r="J50">
        <f t="shared" si="0"/>
        <v>679</v>
      </c>
      <c r="K50">
        <v>200</v>
      </c>
      <c r="L50">
        <f t="shared" si="1"/>
        <v>879</v>
      </c>
      <c r="M50">
        <v>64</v>
      </c>
      <c r="N50">
        <v>1</v>
      </c>
      <c r="O50">
        <f t="shared" si="2"/>
        <v>13.734375</v>
      </c>
      <c r="P50" t="s">
        <v>15</v>
      </c>
      <c r="Q50">
        <v>247</v>
      </c>
      <c r="R50">
        <v>0</v>
      </c>
      <c r="S50">
        <v>0</v>
      </c>
      <c r="T50">
        <v>0</v>
      </c>
      <c r="U50">
        <f t="shared" si="3"/>
        <v>247</v>
      </c>
      <c r="V50">
        <v>0</v>
      </c>
      <c r="W50">
        <f t="shared" si="4"/>
        <v>247</v>
      </c>
      <c r="X50">
        <v>9</v>
      </c>
      <c r="Y50">
        <v>2</v>
      </c>
      <c r="Z50">
        <f t="shared" si="5"/>
        <v>27.444444444444443</v>
      </c>
      <c r="AA50" t="s">
        <v>16</v>
      </c>
      <c r="AB50">
        <v>2265</v>
      </c>
      <c r="AC50">
        <v>0</v>
      </c>
      <c r="AE50">
        <v>-38</v>
      </c>
      <c r="AF50">
        <f t="shared" si="6"/>
        <v>2227</v>
      </c>
      <c r="AG50">
        <v>0</v>
      </c>
      <c r="AH50">
        <f t="shared" si="7"/>
        <v>2227</v>
      </c>
      <c r="AI50">
        <v>66</v>
      </c>
      <c r="AJ50">
        <f t="shared" si="8"/>
        <v>6</v>
      </c>
      <c r="AK50">
        <f t="shared" si="25"/>
        <v>33.742424242424242</v>
      </c>
      <c r="AL50" t="s">
        <v>19</v>
      </c>
      <c r="AM50">
        <v>1517</v>
      </c>
      <c r="AN50">
        <v>430</v>
      </c>
      <c r="AO50">
        <v>0</v>
      </c>
      <c r="AP50">
        <f t="shared" si="9"/>
        <v>1947</v>
      </c>
      <c r="AQ50">
        <v>800</v>
      </c>
      <c r="AR50">
        <f t="shared" si="10"/>
        <v>2747</v>
      </c>
      <c r="AS50">
        <v>53</v>
      </c>
      <c r="AT50">
        <f t="shared" si="11"/>
        <v>6</v>
      </c>
      <c r="AU50">
        <f t="shared" si="12"/>
        <v>51.830188679245282</v>
      </c>
      <c r="AV50" t="s">
        <v>20</v>
      </c>
      <c r="AW50">
        <v>1191</v>
      </c>
      <c r="AX50">
        <v>0</v>
      </c>
      <c r="AY50">
        <v>0</v>
      </c>
      <c r="AZ50">
        <f t="shared" si="13"/>
        <v>1191</v>
      </c>
      <c r="BA50">
        <v>0</v>
      </c>
      <c r="BB50">
        <f t="shared" si="14"/>
        <v>1191</v>
      </c>
      <c r="BC50">
        <v>44</v>
      </c>
      <c r="BD50">
        <f t="shared" si="15"/>
        <v>7</v>
      </c>
      <c r="BE50">
        <f t="shared" si="16"/>
        <v>27.068181818181817</v>
      </c>
      <c r="BF50" t="s">
        <v>21</v>
      </c>
      <c r="BG50">
        <v>857</v>
      </c>
      <c r="BH50">
        <v>0</v>
      </c>
      <c r="BI50">
        <v>0</v>
      </c>
      <c r="BJ50">
        <f t="shared" si="17"/>
        <v>857</v>
      </c>
      <c r="BK50">
        <v>0</v>
      </c>
      <c r="BL50">
        <f t="shared" si="18"/>
        <v>857</v>
      </c>
      <c r="BM50">
        <v>29</v>
      </c>
      <c r="BN50">
        <f t="shared" si="19"/>
        <v>5</v>
      </c>
      <c r="BO50">
        <f t="shared" si="20"/>
        <v>29.551724137931036</v>
      </c>
      <c r="BP50" t="s">
        <v>22</v>
      </c>
      <c r="BQ50">
        <v>1478</v>
      </c>
      <c r="BR50">
        <v>0</v>
      </c>
      <c r="BS50">
        <v>0</v>
      </c>
      <c r="BT50">
        <f t="shared" si="21"/>
        <v>1478</v>
      </c>
      <c r="BU50">
        <v>0</v>
      </c>
      <c r="BV50">
        <f t="shared" si="22"/>
        <v>1478</v>
      </c>
      <c r="BW50">
        <v>23</v>
      </c>
      <c r="BX50">
        <f t="shared" si="23"/>
        <v>5</v>
      </c>
      <c r="BY50">
        <f t="shared" si="24"/>
        <v>64.260869565217391</v>
      </c>
      <c r="BZ50" t="s">
        <v>23</v>
      </c>
      <c r="CA50">
        <v>6000</v>
      </c>
    </row>
    <row r="51" spans="1:79" ht="17.25" customHeight="1" x14ac:dyDescent="0.3">
      <c r="A51" s="2">
        <v>44555</v>
      </c>
      <c r="B51" t="s">
        <v>122</v>
      </c>
      <c r="C51" t="s">
        <v>123</v>
      </c>
      <c r="D51" t="s">
        <v>27</v>
      </c>
      <c r="E51" t="s">
        <v>4</v>
      </c>
      <c r="F51">
        <v>998</v>
      </c>
      <c r="G51">
        <v>0</v>
      </c>
      <c r="H51">
        <v>0</v>
      </c>
      <c r="I51">
        <v>0</v>
      </c>
      <c r="J51">
        <f t="shared" si="0"/>
        <v>998</v>
      </c>
      <c r="K51">
        <v>0</v>
      </c>
      <c r="L51">
        <f t="shared" si="1"/>
        <v>998</v>
      </c>
      <c r="M51">
        <v>42</v>
      </c>
      <c r="N51">
        <v>1</v>
      </c>
      <c r="O51">
        <f t="shared" si="2"/>
        <v>23.761904761904763</v>
      </c>
      <c r="P51" t="s">
        <v>15</v>
      </c>
      <c r="Q51">
        <v>536</v>
      </c>
      <c r="R51">
        <v>0</v>
      </c>
      <c r="S51">
        <v>0</v>
      </c>
      <c r="T51">
        <v>0</v>
      </c>
      <c r="U51">
        <f t="shared" si="3"/>
        <v>536</v>
      </c>
      <c r="V51">
        <v>0</v>
      </c>
      <c r="W51">
        <f t="shared" si="4"/>
        <v>536</v>
      </c>
      <c r="X51">
        <v>6</v>
      </c>
      <c r="Y51">
        <v>2</v>
      </c>
      <c r="Z51">
        <f t="shared" si="5"/>
        <v>89.333333333333329</v>
      </c>
      <c r="AA51" t="s">
        <v>16</v>
      </c>
      <c r="AB51">
        <v>4114</v>
      </c>
      <c r="AC51">
        <v>0</v>
      </c>
      <c r="AE51">
        <v>0</v>
      </c>
      <c r="AF51">
        <f t="shared" si="6"/>
        <v>4114</v>
      </c>
      <c r="AG51">
        <v>0</v>
      </c>
      <c r="AH51">
        <f t="shared" si="7"/>
        <v>4114</v>
      </c>
      <c r="AI51">
        <v>101</v>
      </c>
      <c r="AJ51">
        <f t="shared" si="8"/>
        <v>6</v>
      </c>
      <c r="AK51">
        <f t="shared" si="25"/>
        <v>40.732673267326732</v>
      </c>
      <c r="AL51" t="s">
        <v>19</v>
      </c>
      <c r="AM51">
        <v>1002</v>
      </c>
      <c r="AN51">
        <v>0</v>
      </c>
      <c r="AO51">
        <v>0</v>
      </c>
      <c r="AP51">
        <f t="shared" si="9"/>
        <v>1002</v>
      </c>
      <c r="AQ51">
        <v>500</v>
      </c>
      <c r="AR51">
        <f t="shared" si="10"/>
        <v>1502</v>
      </c>
      <c r="AS51">
        <v>37</v>
      </c>
      <c r="AT51">
        <f t="shared" si="11"/>
        <v>6</v>
      </c>
      <c r="AU51">
        <f t="shared" si="12"/>
        <v>40.594594594594597</v>
      </c>
      <c r="AV51" t="s">
        <v>20</v>
      </c>
      <c r="AW51">
        <v>2718</v>
      </c>
      <c r="AX51">
        <v>0</v>
      </c>
      <c r="AY51">
        <v>-34</v>
      </c>
      <c r="AZ51">
        <f t="shared" si="13"/>
        <v>2684</v>
      </c>
      <c r="BA51">
        <v>0</v>
      </c>
      <c r="BB51">
        <f t="shared" si="14"/>
        <v>2684</v>
      </c>
      <c r="BC51">
        <v>66</v>
      </c>
      <c r="BD51">
        <f t="shared" si="15"/>
        <v>7</v>
      </c>
      <c r="BE51">
        <f t="shared" si="16"/>
        <v>40.666666666666664</v>
      </c>
      <c r="BF51" t="s">
        <v>21</v>
      </c>
      <c r="BG51">
        <v>989</v>
      </c>
      <c r="BH51">
        <v>0</v>
      </c>
      <c r="BI51">
        <v>0</v>
      </c>
      <c r="BJ51">
        <f t="shared" si="17"/>
        <v>989</v>
      </c>
      <c r="BK51">
        <v>0</v>
      </c>
      <c r="BL51">
        <f t="shared" si="18"/>
        <v>989</v>
      </c>
      <c r="BM51">
        <v>30</v>
      </c>
      <c r="BN51">
        <f t="shared" si="19"/>
        <v>5</v>
      </c>
      <c r="BO51">
        <f t="shared" si="20"/>
        <v>32.966666666666669</v>
      </c>
      <c r="BP51" t="s">
        <v>22</v>
      </c>
      <c r="BQ51">
        <v>2904</v>
      </c>
      <c r="BR51">
        <v>0</v>
      </c>
      <c r="BS51">
        <v>-17</v>
      </c>
      <c r="BT51">
        <f t="shared" si="21"/>
        <v>2887</v>
      </c>
      <c r="BU51">
        <v>0</v>
      </c>
      <c r="BV51">
        <f t="shared" si="22"/>
        <v>2887</v>
      </c>
      <c r="BW51">
        <v>33</v>
      </c>
      <c r="BX51">
        <f t="shared" si="23"/>
        <v>5</v>
      </c>
      <c r="BY51">
        <f t="shared" si="24"/>
        <v>87.484848484848484</v>
      </c>
      <c r="BZ51" t="s">
        <v>23</v>
      </c>
      <c r="CA51">
        <v>10500</v>
      </c>
    </row>
    <row r="52" spans="1:79" ht="17.25" customHeight="1" x14ac:dyDescent="0.3">
      <c r="A52" s="2">
        <v>44555</v>
      </c>
      <c r="B52" t="s">
        <v>124</v>
      </c>
      <c r="C52" t="s">
        <v>125</v>
      </c>
      <c r="D52" t="s">
        <v>27</v>
      </c>
      <c r="E52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P52" t="s">
        <v>15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2">
        <v>44555</v>
      </c>
      <c r="B53" t="s">
        <v>126</v>
      </c>
      <c r="C53" t="s">
        <v>127</v>
      </c>
      <c r="D53" t="s">
        <v>27</v>
      </c>
      <c r="E53" t="s">
        <v>4</v>
      </c>
      <c r="F53">
        <v>1083</v>
      </c>
      <c r="G53">
        <v>579</v>
      </c>
      <c r="H53">
        <v>0</v>
      </c>
      <c r="I53">
        <v>0</v>
      </c>
      <c r="J53">
        <f t="shared" si="0"/>
        <v>1662</v>
      </c>
      <c r="K53">
        <v>0</v>
      </c>
      <c r="L53">
        <f t="shared" si="1"/>
        <v>1662</v>
      </c>
      <c r="M53">
        <v>111</v>
      </c>
      <c r="N53">
        <v>1</v>
      </c>
      <c r="O53">
        <f t="shared" si="2"/>
        <v>14.972972972972974</v>
      </c>
      <c r="P53" t="s">
        <v>15</v>
      </c>
      <c r="Q53">
        <v>475</v>
      </c>
      <c r="R53">
        <v>1320</v>
      </c>
      <c r="S53">
        <v>0</v>
      </c>
      <c r="T53">
        <v>0</v>
      </c>
      <c r="U53">
        <f t="shared" si="3"/>
        <v>1795</v>
      </c>
      <c r="V53">
        <v>0</v>
      </c>
      <c r="W53">
        <f t="shared" si="4"/>
        <v>1795</v>
      </c>
      <c r="X53">
        <v>20</v>
      </c>
      <c r="Y53">
        <v>2</v>
      </c>
      <c r="Z53">
        <f t="shared" si="5"/>
        <v>89.75</v>
      </c>
      <c r="AA53" t="s">
        <v>16</v>
      </c>
      <c r="AB53">
        <v>688</v>
      </c>
      <c r="AC53">
        <v>0</v>
      </c>
      <c r="AE53">
        <v>-11</v>
      </c>
      <c r="AF53">
        <f t="shared" si="6"/>
        <v>677</v>
      </c>
      <c r="AG53">
        <v>2000</v>
      </c>
      <c r="AH53">
        <f t="shared" si="7"/>
        <v>2677</v>
      </c>
      <c r="AI53">
        <v>30</v>
      </c>
      <c r="AJ53">
        <f t="shared" si="8"/>
        <v>6</v>
      </c>
      <c r="AK53">
        <f t="shared" si="25"/>
        <v>89.233333333333334</v>
      </c>
      <c r="AL53" t="s">
        <v>19</v>
      </c>
      <c r="AM53">
        <v>2256</v>
      </c>
      <c r="AN53">
        <v>340</v>
      </c>
      <c r="AO53">
        <v>0</v>
      </c>
      <c r="AP53">
        <f t="shared" si="9"/>
        <v>2596</v>
      </c>
      <c r="AQ53">
        <v>0</v>
      </c>
      <c r="AR53">
        <f t="shared" si="10"/>
        <v>2596</v>
      </c>
      <c r="AS53">
        <v>20</v>
      </c>
      <c r="AT53">
        <f t="shared" si="11"/>
        <v>6</v>
      </c>
      <c r="AU53">
        <f t="shared" si="12"/>
        <v>129.80000000000001</v>
      </c>
      <c r="AV53" t="s">
        <v>20</v>
      </c>
      <c r="AW53">
        <v>511</v>
      </c>
      <c r="AX53">
        <v>278</v>
      </c>
      <c r="AY53">
        <v>0</v>
      </c>
      <c r="AZ53">
        <f t="shared" si="13"/>
        <v>789</v>
      </c>
      <c r="BA53">
        <v>0</v>
      </c>
      <c r="BB53">
        <f t="shared" si="14"/>
        <v>789</v>
      </c>
      <c r="BC53">
        <v>21</v>
      </c>
      <c r="BD53">
        <f t="shared" si="15"/>
        <v>7</v>
      </c>
      <c r="BE53">
        <f t="shared" si="16"/>
        <v>37.571428571428569</v>
      </c>
      <c r="BF53" t="s">
        <v>21</v>
      </c>
      <c r="BG53">
        <v>138</v>
      </c>
      <c r="BH53">
        <v>570</v>
      </c>
      <c r="BI53">
        <v>0</v>
      </c>
      <c r="BJ53">
        <f t="shared" si="17"/>
        <v>708</v>
      </c>
      <c r="BK53">
        <v>0</v>
      </c>
      <c r="BL53">
        <f t="shared" si="18"/>
        <v>708</v>
      </c>
      <c r="BM53">
        <v>11</v>
      </c>
      <c r="BN53">
        <f t="shared" si="19"/>
        <v>5</v>
      </c>
      <c r="BO53">
        <f t="shared" si="20"/>
        <v>64.36363636363636</v>
      </c>
      <c r="BP53" t="s">
        <v>22</v>
      </c>
      <c r="BQ53">
        <v>2019</v>
      </c>
      <c r="BR53">
        <v>450</v>
      </c>
      <c r="BS53">
        <v>0</v>
      </c>
      <c r="BT53">
        <f t="shared" si="21"/>
        <v>2469</v>
      </c>
      <c r="BU53">
        <v>0</v>
      </c>
      <c r="BV53">
        <f t="shared" si="22"/>
        <v>2469</v>
      </c>
      <c r="BW53">
        <v>37</v>
      </c>
      <c r="BX53">
        <f t="shared" si="23"/>
        <v>5</v>
      </c>
      <c r="BY53">
        <f t="shared" si="24"/>
        <v>66.729729729729726</v>
      </c>
      <c r="BZ53" t="s">
        <v>23</v>
      </c>
      <c r="CA53">
        <v>5596</v>
      </c>
    </row>
    <row r="54" spans="1:79" ht="17.25" customHeight="1" x14ac:dyDescent="0.3">
      <c r="A54" s="2">
        <v>44555</v>
      </c>
      <c r="B54" t="s">
        <v>128</v>
      </c>
      <c r="C54" t="s">
        <v>129</v>
      </c>
      <c r="D54" t="s">
        <v>27</v>
      </c>
      <c r="E54" t="s">
        <v>4</v>
      </c>
      <c r="F54">
        <v>36</v>
      </c>
      <c r="G54">
        <v>0</v>
      </c>
      <c r="H54">
        <v>0</v>
      </c>
      <c r="I54">
        <v>0</v>
      </c>
      <c r="J54">
        <f t="shared" si="0"/>
        <v>36</v>
      </c>
      <c r="K54">
        <v>30</v>
      </c>
      <c r="L54">
        <f t="shared" si="1"/>
        <v>66</v>
      </c>
      <c r="M54">
        <v>2</v>
      </c>
      <c r="N54">
        <v>1</v>
      </c>
      <c r="O54">
        <f t="shared" si="2"/>
        <v>33</v>
      </c>
      <c r="P54" t="s">
        <v>15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186</v>
      </c>
      <c r="AC54">
        <v>0</v>
      </c>
      <c r="AE54">
        <v>0</v>
      </c>
      <c r="AF54">
        <f t="shared" si="6"/>
        <v>186</v>
      </c>
      <c r="AG54">
        <v>0</v>
      </c>
      <c r="AH54">
        <f t="shared" si="7"/>
        <v>186</v>
      </c>
      <c r="AI54">
        <v>17</v>
      </c>
      <c r="AJ54">
        <f t="shared" si="8"/>
        <v>6</v>
      </c>
      <c r="AK54">
        <f t="shared" si="25"/>
        <v>10.941176470588236</v>
      </c>
      <c r="AL54" t="s">
        <v>19</v>
      </c>
      <c r="AM54">
        <v>43</v>
      </c>
      <c r="AN54">
        <v>0</v>
      </c>
      <c r="AO54">
        <v>0</v>
      </c>
      <c r="AP54">
        <f t="shared" si="9"/>
        <v>43</v>
      </c>
      <c r="AQ54">
        <v>90</v>
      </c>
      <c r="AR54">
        <f t="shared" si="10"/>
        <v>133</v>
      </c>
      <c r="AS54">
        <v>10</v>
      </c>
      <c r="AT54">
        <f t="shared" si="11"/>
        <v>6</v>
      </c>
      <c r="AU54">
        <f t="shared" si="12"/>
        <v>13.3</v>
      </c>
      <c r="AV54" t="s">
        <v>20</v>
      </c>
      <c r="AW54">
        <v>29</v>
      </c>
      <c r="AX54">
        <v>0</v>
      </c>
      <c r="AY54">
        <v>0</v>
      </c>
      <c r="AZ54">
        <f t="shared" si="13"/>
        <v>29</v>
      </c>
      <c r="BA54">
        <v>0</v>
      </c>
      <c r="BB54">
        <f t="shared" si="14"/>
        <v>29</v>
      </c>
      <c r="BC54">
        <v>5</v>
      </c>
      <c r="BD54">
        <f t="shared" si="15"/>
        <v>7</v>
      </c>
      <c r="BE54">
        <f t="shared" si="16"/>
        <v>5.8</v>
      </c>
      <c r="BF54" t="s">
        <v>21</v>
      </c>
      <c r="BG54">
        <v>44</v>
      </c>
      <c r="BH54">
        <v>90</v>
      </c>
      <c r="BI54">
        <v>0</v>
      </c>
      <c r="BJ54">
        <f t="shared" si="17"/>
        <v>134</v>
      </c>
      <c r="BK54">
        <v>0</v>
      </c>
      <c r="BL54">
        <f t="shared" si="18"/>
        <v>134</v>
      </c>
      <c r="BM54">
        <v>6</v>
      </c>
      <c r="BN54">
        <f t="shared" si="19"/>
        <v>5</v>
      </c>
      <c r="BO54">
        <f t="shared" si="20"/>
        <v>22.333333333333332</v>
      </c>
      <c r="BP54" t="s">
        <v>22</v>
      </c>
      <c r="BQ54">
        <v>42</v>
      </c>
      <c r="BR54">
        <v>82</v>
      </c>
      <c r="BS54">
        <v>0</v>
      </c>
      <c r="BT54">
        <f t="shared" si="21"/>
        <v>124</v>
      </c>
      <c r="BU54">
        <v>0</v>
      </c>
      <c r="BV54">
        <f t="shared" si="22"/>
        <v>124</v>
      </c>
      <c r="BW54">
        <v>7</v>
      </c>
      <c r="BX54">
        <f t="shared" si="23"/>
        <v>5</v>
      </c>
      <c r="BY54">
        <f t="shared" si="24"/>
        <v>17.714285714285715</v>
      </c>
      <c r="BZ54" t="s">
        <v>23</v>
      </c>
      <c r="CA54">
        <v>0</v>
      </c>
    </row>
    <row r="55" spans="1:79" ht="17.25" customHeight="1" x14ac:dyDescent="0.3">
      <c r="A55" s="2">
        <v>44555</v>
      </c>
      <c r="B55" t="s">
        <v>130</v>
      </c>
      <c r="C55" t="s">
        <v>131</v>
      </c>
      <c r="D55" t="s">
        <v>27</v>
      </c>
      <c r="E55" t="s">
        <v>4</v>
      </c>
      <c r="F55">
        <v>456</v>
      </c>
      <c r="G55">
        <v>0</v>
      </c>
      <c r="H55">
        <v>0</v>
      </c>
      <c r="I55">
        <v>0</v>
      </c>
      <c r="J55">
        <f t="shared" si="0"/>
        <v>456</v>
      </c>
      <c r="K55">
        <v>0</v>
      </c>
      <c r="L55">
        <f t="shared" si="1"/>
        <v>456</v>
      </c>
      <c r="M55">
        <v>27</v>
      </c>
      <c r="N55">
        <v>1</v>
      </c>
      <c r="O55">
        <f t="shared" si="2"/>
        <v>16.888888888888889</v>
      </c>
      <c r="P55" t="s">
        <v>15</v>
      </c>
      <c r="Q55">
        <v>425</v>
      </c>
      <c r="R55">
        <v>0</v>
      </c>
      <c r="S55">
        <v>0</v>
      </c>
      <c r="T55">
        <v>0</v>
      </c>
      <c r="U55">
        <f t="shared" si="3"/>
        <v>425</v>
      </c>
      <c r="V55">
        <v>0</v>
      </c>
      <c r="W55">
        <f t="shared" si="4"/>
        <v>425</v>
      </c>
      <c r="X55">
        <v>17</v>
      </c>
      <c r="Y55">
        <v>2</v>
      </c>
      <c r="Z55">
        <f t="shared" si="5"/>
        <v>25</v>
      </c>
      <c r="AA55" t="s">
        <v>16</v>
      </c>
      <c r="AB55">
        <v>2848</v>
      </c>
      <c r="AC55">
        <v>0</v>
      </c>
      <c r="AE55">
        <v>0</v>
      </c>
      <c r="AF55">
        <f t="shared" si="6"/>
        <v>2848</v>
      </c>
      <c r="AG55">
        <v>0</v>
      </c>
      <c r="AH55">
        <f t="shared" si="7"/>
        <v>2848</v>
      </c>
      <c r="AI55">
        <v>83</v>
      </c>
      <c r="AJ55">
        <f t="shared" si="8"/>
        <v>6</v>
      </c>
      <c r="AK55">
        <f t="shared" si="25"/>
        <v>34.313253012048193</v>
      </c>
      <c r="AL55" t="s">
        <v>19</v>
      </c>
      <c r="AM55">
        <v>359</v>
      </c>
      <c r="AN55">
        <v>80</v>
      </c>
      <c r="AO55">
        <v>0</v>
      </c>
      <c r="AP55">
        <f t="shared" si="9"/>
        <v>439</v>
      </c>
      <c r="AQ55">
        <v>900</v>
      </c>
      <c r="AR55">
        <f t="shared" si="10"/>
        <v>1339</v>
      </c>
      <c r="AS55">
        <v>33</v>
      </c>
      <c r="AT55">
        <f t="shared" si="11"/>
        <v>6</v>
      </c>
      <c r="AU55">
        <f t="shared" si="12"/>
        <v>40.575757575757578</v>
      </c>
      <c r="AV55" t="s">
        <v>20</v>
      </c>
      <c r="AW55">
        <v>326</v>
      </c>
      <c r="AX55">
        <v>0</v>
      </c>
      <c r="AY55">
        <v>0</v>
      </c>
      <c r="AZ55">
        <f t="shared" si="13"/>
        <v>326</v>
      </c>
      <c r="BA55">
        <v>0</v>
      </c>
      <c r="BB55">
        <f t="shared" si="14"/>
        <v>326</v>
      </c>
      <c r="BC55">
        <v>20</v>
      </c>
      <c r="BD55">
        <f t="shared" si="15"/>
        <v>7</v>
      </c>
      <c r="BE55">
        <f t="shared" si="16"/>
        <v>16.3</v>
      </c>
      <c r="BF55" t="s">
        <v>21</v>
      </c>
      <c r="BG55">
        <v>557</v>
      </c>
      <c r="BH55">
        <v>0</v>
      </c>
      <c r="BI55">
        <v>0</v>
      </c>
      <c r="BJ55">
        <f t="shared" si="17"/>
        <v>557</v>
      </c>
      <c r="BK55">
        <v>0</v>
      </c>
      <c r="BL55">
        <f t="shared" si="18"/>
        <v>557</v>
      </c>
      <c r="BM55">
        <v>17</v>
      </c>
      <c r="BN55">
        <f t="shared" si="19"/>
        <v>5</v>
      </c>
      <c r="BO55">
        <f t="shared" si="20"/>
        <v>32.764705882352942</v>
      </c>
      <c r="BP55" t="s">
        <v>22</v>
      </c>
      <c r="BQ55">
        <v>2393</v>
      </c>
      <c r="BR55">
        <v>0</v>
      </c>
      <c r="BS55">
        <v>0</v>
      </c>
      <c r="BT55">
        <f t="shared" si="21"/>
        <v>2393</v>
      </c>
      <c r="BU55">
        <v>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11700</v>
      </c>
    </row>
    <row r="56" spans="1:79" ht="17.25" customHeight="1" x14ac:dyDescent="0.3">
      <c r="A56" s="2">
        <v>44555</v>
      </c>
      <c r="B56" t="s">
        <v>132</v>
      </c>
      <c r="C56" t="s">
        <v>133</v>
      </c>
      <c r="D56" t="s">
        <v>27</v>
      </c>
      <c r="E56" t="s">
        <v>4</v>
      </c>
      <c r="F56">
        <v>592</v>
      </c>
      <c r="G56">
        <v>1082</v>
      </c>
      <c r="H56">
        <v>0</v>
      </c>
      <c r="I56">
        <v>-133</v>
      </c>
      <c r="J56">
        <f t="shared" si="0"/>
        <v>1541</v>
      </c>
      <c r="K56">
        <v>419</v>
      </c>
      <c r="L56">
        <f t="shared" si="1"/>
        <v>1960</v>
      </c>
      <c r="M56">
        <v>144</v>
      </c>
      <c r="N56">
        <v>1</v>
      </c>
      <c r="O56">
        <f t="shared" si="2"/>
        <v>13.611111111111111</v>
      </c>
      <c r="P56" t="s">
        <v>15</v>
      </c>
      <c r="Q56">
        <v>49</v>
      </c>
      <c r="R56">
        <v>1955</v>
      </c>
      <c r="S56">
        <v>0</v>
      </c>
      <c r="T56">
        <v>0</v>
      </c>
      <c r="U56">
        <f t="shared" si="3"/>
        <v>2004</v>
      </c>
      <c r="V56">
        <v>0</v>
      </c>
      <c r="W56">
        <f t="shared" si="4"/>
        <v>2004</v>
      </c>
      <c r="X56">
        <v>86</v>
      </c>
      <c r="Y56">
        <v>2</v>
      </c>
      <c r="Z56">
        <f t="shared" si="5"/>
        <v>23.302325581395348</v>
      </c>
      <c r="AA56" t="s">
        <v>16</v>
      </c>
      <c r="AB56">
        <v>9538</v>
      </c>
      <c r="AC56">
        <v>1500</v>
      </c>
      <c r="AE56">
        <v>-44</v>
      </c>
      <c r="AF56">
        <f t="shared" si="6"/>
        <v>10994</v>
      </c>
      <c r="AG56">
        <v>3000</v>
      </c>
      <c r="AH56">
        <f t="shared" si="7"/>
        <v>13994</v>
      </c>
      <c r="AI56">
        <v>320</v>
      </c>
      <c r="AJ56">
        <f t="shared" si="8"/>
        <v>6</v>
      </c>
      <c r="AK56">
        <f t="shared" si="25"/>
        <v>43.731250000000003</v>
      </c>
      <c r="AL56" t="s">
        <v>19</v>
      </c>
      <c r="AM56">
        <v>8033</v>
      </c>
      <c r="AN56">
        <v>8333</v>
      </c>
      <c r="AO56">
        <v>-2</v>
      </c>
      <c r="AP56">
        <f t="shared" si="9"/>
        <v>16364</v>
      </c>
      <c r="AQ56">
        <v>0</v>
      </c>
      <c r="AR56">
        <f t="shared" si="10"/>
        <v>16364</v>
      </c>
      <c r="AS56">
        <v>276</v>
      </c>
      <c r="AT56">
        <f t="shared" si="11"/>
        <v>6</v>
      </c>
      <c r="AU56">
        <f t="shared" si="12"/>
        <v>59.289855072463766</v>
      </c>
      <c r="AV56" t="s">
        <v>20</v>
      </c>
      <c r="AW56">
        <v>7156</v>
      </c>
      <c r="AX56">
        <v>15509</v>
      </c>
      <c r="AY56">
        <v>0</v>
      </c>
      <c r="AZ56">
        <f t="shared" si="13"/>
        <v>22665</v>
      </c>
      <c r="BA56">
        <v>0</v>
      </c>
      <c r="BB56">
        <f t="shared" si="14"/>
        <v>22665</v>
      </c>
      <c r="BC56">
        <v>235</v>
      </c>
      <c r="BD56">
        <f t="shared" si="15"/>
        <v>7</v>
      </c>
      <c r="BE56">
        <f t="shared" si="16"/>
        <v>96.446808510638292</v>
      </c>
      <c r="BF56" t="s">
        <v>21</v>
      </c>
      <c r="BG56">
        <v>906</v>
      </c>
      <c r="BH56">
        <v>11318</v>
      </c>
      <c r="BI56">
        <v>-7</v>
      </c>
      <c r="BJ56">
        <f t="shared" si="17"/>
        <v>12217</v>
      </c>
      <c r="BK56">
        <v>0</v>
      </c>
      <c r="BL56">
        <f t="shared" si="18"/>
        <v>12217</v>
      </c>
      <c r="BM56">
        <v>339</v>
      </c>
      <c r="BN56">
        <f t="shared" si="19"/>
        <v>5</v>
      </c>
      <c r="BO56">
        <f t="shared" si="20"/>
        <v>36.038348082595867</v>
      </c>
      <c r="BP56" t="s">
        <v>22</v>
      </c>
      <c r="BQ56">
        <v>2547</v>
      </c>
      <c r="BR56">
        <v>2011</v>
      </c>
      <c r="BS56">
        <v>-40</v>
      </c>
      <c r="BT56">
        <f t="shared" si="21"/>
        <v>4518</v>
      </c>
      <c r="BU56">
        <v>850</v>
      </c>
      <c r="BV56">
        <f t="shared" si="22"/>
        <v>5368</v>
      </c>
      <c r="BW56">
        <v>181</v>
      </c>
      <c r="BX56">
        <f t="shared" si="23"/>
        <v>5</v>
      </c>
      <c r="BY56">
        <f t="shared" si="24"/>
        <v>29.657458563535911</v>
      </c>
      <c r="BZ56" t="s">
        <v>23</v>
      </c>
      <c r="CA56">
        <v>52925</v>
      </c>
    </row>
    <row r="57" spans="1:79" ht="17.25" customHeight="1" x14ac:dyDescent="0.3">
      <c r="A57" s="2">
        <v>44555</v>
      </c>
      <c r="B57" t="s">
        <v>134</v>
      </c>
      <c r="C57" t="s">
        <v>135</v>
      </c>
      <c r="D57" t="s">
        <v>27</v>
      </c>
      <c r="E57" t="s">
        <v>4</v>
      </c>
      <c r="F57">
        <v>542</v>
      </c>
      <c r="G57">
        <v>200</v>
      </c>
      <c r="H57">
        <v>0</v>
      </c>
      <c r="I57">
        <v>-36</v>
      </c>
      <c r="J57">
        <f t="shared" si="0"/>
        <v>706</v>
      </c>
      <c r="K57">
        <v>1000</v>
      </c>
      <c r="L57">
        <f t="shared" si="1"/>
        <v>1706</v>
      </c>
      <c r="M57">
        <v>117</v>
      </c>
      <c r="N57">
        <v>1</v>
      </c>
      <c r="O57">
        <f t="shared" si="2"/>
        <v>14.581196581196581</v>
      </c>
      <c r="P57" t="s">
        <v>15</v>
      </c>
      <c r="Q57">
        <v>985</v>
      </c>
      <c r="R57">
        <v>0</v>
      </c>
      <c r="S57">
        <v>0</v>
      </c>
      <c r="T57">
        <v>0</v>
      </c>
      <c r="U57">
        <f t="shared" si="3"/>
        <v>985</v>
      </c>
      <c r="V57">
        <v>0</v>
      </c>
      <c r="W57">
        <f t="shared" si="4"/>
        <v>985</v>
      </c>
      <c r="X57">
        <v>43</v>
      </c>
      <c r="Y57">
        <v>2</v>
      </c>
      <c r="Z57">
        <f t="shared" si="5"/>
        <v>22.906976744186046</v>
      </c>
      <c r="AA57" t="s">
        <v>16</v>
      </c>
      <c r="AB57">
        <v>1207</v>
      </c>
      <c r="AC57">
        <v>0</v>
      </c>
      <c r="AE57">
        <v>-69</v>
      </c>
      <c r="AF57">
        <f t="shared" si="6"/>
        <v>1138</v>
      </c>
      <c r="AG57">
        <v>600</v>
      </c>
      <c r="AH57">
        <f t="shared" si="7"/>
        <v>1738</v>
      </c>
      <c r="AI57">
        <v>50</v>
      </c>
      <c r="AJ57">
        <f t="shared" si="8"/>
        <v>6</v>
      </c>
      <c r="AK57">
        <f t="shared" si="25"/>
        <v>34.76</v>
      </c>
      <c r="AL57" t="s">
        <v>19</v>
      </c>
      <c r="AM57">
        <v>1333</v>
      </c>
      <c r="AN57">
        <v>0</v>
      </c>
      <c r="AO57">
        <v>-19</v>
      </c>
      <c r="AP57">
        <f t="shared" si="9"/>
        <v>1314</v>
      </c>
      <c r="AQ57">
        <v>0</v>
      </c>
      <c r="AR57">
        <f t="shared" si="10"/>
        <v>1314</v>
      </c>
      <c r="AS57">
        <v>20</v>
      </c>
      <c r="AT57">
        <f t="shared" si="11"/>
        <v>6</v>
      </c>
      <c r="AU57">
        <f t="shared" si="12"/>
        <v>65.7</v>
      </c>
      <c r="AV57" t="s">
        <v>20</v>
      </c>
      <c r="AW57">
        <v>372</v>
      </c>
      <c r="AX57">
        <v>50</v>
      </c>
      <c r="AY57">
        <v>-6</v>
      </c>
      <c r="AZ57">
        <f t="shared" si="13"/>
        <v>416</v>
      </c>
      <c r="BA57">
        <v>0</v>
      </c>
      <c r="BB57">
        <f t="shared" si="14"/>
        <v>416</v>
      </c>
      <c r="BC57">
        <v>20</v>
      </c>
      <c r="BD57">
        <f t="shared" si="15"/>
        <v>7</v>
      </c>
      <c r="BE57">
        <f t="shared" si="16"/>
        <v>20.8</v>
      </c>
      <c r="BF57" t="s">
        <v>21</v>
      </c>
      <c r="BG57">
        <v>582</v>
      </c>
      <c r="BH57">
        <v>100</v>
      </c>
      <c r="BI57">
        <v>0</v>
      </c>
      <c r="BJ57">
        <f t="shared" si="17"/>
        <v>682</v>
      </c>
      <c r="BK57">
        <v>0</v>
      </c>
      <c r="BL57">
        <f t="shared" si="18"/>
        <v>682</v>
      </c>
      <c r="BM57">
        <v>17</v>
      </c>
      <c r="BN57">
        <f t="shared" si="19"/>
        <v>5</v>
      </c>
      <c r="BO57">
        <f t="shared" si="20"/>
        <v>40.117647058823529</v>
      </c>
      <c r="BP57" t="s">
        <v>22</v>
      </c>
      <c r="BQ57">
        <v>832</v>
      </c>
      <c r="BR57">
        <v>970</v>
      </c>
      <c r="BS57">
        <v>-40</v>
      </c>
      <c r="BT57">
        <f t="shared" si="21"/>
        <v>1762</v>
      </c>
      <c r="BU57">
        <v>0</v>
      </c>
      <c r="BV57">
        <f t="shared" si="22"/>
        <v>1762</v>
      </c>
      <c r="BW57">
        <v>38</v>
      </c>
      <c r="BX57">
        <f t="shared" si="23"/>
        <v>5</v>
      </c>
      <c r="BY57">
        <f t="shared" si="24"/>
        <v>46.368421052631582</v>
      </c>
      <c r="BZ57" t="s">
        <v>23</v>
      </c>
      <c r="CA57">
        <v>3803</v>
      </c>
    </row>
    <row r="58" spans="1:79" ht="17.25" customHeight="1" x14ac:dyDescent="0.3">
      <c r="A58" s="2">
        <v>44555</v>
      </c>
      <c r="B58" t="s">
        <v>136</v>
      </c>
      <c r="C58" t="s">
        <v>137</v>
      </c>
      <c r="D58" t="s">
        <v>27</v>
      </c>
      <c r="E58" t="s">
        <v>4</v>
      </c>
      <c r="F58">
        <v>538</v>
      </c>
      <c r="G58">
        <v>0</v>
      </c>
      <c r="H58">
        <v>0</v>
      </c>
      <c r="I58">
        <v>0</v>
      </c>
      <c r="J58">
        <f t="shared" si="0"/>
        <v>538</v>
      </c>
      <c r="K58">
        <v>0</v>
      </c>
      <c r="L58">
        <f t="shared" si="1"/>
        <v>538</v>
      </c>
      <c r="M58">
        <v>8</v>
      </c>
      <c r="N58">
        <v>1</v>
      </c>
      <c r="O58">
        <f t="shared" si="2"/>
        <v>67.25</v>
      </c>
      <c r="P58" t="s">
        <v>15</v>
      </c>
      <c r="Q58">
        <v>279</v>
      </c>
      <c r="R58">
        <v>0</v>
      </c>
      <c r="S58">
        <v>0</v>
      </c>
      <c r="T58">
        <v>-5</v>
      </c>
      <c r="U58">
        <f t="shared" si="3"/>
        <v>274</v>
      </c>
      <c r="V58">
        <v>0</v>
      </c>
      <c r="W58">
        <f t="shared" si="4"/>
        <v>274</v>
      </c>
      <c r="X58">
        <v>16</v>
      </c>
      <c r="Y58">
        <v>2</v>
      </c>
      <c r="Z58">
        <f t="shared" si="5"/>
        <v>17.125</v>
      </c>
      <c r="AA58" t="s">
        <v>16</v>
      </c>
      <c r="AB58">
        <v>3064</v>
      </c>
      <c r="AC58">
        <v>0</v>
      </c>
      <c r="AE58">
        <v>0</v>
      </c>
      <c r="AF58">
        <f t="shared" si="6"/>
        <v>3064</v>
      </c>
      <c r="AG58">
        <v>0</v>
      </c>
      <c r="AH58">
        <f t="shared" si="7"/>
        <v>3064</v>
      </c>
      <c r="AI58">
        <v>12</v>
      </c>
      <c r="AJ58">
        <f t="shared" si="8"/>
        <v>6</v>
      </c>
      <c r="AK58">
        <f t="shared" si="25"/>
        <v>255.33333333333334</v>
      </c>
      <c r="AL58" t="s">
        <v>19</v>
      </c>
      <c r="AM58">
        <v>1147</v>
      </c>
      <c r="AN58">
        <v>0</v>
      </c>
      <c r="AO58">
        <v>0</v>
      </c>
      <c r="AP58">
        <f t="shared" si="9"/>
        <v>1147</v>
      </c>
      <c r="AQ58">
        <v>0</v>
      </c>
      <c r="AR58">
        <f t="shared" si="10"/>
        <v>1147</v>
      </c>
      <c r="AS58">
        <v>5</v>
      </c>
      <c r="AT58">
        <f t="shared" si="11"/>
        <v>6</v>
      </c>
      <c r="AU58">
        <f t="shared" si="12"/>
        <v>229.4</v>
      </c>
      <c r="AV58" t="s">
        <v>20</v>
      </c>
      <c r="AW58">
        <v>427</v>
      </c>
      <c r="AX58">
        <v>0</v>
      </c>
      <c r="AY58">
        <v>0</v>
      </c>
      <c r="AZ58">
        <f t="shared" si="13"/>
        <v>427</v>
      </c>
      <c r="BA58">
        <v>0</v>
      </c>
      <c r="BB58">
        <f t="shared" si="14"/>
        <v>427</v>
      </c>
      <c r="BC58">
        <v>4</v>
      </c>
      <c r="BD58">
        <f t="shared" si="15"/>
        <v>7</v>
      </c>
      <c r="BE58">
        <f t="shared" si="16"/>
        <v>106.75</v>
      </c>
      <c r="BF58" t="s">
        <v>21</v>
      </c>
      <c r="BG58">
        <v>533</v>
      </c>
      <c r="BH58">
        <v>0</v>
      </c>
      <c r="BI58">
        <v>0</v>
      </c>
      <c r="BJ58">
        <f t="shared" si="17"/>
        <v>533</v>
      </c>
      <c r="BK58">
        <v>0</v>
      </c>
      <c r="BL58">
        <f t="shared" si="18"/>
        <v>533</v>
      </c>
      <c r="BM58">
        <v>4</v>
      </c>
      <c r="BN58">
        <f t="shared" si="19"/>
        <v>5</v>
      </c>
      <c r="BO58">
        <f t="shared" si="20"/>
        <v>133.25</v>
      </c>
      <c r="BP58" t="s">
        <v>22</v>
      </c>
      <c r="BQ58">
        <v>365</v>
      </c>
      <c r="BR58">
        <v>0</v>
      </c>
      <c r="BS58">
        <v>0</v>
      </c>
      <c r="BT58">
        <f t="shared" si="21"/>
        <v>365</v>
      </c>
      <c r="BU58">
        <v>0</v>
      </c>
      <c r="BV58">
        <f t="shared" si="22"/>
        <v>365</v>
      </c>
      <c r="BW58">
        <v>15</v>
      </c>
      <c r="BX58">
        <f t="shared" si="23"/>
        <v>5</v>
      </c>
      <c r="BY58">
        <f t="shared" si="24"/>
        <v>24.333333333333332</v>
      </c>
      <c r="BZ58" t="s">
        <v>23</v>
      </c>
      <c r="CA58">
        <v>25306</v>
      </c>
    </row>
    <row r="59" spans="1:79" ht="17.25" customHeight="1" x14ac:dyDescent="0.3">
      <c r="A59" s="2">
        <v>44555</v>
      </c>
      <c r="B59" t="s">
        <v>138</v>
      </c>
      <c r="C59" t="s">
        <v>139</v>
      </c>
      <c r="D59" t="s">
        <v>27</v>
      </c>
      <c r="E59" t="s">
        <v>4</v>
      </c>
      <c r="F59">
        <v>1612</v>
      </c>
      <c r="G59">
        <v>0</v>
      </c>
      <c r="H59">
        <v>0</v>
      </c>
      <c r="I59">
        <v>-56</v>
      </c>
      <c r="J59">
        <f t="shared" si="0"/>
        <v>1556</v>
      </c>
      <c r="K59">
        <v>1145</v>
      </c>
      <c r="L59">
        <f t="shared" si="1"/>
        <v>2701</v>
      </c>
      <c r="M59">
        <v>249</v>
      </c>
      <c r="N59">
        <v>1</v>
      </c>
      <c r="O59">
        <f t="shared" si="2"/>
        <v>10.847389558232932</v>
      </c>
      <c r="P59" t="s">
        <v>15</v>
      </c>
      <c r="Q59">
        <v>273</v>
      </c>
      <c r="R59">
        <v>0</v>
      </c>
      <c r="S59">
        <v>0</v>
      </c>
      <c r="T59">
        <v>0</v>
      </c>
      <c r="U59">
        <f t="shared" si="3"/>
        <v>273</v>
      </c>
      <c r="V59">
        <v>0</v>
      </c>
      <c r="W59">
        <f t="shared" si="4"/>
        <v>273</v>
      </c>
      <c r="X59">
        <v>54</v>
      </c>
      <c r="Y59">
        <v>2</v>
      </c>
      <c r="Z59">
        <f t="shared" si="5"/>
        <v>5.0555555555555554</v>
      </c>
      <c r="AA59" t="s">
        <v>16</v>
      </c>
      <c r="AB59">
        <v>3808</v>
      </c>
      <c r="AC59">
        <v>0</v>
      </c>
      <c r="AE59">
        <v>-113</v>
      </c>
      <c r="AF59">
        <f t="shared" si="6"/>
        <v>3695</v>
      </c>
      <c r="AG59">
        <v>4000</v>
      </c>
      <c r="AH59">
        <f t="shared" si="7"/>
        <v>7695</v>
      </c>
      <c r="AI59">
        <v>623</v>
      </c>
      <c r="AJ59">
        <f t="shared" si="8"/>
        <v>6</v>
      </c>
      <c r="AK59">
        <f t="shared" si="25"/>
        <v>12.351524879614768</v>
      </c>
      <c r="AL59" t="s">
        <v>19</v>
      </c>
      <c r="AM59">
        <v>412</v>
      </c>
      <c r="AN59">
        <v>0</v>
      </c>
      <c r="AO59">
        <v>-115</v>
      </c>
      <c r="AP59">
        <f t="shared" si="9"/>
        <v>297</v>
      </c>
      <c r="AQ59">
        <v>2050</v>
      </c>
      <c r="AR59">
        <f t="shared" si="10"/>
        <v>2347</v>
      </c>
      <c r="AS59">
        <v>68</v>
      </c>
      <c r="AT59">
        <f t="shared" si="11"/>
        <v>6</v>
      </c>
      <c r="AU59">
        <f t="shared" si="12"/>
        <v>34.514705882352942</v>
      </c>
      <c r="AV59" t="s">
        <v>20</v>
      </c>
      <c r="AW59">
        <v>1618</v>
      </c>
      <c r="AX59">
        <v>0</v>
      </c>
      <c r="AY59">
        <v>-30</v>
      </c>
      <c r="AZ59">
        <f t="shared" si="13"/>
        <v>1588</v>
      </c>
      <c r="BA59">
        <v>0</v>
      </c>
      <c r="BB59">
        <f t="shared" si="14"/>
        <v>1588</v>
      </c>
      <c r="BC59">
        <v>82</v>
      </c>
      <c r="BD59">
        <f t="shared" si="15"/>
        <v>7</v>
      </c>
      <c r="BE59">
        <f t="shared" si="16"/>
        <v>19.365853658536587</v>
      </c>
      <c r="BF59" t="s">
        <v>21</v>
      </c>
      <c r="BG59">
        <v>712</v>
      </c>
      <c r="BH59">
        <v>40</v>
      </c>
      <c r="BI59">
        <v>-18</v>
      </c>
      <c r="BJ59">
        <f t="shared" si="17"/>
        <v>734</v>
      </c>
      <c r="BK59">
        <v>0</v>
      </c>
      <c r="BL59">
        <f t="shared" si="18"/>
        <v>734</v>
      </c>
      <c r="BM59">
        <v>103</v>
      </c>
      <c r="BN59">
        <f t="shared" si="19"/>
        <v>5</v>
      </c>
      <c r="BO59">
        <f t="shared" si="20"/>
        <v>7.1262135922330101</v>
      </c>
      <c r="BP59" t="s">
        <v>22</v>
      </c>
      <c r="BQ59">
        <v>1844</v>
      </c>
      <c r="BR59">
        <v>0</v>
      </c>
      <c r="BS59">
        <v>-10</v>
      </c>
      <c r="BT59">
        <f t="shared" si="21"/>
        <v>1834</v>
      </c>
      <c r="BU59">
        <v>0</v>
      </c>
      <c r="BV59">
        <f t="shared" si="22"/>
        <v>1834</v>
      </c>
      <c r="BW59">
        <v>66</v>
      </c>
      <c r="BX59">
        <f t="shared" si="23"/>
        <v>5</v>
      </c>
      <c r="BY59">
        <f t="shared" si="24"/>
        <v>27.787878787878789</v>
      </c>
      <c r="BZ59" t="s">
        <v>23</v>
      </c>
      <c r="CA59">
        <v>950</v>
      </c>
    </row>
    <row r="60" spans="1:79" ht="17.25" customHeight="1" x14ac:dyDescent="0.3">
      <c r="A60" s="2">
        <v>44555</v>
      </c>
      <c r="B60" t="s">
        <v>140</v>
      </c>
      <c r="C60" t="s">
        <v>141</v>
      </c>
      <c r="D60" t="s">
        <v>27</v>
      </c>
      <c r="E60" t="s">
        <v>4</v>
      </c>
      <c r="F60">
        <v>356</v>
      </c>
      <c r="G60">
        <v>0</v>
      </c>
      <c r="H60">
        <v>0</v>
      </c>
      <c r="I60">
        <v>0</v>
      </c>
      <c r="J60">
        <f t="shared" si="0"/>
        <v>356</v>
      </c>
      <c r="K60">
        <v>0</v>
      </c>
      <c r="L60">
        <f t="shared" si="1"/>
        <v>356</v>
      </c>
      <c r="M60">
        <v>2</v>
      </c>
      <c r="N60">
        <v>1</v>
      </c>
      <c r="O60">
        <f t="shared" si="2"/>
        <v>178</v>
      </c>
      <c r="P60" t="s">
        <v>15</v>
      </c>
      <c r="Q60">
        <v>175</v>
      </c>
      <c r="R60">
        <v>0</v>
      </c>
      <c r="S60">
        <v>0</v>
      </c>
      <c r="T60">
        <v>0</v>
      </c>
      <c r="U60">
        <f t="shared" si="3"/>
        <v>175</v>
      </c>
      <c r="V60">
        <v>0</v>
      </c>
      <c r="W60">
        <f t="shared" si="4"/>
        <v>175</v>
      </c>
      <c r="X60">
        <v>1</v>
      </c>
      <c r="Y60">
        <v>2</v>
      </c>
      <c r="Z60">
        <f t="shared" si="5"/>
        <v>175</v>
      </c>
      <c r="AA60" t="s">
        <v>16</v>
      </c>
      <c r="AB60">
        <v>673</v>
      </c>
      <c r="AC60">
        <v>0</v>
      </c>
      <c r="AE60">
        <v>0</v>
      </c>
      <c r="AF60">
        <f t="shared" si="6"/>
        <v>673</v>
      </c>
      <c r="AG60">
        <v>0</v>
      </c>
      <c r="AH60">
        <f t="shared" si="7"/>
        <v>673</v>
      </c>
      <c r="AI60">
        <v>15</v>
      </c>
      <c r="AJ60">
        <f t="shared" si="8"/>
        <v>6</v>
      </c>
      <c r="AK60">
        <f t="shared" si="25"/>
        <v>44.866666666666667</v>
      </c>
      <c r="AL60" t="s">
        <v>19</v>
      </c>
      <c r="AM60">
        <v>1076</v>
      </c>
      <c r="AN60">
        <v>340</v>
      </c>
      <c r="AO60">
        <v>-8</v>
      </c>
      <c r="AP60">
        <f t="shared" si="9"/>
        <v>1408</v>
      </c>
      <c r="AQ60">
        <v>0</v>
      </c>
      <c r="AR60">
        <f t="shared" si="10"/>
        <v>1408</v>
      </c>
      <c r="AS60">
        <v>23</v>
      </c>
      <c r="AT60">
        <f t="shared" si="11"/>
        <v>6</v>
      </c>
      <c r="AU60">
        <f t="shared" si="12"/>
        <v>61.217391304347828</v>
      </c>
      <c r="AV60" t="s">
        <v>20</v>
      </c>
      <c r="AW60">
        <v>52</v>
      </c>
      <c r="AX60">
        <v>0</v>
      </c>
      <c r="AY60">
        <v>0</v>
      </c>
      <c r="AZ60">
        <f t="shared" si="13"/>
        <v>52</v>
      </c>
      <c r="BA60">
        <v>0</v>
      </c>
      <c r="BB60">
        <f t="shared" si="14"/>
        <v>52</v>
      </c>
      <c r="BC60">
        <v>3</v>
      </c>
      <c r="BD60">
        <f t="shared" si="15"/>
        <v>7</v>
      </c>
      <c r="BE60">
        <f t="shared" si="16"/>
        <v>17.333333333333332</v>
      </c>
      <c r="BF60" t="s">
        <v>21</v>
      </c>
      <c r="BG60">
        <v>277</v>
      </c>
      <c r="BH60">
        <v>50</v>
      </c>
      <c r="BI60">
        <v>-20</v>
      </c>
      <c r="BJ60">
        <f t="shared" si="17"/>
        <v>307</v>
      </c>
      <c r="BK60">
        <v>0</v>
      </c>
      <c r="BL60">
        <f t="shared" si="18"/>
        <v>307</v>
      </c>
      <c r="BM60">
        <v>5</v>
      </c>
      <c r="BN60">
        <f t="shared" si="19"/>
        <v>5</v>
      </c>
      <c r="BO60">
        <f t="shared" si="20"/>
        <v>61.4</v>
      </c>
      <c r="BP60" t="s">
        <v>22</v>
      </c>
      <c r="BQ60">
        <v>960</v>
      </c>
      <c r="BR60">
        <v>0</v>
      </c>
      <c r="BS60">
        <v>0</v>
      </c>
      <c r="BT60">
        <f t="shared" si="21"/>
        <v>960</v>
      </c>
      <c r="BU60">
        <v>0</v>
      </c>
      <c r="BV60">
        <f t="shared" si="22"/>
        <v>960</v>
      </c>
      <c r="BW60">
        <v>17</v>
      </c>
      <c r="BX60">
        <f t="shared" si="23"/>
        <v>5</v>
      </c>
      <c r="BY60">
        <f t="shared" si="24"/>
        <v>56.470588235294116</v>
      </c>
      <c r="BZ60" t="s">
        <v>23</v>
      </c>
      <c r="CA60">
        <v>1440</v>
      </c>
    </row>
    <row r="61" spans="1:79" ht="17.25" customHeight="1" x14ac:dyDescent="0.3">
      <c r="A61" s="2">
        <v>44555</v>
      </c>
      <c r="B61" t="s">
        <v>142</v>
      </c>
      <c r="C61" t="s">
        <v>143</v>
      </c>
      <c r="D61" t="s">
        <v>27</v>
      </c>
      <c r="E61" t="s">
        <v>4</v>
      </c>
      <c r="F61">
        <v>445</v>
      </c>
      <c r="G61">
        <v>0</v>
      </c>
      <c r="H61">
        <v>0</v>
      </c>
      <c r="I61">
        <v>0</v>
      </c>
      <c r="J61">
        <f t="shared" si="0"/>
        <v>445</v>
      </c>
      <c r="K61">
        <v>300</v>
      </c>
      <c r="L61">
        <f t="shared" si="1"/>
        <v>745</v>
      </c>
      <c r="M61">
        <v>20</v>
      </c>
      <c r="N61">
        <v>1</v>
      </c>
      <c r="O61">
        <f t="shared" si="2"/>
        <v>37.25</v>
      </c>
      <c r="P61" t="s">
        <v>15</v>
      </c>
      <c r="Q61">
        <v>34</v>
      </c>
      <c r="R61">
        <v>0</v>
      </c>
      <c r="S61">
        <v>0</v>
      </c>
      <c r="T61">
        <v>0</v>
      </c>
      <c r="U61">
        <f t="shared" si="3"/>
        <v>34</v>
      </c>
      <c r="V61">
        <v>1262</v>
      </c>
      <c r="W61">
        <f t="shared" si="4"/>
        <v>1296</v>
      </c>
      <c r="X61">
        <v>10</v>
      </c>
      <c r="Y61">
        <v>2</v>
      </c>
      <c r="Z61">
        <f t="shared" si="5"/>
        <v>129.6</v>
      </c>
      <c r="AA61" t="s">
        <v>16</v>
      </c>
      <c r="AB61">
        <v>958</v>
      </c>
      <c r="AC61">
        <v>0</v>
      </c>
      <c r="AE61">
        <v>0</v>
      </c>
      <c r="AF61">
        <f t="shared" si="6"/>
        <v>958</v>
      </c>
      <c r="AG61">
        <v>0</v>
      </c>
      <c r="AH61">
        <f t="shared" si="7"/>
        <v>958</v>
      </c>
      <c r="AI61">
        <v>8</v>
      </c>
      <c r="AJ61">
        <f t="shared" si="8"/>
        <v>6</v>
      </c>
      <c r="AK61">
        <f t="shared" si="25"/>
        <v>119.75</v>
      </c>
      <c r="AL61" t="s">
        <v>19</v>
      </c>
      <c r="AM61">
        <v>838</v>
      </c>
      <c r="AN61">
        <v>0</v>
      </c>
      <c r="AO61">
        <v>0</v>
      </c>
      <c r="AP61">
        <f t="shared" si="9"/>
        <v>838</v>
      </c>
      <c r="AQ61">
        <v>0</v>
      </c>
      <c r="AR61">
        <f t="shared" si="10"/>
        <v>838</v>
      </c>
      <c r="AS61">
        <v>6</v>
      </c>
      <c r="AT61">
        <f t="shared" si="11"/>
        <v>6</v>
      </c>
      <c r="AU61">
        <f t="shared" si="12"/>
        <v>139.66666666666666</v>
      </c>
      <c r="AV61" t="s">
        <v>20</v>
      </c>
      <c r="AW61">
        <v>224</v>
      </c>
      <c r="AX61">
        <v>45</v>
      </c>
      <c r="AY61">
        <v>0</v>
      </c>
      <c r="AZ61">
        <f t="shared" si="13"/>
        <v>269</v>
      </c>
      <c r="BA61">
        <v>0</v>
      </c>
      <c r="BB61">
        <f t="shared" si="14"/>
        <v>269</v>
      </c>
      <c r="BC61">
        <v>2</v>
      </c>
      <c r="BD61">
        <f t="shared" si="15"/>
        <v>7</v>
      </c>
      <c r="BE61">
        <f t="shared" si="16"/>
        <v>134.5</v>
      </c>
      <c r="BF61" t="s">
        <v>21</v>
      </c>
      <c r="BG61">
        <v>206</v>
      </c>
      <c r="BH61">
        <v>312</v>
      </c>
      <c r="BI61">
        <v>0</v>
      </c>
      <c r="BJ61">
        <f t="shared" si="17"/>
        <v>518</v>
      </c>
      <c r="BK61">
        <v>0</v>
      </c>
      <c r="BL61">
        <f t="shared" si="18"/>
        <v>518</v>
      </c>
      <c r="BM61">
        <v>7</v>
      </c>
      <c r="BN61">
        <f t="shared" si="19"/>
        <v>5</v>
      </c>
      <c r="BO61">
        <f t="shared" si="20"/>
        <v>74</v>
      </c>
      <c r="BP61" t="s">
        <v>22</v>
      </c>
      <c r="BQ61">
        <v>828</v>
      </c>
      <c r="BR61">
        <v>63</v>
      </c>
      <c r="BS61">
        <v>-1</v>
      </c>
      <c r="BT61">
        <f t="shared" si="21"/>
        <v>890</v>
      </c>
      <c r="BU61">
        <v>0</v>
      </c>
      <c r="BV61">
        <f t="shared" si="22"/>
        <v>890</v>
      </c>
      <c r="BW61">
        <v>4</v>
      </c>
      <c r="BX61">
        <f t="shared" si="23"/>
        <v>5</v>
      </c>
      <c r="BY61">
        <f t="shared" si="24"/>
        <v>222.5</v>
      </c>
      <c r="BZ61" t="s">
        <v>23</v>
      </c>
      <c r="CA61">
        <v>6264</v>
      </c>
    </row>
    <row r="62" spans="1:79" ht="17.25" customHeight="1" x14ac:dyDescent="0.3">
      <c r="A62" s="2">
        <v>44555</v>
      </c>
      <c r="B62" t="s">
        <v>144</v>
      </c>
      <c r="C62" t="s">
        <v>145</v>
      </c>
      <c r="D62" t="s">
        <v>27</v>
      </c>
      <c r="E62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P62" t="s">
        <v>15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A62" t="s">
        <v>16</v>
      </c>
      <c r="AB62">
        <v>0</v>
      </c>
      <c r="AC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3</v>
      </c>
      <c r="AN62">
        <v>0</v>
      </c>
      <c r="AO62">
        <v>0</v>
      </c>
      <c r="AP62">
        <f t="shared" si="9"/>
        <v>3</v>
      </c>
      <c r="AQ62">
        <v>0</v>
      </c>
      <c r="AR62">
        <f t="shared" si="10"/>
        <v>3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2">
        <v>44555</v>
      </c>
      <c r="B63" t="s">
        <v>146</v>
      </c>
      <c r="C63" t="s">
        <v>147</v>
      </c>
      <c r="D63" t="s">
        <v>27</v>
      </c>
      <c r="E63" t="s">
        <v>4</v>
      </c>
      <c r="F63">
        <v>443</v>
      </c>
      <c r="G63">
        <v>0</v>
      </c>
      <c r="H63">
        <v>0</v>
      </c>
      <c r="I63">
        <v>0</v>
      </c>
      <c r="J63">
        <f t="shared" si="0"/>
        <v>443</v>
      </c>
      <c r="K63">
        <v>0</v>
      </c>
      <c r="L63">
        <f t="shared" si="1"/>
        <v>443</v>
      </c>
      <c r="M63">
        <v>11</v>
      </c>
      <c r="N63">
        <v>1</v>
      </c>
      <c r="O63">
        <f t="shared" si="2"/>
        <v>40.272727272727273</v>
      </c>
      <c r="P63" t="s">
        <v>15</v>
      </c>
      <c r="Q63">
        <v>222</v>
      </c>
      <c r="R63">
        <v>0</v>
      </c>
      <c r="S63">
        <v>0</v>
      </c>
      <c r="T63">
        <v>0</v>
      </c>
      <c r="U63">
        <f t="shared" si="3"/>
        <v>222</v>
      </c>
      <c r="V63">
        <v>0</v>
      </c>
      <c r="W63">
        <f t="shared" si="4"/>
        <v>222</v>
      </c>
      <c r="X63">
        <v>2</v>
      </c>
      <c r="Y63">
        <v>2</v>
      </c>
      <c r="Z63">
        <f t="shared" si="5"/>
        <v>111</v>
      </c>
      <c r="AA63" t="s">
        <v>16</v>
      </c>
      <c r="AB63">
        <v>1088</v>
      </c>
      <c r="AC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487</v>
      </c>
      <c r="AN63">
        <v>0</v>
      </c>
      <c r="AO63">
        <v>0</v>
      </c>
      <c r="AP63">
        <f t="shared" si="9"/>
        <v>487</v>
      </c>
      <c r="AQ63">
        <v>0</v>
      </c>
      <c r="AR63">
        <f t="shared" si="10"/>
        <v>487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108</v>
      </c>
      <c r="BH63">
        <v>0</v>
      </c>
      <c r="BI63">
        <v>0</v>
      </c>
      <c r="BJ63">
        <f t="shared" si="17"/>
        <v>108</v>
      </c>
      <c r="BK63">
        <v>0</v>
      </c>
      <c r="BL63">
        <f t="shared" si="18"/>
        <v>108</v>
      </c>
      <c r="BM63">
        <v>1</v>
      </c>
      <c r="BN63">
        <f t="shared" si="19"/>
        <v>5</v>
      </c>
      <c r="BO63">
        <f t="shared" si="20"/>
        <v>108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2">
        <v>44555</v>
      </c>
      <c r="B64" t="s">
        <v>148</v>
      </c>
      <c r="C64" t="s">
        <v>149</v>
      </c>
      <c r="D64" t="s">
        <v>27</v>
      </c>
      <c r="E64" t="s">
        <v>4</v>
      </c>
      <c r="F64">
        <v>509</v>
      </c>
      <c r="G64">
        <v>1142</v>
      </c>
      <c r="H64">
        <v>0</v>
      </c>
      <c r="I64">
        <v>0</v>
      </c>
      <c r="J64">
        <f t="shared" si="0"/>
        <v>1651</v>
      </c>
      <c r="K64">
        <v>0</v>
      </c>
      <c r="L64">
        <f t="shared" si="1"/>
        <v>1651</v>
      </c>
      <c r="M64">
        <v>39</v>
      </c>
      <c r="N64">
        <v>1</v>
      </c>
      <c r="O64">
        <f t="shared" si="2"/>
        <v>42.333333333333336</v>
      </c>
      <c r="P64" t="s">
        <v>15</v>
      </c>
      <c r="Q64">
        <v>560</v>
      </c>
      <c r="R64">
        <v>130</v>
      </c>
      <c r="S64">
        <v>0</v>
      </c>
      <c r="T64">
        <v>0</v>
      </c>
      <c r="U64">
        <f t="shared" si="3"/>
        <v>690</v>
      </c>
      <c r="V64">
        <v>0</v>
      </c>
      <c r="W64">
        <f t="shared" si="4"/>
        <v>690</v>
      </c>
      <c r="X64">
        <v>16</v>
      </c>
      <c r="Y64">
        <v>2</v>
      </c>
      <c r="Z64">
        <f t="shared" si="5"/>
        <v>43.125</v>
      </c>
      <c r="AA64" t="s">
        <v>16</v>
      </c>
      <c r="AB64">
        <v>1313</v>
      </c>
      <c r="AC64">
        <v>0</v>
      </c>
      <c r="AE64">
        <v>0</v>
      </c>
      <c r="AF64">
        <f t="shared" si="6"/>
        <v>1313</v>
      </c>
      <c r="AG64">
        <v>0</v>
      </c>
      <c r="AH64">
        <f t="shared" si="7"/>
        <v>1313</v>
      </c>
      <c r="AI64">
        <v>25</v>
      </c>
      <c r="AJ64">
        <f t="shared" si="8"/>
        <v>6</v>
      </c>
      <c r="AK64">
        <f t="shared" si="25"/>
        <v>52.52</v>
      </c>
      <c r="AL64" t="s">
        <v>19</v>
      </c>
      <c r="AM64">
        <v>300</v>
      </c>
      <c r="AN64">
        <v>500</v>
      </c>
      <c r="AO64">
        <v>0</v>
      </c>
      <c r="AP64">
        <f t="shared" si="9"/>
        <v>800</v>
      </c>
      <c r="AQ64">
        <v>0</v>
      </c>
      <c r="AR64">
        <f t="shared" si="10"/>
        <v>800</v>
      </c>
      <c r="AS64">
        <v>114</v>
      </c>
      <c r="AT64">
        <f t="shared" si="11"/>
        <v>6</v>
      </c>
      <c r="AU64">
        <f t="shared" si="12"/>
        <v>7.0175438596491224</v>
      </c>
      <c r="AV64" t="s">
        <v>20</v>
      </c>
      <c r="AW64">
        <v>131</v>
      </c>
      <c r="AX64">
        <v>280</v>
      </c>
      <c r="AY64">
        <v>0</v>
      </c>
      <c r="AZ64">
        <f t="shared" si="13"/>
        <v>411</v>
      </c>
      <c r="BA64">
        <v>0</v>
      </c>
      <c r="BB64">
        <f t="shared" si="14"/>
        <v>411</v>
      </c>
      <c r="BC64">
        <v>16</v>
      </c>
      <c r="BD64">
        <f t="shared" si="15"/>
        <v>7</v>
      </c>
      <c r="BE64">
        <f t="shared" si="16"/>
        <v>25.6875</v>
      </c>
      <c r="BF64" t="s">
        <v>21</v>
      </c>
      <c r="BG64">
        <v>258</v>
      </c>
      <c r="BH64">
        <v>0</v>
      </c>
      <c r="BI64">
        <v>0</v>
      </c>
      <c r="BJ64">
        <f t="shared" si="17"/>
        <v>258</v>
      </c>
      <c r="BK64">
        <v>0</v>
      </c>
      <c r="BL64">
        <f t="shared" si="18"/>
        <v>258</v>
      </c>
      <c r="BM64">
        <v>13</v>
      </c>
      <c r="BN64">
        <f t="shared" si="19"/>
        <v>5</v>
      </c>
      <c r="BO64">
        <f t="shared" si="20"/>
        <v>19.846153846153847</v>
      </c>
      <c r="BP64" t="s">
        <v>22</v>
      </c>
      <c r="BQ64">
        <v>62</v>
      </c>
      <c r="BR64">
        <v>100</v>
      </c>
      <c r="BS64">
        <v>0</v>
      </c>
      <c r="BT64">
        <f t="shared" si="21"/>
        <v>162</v>
      </c>
      <c r="BU64">
        <v>0</v>
      </c>
      <c r="BV64">
        <f t="shared" si="22"/>
        <v>162</v>
      </c>
      <c r="BW64">
        <v>12</v>
      </c>
      <c r="BX64">
        <f t="shared" si="23"/>
        <v>5</v>
      </c>
      <c r="BY64">
        <f t="shared" si="24"/>
        <v>13.5</v>
      </c>
      <c r="BZ64" t="s">
        <v>23</v>
      </c>
      <c r="CA64">
        <v>118</v>
      </c>
    </row>
    <row r="65" spans="1:79" ht="17.25" customHeight="1" x14ac:dyDescent="0.3">
      <c r="A65" s="2">
        <v>44555</v>
      </c>
      <c r="B65" t="s">
        <v>150</v>
      </c>
      <c r="C65" t="s">
        <v>151</v>
      </c>
      <c r="D65" t="s">
        <v>27</v>
      </c>
      <c r="E65" t="s">
        <v>4</v>
      </c>
      <c r="F65">
        <v>117</v>
      </c>
      <c r="G65">
        <v>0</v>
      </c>
      <c r="H65">
        <v>0</v>
      </c>
      <c r="I65">
        <v>0</v>
      </c>
      <c r="J65">
        <f t="shared" si="0"/>
        <v>117</v>
      </c>
      <c r="K65">
        <v>0</v>
      </c>
      <c r="L65">
        <f t="shared" si="1"/>
        <v>117</v>
      </c>
      <c r="M65">
        <v>7</v>
      </c>
      <c r="N65">
        <v>1</v>
      </c>
      <c r="O65">
        <f t="shared" si="2"/>
        <v>16.714285714285715</v>
      </c>
      <c r="P65" t="s">
        <v>15</v>
      </c>
      <c r="Q65">
        <v>195</v>
      </c>
      <c r="R65">
        <v>0</v>
      </c>
      <c r="S65">
        <v>0</v>
      </c>
      <c r="T65">
        <v>0</v>
      </c>
      <c r="U65">
        <f t="shared" si="3"/>
        <v>195</v>
      </c>
      <c r="V65">
        <v>0</v>
      </c>
      <c r="W65">
        <f t="shared" si="4"/>
        <v>195</v>
      </c>
      <c r="X65">
        <v>3</v>
      </c>
      <c r="Y65">
        <v>2</v>
      </c>
      <c r="Z65">
        <f t="shared" si="5"/>
        <v>65</v>
      </c>
      <c r="AA65" t="s">
        <v>16</v>
      </c>
      <c r="AB65">
        <v>469</v>
      </c>
      <c r="AC65">
        <v>0</v>
      </c>
      <c r="AE65">
        <v>-5</v>
      </c>
      <c r="AF65">
        <f t="shared" si="6"/>
        <v>464</v>
      </c>
      <c r="AG65">
        <v>0</v>
      </c>
      <c r="AH65">
        <f t="shared" si="7"/>
        <v>464</v>
      </c>
      <c r="AI65">
        <v>16</v>
      </c>
      <c r="AJ65">
        <f t="shared" si="8"/>
        <v>6</v>
      </c>
      <c r="AK65">
        <f t="shared" si="25"/>
        <v>29</v>
      </c>
      <c r="AL65" t="s">
        <v>19</v>
      </c>
      <c r="AM65">
        <v>641</v>
      </c>
      <c r="AN65">
        <v>0</v>
      </c>
      <c r="AO65">
        <v>-10</v>
      </c>
      <c r="AP65">
        <f t="shared" si="9"/>
        <v>631</v>
      </c>
      <c r="AQ65">
        <v>500</v>
      </c>
      <c r="AR65">
        <f t="shared" si="10"/>
        <v>1131</v>
      </c>
      <c r="AS65">
        <v>13</v>
      </c>
      <c r="AT65">
        <f t="shared" si="11"/>
        <v>6</v>
      </c>
      <c r="AU65">
        <f t="shared" si="12"/>
        <v>87</v>
      </c>
      <c r="AV65" t="s">
        <v>20</v>
      </c>
      <c r="AW65">
        <v>358</v>
      </c>
      <c r="AX65">
        <v>0</v>
      </c>
      <c r="AY65">
        <v>0</v>
      </c>
      <c r="AZ65">
        <f t="shared" si="13"/>
        <v>358</v>
      </c>
      <c r="BA65">
        <v>0</v>
      </c>
      <c r="BB65">
        <f t="shared" si="14"/>
        <v>358</v>
      </c>
      <c r="BC65">
        <v>11</v>
      </c>
      <c r="BD65">
        <f t="shared" si="15"/>
        <v>7</v>
      </c>
      <c r="BE65">
        <f t="shared" si="16"/>
        <v>32.545454545454547</v>
      </c>
      <c r="BF65" t="s">
        <v>21</v>
      </c>
      <c r="BG65">
        <v>376</v>
      </c>
      <c r="BH65">
        <v>0</v>
      </c>
      <c r="BI65">
        <v>0</v>
      </c>
      <c r="BJ65">
        <f t="shared" si="17"/>
        <v>376</v>
      </c>
      <c r="BK65">
        <v>0</v>
      </c>
      <c r="BL65">
        <f t="shared" si="18"/>
        <v>376</v>
      </c>
      <c r="BM65">
        <v>7</v>
      </c>
      <c r="BN65">
        <f t="shared" si="19"/>
        <v>5</v>
      </c>
      <c r="BO65">
        <f t="shared" si="20"/>
        <v>53.714285714285715</v>
      </c>
      <c r="BP65" t="s">
        <v>22</v>
      </c>
      <c r="BQ65">
        <v>898</v>
      </c>
      <c r="BR65">
        <v>0</v>
      </c>
      <c r="BS65">
        <v>0</v>
      </c>
      <c r="BT65">
        <f t="shared" si="21"/>
        <v>898</v>
      </c>
      <c r="BU65">
        <v>0</v>
      </c>
      <c r="BV65">
        <f t="shared" si="22"/>
        <v>898</v>
      </c>
      <c r="BW65">
        <v>5</v>
      </c>
      <c r="BX65">
        <f t="shared" si="23"/>
        <v>5</v>
      </c>
      <c r="BY65">
        <f t="shared" si="24"/>
        <v>179.6</v>
      </c>
      <c r="BZ65" t="s">
        <v>23</v>
      </c>
      <c r="CA65">
        <v>500</v>
      </c>
    </row>
    <row r="66" spans="1:79" ht="17.25" customHeight="1" x14ac:dyDescent="0.3">
      <c r="A66" s="2">
        <v>44555</v>
      </c>
      <c r="B66" t="s">
        <v>152</v>
      </c>
      <c r="C66" t="s">
        <v>153</v>
      </c>
      <c r="D66" t="s">
        <v>27</v>
      </c>
      <c r="E66" t="s">
        <v>4</v>
      </c>
      <c r="F66">
        <v>161</v>
      </c>
      <c r="G66">
        <v>0</v>
      </c>
      <c r="H66">
        <v>0</v>
      </c>
      <c r="I66">
        <v>0</v>
      </c>
      <c r="J66">
        <f t="shared" ref="J66:J86" si="26">SUM(F66:I66)</f>
        <v>161</v>
      </c>
      <c r="K66">
        <v>0</v>
      </c>
      <c r="L66">
        <f t="shared" ref="L66:L86" si="27">SUM(J66:K66)</f>
        <v>161</v>
      </c>
      <c r="M66">
        <v>46</v>
      </c>
      <c r="N66">
        <v>1</v>
      </c>
      <c r="O66">
        <f t="shared" ref="O66:O86" si="28">IFERROR(L66/M66,0)</f>
        <v>3.5</v>
      </c>
      <c r="P66" t="s">
        <v>15</v>
      </c>
      <c r="Q66">
        <v>162</v>
      </c>
      <c r="R66">
        <v>0</v>
      </c>
      <c r="S66">
        <v>0</v>
      </c>
      <c r="T66">
        <v>0</v>
      </c>
      <c r="U66">
        <f t="shared" ref="U66:U86" si="29">SUM(Q66:T66)</f>
        <v>162</v>
      </c>
      <c r="V66">
        <v>0</v>
      </c>
      <c r="W66">
        <f t="shared" ref="W66:W86" si="30">SUM(U66:V66)</f>
        <v>162</v>
      </c>
      <c r="X66">
        <v>8</v>
      </c>
      <c r="Y66">
        <v>2</v>
      </c>
      <c r="Z66">
        <f t="shared" ref="Z66:Z86" si="31">IFERROR(W66/X66,0)</f>
        <v>20.25</v>
      </c>
      <c r="AA66" t="s">
        <v>16</v>
      </c>
      <c r="AB66">
        <v>3236</v>
      </c>
      <c r="AC66">
        <v>0</v>
      </c>
      <c r="AE66">
        <v>-74</v>
      </c>
      <c r="AF66">
        <f t="shared" ref="AF66:AF86" si="32">SUM(AB66:AE66)</f>
        <v>3162</v>
      </c>
      <c r="AG66">
        <v>0</v>
      </c>
      <c r="AH66">
        <f t="shared" ref="AH66:AH86" si="33">SUM(AF66:AG66)</f>
        <v>3162</v>
      </c>
      <c r="AI66">
        <v>223</v>
      </c>
      <c r="AJ66">
        <f t="shared" ref="AJ66:AJ86" si="34">4+2</f>
        <v>6</v>
      </c>
      <c r="AK66">
        <f t="shared" si="25"/>
        <v>14.179372197309418</v>
      </c>
      <c r="AL66" t="s">
        <v>19</v>
      </c>
      <c r="AM66">
        <v>1356</v>
      </c>
      <c r="AN66">
        <v>270</v>
      </c>
      <c r="AO66">
        <v>-37</v>
      </c>
      <c r="AP66">
        <f t="shared" ref="AP66:AP86" si="35">SUM(AM66:AO66)</f>
        <v>1589</v>
      </c>
      <c r="AQ66">
        <v>0</v>
      </c>
      <c r="AR66">
        <f t="shared" ref="AR66:AR86" si="36">SUM(AP66:AQ66)</f>
        <v>1589</v>
      </c>
      <c r="AS66">
        <v>85</v>
      </c>
      <c r="AT66">
        <f t="shared" ref="AT66:AT86" si="37">4+2</f>
        <v>6</v>
      </c>
      <c r="AU66">
        <f t="shared" ref="AU66:AU84" si="38">IFERROR(AR66/AS66,0)</f>
        <v>18.694117647058825</v>
      </c>
      <c r="AV66" t="s">
        <v>20</v>
      </c>
      <c r="AW66">
        <v>1111</v>
      </c>
      <c r="AX66">
        <v>0</v>
      </c>
      <c r="AY66">
        <v>-101</v>
      </c>
      <c r="AZ66">
        <f t="shared" ref="AZ66:AZ86" si="39">SUM(AW66:AY66)</f>
        <v>1010</v>
      </c>
      <c r="BA66">
        <v>0</v>
      </c>
      <c r="BB66">
        <f t="shared" ref="BB66:BB86" si="40">SUM(AZ66:BA66)</f>
        <v>1010</v>
      </c>
      <c r="BC66">
        <v>93</v>
      </c>
      <c r="BD66">
        <f t="shared" ref="BD66:BD86" si="41">5+2</f>
        <v>7</v>
      </c>
      <c r="BE66">
        <f t="shared" ref="BE66:BE86" si="42">IFERROR(BB66/BC66,0)</f>
        <v>10.86021505376344</v>
      </c>
      <c r="BF66" t="s">
        <v>21</v>
      </c>
      <c r="BG66">
        <v>667</v>
      </c>
      <c r="BH66">
        <v>0</v>
      </c>
      <c r="BI66">
        <v>0</v>
      </c>
      <c r="BJ66">
        <f t="shared" ref="BJ66:BJ86" si="43">SUM(BG66:BI66)</f>
        <v>667</v>
      </c>
      <c r="BK66">
        <v>0</v>
      </c>
      <c r="BL66">
        <f t="shared" ref="BL66:BL86" si="44">SUM(BJ66:BK66)</f>
        <v>667</v>
      </c>
      <c r="BM66">
        <v>29</v>
      </c>
      <c r="BN66">
        <f t="shared" ref="BN66:BN86" si="45">3+2</f>
        <v>5</v>
      </c>
      <c r="BO66">
        <f t="shared" ref="BO66:BO86" si="46">IFERROR(BL66/BM66,0)</f>
        <v>23</v>
      </c>
      <c r="BP66" t="s">
        <v>22</v>
      </c>
      <c r="BQ66">
        <v>605</v>
      </c>
      <c r="BR66">
        <v>0</v>
      </c>
      <c r="BS66">
        <v>0</v>
      </c>
      <c r="BT66">
        <f t="shared" ref="BT66:BT86" si="47">SUM(BQ66:BS66)</f>
        <v>605</v>
      </c>
      <c r="BU66">
        <v>0</v>
      </c>
      <c r="BV66">
        <f t="shared" ref="BV66:BV86" si="48">SUM(BT66:BU66)</f>
        <v>605</v>
      </c>
      <c r="BW66">
        <v>19</v>
      </c>
      <c r="BX66">
        <f t="shared" ref="BX66:BX86" si="49">3+2</f>
        <v>5</v>
      </c>
      <c r="BY66">
        <f t="shared" ref="BY66:BY86" si="50">IFERROR(BV66/BW66,0)</f>
        <v>31.842105263157894</v>
      </c>
      <c r="BZ66" t="s">
        <v>23</v>
      </c>
      <c r="CA66">
        <v>0</v>
      </c>
    </row>
    <row r="67" spans="1:79" ht="17.25" customHeight="1" x14ac:dyDescent="0.3">
      <c r="A67" s="2">
        <v>44555</v>
      </c>
      <c r="B67" t="s">
        <v>154</v>
      </c>
      <c r="C67" t="s">
        <v>155</v>
      </c>
      <c r="D67" t="s">
        <v>27</v>
      </c>
      <c r="E67" t="s">
        <v>4</v>
      </c>
      <c r="F67">
        <v>148</v>
      </c>
      <c r="G67">
        <v>0</v>
      </c>
      <c r="H67">
        <v>0</v>
      </c>
      <c r="I67">
        <v>0</v>
      </c>
      <c r="J67">
        <f t="shared" si="26"/>
        <v>148</v>
      </c>
      <c r="K67">
        <v>0</v>
      </c>
      <c r="L67">
        <f t="shared" si="27"/>
        <v>148</v>
      </c>
      <c r="M67">
        <v>33</v>
      </c>
      <c r="N67">
        <v>1</v>
      </c>
      <c r="O67">
        <f t="shared" si="28"/>
        <v>4.4848484848484844</v>
      </c>
      <c r="P67" t="s">
        <v>15</v>
      </c>
      <c r="Q67">
        <v>126</v>
      </c>
      <c r="R67">
        <v>0</v>
      </c>
      <c r="S67">
        <v>0</v>
      </c>
      <c r="T67">
        <v>0</v>
      </c>
      <c r="U67">
        <f t="shared" si="29"/>
        <v>126</v>
      </c>
      <c r="V67">
        <v>0</v>
      </c>
      <c r="W67">
        <f t="shared" si="30"/>
        <v>126</v>
      </c>
      <c r="X67">
        <v>5</v>
      </c>
      <c r="Y67">
        <v>2</v>
      </c>
      <c r="Z67">
        <f t="shared" si="31"/>
        <v>25.2</v>
      </c>
      <c r="AA67" t="s">
        <v>16</v>
      </c>
      <c r="AB67">
        <v>4271</v>
      </c>
      <c r="AC67">
        <v>0</v>
      </c>
      <c r="AE67">
        <v>-66</v>
      </c>
      <c r="AF67">
        <f t="shared" si="32"/>
        <v>4205</v>
      </c>
      <c r="AG67">
        <v>1920</v>
      </c>
      <c r="AH67">
        <f t="shared" si="33"/>
        <v>6125</v>
      </c>
      <c r="AI67">
        <v>196</v>
      </c>
      <c r="AJ67">
        <f t="shared" si="34"/>
        <v>6</v>
      </c>
      <c r="AK67">
        <f t="shared" ref="AK67:AK86" si="51">IFERROR(AH67/AI67,0)</f>
        <v>31.25</v>
      </c>
      <c r="AL67" t="s">
        <v>19</v>
      </c>
      <c r="AM67">
        <v>2139</v>
      </c>
      <c r="AN67">
        <v>280</v>
      </c>
      <c r="AO67">
        <v>-26</v>
      </c>
      <c r="AP67">
        <f t="shared" si="35"/>
        <v>2393</v>
      </c>
      <c r="AQ67">
        <v>480</v>
      </c>
      <c r="AR67">
        <f t="shared" si="36"/>
        <v>2873</v>
      </c>
      <c r="AS67">
        <v>74</v>
      </c>
      <c r="AT67">
        <f t="shared" si="37"/>
        <v>6</v>
      </c>
      <c r="AU67">
        <f t="shared" si="38"/>
        <v>38.824324324324323</v>
      </c>
      <c r="AV67" t="s">
        <v>20</v>
      </c>
      <c r="AW67">
        <v>1343</v>
      </c>
      <c r="AX67">
        <v>0</v>
      </c>
      <c r="AY67">
        <v>-101</v>
      </c>
      <c r="AZ67">
        <f t="shared" si="39"/>
        <v>1242</v>
      </c>
      <c r="BA67">
        <v>0</v>
      </c>
      <c r="BB67">
        <f t="shared" si="40"/>
        <v>1242</v>
      </c>
      <c r="BC67">
        <v>79</v>
      </c>
      <c r="BD67">
        <f t="shared" si="41"/>
        <v>7</v>
      </c>
      <c r="BE67">
        <f t="shared" si="42"/>
        <v>15.721518987341772</v>
      </c>
      <c r="BF67" t="s">
        <v>21</v>
      </c>
      <c r="BG67">
        <v>761</v>
      </c>
      <c r="BH67">
        <v>0</v>
      </c>
      <c r="BI67">
        <v>-1</v>
      </c>
      <c r="BJ67">
        <f t="shared" si="43"/>
        <v>760</v>
      </c>
      <c r="BK67">
        <v>0</v>
      </c>
      <c r="BL67">
        <f t="shared" si="44"/>
        <v>760</v>
      </c>
      <c r="BM67">
        <v>25</v>
      </c>
      <c r="BN67">
        <f t="shared" si="45"/>
        <v>5</v>
      </c>
      <c r="BO67">
        <f t="shared" si="46"/>
        <v>30.4</v>
      </c>
      <c r="BP67" t="s">
        <v>22</v>
      </c>
      <c r="BQ67">
        <v>1194</v>
      </c>
      <c r="BR67">
        <v>0</v>
      </c>
      <c r="BS67">
        <v>0</v>
      </c>
      <c r="BT67">
        <f t="shared" si="47"/>
        <v>1194</v>
      </c>
      <c r="BU67">
        <v>0</v>
      </c>
      <c r="BV67">
        <f t="shared" si="48"/>
        <v>1194</v>
      </c>
      <c r="BW67">
        <v>14</v>
      </c>
      <c r="BX67">
        <f t="shared" si="49"/>
        <v>5</v>
      </c>
      <c r="BY67">
        <f t="shared" si="50"/>
        <v>85.285714285714292</v>
      </c>
      <c r="BZ67" t="s">
        <v>23</v>
      </c>
      <c r="CA67">
        <v>-4144</v>
      </c>
    </row>
    <row r="68" spans="1:79" ht="17.25" customHeight="1" x14ac:dyDescent="0.3">
      <c r="A68" s="2">
        <v>44555</v>
      </c>
      <c r="B68" t="s">
        <v>156</v>
      </c>
      <c r="C68" t="s">
        <v>157</v>
      </c>
      <c r="D68" t="s">
        <v>27</v>
      </c>
      <c r="E68" t="s">
        <v>4</v>
      </c>
      <c r="F68">
        <v>418</v>
      </c>
      <c r="G68">
        <v>0</v>
      </c>
      <c r="H68">
        <v>0</v>
      </c>
      <c r="I68">
        <v>-34</v>
      </c>
      <c r="J68">
        <f t="shared" si="26"/>
        <v>384</v>
      </c>
      <c r="K68">
        <v>0</v>
      </c>
      <c r="L68">
        <f t="shared" si="27"/>
        <v>384</v>
      </c>
      <c r="M68">
        <v>28</v>
      </c>
      <c r="N68">
        <v>1</v>
      </c>
      <c r="O68">
        <f t="shared" si="28"/>
        <v>13.714285714285714</v>
      </c>
      <c r="P68" t="s">
        <v>15</v>
      </c>
      <c r="Q68">
        <v>202</v>
      </c>
      <c r="R68">
        <v>0</v>
      </c>
      <c r="S68">
        <v>0</v>
      </c>
      <c r="T68">
        <v>0</v>
      </c>
      <c r="U68">
        <f t="shared" si="29"/>
        <v>202</v>
      </c>
      <c r="V68">
        <v>0</v>
      </c>
      <c r="W68">
        <f t="shared" si="30"/>
        <v>202</v>
      </c>
      <c r="X68">
        <v>1</v>
      </c>
      <c r="Y68">
        <v>2</v>
      </c>
      <c r="Z68">
        <f t="shared" si="31"/>
        <v>202</v>
      </c>
      <c r="AA68" t="s">
        <v>16</v>
      </c>
      <c r="AB68">
        <v>2112</v>
      </c>
      <c r="AC68">
        <v>0</v>
      </c>
      <c r="AE68">
        <v>0</v>
      </c>
      <c r="AF68">
        <f t="shared" si="32"/>
        <v>2112</v>
      </c>
      <c r="AG68">
        <v>400</v>
      </c>
      <c r="AH68">
        <f t="shared" si="33"/>
        <v>2512</v>
      </c>
      <c r="AI68">
        <v>67</v>
      </c>
      <c r="AJ68">
        <f t="shared" si="34"/>
        <v>6</v>
      </c>
      <c r="AK68">
        <f t="shared" si="51"/>
        <v>37.492537313432834</v>
      </c>
      <c r="AL68" t="s">
        <v>19</v>
      </c>
      <c r="AM68">
        <v>857</v>
      </c>
      <c r="AN68">
        <v>0</v>
      </c>
      <c r="AO68">
        <v>0</v>
      </c>
      <c r="AP68">
        <f t="shared" si="35"/>
        <v>857</v>
      </c>
      <c r="AQ68">
        <v>400</v>
      </c>
      <c r="AR68">
        <f t="shared" si="36"/>
        <v>1257</v>
      </c>
      <c r="AS68">
        <v>23</v>
      </c>
      <c r="AT68">
        <f t="shared" si="37"/>
        <v>6</v>
      </c>
      <c r="AU68">
        <f t="shared" si="38"/>
        <v>54.652173913043477</v>
      </c>
      <c r="AV68" t="s">
        <v>20</v>
      </c>
      <c r="AW68">
        <v>1573</v>
      </c>
      <c r="AX68">
        <v>0</v>
      </c>
      <c r="AY68">
        <v>0</v>
      </c>
      <c r="AZ68">
        <f t="shared" si="39"/>
        <v>1573</v>
      </c>
      <c r="BA68">
        <v>0</v>
      </c>
      <c r="BB68">
        <f t="shared" si="40"/>
        <v>1573</v>
      </c>
      <c r="BC68">
        <v>35</v>
      </c>
      <c r="BD68">
        <f t="shared" si="41"/>
        <v>7</v>
      </c>
      <c r="BE68">
        <f t="shared" si="42"/>
        <v>44.942857142857143</v>
      </c>
      <c r="BF68" t="s">
        <v>21</v>
      </c>
      <c r="BG68">
        <v>821</v>
      </c>
      <c r="BH68">
        <v>0</v>
      </c>
      <c r="BI68">
        <v>0</v>
      </c>
      <c r="BJ68">
        <f t="shared" si="43"/>
        <v>821</v>
      </c>
      <c r="BK68">
        <v>0</v>
      </c>
      <c r="BL68">
        <f t="shared" si="44"/>
        <v>821</v>
      </c>
      <c r="BM68">
        <v>9</v>
      </c>
      <c r="BN68">
        <f t="shared" si="45"/>
        <v>5</v>
      </c>
      <c r="BO68">
        <f t="shared" si="46"/>
        <v>91.222222222222229</v>
      </c>
      <c r="BP68" t="s">
        <v>22</v>
      </c>
      <c r="BQ68">
        <v>2771</v>
      </c>
      <c r="BR68">
        <v>0</v>
      </c>
      <c r="BS68">
        <v>0</v>
      </c>
      <c r="BT68">
        <f t="shared" si="47"/>
        <v>2771</v>
      </c>
      <c r="BU68">
        <v>0</v>
      </c>
      <c r="BV68">
        <f t="shared" si="48"/>
        <v>2771</v>
      </c>
      <c r="BW68">
        <v>22</v>
      </c>
      <c r="BX68">
        <f t="shared" si="49"/>
        <v>5</v>
      </c>
      <c r="BY68">
        <f t="shared" si="50"/>
        <v>125.95454545454545</v>
      </c>
      <c r="BZ68" t="s">
        <v>23</v>
      </c>
      <c r="CA68">
        <v>1680</v>
      </c>
    </row>
    <row r="69" spans="1:79" ht="17.25" customHeight="1" x14ac:dyDescent="0.3">
      <c r="A69" s="2">
        <v>44555</v>
      </c>
      <c r="B69" t="s">
        <v>158</v>
      </c>
      <c r="C69" t="s">
        <v>159</v>
      </c>
      <c r="D69" t="s">
        <v>27</v>
      </c>
      <c r="E69" t="s">
        <v>4</v>
      </c>
      <c r="F69">
        <v>126</v>
      </c>
      <c r="G69">
        <v>0</v>
      </c>
      <c r="H69">
        <v>0</v>
      </c>
      <c r="I69">
        <v>0</v>
      </c>
      <c r="J69">
        <f t="shared" si="26"/>
        <v>126</v>
      </c>
      <c r="K69">
        <v>0</v>
      </c>
      <c r="L69">
        <f t="shared" si="27"/>
        <v>126</v>
      </c>
      <c r="M69">
        <v>2</v>
      </c>
      <c r="N69">
        <v>1</v>
      </c>
      <c r="O69">
        <f t="shared" si="28"/>
        <v>63</v>
      </c>
      <c r="P69" t="s">
        <v>15</v>
      </c>
      <c r="Q69">
        <v>42</v>
      </c>
      <c r="R69">
        <v>200</v>
      </c>
      <c r="S69">
        <v>0</v>
      </c>
      <c r="T69">
        <v>0</v>
      </c>
      <c r="U69">
        <f t="shared" si="29"/>
        <v>242</v>
      </c>
      <c r="V69">
        <v>0</v>
      </c>
      <c r="W69">
        <f t="shared" si="30"/>
        <v>242</v>
      </c>
      <c r="X69">
        <v>0</v>
      </c>
      <c r="Y69">
        <v>2</v>
      </c>
      <c r="Z69">
        <f t="shared" si="31"/>
        <v>0</v>
      </c>
      <c r="AA69" t="s">
        <v>16</v>
      </c>
      <c r="AB69">
        <v>1757</v>
      </c>
      <c r="AC69">
        <v>0</v>
      </c>
      <c r="AE69">
        <v>0</v>
      </c>
      <c r="AF69">
        <f t="shared" si="32"/>
        <v>1757</v>
      </c>
      <c r="AG69">
        <v>0</v>
      </c>
      <c r="AH69">
        <f t="shared" si="33"/>
        <v>1757</v>
      </c>
      <c r="AI69">
        <v>4</v>
      </c>
      <c r="AJ69">
        <f t="shared" si="34"/>
        <v>6</v>
      </c>
      <c r="AK69">
        <f t="shared" si="51"/>
        <v>439.25</v>
      </c>
      <c r="AL69" t="s">
        <v>19</v>
      </c>
      <c r="AM69">
        <v>576</v>
      </c>
      <c r="AN69">
        <v>1267</v>
      </c>
      <c r="AO69">
        <v>0</v>
      </c>
      <c r="AP69">
        <f t="shared" si="35"/>
        <v>1843</v>
      </c>
      <c r="AQ69">
        <v>0</v>
      </c>
      <c r="AR69">
        <f t="shared" si="36"/>
        <v>1843</v>
      </c>
      <c r="AS69">
        <v>1</v>
      </c>
      <c r="AT69">
        <f t="shared" si="37"/>
        <v>6</v>
      </c>
      <c r="AU69">
        <f t="shared" si="38"/>
        <v>1843</v>
      </c>
      <c r="AV69" t="s">
        <v>20</v>
      </c>
      <c r="AW69">
        <v>85</v>
      </c>
      <c r="AX69">
        <v>100</v>
      </c>
      <c r="AY69">
        <v>0</v>
      </c>
      <c r="AZ69">
        <f t="shared" si="39"/>
        <v>185</v>
      </c>
      <c r="BA69">
        <v>0</v>
      </c>
      <c r="BB69">
        <f t="shared" si="40"/>
        <v>185</v>
      </c>
      <c r="BC69">
        <v>3</v>
      </c>
      <c r="BD69">
        <f t="shared" si="41"/>
        <v>7</v>
      </c>
      <c r="BE69">
        <f t="shared" si="42"/>
        <v>61.666666666666664</v>
      </c>
      <c r="BF69" t="s">
        <v>21</v>
      </c>
      <c r="BG69">
        <v>24</v>
      </c>
      <c r="BH69">
        <v>40</v>
      </c>
      <c r="BI69">
        <v>0</v>
      </c>
      <c r="BJ69">
        <f t="shared" si="43"/>
        <v>64</v>
      </c>
      <c r="BK69">
        <v>0</v>
      </c>
      <c r="BL69">
        <f t="shared" si="44"/>
        <v>64</v>
      </c>
      <c r="BM69">
        <v>1</v>
      </c>
      <c r="BN69">
        <f t="shared" si="45"/>
        <v>5</v>
      </c>
      <c r="BO69">
        <f t="shared" si="46"/>
        <v>64</v>
      </c>
      <c r="BP69" t="s">
        <v>22</v>
      </c>
      <c r="BQ69">
        <v>25</v>
      </c>
      <c r="BR69">
        <v>200</v>
      </c>
      <c r="BS69">
        <v>0</v>
      </c>
      <c r="BT69">
        <f t="shared" si="47"/>
        <v>225</v>
      </c>
      <c r="BU69">
        <v>0</v>
      </c>
      <c r="BV69">
        <f t="shared" si="48"/>
        <v>225</v>
      </c>
      <c r="BW69">
        <v>0</v>
      </c>
      <c r="BX69">
        <f t="shared" si="49"/>
        <v>5</v>
      </c>
      <c r="BY69">
        <f t="shared" si="50"/>
        <v>0</v>
      </c>
      <c r="BZ69" t="s">
        <v>23</v>
      </c>
      <c r="CA69">
        <v>1400</v>
      </c>
    </row>
    <row r="70" spans="1:79" ht="17.25" customHeight="1" x14ac:dyDescent="0.3">
      <c r="A70" s="2">
        <v>44555</v>
      </c>
      <c r="B70" t="s">
        <v>160</v>
      </c>
      <c r="C70" t="s">
        <v>161</v>
      </c>
      <c r="D70" t="s">
        <v>27</v>
      </c>
      <c r="E70" t="s">
        <v>4</v>
      </c>
      <c r="F70">
        <v>0</v>
      </c>
      <c r="G70">
        <v>0</v>
      </c>
      <c r="H70">
        <v>0</v>
      </c>
      <c r="I70">
        <v>0</v>
      </c>
      <c r="J70">
        <f t="shared" si="26"/>
        <v>0</v>
      </c>
      <c r="K70">
        <v>0</v>
      </c>
      <c r="L70">
        <f t="shared" si="27"/>
        <v>0</v>
      </c>
      <c r="M70">
        <v>10</v>
      </c>
      <c r="N70">
        <v>1</v>
      </c>
      <c r="O70">
        <f t="shared" si="28"/>
        <v>0</v>
      </c>
      <c r="P70" t="s">
        <v>15</v>
      </c>
      <c r="Q70">
        <v>3</v>
      </c>
      <c r="R70">
        <v>0</v>
      </c>
      <c r="S70">
        <v>0</v>
      </c>
      <c r="T70">
        <v>0</v>
      </c>
      <c r="U70">
        <f t="shared" si="29"/>
        <v>3</v>
      </c>
      <c r="V70">
        <v>0</v>
      </c>
      <c r="W70">
        <f t="shared" si="30"/>
        <v>3</v>
      </c>
      <c r="X70">
        <v>1</v>
      </c>
      <c r="Y70">
        <v>2</v>
      </c>
      <c r="Z70">
        <f t="shared" si="31"/>
        <v>3</v>
      </c>
      <c r="AA70" t="s">
        <v>16</v>
      </c>
      <c r="AB70">
        <v>5</v>
      </c>
      <c r="AC70">
        <v>0</v>
      </c>
      <c r="AE70">
        <v>0</v>
      </c>
      <c r="AF70">
        <f t="shared" si="32"/>
        <v>5</v>
      </c>
      <c r="AG70">
        <v>0</v>
      </c>
      <c r="AH70">
        <f t="shared" si="33"/>
        <v>5</v>
      </c>
      <c r="AI70">
        <v>5</v>
      </c>
      <c r="AJ70">
        <f>4+2</f>
        <v>6</v>
      </c>
      <c r="AK70">
        <f t="shared" si="51"/>
        <v>1</v>
      </c>
      <c r="AL70" t="s">
        <v>19</v>
      </c>
      <c r="AM70">
        <v>8</v>
      </c>
      <c r="AN70">
        <v>0</v>
      </c>
      <c r="AO70">
        <v>0</v>
      </c>
      <c r="AP70">
        <f t="shared" si="35"/>
        <v>8</v>
      </c>
      <c r="AQ70">
        <v>0</v>
      </c>
      <c r="AR70">
        <f t="shared" si="36"/>
        <v>8</v>
      </c>
      <c r="AS70">
        <v>4</v>
      </c>
      <c r="AT70">
        <f t="shared" si="37"/>
        <v>6</v>
      </c>
      <c r="AU70">
        <f t="shared" si="38"/>
        <v>2</v>
      </c>
      <c r="AV70" t="s">
        <v>20</v>
      </c>
      <c r="AW70">
        <v>0</v>
      </c>
      <c r="AX70">
        <v>0</v>
      </c>
      <c r="AY70">
        <v>0</v>
      </c>
      <c r="AZ70">
        <f t="shared" si="39"/>
        <v>0</v>
      </c>
      <c r="BA70">
        <v>0</v>
      </c>
      <c r="BB70">
        <f t="shared" si="40"/>
        <v>0</v>
      </c>
      <c r="BC70">
        <v>7</v>
      </c>
      <c r="BD70">
        <f t="shared" si="41"/>
        <v>7</v>
      </c>
      <c r="BE70">
        <f t="shared" si="42"/>
        <v>0</v>
      </c>
      <c r="BF70" t="s">
        <v>21</v>
      </c>
      <c r="BG70">
        <v>0</v>
      </c>
      <c r="BH70">
        <v>0</v>
      </c>
      <c r="BI70">
        <v>0</v>
      </c>
      <c r="BJ70">
        <f t="shared" si="43"/>
        <v>0</v>
      </c>
      <c r="BK70">
        <v>0</v>
      </c>
      <c r="BL70">
        <f t="shared" si="44"/>
        <v>0</v>
      </c>
      <c r="BM70">
        <v>4</v>
      </c>
      <c r="BN70">
        <f t="shared" si="45"/>
        <v>5</v>
      </c>
      <c r="BO70">
        <f t="shared" si="46"/>
        <v>0</v>
      </c>
      <c r="BP70" t="s">
        <v>22</v>
      </c>
      <c r="BQ70">
        <v>6</v>
      </c>
      <c r="BR70">
        <v>0</v>
      </c>
      <c r="BS70">
        <v>0</v>
      </c>
      <c r="BT70">
        <f t="shared" si="47"/>
        <v>6</v>
      </c>
      <c r="BU70">
        <v>0</v>
      </c>
      <c r="BV70">
        <f t="shared" si="48"/>
        <v>6</v>
      </c>
      <c r="BW70">
        <v>9</v>
      </c>
      <c r="BX70">
        <f t="shared" si="49"/>
        <v>5</v>
      </c>
      <c r="BY70">
        <f t="shared" si="50"/>
        <v>0.66666666666666663</v>
      </c>
      <c r="BZ70" t="s">
        <v>23</v>
      </c>
      <c r="CA70">
        <v>0</v>
      </c>
    </row>
    <row r="71" spans="1:79" ht="17.25" customHeight="1" x14ac:dyDescent="0.3">
      <c r="A71" s="2">
        <v>44555</v>
      </c>
      <c r="B71" t="s">
        <v>162</v>
      </c>
      <c r="C71" t="s">
        <v>163</v>
      </c>
      <c r="D71" t="s">
        <v>27</v>
      </c>
      <c r="E71" t="s">
        <v>4</v>
      </c>
      <c r="F71">
        <v>231</v>
      </c>
      <c r="G71">
        <v>0</v>
      </c>
      <c r="H71">
        <v>0</v>
      </c>
      <c r="I71">
        <v>0</v>
      </c>
      <c r="J71">
        <f t="shared" si="26"/>
        <v>231</v>
      </c>
      <c r="K71">
        <v>0</v>
      </c>
      <c r="L71">
        <f t="shared" si="27"/>
        <v>231</v>
      </c>
      <c r="M71">
        <v>3</v>
      </c>
      <c r="N71">
        <v>1</v>
      </c>
      <c r="O71">
        <f t="shared" si="28"/>
        <v>77</v>
      </c>
      <c r="P71" t="s">
        <v>15</v>
      </c>
      <c r="Q71">
        <v>50</v>
      </c>
      <c r="R71">
        <v>0</v>
      </c>
      <c r="S71">
        <v>0</v>
      </c>
      <c r="T71">
        <v>0</v>
      </c>
      <c r="U71">
        <f t="shared" si="29"/>
        <v>50</v>
      </c>
      <c r="V71">
        <v>0</v>
      </c>
      <c r="W71">
        <f t="shared" si="30"/>
        <v>50</v>
      </c>
      <c r="X71">
        <v>1</v>
      </c>
      <c r="Y71">
        <v>2</v>
      </c>
      <c r="Z71">
        <f t="shared" si="31"/>
        <v>50</v>
      </c>
      <c r="AA71" t="s">
        <v>16</v>
      </c>
      <c r="AB71">
        <v>137</v>
      </c>
      <c r="AC71">
        <v>0</v>
      </c>
      <c r="AE71">
        <v>0</v>
      </c>
      <c r="AF71">
        <f t="shared" si="32"/>
        <v>137</v>
      </c>
      <c r="AG71">
        <v>0</v>
      </c>
      <c r="AH71">
        <f t="shared" si="33"/>
        <v>137</v>
      </c>
      <c r="AI71">
        <v>13</v>
      </c>
      <c r="AJ71">
        <f t="shared" si="34"/>
        <v>6</v>
      </c>
      <c r="AK71">
        <f t="shared" si="51"/>
        <v>10.538461538461538</v>
      </c>
      <c r="AL71" t="s">
        <v>19</v>
      </c>
      <c r="AM71">
        <v>70</v>
      </c>
      <c r="AN71">
        <v>0</v>
      </c>
      <c r="AO71">
        <v>-5</v>
      </c>
      <c r="AP71">
        <f t="shared" si="35"/>
        <v>65</v>
      </c>
      <c r="AQ71">
        <v>0</v>
      </c>
      <c r="AR71">
        <f t="shared" si="36"/>
        <v>65</v>
      </c>
      <c r="AS71">
        <v>2</v>
      </c>
      <c r="AT71">
        <f t="shared" si="37"/>
        <v>6</v>
      </c>
      <c r="AU71">
        <f t="shared" si="38"/>
        <v>32.5</v>
      </c>
      <c r="AV71" t="s">
        <v>20</v>
      </c>
      <c r="AW71">
        <v>2</v>
      </c>
      <c r="AX71">
        <v>0</v>
      </c>
      <c r="AY71">
        <v>0</v>
      </c>
      <c r="AZ71">
        <f t="shared" si="39"/>
        <v>2</v>
      </c>
      <c r="BA71">
        <v>0</v>
      </c>
      <c r="BB71">
        <f t="shared" si="40"/>
        <v>2</v>
      </c>
      <c r="BC71">
        <v>2</v>
      </c>
      <c r="BD71">
        <f t="shared" si="41"/>
        <v>7</v>
      </c>
      <c r="BE71">
        <f t="shared" si="42"/>
        <v>1</v>
      </c>
      <c r="BF71" t="s">
        <v>21</v>
      </c>
      <c r="BG71">
        <v>180</v>
      </c>
      <c r="BH71">
        <v>0</v>
      </c>
      <c r="BI71">
        <v>0</v>
      </c>
      <c r="BJ71">
        <f t="shared" si="43"/>
        <v>180</v>
      </c>
      <c r="BK71">
        <v>0</v>
      </c>
      <c r="BL71">
        <f t="shared" si="44"/>
        <v>180</v>
      </c>
      <c r="BM71">
        <v>1</v>
      </c>
      <c r="BN71">
        <f t="shared" si="45"/>
        <v>5</v>
      </c>
      <c r="BO71">
        <f t="shared" si="46"/>
        <v>180</v>
      </c>
      <c r="BP71" t="s">
        <v>22</v>
      </c>
      <c r="BQ71">
        <v>690</v>
      </c>
      <c r="BR71">
        <v>0</v>
      </c>
      <c r="BS71">
        <v>-23</v>
      </c>
      <c r="BT71">
        <f t="shared" si="47"/>
        <v>667</v>
      </c>
      <c r="BU71">
        <v>0</v>
      </c>
      <c r="BV71">
        <f t="shared" si="48"/>
        <v>667</v>
      </c>
      <c r="BW71">
        <v>3</v>
      </c>
      <c r="BX71">
        <f t="shared" si="49"/>
        <v>5</v>
      </c>
      <c r="BY71">
        <f t="shared" si="50"/>
        <v>222.33333333333334</v>
      </c>
      <c r="BZ71" t="s">
        <v>23</v>
      </c>
      <c r="CA71">
        <v>116</v>
      </c>
    </row>
    <row r="72" spans="1:79" ht="17.25" customHeight="1" x14ac:dyDescent="0.3">
      <c r="A72" s="2">
        <v>44555</v>
      </c>
      <c r="B72" t="s">
        <v>164</v>
      </c>
      <c r="C72" t="s">
        <v>165</v>
      </c>
      <c r="D72" t="s">
        <v>27</v>
      </c>
      <c r="E72" t="s">
        <v>4</v>
      </c>
      <c r="F72">
        <v>0</v>
      </c>
      <c r="G72">
        <v>0</v>
      </c>
      <c r="H72">
        <v>0</v>
      </c>
      <c r="I72">
        <v>0</v>
      </c>
      <c r="J72">
        <f t="shared" si="26"/>
        <v>0</v>
      </c>
      <c r="K72">
        <v>0</v>
      </c>
      <c r="L72">
        <f t="shared" si="27"/>
        <v>0</v>
      </c>
      <c r="M72">
        <v>7</v>
      </c>
      <c r="N72">
        <v>1</v>
      </c>
      <c r="O72">
        <f t="shared" si="28"/>
        <v>0</v>
      </c>
      <c r="P72" t="s">
        <v>15</v>
      </c>
      <c r="Q72">
        <v>19</v>
      </c>
      <c r="R72">
        <v>0</v>
      </c>
      <c r="S72">
        <v>0</v>
      </c>
      <c r="T72">
        <v>0</v>
      </c>
      <c r="U72">
        <f t="shared" si="29"/>
        <v>19</v>
      </c>
      <c r="V72">
        <v>0</v>
      </c>
      <c r="W72">
        <f t="shared" si="30"/>
        <v>19</v>
      </c>
      <c r="X72">
        <v>2</v>
      </c>
      <c r="Y72">
        <v>2</v>
      </c>
      <c r="Z72">
        <f t="shared" si="31"/>
        <v>9.5</v>
      </c>
      <c r="AA72" t="s">
        <v>16</v>
      </c>
      <c r="AB72">
        <v>174</v>
      </c>
      <c r="AC72">
        <v>0</v>
      </c>
      <c r="AE72">
        <v>0</v>
      </c>
      <c r="AF72">
        <f t="shared" si="32"/>
        <v>174</v>
      </c>
      <c r="AG72">
        <v>0</v>
      </c>
      <c r="AH72">
        <f t="shared" si="33"/>
        <v>174</v>
      </c>
      <c r="AI72">
        <v>3</v>
      </c>
      <c r="AJ72">
        <f t="shared" si="34"/>
        <v>6</v>
      </c>
      <c r="AK72">
        <f t="shared" si="51"/>
        <v>58</v>
      </c>
      <c r="AL72" t="s">
        <v>19</v>
      </c>
      <c r="AM72">
        <v>12</v>
      </c>
      <c r="AN72">
        <v>0</v>
      </c>
      <c r="AO72">
        <v>-5</v>
      </c>
      <c r="AP72">
        <f t="shared" si="35"/>
        <v>7</v>
      </c>
      <c r="AQ72">
        <v>180</v>
      </c>
      <c r="AR72">
        <f t="shared" si="36"/>
        <v>187</v>
      </c>
      <c r="AS72">
        <v>1</v>
      </c>
      <c r="AT72">
        <f t="shared" si="37"/>
        <v>6</v>
      </c>
      <c r="AU72">
        <f t="shared" si="38"/>
        <v>187</v>
      </c>
      <c r="AV72" t="s">
        <v>20</v>
      </c>
      <c r="AW72">
        <v>468</v>
      </c>
      <c r="AX72">
        <v>0</v>
      </c>
      <c r="AY72">
        <v>0</v>
      </c>
      <c r="AZ72">
        <f t="shared" si="39"/>
        <v>468</v>
      </c>
      <c r="BA72">
        <v>1200</v>
      </c>
      <c r="BB72">
        <f t="shared" si="40"/>
        <v>1668</v>
      </c>
      <c r="BC72">
        <v>1</v>
      </c>
      <c r="BD72">
        <f t="shared" si="41"/>
        <v>7</v>
      </c>
      <c r="BE72">
        <f t="shared" si="42"/>
        <v>1668</v>
      </c>
      <c r="BF72" t="s">
        <v>21</v>
      </c>
      <c r="BG72">
        <v>105</v>
      </c>
      <c r="BH72">
        <v>0</v>
      </c>
      <c r="BI72">
        <v>0</v>
      </c>
      <c r="BJ72">
        <f t="shared" si="43"/>
        <v>105</v>
      </c>
      <c r="BK72">
        <v>180</v>
      </c>
      <c r="BL72">
        <f t="shared" si="44"/>
        <v>285</v>
      </c>
      <c r="BM72">
        <v>1</v>
      </c>
      <c r="BN72">
        <f t="shared" si="45"/>
        <v>5</v>
      </c>
      <c r="BO72">
        <f t="shared" si="46"/>
        <v>285</v>
      </c>
      <c r="BP72" t="s">
        <v>22</v>
      </c>
      <c r="BQ72">
        <v>145</v>
      </c>
      <c r="BR72">
        <v>0</v>
      </c>
      <c r="BS72">
        <v>-32</v>
      </c>
      <c r="BT72">
        <f t="shared" si="47"/>
        <v>113</v>
      </c>
      <c r="BU72">
        <v>180</v>
      </c>
      <c r="BV72">
        <f t="shared" si="48"/>
        <v>293</v>
      </c>
      <c r="BW72">
        <v>4</v>
      </c>
      <c r="BX72">
        <f t="shared" si="49"/>
        <v>5</v>
      </c>
      <c r="BY72">
        <f t="shared" si="50"/>
        <v>73.25</v>
      </c>
      <c r="BZ72" t="s">
        <v>23</v>
      </c>
      <c r="CA72">
        <v>-2040</v>
      </c>
    </row>
    <row r="73" spans="1:79" ht="17.25" customHeight="1" x14ac:dyDescent="0.3">
      <c r="A73" s="2">
        <v>44555</v>
      </c>
      <c r="B73" t="s">
        <v>166</v>
      </c>
      <c r="C73" t="s">
        <v>167</v>
      </c>
      <c r="D73" t="s">
        <v>27</v>
      </c>
      <c r="E73" t="s">
        <v>4</v>
      </c>
      <c r="F73">
        <v>494</v>
      </c>
      <c r="G73">
        <v>720</v>
      </c>
      <c r="H73">
        <v>0</v>
      </c>
      <c r="I73">
        <v>0</v>
      </c>
      <c r="J73">
        <f t="shared" si="26"/>
        <v>1214</v>
      </c>
      <c r="K73">
        <v>0</v>
      </c>
      <c r="L73">
        <f t="shared" si="27"/>
        <v>1214</v>
      </c>
      <c r="M73">
        <v>64</v>
      </c>
      <c r="N73">
        <v>1</v>
      </c>
      <c r="O73">
        <f t="shared" si="28"/>
        <v>18.96875</v>
      </c>
      <c r="P73" t="s">
        <v>15</v>
      </c>
      <c r="Q73">
        <v>30</v>
      </c>
      <c r="R73">
        <v>0</v>
      </c>
      <c r="S73">
        <v>0</v>
      </c>
      <c r="T73">
        <v>0</v>
      </c>
      <c r="U73">
        <f t="shared" si="29"/>
        <v>30</v>
      </c>
      <c r="V73">
        <v>0</v>
      </c>
      <c r="W73">
        <f t="shared" si="30"/>
        <v>30</v>
      </c>
      <c r="X73">
        <v>1</v>
      </c>
      <c r="Y73">
        <v>2</v>
      </c>
      <c r="Z73">
        <f t="shared" si="31"/>
        <v>30</v>
      </c>
      <c r="AA73" t="s">
        <v>16</v>
      </c>
      <c r="AB73">
        <v>5640</v>
      </c>
      <c r="AC73">
        <v>0</v>
      </c>
      <c r="AE73">
        <v>-300</v>
      </c>
      <c r="AF73">
        <f t="shared" si="32"/>
        <v>5340</v>
      </c>
      <c r="AG73">
        <v>0</v>
      </c>
      <c r="AH73">
        <f t="shared" si="33"/>
        <v>5340</v>
      </c>
      <c r="AI73">
        <v>28</v>
      </c>
      <c r="AJ73">
        <f t="shared" si="34"/>
        <v>6</v>
      </c>
      <c r="AK73">
        <f t="shared" si="51"/>
        <v>190.71428571428572</v>
      </c>
      <c r="AL73" t="s">
        <v>19</v>
      </c>
      <c r="AM73">
        <v>476</v>
      </c>
      <c r="AN73">
        <v>520</v>
      </c>
      <c r="AO73">
        <v>-50</v>
      </c>
      <c r="AP73">
        <f t="shared" si="35"/>
        <v>946</v>
      </c>
      <c r="AQ73">
        <v>300</v>
      </c>
      <c r="AR73">
        <f t="shared" si="36"/>
        <v>1246</v>
      </c>
      <c r="AS73">
        <v>30</v>
      </c>
      <c r="AT73">
        <f t="shared" si="37"/>
        <v>6</v>
      </c>
      <c r="AU73">
        <f t="shared" si="38"/>
        <v>41.533333333333331</v>
      </c>
      <c r="AV73" t="s">
        <v>20</v>
      </c>
      <c r="AW73">
        <v>0</v>
      </c>
      <c r="AX73">
        <v>220</v>
      </c>
      <c r="AY73">
        <v>0</v>
      </c>
      <c r="AZ73">
        <f t="shared" si="39"/>
        <v>220</v>
      </c>
      <c r="BA73">
        <v>0</v>
      </c>
      <c r="BB73">
        <f t="shared" si="40"/>
        <v>220</v>
      </c>
      <c r="BC73">
        <v>2</v>
      </c>
      <c r="BD73">
        <f t="shared" si="41"/>
        <v>7</v>
      </c>
      <c r="BE73">
        <f t="shared" si="42"/>
        <v>110</v>
      </c>
      <c r="BF73" t="s">
        <v>21</v>
      </c>
      <c r="BG73">
        <v>215</v>
      </c>
      <c r="BH73">
        <v>0</v>
      </c>
      <c r="BI73">
        <v>0</v>
      </c>
      <c r="BJ73">
        <f t="shared" si="43"/>
        <v>215</v>
      </c>
      <c r="BK73">
        <v>1500</v>
      </c>
      <c r="BL73">
        <f t="shared" si="44"/>
        <v>1715</v>
      </c>
      <c r="BM73">
        <v>6</v>
      </c>
      <c r="BN73">
        <f t="shared" si="45"/>
        <v>5</v>
      </c>
      <c r="BO73">
        <f t="shared" si="46"/>
        <v>285.83333333333331</v>
      </c>
      <c r="BP73" t="s">
        <v>22</v>
      </c>
      <c r="BQ73">
        <v>525</v>
      </c>
      <c r="BR73">
        <v>583</v>
      </c>
      <c r="BS73">
        <v>0</v>
      </c>
      <c r="BT73">
        <f t="shared" si="47"/>
        <v>1108</v>
      </c>
      <c r="BU73">
        <v>0</v>
      </c>
      <c r="BV73">
        <f t="shared" si="48"/>
        <v>1108</v>
      </c>
      <c r="BW73">
        <v>10</v>
      </c>
      <c r="BX73">
        <f t="shared" si="49"/>
        <v>5</v>
      </c>
      <c r="BY73">
        <f t="shared" si="50"/>
        <v>110.8</v>
      </c>
      <c r="BZ73" t="s">
        <v>23</v>
      </c>
      <c r="CA73">
        <v>-6900</v>
      </c>
    </row>
    <row r="74" spans="1:79" ht="17.25" customHeight="1" x14ac:dyDescent="0.3">
      <c r="A74" s="2">
        <v>44555</v>
      </c>
      <c r="B74" t="s">
        <v>168</v>
      </c>
      <c r="C74" t="s">
        <v>169</v>
      </c>
      <c r="D74" t="s">
        <v>27</v>
      </c>
      <c r="E74" t="s">
        <v>4</v>
      </c>
      <c r="F74">
        <v>384</v>
      </c>
      <c r="G74">
        <v>0</v>
      </c>
      <c r="H74">
        <v>0</v>
      </c>
      <c r="I74">
        <v>0</v>
      </c>
      <c r="J74">
        <f t="shared" si="26"/>
        <v>384</v>
      </c>
      <c r="K74">
        <v>0</v>
      </c>
      <c r="L74">
        <f t="shared" si="27"/>
        <v>384</v>
      </c>
      <c r="M74">
        <v>3</v>
      </c>
      <c r="N74">
        <v>1</v>
      </c>
      <c r="O74">
        <f t="shared" si="28"/>
        <v>128</v>
      </c>
      <c r="P74" t="s">
        <v>15</v>
      </c>
      <c r="Q74">
        <v>247</v>
      </c>
      <c r="R74">
        <v>0</v>
      </c>
      <c r="S74">
        <v>0</v>
      </c>
      <c r="T74">
        <v>0</v>
      </c>
      <c r="U74">
        <f t="shared" si="29"/>
        <v>247</v>
      </c>
      <c r="V74">
        <v>0</v>
      </c>
      <c r="W74">
        <f t="shared" si="30"/>
        <v>247</v>
      </c>
      <c r="X74">
        <v>1</v>
      </c>
      <c r="Y74">
        <v>2</v>
      </c>
      <c r="Z74">
        <f t="shared" si="31"/>
        <v>247</v>
      </c>
      <c r="AA74" t="s">
        <v>16</v>
      </c>
      <c r="AB74">
        <v>563</v>
      </c>
      <c r="AC74">
        <v>0</v>
      </c>
      <c r="AE74">
        <v>0</v>
      </c>
      <c r="AF74">
        <f t="shared" si="32"/>
        <v>563</v>
      </c>
      <c r="AG74">
        <v>0</v>
      </c>
      <c r="AH74">
        <f t="shared" si="33"/>
        <v>563</v>
      </c>
      <c r="AI74">
        <v>4</v>
      </c>
      <c r="AJ74">
        <f t="shared" si="34"/>
        <v>6</v>
      </c>
      <c r="AK74">
        <f t="shared" si="51"/>
        <v>140.75</v>
      </c>
      <c r="AL74" t="s">
        <v>19</v>
      </c>
      <c r="AM74">
        <v>269</v>
      </c>
      <c r="AN74">
        <v>710</v>
      </c>
      <c r="AO74">
        <v>0</v>
      </c>
      <c r="AP74">
        <f t="shared" si="35"/>
        <v>979</v>
      </c>
      <c r="AQ74">
        <v>0</v>
      </c>
      <c r="AR74">
        <f t="shared" si="36"/>
        <v>979</v>
      </c>
      <c r="AS74">
        <v>4</v>
      </c>
      <c r="AT74">
        <f t="shared" si="37"/>
        <v>6</v>
      </c>
      <c r="AU74">
        <f t="shared" si="38"/>
        <v>244.75</v>
      </c>
      <c r="AV74" t="s">
        <v>20</v>
      </c>
      <c r="AW74">
        <v>215</v>
      </c>
      <c r="AX74">
        <v>30</v>
      </c>
      <c r="AY74">
        <v>0</v>
      </c>
      <c r="AZ74">
        <f t="shared" si="39"/>
        <v>245</v>
      </c>
      <c r="BA74">
        <v>0</v>
      </c>
      <c r="BB74">
        <f t="shared" si="40"/>
        <v>245</v>
      </c>
      <c r="BC74">
        <v>1</v>
      </c>
      <c r="BD74">
        <f t="shared" si="41"/>
        <v>7</v>
      </c>
      <c r="BE74">
        <f t="shared" si="42"/>
        <v>245</v>
      </c>
      <c r="BF74" t="s">
        <v>21</v>
      </c>
      <c r="BG74">
        <v>565</v>
      </c>
      <c r="BH74">
        <v>380</v>
      </c>
      <c r="BI74">
        <v>0</v>
      </c>
      <c r="BJ74">
        <f t="shared" si="43"/>
        <v>945</v>
      </c>
      <c r="BK74">
        <v>0</v>
      </c>
      <c r="BL74">
        <f t="shared" si="44"/>
        <v>945</v>
      </c>
      <c r="BM74">
        <v>0</v>
      </c>
      <c r="BN74">
        <f t="shared" si="45"/>
        <v>5</v>
      </c>
      <c r="BO74">
        <f t="shared" si="46"/>
        <v>0</v>
      </c>
      <c r="BP74" t="s">
        <v>22</v>
      </c>
      <c r="BQ74">
        <v>118</v>
      </c>
      <c r="BR74">
        <v>250</v>
      </c>
      <c r="BS74">
        <v>0</v>
      </c>
      <c r="BT74">
        <f t="shared" si="47"/>
        <v>368</v>
      </c>
      <c r="BU74">
        <v>0</v>
      </c>
      <c r="BV74">
        <f t="shared" si="48"/>
        <v>368</v>
      </c>
      <c r="BW74">
        <v>2</v>
      </c>
      <c r="BX74">
        <f t="shared" si="49"/>
        <v>5</v>
      </c>
      <c r="BY74">
        <f t="shared" si="50"/>
        <v>184</v>
      </c>
      <c r="BZ74" t="s">
        <v>23</v>
      </c>
      <c r="CA74">
        <v>1500</v>
      </c>
    </row>
    <row r="75" spans="1:79" ht="17.25" customHeight="1" x14ac:dyDescent="0.3">
      <c r="A75" s="2">
        <v>44555</v>
      </c>
      <c r="B75" t="s">
        <v>170</v>
      </c>
      <c r="C75" t="s">
        <v>171</v>
      </c>
      <c r="D75" t="s">
        <v>27</v>
      </c>
      <c r="E75" t="s">
        <v>4</v>
      </c>
      <c r="F75">
        <v>93</v>
      </c>
      <c r="G75">
        <v>0</v>
      </c>
      <c r="H75">
        <v>0</v>
      </c>
      <c r="I75">
        <v>0</v>
      </c>
      <c r="J75">
        <f t="shared" si="26"/>
        <v>93</v>
      </c>
      <c r="K75">
        <v>0</v>
      </c>
      <c r="L75">
        <f t="shared" si="27"/>
        <v>93</v>
      </c>
      <c r="M75">
        <v>2</v>
      </c>
      <c r="N75">
        <v>1</v>
      </c>
      <c r="O75">
        <f t="shared" si="28"/>
        <v>46.5</v>
      </c>
      <c r="P75" t="s">
        <v>15</v>
      </c>
      <c r="Q75">
        <v>117</v>
      </c>
      <c r="R75">
        <v>0</v>
      </c>
      <c r="S75">
        <v>0</v>
      </c>
      <c r="T75">
        <v>0</v>
      </c>
      <c r="U75">
        <f t="shared" si="29"/>
        <v>117</v>
      </c>
      <c r="V75">
        <v>0</v>
      </c>
      <c r="W75">
        <f t="shared" si="30"/>
        <v>117</v>
      </c>
      <c r="X75">
        <v>0</v>
      </c>
      <c r="Y75">
        <v>2</v>
      </c>
      <c r="Z75">
        <f t="shared" si="31"/>
        <v>0</v>
      </c>
      <c r="AA75" t="s">
        <v>16</v>
      </c>
      <c r="AB75">
        <v>256</v>
      </c>
      <c r="AC75">
        <v>0</v>
      </c>
      <c r="AE75">
        <v>-5</v>
      </c>
      <c r="AF75">
        <f t="shared" si="32"/>
        <v>251</v>
      </c>
      <c r="AG75">
        <v>0</v>
      </c>
      <c r="AH75">
        <f t="shared" si="33"/>
        <v>251</v>
      </c>
      <c r="AI75">
        <v>4</v>
      </c>
      <c r="AJ75">
        <f t="shared" si="34"/>
        <v>6</v>
      </c>
      <c r="AK75">
        <f t="shared" si="51"/>
        <v>62.75</v>
      </c>
      <c r="AL75" t="s">
        <v>19</v>
      </c>
      <c r="AM75">
        <v>928</v>
      </c>
      <c r="AN75">
        <v>0</v>
      </c>
      <c r="AO75">
        <v>-3</v>
      </c>
      <c r="AP75">
        <f t="shared" si="35"/>
        <v>925</v>
      </c>
      <c r="AQ75">
        <v>0</v>
      </c>
      <c r="AR75">
        <f t="shared" si="36"/>
        <v>925</v>
      </c>
      <c r="AS75">
        <v>2</v>
      </c>
      <c r="AT75">
        <f t="shared" si="37"/>
        <v>6</v>
      </c>
      <c r="AU75">
        <f t="shared" si="38"/>
        <v>462.5</v>
      </c>
      <c r="AV75" t="s">
        <v>20</v>
      </c>
      <c r="AW75">
        <v>124</v>
      </c>
      <c r="AX75">
        <v>0</v>
      </c>
      <c r="AY75">
        <v>0</v>
      </c>
      <c r="AZ75">
        <f t="shared" si="39"/>
        <v>124</v>
      </c>
      <c r="BA75">
        <v>0</v>
      </c>
      <c r="BB75">
        <f t="shared" si="40"/>
        <v>124</v>
      </c>
      <c r="BC75">
        <v>3</v>
      </c>
      <c r="BD75">
        <f t="shared" si="41"/>
        <v>7</v>
      </c>
      <c r="BE75">
        <f t="shared" si="42"/>
        <v>41.333333333333336</v>
      </c>
      <c r="BF75" t="s">
        <v>21</v>
      </c>
      <c r="BG75">
        <v>414</v>
      </c>
      <c r="BH75">
        <v>0</v>
      </c>
      <c r="BI75">
        <v>0</v>
      </c>
      <c r="BJ75">
        <f t="shared" si="43"/>
        <v>414</v>
      </c>
      <c r="BK75">
        <v>0</v>
      </c>
      <c r="BL75">
        <f t="shared" si="44"/>
        <v>414</v>
      </c>
      <c r="BM75">
        <v>1</v>
      </c>
      <c r="BN75">
        <f t="shared" si="45"/>
        <v>5</v>
      </c>
      <c r="BO75">
        <f t="shared" si="46"/>
        <v>414</v>
      </c>
      <c r="BP75" t="s">
        <v>22</v>
      </c>
      <c r="BQ75">
        <v>769</v>
      </c>
      <c r="BR75">
        <v>0</v>
      </c>
      <c r="BS75">
        <v>0</v>
      </c>
      <c r="BT75">
        <f t="shared" si="47"/>
        <v>769</v>
      </c>
      <c r="BU75">
        <v>0</v>
      </c>
      <c r="BV75">
        <f t="shared" si="48"/>
        <v>769</v>
      </c>
      <c r="BW75">
        <v>2</v>
      </c>
      <c r="BX75">
        <f t="shared" si="49"/>
        <v>5</v>
      </c>
      <c r="BY75">
        <f t="shared" si="50"/>
        <v>384.5</v>
      </c>
      <c r="BZ75" t="s">
        <v>23</v>
      </c>
      <c r="CA75">
        <v>4200</v>
      </c>
    </row>
    <row r="76" spans="1:79" ht="17.25" customHeight="1" x14ac:dyDescent="0.3">
      <c r="A76" s="2">
        <v>44555</v>
      </c>
      <c r="B76" t="s">
        <v>172</v>
      </c>
      <c r="C76" t="s">
        <v>173</v>
      </c>
      <c r="D76" t="s">
        <v>27</v>
      </c>
      <c r="E76" t="s">
        <v>4</v>
      </c>
      <c r="F76">
        <v>150</v>
      </c>
      <c r="G76">
        <v>0</v>
      </c>
      <c r="H76">
        <v>0</v>
      </c>
      <c r="I76">
        <v>0</v>
      </c>
      <c r="J76">
        <f t="shared" si="26"/>
        <v>150</v>
      </c>
      <c r="K76">
        <v>0</v>
      </c>
      <c r="L76">
        <f t="shared" si="27"/>
        <v>150</v>
      </c>
      <c r="M76">
        <v>6</v>
      </c>
      <c r="N76">
        <v>1</v>
      </c>
      <c r="O76">
        <f t="shared" si="28"/>
        <v>25</v>
      </c>
      <c r="P76" t="s">
        <v>15</v>
      </c>
      <c r="Q76">
        <v>216</v>
      </c>
      <c r="R76">
        <v>0</v>
      </c>
      <c r="S76">
        <v>0</v>
      </c>
      <c r="T76">
        <v>0</v>
      </c>
      <c r="U76">
        <f t="shared" si="29"/>
        <v>216</v>
      </c>
      <c r="V76">
        <v>0</v>
      </c>
      <c r="W76">
        <f t="shared" si="30"/>
        <v>216</v>
      </c>
      <c r="X76">
        <v>2</v>
      </c>
      <c r="Y76">
        <v>2</v>
      </c>
      <c r="Z76">
        <f t="shared" si="31"/>
        <v>108</v>
      </c>
      <c r="AA76" t="s">
        <v>16</v>
      </c>
      <c r="AB76">
        <v>1525</v>
      </c>
      <c r="AC76">
        <v>0</v>
      </c>
      <c r="AE76">
        <v>0</v>
      </c>
      <c r="AF76">
        <f t="shared" si="32"/>
        <v>1525</v>
      </c>
      <c r="AG76">
        <v>0</v>
      </c>
      <c r="AH76">
        <f t="shared" si="33"/>
        <v>1525</v>
      </c>
      <c r="AI76">
        <v>2</v>
      </c>
      <c r="AJ76">
        <f t="shared" si="34"/>
        <v>6</v>
      </c>
      <c r="AK76">
        <f t="shared" si="51"/>
        <v>762.5</v>
      </c>
      <c r="AL76" t="s">
        <v>19</v>
      </c>
      <c r="AM76">
        <v>874</v>
      </c>
      <c r="AN76">
        <v>0</v>
      </c>
      <c r="AO76">
        <v>0</v>
      </c>
      <c r="AP76">
        <f t="shared" si="35"/>
        <v>874</v>
      </c>
      <c r="AQ76">
        <v>0</v>
      </c>
      <c r="AR76">
        <f t="shared" si="36"/>
        <v>874</v>
      </c>
      <c r="AS76">
        <v>10</v>
      </c>
      <c r="AT76">
        <f t="shared" si="37"/>
        <v>6</v>
      </c>
      <c r="AU76">
        <f t="shared" si="38"/>
        <v>87.4</v>
      </c>
      <c r="AV76" t="s">
        <v>20</v>
      </c>
      <c r="AW76">
        <v>117</v>
      </c>
      <c r="AX76">
        <v>15</v>
      </c>
      <c r="AY76">
        <v>0</v>
      </c>
      <c r="AZ76">
        <f t="shared" si="39"/>
        <v>132</v>
      </c>
      <c r="BA76">
        <v>0</v>
      </c>
      <c r="BB76">
        <f t="shared" si="40"/>
        <v>132</v>
      </c>
      <c r="BC76">
        <v>1</v>
      </c>
      <c r="BD76">
        <f t="shared" si="41"/>
        <v>7</v>
      </c>
      <c r="BE76">
        <f t="shared" si="42"/>
        <v>132</v>
      </c>
      <c r="BF76" t="s">
        <v>21</v>
      </c>
      <c r="BG76">
        <v>512</v>
      </c>
      <c r="BH76">
        <v>0</v>
      </c>
      <c r="BI76">
        <v>-1</v>
      </c>
      <c r="BJ76">
        <f t="shared" si="43"/>
        <v>511</v>
      </c>
      <c r="BK76">
        <v>0</v>
      </c>
      <c r="BL76">
        <f t="shared" si="44"/>
        <v>511</v>
      </c>
      <c r="BM76">
        <v>2</v>
      </c>
      <c r="BN76">
        <f t="shared" si="45"/>
        <v>5</v>
      </c>
      <c r="BO76">
        <f t="shared" si="46"/>
        <v>255.5</v>
      </c>
      <c r="BP76" t="s">
        <v>22</v>
      </c>
      <c r="BQ76">
        <v>1858</v>
      </c>
      <c r="BR76">
        <v>0</v>
      </c>
      <c r="BS76">
        <v>0</v>
      </c>
      <c r="BT76">
        <f t="shared" si="47"/>
        <v>1858</v>
      </c>
      <c r="BU76">
        <v>0</v>
      </c>
      <c r="BV76">
        <f t="shared" si="48"/>
        <v>1858</v>
      </c>
      <c r="BW76">
        <v>10</v>
      </c>
      <c r="BX76">
        <f t="shared" si="49"/>
        <v>5</v>
      </c>
      <c r="BY76">
        <f t="shared" si="50"/>
        <v>185.8</v>
      </c>
      <c r="BZ76" t="s">
        <v>23</v>
      </c>
      <c r="CA76">
        <v>750</v>
      </c>
    </row>
    <row r="77" spans="1:79" ht="17.25" customHeight="1" x14ac:dyDescent="0.3">
      <c r="A77" s="2">
        <v>44555</v>
      </c>
      <c r="B77" t="s">
        <v>174</v>
      </c>
      <c r="C77" t="s">
        <v>175</v>
      </c>
      <c r="D77" t="s">
        <v>27</v>
      </c>
      <c r="E77" t="s">
        <v>4</v>
      </c>
      <c r="F77">
        <v>251</v>
      </c>
      <c r="G77">
        <v>0</v>
      </c>
      <c r="H77">
        <v>0</v>
      </c>
      <c r="I77">
        <v>0</v>
      </c>
      <c r="J77">
        <f t="shared" si="26"/>
        <v>251</v>
      </c>
      <c r="K77">
        <v>0</v>
      </c>
      <c r="L77">
        <f t="shared" si="27"/>
        <v>251</v>
      </c>
      <c r="M77">
        <v>2</v>
      </c>
      <c r="N77">
        <v>1</v>
      </c>
      <c r="O77">
        <f t="shared" si="28"/>
        <v>125.5</v>
      </c>
      <c r="P77" t="s">
        <v>15</v>
      </c>
      <c r="Q77">
        <v>63</v>
      </c>
      <c r="R77">
        <v>0</v>
      </c>
      <c r="S77">
        <v>0</v>
      </c>
      <c r="T77">
        <v>0</v>
      </c>
      <c r="U77">
        <f t="shared" si="29"/>
        <v>63</v>
      </c>
      <c r="V77">
        <v>0</v>
      </c>
      <c r="W77">
        <f t="shared" si="30"/>
        <v>63</v>
      </c>
      <c r="X77">
        <v>0</v>
      </c>
      <c r="Y77">
        <v>2</v>
      </c>
      <c r="Z77">
        <f t="shared" si="31"/>
        <v>0</v>
      </c>
      <c r="AA77" t="s">
        <v>16</v>
      </c>
      <c r="AB77">
        <v>1599</v>
      </c>
      <c r="AC77">
        <v>0</v>
      </c>
      <c r="AE77">
        <v>0</v>
      </c>
      <c r="AF77">
        <f t="shared" si="32"/>
        <v>1599</v>
      </c>
      <c r="AG77">
        <v>0</v>
      </c>
      <c r="AH77">
        <f t="shared" si="33"/>
        <v>1599</v>
      </c>
      <c r="AI77">
        <v>3</v>
      </c>
      <c r="AJ77">
        <f t="shared" si="34"/>
        <v>6</v>
      </c>
      <c r="AK77">
        <f t="shared" si="51"/>
        <v>533</v>
      </c>
      <c r="AL77" t="s">
        <v>19</v>
      </c>
      <c r="AM77">
        <v>750</v>
      </c>
      <c r="AN77">
        <v>710</v>
      </c>
      <c r="AO77">
        <v>0</v>
      </c>
      <c r="AP77">
        <f t="shared" si="35"/>
        <v>1460</v>
      </c>
      <c r="AQ77">
        <v>0</v>
      </c>
      <c r="AR77">
        <f t="shared" si="36"/>
        <v>1460</v>
      </c>
      <c r="AS77">
        <v>2</v>
      </c>
      <c r="AT77">
        <f t="shared" si="37"/>
        <v>6</v>
      </c>
      <c r="AU77">
        <f t="shared" si="38"/>
        <v>730</v>
      </c>
      <c r="AV77" t="s">
        <v>20</v>
      </c>
      <c r="AW77">
        <v>130</v>
      </c>
      <c r="AX77">
        <v>235</v>
      </c>
      <c r="AY77">
        <v>0</v>
      </c>
      <c r="AZ77">
        <f t="shared" si="39"/>
        <v>365</v>
      </c>
      <c r="BA77">
        <v>0</v>
      </c>
      <c r="BB77">
        <f t="shared" si="40"/>
        <v>365</v>
      </c>
      <c r="BC77">
        <v>1</v>
      </c>
      <c r="BD77">
        <f t="shared" si="41"/>
        <v>7</v>
      </c>
      <c r="BE77">
        <f t="shared" si="42"/>
        <v>365</v>
      </c>
      <c r="BF77" t="s">
        <v>21</v>
      </c>
      <c r="BG77">
        <v>218</v>
      </c>
      <c r="BH77">
        <v>240</v>
      </c>
      <c r="BI77">
        <v>0</v>
      </c>
      <c r="BJ77">
        <f t="shared" si="43"/>
        <v>458</v>
      </c>
      <c r="BK77">
        <v>0</v>
      </c>
      <c r="BL77">
        <f t="shared" si="44"/>
        <v>458</v>
      </c>
      <c r="BM77">
        <v>0</v>
      </c>
      <c r="BN77">
        <f t="shared" si="45"/>
        <v>5</v>
      </c>
      <c r="BO77">
        <f t="shared" si="46"/>
        <v>0</v>
      </c>
      <c r="BP77" t="s">
        <v>22</v>
      </c>
      <c r="BQ77">
        <v>71</v>
      </c>
      <c r="BR77">
        <v>240</v>
      </c>
      <c r="BS77">
        <v>0</v>
      </c>
      <c r="BT77">
        <f t="shared" si="47"/>
        <v>311</v>
      </c>
      <c r="BU77">
        <v>0</v>
      </c>
      <c r="BV77">
        <f t="shared" si="48"/>
        <v>311</v>
      </c>
      <c r="BW77">
        <v>2</v>
      </c>
      <c r="BX77">
        <f t="shared" si="49"/>
        <v>5</v>
      </c>
      <c r="BY77">
        <f t="shared" si="50"/>
        <v>155.5</v>
      </c>
      <c r="BZ77" t="s">
        <v>23</v>
      </c>
      <c r="CA77">
        <v>367</v>
      </c>
    </row>
    <row r="78" spans="1:79" ht="17.25" customHeight="1" x14ac:dyDescent="0.3">
      <c r="A78" s="2">
        <v>44555</v>
      </c>
      <c r="B78" t="s">
        <v>176</v>
      </c>
      <c r="C78" t="s">
        <v>177</v>
      </c>
      <c r="D78" t="s">
        <v>27</v>
      </c>
      <c r="E78" t="s">
        <v>4</v>
      </c>
      <c r="F78">
        <v>829</v>
      </c>
      <c r="G78">
        <v>0</v>
      </c>
      <c r="H78">
        <v>0</v>
      </c>
      <c r="I78">
        <v>-22</v>
      </c>
      <c r="J78">
        <f t="shared" si="26"/>
        <v>807</v>
      </c>
      <c r="K78">
        <v>400</v>
      </c>
      <c r="L78">
        <f t="shared" si="27"/>
        <v>1207</v>
      </c>
      <c r="M78">
        <v>38</v>
      </c>
      <c r="N78">
        <v>1</v>
      </c>
      <c r="O78">
        <f t="shared" si="28"/>
        <v>31.763157894736842</v>
      </c>
      <c r="P78" t="s">
        <v>15</v>
      </c>
      <c r="Q78">
        <v>708</v>
      </c>
      <c r="R78">
        <v>0</v>
      </c>
      <c r="S78">
        <v>0</v>
      </c>
      <c r="T78">
        <v>-5</v>
      </c>
      <c r="U78">
        <f t="shared" si="29"/>
        <v>703</v>
      </c>
      <c r="V78">
        <v>0</v>
      </c>
      <c r="W78">
        <f t="shared" si="30"/>
        <v>703</v>
      </c>
      <c r="X78">
        <v>19</v>
      </c>
      <c r="Y78">
        <v>2</v>
      </c>
      <c r="Z78">
        <f t="shared" si="31"/>
        <v>37</v>
      </c>
      <c r="AA78" t="s">
        <v>16</v>
      </c>
      <c r="AB78">
        <v>2278</v>
      </c>
      <c r="AC78">
        <v>0</v>
      </c>
      <c r="AE78">
        <v>-22</v>
      </c>
      <c r="AF78">
        <f t="shared" si="32"/>
        <v>2256</v>
      </c>
      <c r="AG78">
        <v>836</v>
      </c>
      <c r="AH78">
        <f t="shared" si="33"/>
        <v>3092</v>
      </c>
      <c r="AI78">
        <v>95</v>
      </c>
      <c r="AJ78">
        <f t="shared" si="34"/>
        <v>6</v>
      </c>
      <c r="AK78">
        <f t="shared" si="51"/>
        <v>32.547368421052632</v>
      </c>
      <c r="AL78" t="s">
        <v>19</v>
      </c>
      <c r="AM78">
        <v>3708</v>
      </c>
      <c r="AN78">
        <v>0</v>
      </c>
      <c r="AO78">
        <v>-18</v>
      </c>
      <c r="AP78">
        <f t="shared" si="35"/>
        <v>3690</v>
      </c>
      <c r="AQ78">
        <v>480</v>
      </c>
      <c r="AR78">
        <f t="shared" si="36"/>
        <v>4170</v>
      </c>
      <c r="AS78">
        <v>81</v>
      </c>
      <c r="AT78">
        <f t="shared" si="37"/>
        <v>6</v>
      </c>
      <c r="AU78">
        <f t="shared" si="38"/>
        <v>51.481481481481481</v>
      </c>
      <c r="AV78" t="s">
        <v>20</v>
      </c>
      <c r="AW78">
        <v>371</v>
      </c>
      <c r="AX78">
        <v>0</v>
      </c>
      <c r="AY78">
        <v>-13</v>
      </c>
      <c r="AZ78">
        <f t="shared" si="39"/>
        <v>358</v>
      </c>
      <c r="BA78">
        <v>0</v>
      </c>
      <c r="BB78">
        <f t="shared" si="40"/>
        <v>358</v>
      </c>
      <c r="BC78">
        <v>64</v>
      </c>
      <c r="BD78">
        <f t="shared" si="41"/>
        <v>7</v>
      </c>
      <c r="BE78">
        <f t="shared" si="42"/>
        <v>5.59375</v>
      </c>
      <c r="BF78" t="s">
        <v>21</v>
      </c>
      <c r="BG78">
        <v>988</v>
      </c>
      <c r="BH78">
        <v>0</v>
      </c>
      <c r="BI78">
        <v>-132</v>
      </c>
      <c r="BJ78">
        <f t="shared" si="43"/>
        <v>856</v>
      </c>
      <c r="BK78">
        <v>320</v>
      </c>
      <c r="BL78">
        <f t="shared" si="44"/>
        <v>1176</v>
      </c>
      <c r="BM78">
        <v>25</v>
      </c>
      <c r="BN78">
        <f t="shared" si="45"/>
        <v>5</v>
      </c>
      <c r="BO78">
        <f t="shared" si="46"/>
        <v>47.04</v>
      </c>
      <c r="BP78" t="s">
        <v>22</v>
      </c>
      <c r="BQ78">
        <v>1327</v>
      </c>
      <c r="BR78">
        <v>0</v>
      </c>
      <c r="BS78">
        <v>0</v>
      </c>
      <c r="BT78">
        <f t="shared" si="47"/>
        <v>1327</v>
      </c>
      <c r="BU78">
        <v>0</v>
      </c>
      <c r="BV78">
        <f t="shared" si="48"/>
        <v>1327</v>
      </c>
      <c r="BW78">
        <v>22</v>
      </c>
      <c r="BX78">
        <f t="shared" si="49"/>
        <v>5</v>
      </c>
      <c r="BY78">
        <f t="shared" si="50"/>
        <v>60.31818181818182</v>
      </c>
      <c r="BZ78" t="s">
        <v>23</v>
      </c>
      <c r="CA78">
        <v>800</v>
      </c>
    </row>
    <row r="79" spans="1:79" ht="17.25" customHeight="1" x14ac:dyDescent="0.3">
      <c r="A79" s="2">
        <v>44555</v>
      </c>
      <c r="E79" t="s">
        <v>4</v>
      </c>
      <c r="F79">
        <v>0</v>
      </c>
      <c r="G79">
        <v>0</v>
      </c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P79" t="s">
        <v>15</v>
      </c>
      <c r="Q79">
        <v>0</v>
      </c>
      <c r="R79">
        <v>0</v>
      </c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AA79" t="s">
        <v>16</v>
      </c>
      <c r="AB79">
        <v>0</v>
      </c>
      <c r="AC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L79" t="s">
        <v>19</v>
      </c>
      <c r="AM79">
        <v>0</v>
      </c>
      <c r="AN79">
        <v>0</v>
      </c>
      <c r="AO79">
        <v>0</v>
      </c>
      <c r="AP79">
        <f t="shared" si="35"/>
        <v>0</v>
      </c>
      <c r="AQ79">
        <v>0</v>
      </c>
      <c r="AR79">
        <f t="shared" si="36"/>
        <v>0</v>
      </c>
      <c r="AS79">
        <v>0</v>
      </c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Z79" t="s">
        <v>23</v>
      </c>
      <c r="CA79">
        <v>0</v>
      </c>
    </row>
    <row r="80" spans="1:79" ht="17.25" customHeight="1" x14ac:dyDescent="0.3">
      <c r="A80" s="2">
        <v>44555</v>
      </c>
      <c r="B80" t="s">
        <v>178</v>
      </c>
      <c r="C80" t="s">
        <v>179</v>
      </c>
      <c r="D80" t="s">
        <v>27</v>
      </c>
      <c r="E80" t="s">
        <v>4</v>
      </c>
      <c r="F80">
        <v>0</v>
      </c>
      <c r="G80">
        <v>0</v>
      </c>
      <c r="H80">
        <v>0</v>
      </c>
      <c r="I80">
        <v>0</v>
      </c>
      <c r="J80">
        <f t="shared" si="26"/>
        <v>0</v>
      </c>
      <c r="K80">
        <v>0</v>
      </c>
      <c r="L80">
        <f t="shared" si="27"/>
        <v>0</v>
      </c>
      <c r="M80">
        <v>0</v>
      </c>
      <c r="N80">
        <v>1</v>
      </c>
      <c r="O80">
        <f t="shared" si="28"/>
        <v>0</v>
      </c>
      <c r="P80" t="s">
        <v>15</v>
      </c>
      <c r="Q80">
        <v>0</v>
      </c>
      <c r="R80">
        <v>0</v>
      </c>
      <c r="S80">
        <v>0</v>
      </c>
      <c r="T80">
        <v>0</v>
      </c>
      <c r="U80">
        <f t="shared" si="29"/>
        <v>0</v>
      </c>
      <c r="V80">
        <v>0</v>
      </c>
      <c r="W80">
        <f t="shared" si="30"/>
        <v>0</v>
      </c>
      <c r="X80">
        <v>0</v>
      </c>
      <c r="Y80">
        <v>2</v>
      </c>
      <c r="Z80">
        <f t="shared" si="31"/>
        <v>0</v>
      </c>
      <c r="AA80" t="s">
        <v>16</v>
      </c>
      <c r="AB80">
        <v>0</v>
      </c>
      <c r="AC80">
        <v>0</v>
      </c>
      <c r="AE80">
        <v>0</v>
      </c>
      <c r="AF80">
        <f t="shared" si="32"/>
        <v>0</v>
      </c>
      <c r="AG80">
        <v>0</v>
      </c>
      <c r="AH80">
        <f t="shared" si="33"/>
        <v>0</v>
      </c>
      <c r="AI80">
        <v>0</v>
      </c>
      <c r="AJ80">
        <f t="shared" si="34"/>
        <v>6</v>
      </c>
      <c r="AK80">
        <f t="shared" si="51"/>
        <v>0</v>
      </c>
      <c r="AL80" t="s">
        <v>19</v>
      </c>
      <c r="AM80">
        <v>0</v>
      </c>
      <c r="AN80">
        <v>0</v>
      </c>
      <c r="AO80">
        <v>0</v>
      </c>
      <c r="AP80">
        <f t="shared" si="35"/>
        <v>0</v>
      </c>
      <c r="AQ80">
        <v>0</v>
      </c>
      <c r="AR80">
        <f t="shared" si="36"/>
        <v>0</v>
      </c>
      <c r="AS80">
        <v>0</v>
      </c>
      <c r="AT80">
        <f t="shared" si="37"/>
        <v>6</v>
      </c>
      <c r="AU80">
        <f t="shared" si="38"/>
        <v>0</v>
      </c>
      <c r="AV80" t="s">
        <v>20</v>
      </c>
      <c r="AW80">
        <v>0</v>
      </c>
      <c r="AX80">
        <v>0</v>
      </c>
      <c r="AY80">
        <v>0</v>
      </c>
      <c r="AZ80">
        <f t="shared" si="39"/>
        <v>0</v>
      </c>
      <c r="BA80">
        <v>0</v>
      </c>
      <c r="BB80">
        <f t="shared" si="40"/>
        <v>0</v>
      </c>
      <c r="BC80">
        <v>0</v>
      </c>
      <c r="BD80">
        <f t="shared" si="41"/>
        <v>7</v>
      </c>
      <c r="BE80">
        <f t="shared" si="42"/>
        <v>0</v>
      </c>
      <c r="BF80" t="s">
        <v>21</v>
      </c>
      <c r="BG80">
        <v>0</v>
      </c>
      <c r="BH80">
        <v>0</v>
      </c>
      <c r="BI80">
        <v>0</v>
      </c>
      <c r="BJ80">
        <f t="shared" si="43"/>
        <v>0</v>
      </c>
      <c r="BK80">
        <v>0</v>
      </c>
      <c r="BL80">
        <f t="shared" si="44"/>
        <v>0</v>
      </c>
      <c r="BM80">
        <v>0</v>
      </c>
      <c r="BN80">
        <f t="shared" si="45"/>
        <v>5</v>
      </c>
      <c r="BO80">
        <f t="shared" si="46"/>
        <v>0</v>
      </c>
      <c r="BP80" t="s">
        <v>22</v>
      </c>
      <c r="BQ80">
        <v>0</v>
      </c>
      <c r="BR80">
        <v>0</v>
      </c>
      <c r="BS80">
        <v>0</v>
      </c>
      <c r="BT80">
        <f t="shared" si="47"/>
        <v>0</v>
      </c>
      <c r="BU80">
        <v>0</v>
      </c>
      <c r="BV80">
        <f t="shared" si="48"/>
        <v>0</v>
      </c>
      <c r="BW80">
        <v>0</v>
      </c>
      <c r="BX80">
        <f t="shared" si="49"/>
        <v>5</v>
      </c>
      <c r="BY80">
        <f t="shared" si="50"/>
        <v>0</v>
      </c>
      <c r="BZ80" t="s">
        <v>23</v>
      </c>
      <c r="CA80">
        <v>0</v>
      </c>
    </row>
    <row r="81" spans="1:79" ht="17.25" customHeight="1" x14ac:dyDescent="0.3">
      <c r="A81" s="2">
        <v>44555</v>
      </c>
      <c r="B81" t="s">
        <v>180</v>
      </c>
      <c r="C81" t="s">
        <v>181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0</v>
      </c>
      <c r="N81">
        <v>1</v>
      </c>
      <c r="O81">
        <f t="shared" si="28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0</v>
      </c>
      <c r="Y81">
        <v>2</v>
      </c>
      <c r="Z81">
        <f t="shared" si="31"/>
        <v>0</v>
      </c>
      <c r="AA81" t="s">
        <v>16</v>
      </c>
      <c r="AB81">
        <v>0</v>
      </c>
      <c r="AC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0</v>
      </c>
      <c r="AJ81">
        <f t="shared" si="34"/>
        <v>6</v>
      </c>
      <c r="AK81">
        <f t="shared" si="51"/>
        <v>0</v>
      </c>
      <c r="AL81" t="s">
        <v>19</v>
      </c>
      <c r="AM81">
        <v>0</v>
      </c>
      <c r="AN81">
        <v>0</v>
      </c>
      <c r="AO81">
        <v>0</v>
      </c>
      <c r="AP81">
        <f t="shared" si="35"/>
        <v>0</v>
      </c>
      <c r="AQ81">
        <v>0</v>
      </c>
      <c r="AR81">
        <f t="shared" si="36"/>
        <v>0</v>
      </c>
      <c r="AS81">
        <v>0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0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0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0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ht="17.25" customHeight="1" x14ac:dyDescent="0.3">
      <c r="A82" s="2">
        <v>44555</v>
      </c>
      <c r="B82" t="s">
        <v>182</v>
      </c>
      <c r="C82" t="s">
        <v>183</v>
      </c>
      <c r="D82" t="s">
        <v>27</v>
      </c>
      <c r="E82" t="s">
        <v>4</v>
      </c>
      <c r="F82">
        <v>166</v>
      </c>
      <c r="G82">
        <v>0</v>
      </c>
      <c r="H82">
        <v>0</v>
      </c>
      <c r="I82">
        <v>0</v>
      </c>
      <c r="J82">
        <f t="shared" si="26"/>
        <v>166</v>
      </c>
      <c r="K82">
        <v>700</v>
      </c>
      <c r="L82">
        <f t="shared" si="27"/>
        <v>866</v>
      </c>
      <c r="M82">
        <v>11</v>
      </c>
      <c r="N82">
        <v>1</v>
      </c>
      <c r="O82">
        <f t="shared" si="28"/>
        <v>78.727272727272734</v>
      </c>
      <c r="P82" t="s">
        <v>15</v>
      </c>
      <c r="Q82">
        <v>34</v>
      </c>
      <c r="R82">
        <v>0</v>
      </c>
      <c r="S82">
        <v>0</v>
      </c>
      <c r="T82">
        <v>-5</v>
      </c>
      <c r="U82">
        <f t="shared" si="29"/>
        <v>29</v>
      </c>
      <c r="V82">
        <v>200</v>
      </c>
      <c r="W82">
        <f t="shared" si="30"/>
        <v>229</v>
      </c>
      <c r="X82">
        <v>4</v>
      </c>
      <c r="Y82">
        <v>2</v>
      </c>
      <c r="Z82">
        <f t="shared" si="31"/>
        <v>57.25</v>
      </c>
      <c r="AA82" t="s">
        <v>16</v>
      </c>
      <c r="AB82">
        <v>8645</v>
      </c>
      <c r="AC82">
        <v>0</v>
      </c>
      <c r="AE82">
        <v>0</v>
      </c>
      <c r="AF82">
        <f t="shared" si="32"/>
        <v>8645</v>
      </c>
      <c r="AG82">
        <v>0</v>
      </c>
      <c r="AH82">
        <f t="shared" si="33"/>
        <v>8645</v>
      </c>
      <c r="AI82">
        <v>61</v>
      </c>
      <c r="AJ82">
        <f t="shared" si="34"/>
        <v>6</v>
      </c>
      <c r="AK82">
        <f t="shared" si="51"/>
        <v>141.72131147540983</v>
      </c>
      <c r="AL82" t="s">
        <v>19</v>
      </c>
      <c r="AM82">
        <v>59</v>
      </c>
      <c r="AN82">
        <v>0</v>
      </c>
      <c r="AO82">
        <v>0</v>
      </c>
      <c r="AP82">
        <f t="shared" si="35"/>
        <v>59</v>
      </c>
      <c r="AQ82">
        <v>0</v>
      </c>
      <c r="AR82">
        <f t="shared" si="36"/>
        <v>59</v>
      </c>
      <c r="AS82">
        <v>17</v>
      </c>
      <c r="AT82">
        <f t="shared" si="37"/>
        <v>6</v>
      </c>
      <c r="AU82">
        <f t="shared" si="38"/>
        <v>3.4705882352941178</v>
      </c>
      <c r="AV82" t="s">
        <v>20</v>
      </c>
      <c r="AW82">
        <v>745</v>
      </c>
      <c r="AX82">
        <v>0</v>
      </c>
      <c r="AY82">
        <v>0</v>
      </c>
      <c r="AZ82">
        <f t="shared" si="39"/>
        <v>745</v>
      </c>
      <c r="BA82">
        <v>0</v>
      </c>
      <c r="BB82">
        <f t="shared" si="40"/>
        <v>745</v>
      </c>
      <c r="BC82">
        <v>10</v>
      </c>
      <c r="BD82">
        <f t="shared" si="41"/>
        <v>7</v>
      </c>
      <c r="BE82">
        <f t="shared" si="42"/>
        <v>74.5</v>
      </c>
      <c r="BF82" t="s">
        <v>21</v>
      </c>
      <c r="BG82">
        <v>1055</v>
      </c>
      <c r="BH82">
        <v>0</v>
      </c>
      <c r="BI82">
        <v>0</v>
      </c>
      <c r="BJ82">
        <f t="shared" si="43"/>
        <v>1055</v>
      </c>
      <c r="BK82">
        <v>0</v>
      </c>
      <c r="BL82">
        <f t="shared" si="44"/>
        <v>1055</v>
      </c>
      <c r="BM82">
        <v>15</v>
      </c>
      <c r="BN82">
        <v>71</v>
      </c>
      <c r="BO82">
        <f t="shared" si="46"/>
        <v>70.333333333333329</v>
      </c>
      <c r="BP82" t="s">
        <v>22</v>
      </c>
      <c r="BQ82">
        <v>398</v>
      </c>
      <c r="BR82">
        <v>0</v>
      </c>
      <c r="BS82">
        <v>0</v>
      </c>
      <c r="BT82">
        <f t="shared" si="47"/>
        <v>398</v>
      </c>
      <c r="BU82">
        <v>0</v>
      </c>
      <c r="BV82">
        <f t="shared" si="48"/>
        <v>398</v>
      </c>
      <c r="BW82">
        <v>4</v>
      </c>
      <c r="BX82">
        <f t="shared" si="49"/>
        <v>5</v>
      </c>
      <c r="BY82">
        <f t="shared" si="50"/>
        <v>99.5</v>
      </c>
      <c r="BZ82" t="s">
        <v>23</v>
      </c>
      <c r="CA82">
        <v>0</v>
      </c>
    </row>
    <row r="83" spans="1:79" ht="17.25" customHeight="1" x14ac:dyDescent="0.3">
      <c r="A83" s="2">
        <v>44555</v>
      </c>
      <c r="E83" t="s">
        <v>4</v>
      </c>
      <c r="F83">
        <v>0</v>
      </c>
      <c r="G83">
        <v>0</v>
      </c>
      <c r="I83">
        <v>0</v>
      </c>
      <c r="J83">
        <f t="shared" si="26"/>
        <v>0</v>
      </c>
      <c r="K83">
        <v>0</v>
      </c>
      <c r="L83">
        <f t="shared" si="27"/>
        <v>0</v>
      </c>
      <c r="M83">
        <v>0</v>
      </c>
      <c r="P83" t="s">
        <v>15</v>
      </c>
      <c r="Q83">
        <v>0</v>
      </c>
      <c r="R83">
        <v>0</v>
      </c>
      <c r="T83">
        <v>0</v>
      </c>
      <c r="U83">
        <f t="shared" si="29"/>
        <v>0</v>
      </c>
      <c r="V83">
        <v>0</v>
      </c>
      <c r="W83">
        <f t="shared" si="30"/>
        <v>0</v>
      </c>
      <c r="X83">
        <v>0</v>
      </c>
      <c r="AA83" t="s">
        <v>16</v>
      </c>
      <c r="AB83">
        <v>0</v>
      </c>
      <c r="AC83">
        <v>0</v>
      </c>
      <c r="AE83">
        <v>0</v>
      </c>
      <c r="AF83">
        <f t="shared" si="32"/>
        <v>0</v>
      </c>
      <c r="AG83">
        <v>0</v>
      </c>
      <c r="AH83">
        <f t="shared" si="33"/>
        <v>0</v>
      </c>
      <c r="AI83">
        <v>0</v>
      </c>
      <c r="AL83" t="s">
        <v>19</v>
      </c>
      <c r="AM83">
        <v>0</v>
      </c>
      <c r="AN83">
        <v>0</v>
      </c>
      <c r="AO83">
        <v>0</v>
      </c>
      <c r="AP83">
        <f t="shared" si="35"/>
        <v>0</v>
      </c>
      <c r="AQ83">
        <v>0</v>
      </c>
      <c r="AR83">
        <f t="shared" si="36"/>
        <v>0</v>
      </c>
      <c r="AS83">
        <v>0</v>
      </c>
      <c r="AV83" t="s">
        <v>20</v>
      </c>
      <c r="AW83">
        <v>0</v>
      </c>
      <c r="AX83">
        <v>0</v>
      </c>
      <c r="AY83">
        <v>0</v>
      </c>
      <c r="AZ83">
        <f t="shared" si="39"/>
        <v>0</v>
      </c>
      <c r="BA83">
        <v>0</v>
      </c>
      <c r="BB83">
        <f t="shared" si="40"/>
        <v>0</v>
      </c>
      <c r="BC83">
        <v>0</v>
      </c>
      <c r="BF83" t="s">
        <v>21</v>
      </c>
      <c r="BG83">
        <v>0</v>
      </c>
      <c r="BH83">
        <v>0</v>
      </c>
      <c r="BI83">
        <v>0</v>
      </c>
      <c r="BJ83">
        <f t="shared" si="43"/>
        <v>0</v>
      </c>
      <c r="BK83">
        <v>0</v>
      </c>
      <c r="BL83">
        <f t="shared" si="44"/>
        <v>0</v>
      </c>
      <c r="BM83">
        <v>0</v>
      </c>
      <c r="BP83" t="s">
        <v>22</v>
      </c>
      <c r="BQ83">
        <v>0</v>
      </c>
      <c r="BR83">
        <v>0</v>
      </c>
      <c r="BS83">
        <v>0</v>
      </c>
      <c r="BT83">
        <f t="shared" si="47"/>
        <v>0</v>
      </c>
      <c r="BU83">
        <v>0</v>
      </c>
      <c r="BV83">
        <f t="shared" si="48"/>
        <v>0</v>
      </c>
      <c r="BW83">
        <v>0</v>
      </c>
      <c r="BZ83" t="s">
        <v>23</v>
      </c>
      <c r="CA83">
        <v>0</v>
      </c>
    </row>
    <row r="84" spans="1:79" ht="17.25" customHeight="1" x14ac:dyDescent="0.3">
      <c r="A84" s="2">
        <v>44555</v>
      </c>
      <c r="B84" t="s">
        <v>184</v>
      </c>
      <c r="C84" t="s">
        <v>185</v>
      </c>
      <c r="D84" t="s">
        <v>27</v>
      </c>
      <c r="E84" t="s">
        <v>4</v>
      </c>
      <c r="F84">
        <v>0</v>
      </c>
      <c r="G84">
        <v>0</v>
      </c>
      <c r="H84">
        <v>0</v>
      </c>
      <c r="I84">
        <v>0</v>
      </c>
      <c r="J84">
        <f t="shared" si="26"/>
        <v>0</v>
      </c>
      <c r="K84">
        <v>0</v>
      </c>
      <c r="L84">
        <f t="shared" si="27"/>
        <v>0</v>
      </c>
      <c r="M84">
        <v>72</v>
      </c>
      <c r="N84">
        <v>1</v>
      </c>
      <c r="O84">
        <f t="shared" si="28"/>
        <v>0</v>
      </c>
      <c r="P84" t="s">
        <v>15</v>
      </c>
      <c r="Q84">
        <v>0</v>
      </c>
      <c r="R84">
        <v>0</v>
      </c>
      <c r="S84">
        <v>0</v>
      </c>
      <c r="T84">
        <v>0</v>
      </c>
      <c r="U84">
        <f t="shared" si="29"/>
        <v>0</v>
      </c>
      <c r="V84">
        <v>0</v>
      </c>
      <c r="W84">
        <f t="shared" si="30"/>
        <v>0</v>
      </c>
      <c r="X84">
        <v>12</v>
      </c>
      <c r="Y84">
        <v>2</v>
      </c>
      <c r="Z84">
        <f t="shared" si="31"/>
        <v>0</v>
      </c>
      <c r="AA84" t="s">
        <v>16</v>
      </c>
      <c r="AB84">
        <v>0</v>
      </c>
      <c r="AC84">
        <v>0</v>
      </c>
      <c r="AE84">
        <v>0</v>
      </c>
      <c r="AF84">
        <f t="shared" si="32"/>
        <v>0</v>
      </c>
      <c r="AG84">
        <v>0</v>
      </c>
      <c r="AH84">
        <f t="shared" si="33"/>
        <v>0</v>
      </c>
      <c r="AI84">
        <v>37</v>
      </c>
      <c r="AJ84">
        <f t="shared" si="34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5"/>
        <v>0</v>
      </c>
      <c r="AQ84">
        <v>0</v>
      </c>
      <c r="AR84">
        <f t="shared" si="36"/>
        <v>0</v>
      </c>
      <c r="AS84">
        <v>6</v>
      </c>
      <c r="AT84">
        <f t="shared" si="37"/>
        <v>6</v>
      </c>
      <c r="AU84">
        <f t="shared" si="38"/>
        <v>0</v>
      </c>
      <c r="AV84" t="s">
        <v>20</v>
      </c>
      <c r="AW84">
        <v>0</v>
      </c>
      <c r="AX84">
        <v>0</v>
      </c>
      <c r="AY84">
        <v>0</v>
      </c>
      <c r="AZ84">
        <f t="shared" si="39"/>
        <v>0</v>
      </c>
      <c r="BA84">
        <v>0</v>
      </c>
      <c r="BB84">
        <f t="shared" si="40"/>
        <v>0</v>
      </c>
      <c r="BC84">
        <v>8</v>
      </c>
      <c r="BD84">
        <f t="shared" si="41"/>
        <v>7</v>
      </c>
      <c r="BE84">
        <f t="shared" si="42"/>
        <v>0</v>
      </c>
      <c r="BF84" t="s">
        <v>21</v>
      </c>
      <c r="BG84">
        <v>0</v>
      </c>
      <c r="BH84">
        <v>0</v>
      </c>
      <c r="BI84">
        <v>0</v>
      </c>
      <c r="BJ84">
        <f t="shared" si="43"/>
        <v>0</v>
      </c>
      <c r="BK84">
        <v>0</v>
      </c>
      <c r="BL84">
        <f t="shared" si="44"/>
        <v>0</v>
      </c>
      <c r="BM84">
        <v>34</v>
      </c>
      <c r="BN84">
        <f t="shared" si="45"/>
        <v>5</v>
      </c>
      <c r="BO84">
        <f t="shared" si="46"/>
        <v>0</v>
      </c>
      <c r="BP84" t="s">
        <v>22</v>
      </c>
      <c r="BQ84">
        <v>0</v>
      </c>
      <c r="BR84">
        <v>0</v>
      </c>
      <c r="BS84">
        <v>0</v>
      </c>
      <c r="BT84">
        <f t="shared" si="47"/>
        <v>0</v>
      </c>
      <c r="BU84">
        <v>0</v>
      </c>
      <c r="BV84">
        <f t="shared" si="48"/>
        <v>0</v>
      </c>
      <c r="BW84">
        <v>6</v>
      </c>
      <c r="BX84">
        <f t="shared" si="49"/>
        <v>5</v>
      </c>
      <c r="BY84">
        <f t="shared" si="50"/>
        <v>0</v>
      </c>
      <c r="BZ84" t="s">
        <v>23</v>
      </c>
      <c r="CA84">
        <v>0</v>
      </c>
    </row>
    <row r="85" spans="1:79" ht="17.25" customHeight="1" x14ac:dyDescent="0.3">
      <c r="A85" s="2">
        <v>44555</v>
      </c>
      <c r="B85" t="s">
        <v>186</v>
      </c>
      <c r="C85" t="s">
        <v>187</v>
      </c>
      <c r="D85" t="s">
        <v>27</v>
      </c>
      <c r="E85" t="s">
        <v>4</v>
      </c>
      <c r="F85">
        <v>283</v>
      </c>
      <c r="G85">
        <v>0</v>
      </c>
      <c r="H85">
        <v>0</v>
      </c>
      <c r="I85">
        <v>0</v>
      </c>
      <c r="J85">
        <f t="shared" si="26"/>
        <v>283</v>
      </c>
      <c r="K85">
        <v>0</v>
      </c>
      <c r="L85">
        <f t="shared" si="27"/>
        <v>283</v>
      </c>
      <c r="M85">
        <v>13</v>
      </c>
      <c r="N85">
        <v>1</v>
      </c>
      <c r="O85">
        <f t="shared" si="28"/>
        <v>21.76923076923077</v>
      </c>
      <c r="P85" t="s">
        <v>15</v>
      </c>
      <c r="Q85">
        <v>226</v>
      </c>
      <c r="R85">
        <v>0</v>
      </c>
      <c r="S85">
        <v>0</v>
      </c>
      <c r="T85">
        <v>-13</v>
      </c>
      <c r="U85">
        <f t="shared" si="29"/>
        <v>213</v>
      </c>
      <c r="V85">
        <v>0</v>
      </c>
      <c r="W85">
        <f t="shared" si="30"/>
        <v>213</v>
      </c>
      <c r="X85">
        <v>4</v>
      </c>
      <c r="Y85">
        <v>2</v>
      </c>
      <c r="Z85">
        <f t="shared" si="31"/>
        <v>53.25</v>
      </c>
      <c r="AA85" t="s">
        <v>16</v>
      </c>
      <c r="AB85">
        <v>771</v>
      </c>
      <c r="AC85">
        <v>0</v>
      </c>
      <c r="AE85">
        <v>0</v>
      </c>
      <c r="AF85">
        <f t="shared" si="32"/>
        <v>771</v>
      </c>
      <c r="AG85">
        <v>0</v>
      </c>
      <c r="AH85">
        <f t="shared" si="33"/>
        <v>771</v>
      </c>
      <c r="AI85">
        <v>17</v>
      </c>
      <c r="AJ85">
        <f t="shared" si="34"/>
        <v>6</v>
      </c>
      <c r="AK85">
        <f t="shared" si="51"/>
        <v>45.352941176470587</v>
      </c>
      <c r="AL85" t="s">
        <v>19</v>
      </c>
      <c r="AM85">
        <v>115</v>
      </c>
      <c r="AN85">
        <v>0</v>
      </c>
      <c r="AO85">
        <v>0</v>
      </c>
      <c r="AP85">
        <f t="shared" si="35"/>
        <v>115</v>
      </c>
      <c r="AQ85">
        <v>100</v>
      </c>
      <c r="AR85">
        <f t="shared" si="36"/>
        <v>215</v>
      </c>
      <c r="AS85">
        <v>4</v>
      </c>
      <c r="AT85">
        <f t="shared" si="37"/>
        <v>6</v>
      </c>
      <c r="AU85">
        <f>IFERROR(AR85/AS85,0)</f>
        <v>53.75</v>
      </c>
      <c r="AV85" t="s">
        <v>20</v>
      </c>
      <c r="AW85">
        <v>203</v>
      </c>
      <c r="AX85">
        <v>0</v>
      </c>
      <c r="AY85">
        <v>0</v>
      </c>
      <c r="AZ85">
        <f t="shared" si="39"/>
        <v>203</v>
      </c>
      <c r="BA85">
        <v>100</v>
      </c>
      <c r="BB85">
        <f t="shared" si="40"/>
        <v>303</v>
      </c>
      <c r="BC85">
        <v>3</v>
      </c>
      <c r="BD85">
        <f t="shared" si="41"/>
        <v>7</v>
      </c>
      <c r="BE85">
        <f t="shared" si="42"/>
        <v>101</v>
      </c>
      <c r="BF85" t="s">
        <v>21</v>
      </c>
      <c r="BG85">
        <v>570</v>
      </c>
      <c r="BH85">
        <v>0</v>
      </c>
      <c r="BI85">
        <v>0</v>
      </c>
      <c r="BJ85">
        <f t="shared" si="43"/>
        <v>570</v>
      </c>
      <c r="BK85">
        <v>0</v>
      </c>
      <c r="BL85">
        <f t="shared" si="44"/>
        <v>570</v>
      </c>
      <c r="BM85">
        <v>5</v>
      </c>
      <c r="BN85">
        <f t="shared" si="45"/>
        <v>5</v>
      </c>
      <c r="BO85">
        <f t="shared" si="46"/>
        <v>114</v>
      </c>
      <c r="BP85" t="s">
        <v>22</v>
      </c>
      <c r="BQ85">
        <v>308</v>
      </c>
      <c r="BR85">
        <v>0</v>
      </c>
      <c r="BS85">
        <v>0</v>
      </c>
      <c r="BT85">
        <f t="shared" si="47"/>
        <v>308</v>
      </c>
      <c r="BU85">
        <v>0</v>
      </c>
      <c r="BV85">
        <f t="shared" si="48"/>
        <v>308</v>
      </c>
      <c r="BW85">
        <v>2</v>
      </c>
      <c r="BX85">
        <f t="shared" si="49"/>
        <v>5</v>
      </c>
      <c r="BY85">
        <f t="shared" si="50"/>
        <v>154</v>
      </c>
      <c r="BZ85" t="s">
        <v>23</v>
      </c>
      <c r="CA85">
        <v>0</v>
      </c>
    </row>
    <row r="86" spans="1:79" ht="18.600000000000001" customHeight="1" x14ac:dyDescent="0.3">
      <c r="A86" s="2">
        <v>44555</v>
      </c>
      <c r="B86" t="s">
        <v>188</v>
      </c>
      <c r="C86" t="s">
        <v>189</v>
      </c>
      <c r="D86" t="s">
        <v>27</v>
      </c>
      <c r="E86" t="s">
        <v>4</v>
      </c>
      <c r="F86">
        <v>792</v>
      </c>
      <c r="G86">
        <v>0</v>
      </c>
      <c r="H86">
        <v>0</v>
      </c>
      <c r="I86">
        <v>0</v>
      </c>
      <c r="J86">
        <f t="shared" si="26"/>
        <v>792</v>
      </c>
      <c r="K86">
        <v>0</v>
      </c>
      <c r="L86">
        <f t="shared" si="27"/>
        <v>792</v>
      </c>
      <c r="M86">
        <v>13</v>
      </c>
      <c r="N86">
        <v>1</v>
      </c>
      <c r="O86">
        <f t="shared" si="28"/>
        <v>60.92307692307692</v>
      </c>
      <c r="P86" t="s">
        <v>15</v>
      </c>
      <c r="Q86">
        <v>297</v>
      </c>
      <c r="R86">
        <v>0</v>
      </c>
      <c r="S86">
        <v>0</v>
      </c>
      <c r="T86">
        <v>0</v>
      </c>
      <c r="U86">
        <f t="shared" si="29"/>
        <v>297</v>
      </c>
      <c r="V86">
        <v>0</v>
      </c>
      <c r="W86">
        <f t="shared" si="30"/>
        <v>297</v>
      </c>
      <c r="X86">
        <v>0</v>
      </c>
      <c r="Y86">
        <v>2</v>
      </c>
      <c r="Z86">
        <f t="shared" si="31"/>
        <v>0</v>
      </c>
      <c r="AA86" t="s">
        <v>16</v>
      </c>
      <c r="AB86">
        <v>156</v>
      </c>
      <c r="AC86">
        <v>0</v>
      </c>
      <c r="AE86">
        <v>0</v>
      </c>
      <c r="AF86">
        <f t="shared" si="32"/>
        <v>156</v>
      </c>
      <c r="AG86">
        <v>0</v>
      </c>
      <c r="AH86">
        <f t="shared" si="33"/>
        <v>156</v>
      </c>
      <c r="AI86">
        <v>13</v>
      </c>
      <c r="AJ86">
        <f t="shared" si="34"/>
        <v>6</v>
      </c>
      <c r="AK86">
        <f t="shared" si="51"/>
        <v>12</v>
      </c>
      <c r="AL86" t="s">
        <v>19</v>
      </c>
      <c r="AM86">
        <v>5</v>
      </c>
      <c r="AN86">
        <v>0</v>
      </c>
      <c r="AO86">
        <v>0</v>
      </c>
      <c r="AP86">
        <f t="shared" si="35"/>
        <v>5</v>
      </c>
      <c r="AQ86">
        <v>0</v>
      </c>
      <c r="AR86">
        <f t="shared" si="36"/>
        <v>5</v>
      </c>
      <c r="AS86">
        <v>6</v>
      </c>
      <c r="AT86">
        <f t="shared" si="37"/>
        <v>6</v>
      </c>
      <c r="AU86">
        <f>IFERROR(AR86/AS86,0)</f>
        <v>0.83333333333333337</v>
      </c>
      <c r="AV86" t="s">
        <v>20</v>
      </c>
      <c r="AW86">
        <v>95</v>
      </c>
      <c r="AX86">
        <v>0</v>
      </c>
      <c r="AY86">
        <v>0</v>
      </c>
      <c r="AZ86">
        <f t="shared" si="39"/>
        <v>95</v>
      </c>
      <c r="BA86">
        <v>0</v>
      </c>
      <c r="BB86">
        <f t="shared" si="40"/>
        <v>95</v>
      </c>
      <c r="BC86">
        <v>11</v>
      </c>
      <c r="BD86">
        <f t="shared" si="41"/>
        <v>7</v>
      </c>
      <c r="BE86">
        <f t="shared" si="42"/>
        <v>8.6363636363636367</v>
      </c>
      <c r="BF86" t="s">
        <v>21</v>
      </c>
      <c r="BG86">
        <v>559</v>
      </c>
      <c r="BH86">
        <v>0</v>
      </c>
      <c r="BI86">
        <v>0</v>
      </c>
      <c r="BJ86">
        <f t="shared" si="43"/>
        <v>559</v>
      </c>
      <c r="BK86">
        <v>0</v>
      </c>
      <c r="BL86">
        <f t="shared" si="44"/>
        <v>559</v>
      </c>
      <c r="BM86">
        <v>1</v>
      </c>
      <c r="BN86">
        <f t="shared" si="45"/>
        <v>5</v>
      </c>
      <c r="BO86">
        <f t="shared" si="46"/>
        <v>559</v>
      </c>
      <c r="BP86" t="s">
        <v>22</v>
      </c>
      <c r="BQ86">
        <v>264</v>
      </c>
      <c r="BR86">
        <v>0</v>
      </c>
      <c r="BS86">
        <v>-11</v>
      </c>
      <c r="BT86">
        <f t="shared" si="47"/>
        <v>253</v>
      </c>
      <c r="BU86">
        <v>0</v>
      </c>
      <c r="BV86">
        <f t="shared" si="48"/>
        <v>253</v>
      </c>
      <c r="BW86">
        <v>6</v>
      </c>
      <c r="BX86">
        <f t="shared" si="49"/>
        <v>5</v>
      </c>
      <c r="BY86">
        <f t="shared" si="50"/>
        <v>42.166666666666664</v>
      </c>
      <c r="BZ86" t="s">
        <v>23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33AE-0B9C-4542-AA23-2B54F45A9A3C}">
  <dimension ref="A1:CA95"/>
  <sheetViews>
    <sheetView zoomScale="85" zoomScaleNormal="85" workbookViewId="0">
      <pane xSplit="4" ySplit="1" topLeftCell="E77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6640625" defaultRowHeight="17.25" customHeight="1" x14ac:dyDescent="0.3"/>
  <cols>
    <col min="1" max="1" width="12.5546875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78" width="11.33203125" customWidth="1"/>
    <col min="79" max="79" width="16.33203125" bestFit="1" customWidth="1"/>
    <col min="80" max="80" width="9.66406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44557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44557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67</v>
      </c>
      <c r="BH3">
        <v>0</v>
      </c>
      <c r="BI3">
        <v>0</v>
      </c>
      <c r="BJ3">
        <f t="shared" si="17"/>
        <v>67</v>
      </c>
      <c r="BK3">
        <v>0</v>
      </c>
      <c r="BL3">
        <f t="shared" si="18"/>
        <v>67</v>
      </c>
      <c r="BM3">
        <v>6</v>
      </c>
      <c r="BN3">
        <f t="shared" si="19"/>
        <v>5</v>
      </c>
      <c r="BO3">
        <f t="shared" si="20"/>
        <v>11.166666666666666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6.5" customHeight="1" x14ac:dyDescent="0.3">
      <c r="A4" s="2">
        <v>44557</v>
      </c>
      <c r="E4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P4" t="s">
        <v>15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A4" t="s">
        <v>16</v>
      </c>
      <c r="AB4">
        <v>0</v>
      </c>
      <c r="AC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L4" t="s">
        <v>19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V4" t="s">
        <v>20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F4" t="s">
        <v>21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P4" t="s">
        <v>22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BZ4" t="s">
        <v>23</v>
      </c>
      <c r="CA4">
        <v>0</v>
      </c>
    </row>
    <row r="5" spans="1:79" ht="18" customHeight="1" x14ac:dyDescent="0.3">
      <c r="A5" s="2">
        <v>44557</v>
      </c>
      <c r="B5" t="s">
        <v>30</v>
      </c>
      <c r="C5" t="s">
        <v>31</v>
      </c>
      <c r="D5" t="s">
        <v>27</v>
      </c>
      <c r="E5" t="s">
        <v>4</v>
      </c>
      <c r="F5">
        <v>268</v>
      </c>
      <c r="G5">
        <v>0</v>
      </c>
      <c r="H5">
        <v>0</v>
      </c>
      <c r="I5">
        <v>0</v>
      </c>
      <c r="J5">
        <f t="shared" si="0"/>
        <v>268</v>
      </c>
      <c r="K5">
        <v>0</v>
      </c>
      <c r="L5">
        <f t="shared" si="1"/>
        <v>268</v>
      </c>
      <c r="M5">
        <v>8</v>
      </c>
      <c r="N5">
        <v>1</v>
      </c>
      <c r="O5">
        <f t="shared" si="2"/>
        <v>33.5</v>
      </c>
      <c r="P5" t="s">
        <v>15</v>
      </c>
      <c r="Q5">
        <v>352</v>
      </c>
      <c r="R5">
        <v>0</v>
      </c>
      <c r="S5">
        <v>0</v>
      </c>
      <c r="T5">
        <v>0</v>
      </c>
      <c r="U5">
        <f t="shared" si="3"/>
        <v>352</v>
      </c>
      <c r="V5">
        <v>0</v>
      </c>
      <c r="W5">
        <f t="shared" si="4"/>
        <v>352</v>
      </c>
      <c r="X5">
        <v>7</v>
      </c>
      <c r="Y5">
        <v>2</v>
      </c>
      <c r="Z5">
        <f t="shared" si="5"/>
        <v>50.285714285714285</v>
      </c>
      <c r="AA5" t="s">
        <v>16</v>
      </c>
      <c r="AB5">
        <v>873</v>
      </c>
      <c r="AC5">
        <v>0</v>
      </c>
      <c r="AE5">
        <v>0</v>
      </c>
      <c r="AF5">
        <f t="shared" si="6"/>
        <v>873</v>
      </c>
      <c r="AG5">
        <v>0</v>
      </c>
      <c r="AH5">
        <f t="shared" si="7"/>
        <v>873</v>
      </c>
      <c r="AI5">
        <v>21</v>
      </c>
      <c r="AJ5">
        <f t="shared" si="8"/>
        <v>6</v>
      </c>
      <c r="AK5">
        <f t="shared" si="25"/>
        <v>41.571428571428569</v>
      </c>
      <c r="AL5" t="s">
        <v>19</v>
      </c>
      <c r="AM5">
        <v>1244</v>
      </c>
      <c r="AN5">
        <v>165</v>
      </c>
      <c r="AO5">
        <v>0</v>
      </c>
      <c r="AP5">
        <f t="shared" si="9"/>
        <v>1409</v>
      </c>
      <c r="AQ5">
        <v>0</v>
      </c>
      <c r="AR5">
        <f t="shared" si="10"/>
        <v>1409</v>
      </c>
      <c r="AS5">
        <v>17</v>
      </c>
      <c r="AT5">
        <f t="shared" si="11"/>
        <v>6</v>
      </c>
      <c r="AU5">
        <f t="shared" si="12"/>
        <v>82.882352941176464</v>
      </c>
      <c r="AV5" t="s">
        <v>20</v>
      </c>
      <c r="AW5">
        <v>181</v>
      </c>
      <c r="AX5">
        <v>0</v>
      </c>
      <c r="AY5">
        <v>0</v>
      </c>
      <c r="AZ5">
        <f t="shared" si="13"/>
        <v>181</v>
      </c>
      <c r="BA5">
        <v>0</v>
      </c>
      <c r="BB5">
        <f t="shared" si="14"/>
        <v>181</v>
      </c>
      <c r="BC5">
        <v>4</v>
      </c>
      <c r="BD5">
        <f t="shared" si="15"/>
        <v>7</v>
      </c>
      <c r="BE5">
        <f t="shared" si="16"/>
        <v>45.25</v>
      </c>
      <c r="BF5" t="s">
        <v>21</v>
      </c>
      <c r="BG5">
        <v>283</v>
      </c>
      <c r="BH5">
        <v>0</v>
      </c>
      <c r="BI5">
        <v>-40</v>
      </c>
      <c r="BJ5">
        <f t="shared" si="17"/>
        <v>243</v>
      </c>
      <c r="BK5">
        <v>0</v>
      </c>
      <c r="BL5">
        <f t="shared" si="18"/>
        <v>243</v>
      </c>
      <c r="BM5">
        <v>3</v>
      </c>
      <c r="BN5">
        <f t="shared" si="19"/>
        <v>5</v>
      </c>
      <c r="BO5">
        <f t="shared" si="20"/>
        <v>81</v>
      </c>
      <c r="BP5" t="s">
        <v>22</v>
      </c>
      <c r="BQ5">
        <v>2003</v>
      </c>
      <c r="BR5">
        <v>0</v>
      </c>
      <c r="BS5">
        <v>0</v>
      </c>
      <c r="BT5">
        <f t="shared" si="21"/>
        <v>2003</v>
      </c>
      <c r="BU5">
        <v>0</v>
      </c>
      <c r="BV5">
        <f t="shared" si="22"/>
        <v>2003</v>
      </c>
      <c r="BW5">
        <v>18</v>
      </c>
      <c r="BX5">
        <f t="shared" si="23"/>
        <v>5</v>
      </c>
      <c r="BY5">
        <f t="shared" si="24"/>
        <v>111.27777777777777</v>
      </c>
      <c r="BZ5" t="s">
        <v>23</v>
      </c>
      <c r="CA5">
        <v>960</v>
      </c>
    </row>
    <row r="6" spans="1:79" ht="17.25" customHeight="1" x14ac:dyDescent="0.3">
      <c r="A6" s="2">
        <v>44557</v>
      </c>
      <c r="B6" t="s">
        <v>32</v>
      </c>
      <c r="C6" t="s">
        <v>33</v>
      </c>
      <c r="D6" t="s">
        <v>27</v>
      </c>
      <c r="E6" t="s">
        <v>4</v>
      </c>
      <c r="F6">
        <v>192</v>
      </c>
      <c r="G6">
        <v>0</v>
      </c>
      <c r="H6">
        <v>0</v>
      </c>
      <c r="I6">
        <v>0</v>
      </c>
      <c r="J6">
        <f t="shared" si="0"/>
        <v>192</v>
      </c>
      <c r="K6">
        <v>0</v>
      </c>
      <c r="L6">
        <f t="shared" si="1"/>
        <v>192</v>
      </c>
      <c r="M6">
        <v>6</v>
      </c>
      <c r="N6">
        <v>1</v>
      </c>
      <c r="O6">
        <f t="shared" si="2"/>
        <v>32</v>
      </c>
      <c r="P6" t="s">
        <v>15</v>
      </c>
      <c r="Q6">
        <v>76</v>
      </c>
      <c r="R6">
        <v>0</v>
      </c>
      <c r="S6">
        <v>0</v>
      </c>
      <c r="T6">
        <v>0</v>
      </c>
      <c r="U6">
        <f t="shared" si="3"/>
        <v>76</v>
      </c>
      <c r="V6">
        <v>0</v>
      </c>
      <c r="W6">
        <f t="shared" si="4"/>
        <v>76</v>
      </c>
      <c r="X6">
        <v>2</v>
      </c>
      <c r="Y6">
        <v>2</v>
      </c>
      <c r="Z6">
        <f t="shared" si="5"/>
        <v>38</v>
      </c>
      <c r="AA6" t="s">
        <v>16</v>
      </c>
      <c r="AB6">
        <v>325</v>
      </c>
      <c r="AC6">
        <v>0</v>
      </c>
      <c r="AE6">
        <v>0</v>
      </c>
      <c r="AF6">
        <f t="shared" si="6"/>
        <v>325</v>
      </c>
      <c r="AG6">
        <v>0</v>
      </c>
      <c r="AH6">
        <f t="shared" si="7"/>
        <v>325</v>
      </c>
      <c r="AI6">
        <v>3</v>
      </c>
      <c r="AJ6">
        <f t="shared" si="8"/>
        <v>6</v>
      </c>
      <c r="AK6">
        <f t="shared" si="25"/>
        <v>108.33333333333333</v>
      </c>
      <c r="AL6" t="s">
        <v>19</v>
      </c>
      <c r="AM6">
        <v>430</v>
      </c>
      <c r="AN6">
        <v>25</v>
      </c>
      <c r="AO6">
        <v>0</v>
      </c>
      <c r="AP6">
        <f t="shared" si="9"/>
        <v>455</v>
      </c>
      <c r="AQ6">
        <v>0</v>
      </c>
      <c r="AR6">
        <f t="shared" si="10"/>
        <v>455</v>
      </c>
      <c r="AS6">
        <v>1</v>
      </c>
      <c r="AT6">
        <f t="shared" si="11"/>
        <v>6</v>
      </c>
      <c r="AU6">
        <f t="shared" si="12"/>
        <v>455</v>
      </c>
      <c r="AV6" t="s">
        <v>20</v>
      </c>
      <c r="AW6">
        <v>236</v>
      </c>
      <c r="AX6">
        <v>0</v>
      </c>
      <c r="AY6">
        <v>0</v>
      </c>
      <c r="AZ6">
        <f t="shared" si="13"/>
        <v>236</v>
      </c>
      <c r="BA6">
        <v>0</v>
      </c>
      <c r="BB6">
        <f t="shared" si="14"/>
        <v>236</v>
      </c>
      <c r="BC6">
        <v>1</v>
      </c>
      <c r="BD6">
        <f t="shared" si="15"/>
        <v>7</v>
      </c>
      <c r="BE6">
        <f t="shared" si="16"/>
        <v>236</v>
      </c>
      <c r="BF6" t="s">
        <v>21</v>
      </c>
      <c r="BG6">
        <v>73</v>
      </c>
      <c r="BH6">
        <v>0</v>
      </c>
      <c r="BI6">
        <v>0</v>
      </c>
      <c r="BJ6">
        <f t="shared" si="17"/>
        <v>73</v>
      </c>
      <c r="BK6">
        <v>0</v>
      </c>
      <c r="BL6">
        <f t="shared" si="18"/>
        <v>73</v>
      </c>
      <c r="BM6">
        <v>2</v>
      </c>
      <c r="BN6">
        <f t="shared" si="19"/>
        <v>5</v>
      </c>
      <c r="BO6">
        <f t="shared" si="20"/>
        <v>36.5</v>
      </c>
      <c r="BP6" t="s">
        <v>22</v>
      </c>
      <c r="BQ6">
        <v>371</v>
      </c>
      <c r="BR6">
        <v>0</v>
      </c>
      <c r="BS6">
        <v>0</v>
      </c>
      <c r="BT6">
        <f t="shared" si="21"/>
        <v>371</v>
      </c>
      <c r="BU6">
        <v>0</v>
      </c>
      <c r="BV6">
        <f t="shared" si="22"/>
        <v>371</v>
      </c>
      <c r="BW6">
        <v>2</v>
      </c>
      <c r="BX6">
        <f t="shared" si="23"/>
        <v>5</v>
      </c>
      <c r="BY6">
        <f t="shared" si="24"/>
        <v>185.5</v>
      </c>
      <c r="BZ6" t="s">
        <v>23</v>
      </c>
      <c r="CA6">
        <v>2916</v>
      </c>
    </row>
    <row r="7" spans="1:79" ht="15.75" customHeight="1" x14ac:dyDescent="0.3">
      <c r="A7" s="2">
        <v>44557</v>
      </c>
      <c r="B7" t="s">
        <v>34</v>
      </c>
      <c r="C7" t="s">
        <v>35</v>
      </c>
      <c r="D7" t="s">
        <v>27</v>
      </c>
      <c r="E7" t="s">
        <v>4</v>
      </c>
      <c r="F7">
        <v>107</v>
      </c>
      <c r="G7">
        <v>0</v>
      </c>
      <c r="H7">
        <v>0</v>
      </c>
      <c r="I7">
        <v>0</v>
      </c>
      <c r="J7">
        <f t="shared" si="0"/>
        <v>107</v>
      </c>
      <c r="K7">
        <v>0</v>
      </c>
      <c r="L7">
        <f t="shared" si="1"/>
        <v>107</v>
      </c>
      <c r="M7">
        <v>8</v>
      </c>
      <c r="N7">
        <v>1</v>
      </c>
      <c r="O7">
        <f t="shared" si="2"/>
        <v>13.375</v>
      </c>
      <c r="P7" t="s">
        <v>15</v>
      </c>
      <c r="Q7">
        <v>52</v>
      </c>
      <c r="R7">
        <v>0</v>
      </c>
      <c r="S7">
        <v>0</v>
      </c>
      <c r="T7">
        <v>0</v>
      </c>
      <c r="U7">
        <f t="shared" si="3"/>
        <v>52</v>
      </c>
      <c r="V7">
        <v>192</v>
      </c>
      <c r="W7">
        <f t="shared" si="4"/>
        <v>244</v>
      </c>
      <c r="X7">
        <v>2</v>
      </c>
      <c r="Y7">
        <v>2</v>
      </c>
      <c r="Z7">
        <f t="shared" si="5"/>
        <v>122</v>
      </c>
      <c r="AA7" t="s">
        <v>16</v>
      </c>
      <c r="AB7">
        <v>439</v>
      </c>
      <c r="AC7">
        <v>0</v>
      </c>
      <c r="AE7">
        <v>0</v>
      </c>
      <c r="AF7">
        <f t="shared" si="6"/>
        <v>439</v>
      </c>
      <c r="AG7">
        <v>0</v>
      </c>
      <c r="AH7">
        <f t="shared" si="7"/>
        <v>439</v>
      </c>
      <c r="AI7">
        <v>2</v>
      </c>
      <c r="AJ7">
        <f t="shared" si="8"/>
        <v>6</v>
      </c>
      <c r="AK7">
        <f t="shared" si="25"/>
        <v>219.5</v>
      </c>
      <c r="AL7" t="s">
        <v>19</v>
      </c>
      <c r="AM7">
        <v>380</v>
      </c>
      <c r="AN7">
        <v>0</v>
      </c>
      <c r="AO7">
        <v>-2</v>
      </c>
      <c r="AP7">
        <f t="shared" si="9"/>
        <v>378</v>
      </c>
      <c r="AQ7">
        <v>0</v>
      </c>
      <c r="AR7">
        <f t="shared" si="10"/>
        <v>378</v>
      </c>
      <c r="AS7">
        <v>4</v>
      </c>
      <c r="AT7">
        <f t="shared" si="11"/>
        <v>6</v>
      </c>
      <c r="AU7">
        <f t="shared" si="12"/>
        <v>94.5</v>
      </c>
      <c r="AV7" t="s">
        <v>20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F7" t="s">
        <v>21</v>
      </c>
      <c r="BG7">
        <v>243</v>
      </c>
      <c r="BH7">
        <v>96</v>
      </c>
      <c r="BI7">
        <v>0</v>
      </c>
      <c r="BJ7">
        <f t="shared" si="17"/>
        <v>339</v>
      </c>
      <c r="BK7">
        <v>0</v>
      </c>
      <c r="BL7">
        <f t="shared" si="18"/>
        <v>339</v>
      </c>
      <c r="BM7">
        <v>1</v>
      </c>
      <c r="BN7">
        <f t="shared" si="19"/>
        <v>5</v>
      </c>
      <c r="BO7">
        <f t="shared" si="20"/>
        <v>339</v>
      </c>
      <c r="BP7" t="s">
        <v>22</v>
      </c>
      <c r="BQ7">
        <v>302</v>
      </c>
      <c r="BR7">
        <v>0</v>
      </c>
      <c r="BS7">
        <v>0</v>
      </c>
      <c r="BT7">
        <f t="shared" si="21"/>
        <v>302</v>
      </c>
      <c r="BU7">
        <v>0</v>
      </c>
      <c r="BV7">
        <f t="shared" si="22"/>
        <v>302</v>
      </c>
      <c r="BW7">
        <v>3</v>
      </c>
      <c r="BX7">
        <f t="shared" si="23"/>
        <v>5</v>
      </c>
      <c r="BY7">
        <f t="shared" si="24"/>
        <v>100.66666666666667</v>
      </c>
      <c r="BZ7" t="s">
        <v>23</v>
      </c>
      <c r="CA7">
        <v>927</v>
      </c>
    </row>
    <row r="8" spans="1:79" ht="17.25" customHeight="1" x14ac:dyDescent="0.3">
      <c r="A8" s="2">
        <v>44557</v>
      </c>
      <c r="B8" t="s">
        <v>36</v>
      </c>
      <c r="C8" t="s">
        <v>37</v>
      </c>
      <c r="D8" t="s">
        <v>27</v>
      </c>
      <c r="E8" t="s">
        <v>4</v>
      </c>
      <c r="F8">
        <v>268</v>
      </c>
      <c r="G8">
        <v>160</v>
      </c>
      <c r="H8">
        <v>0</v>
      </c>
      <c r="I8">
        <v>0</v>
      </c>
      <c r="J8">
        <f t="shared" si="0"/>
        <v>428</v>
      </c>
      <c r="K8">
        <v>0</v>
      </c>
      <c r="L8">
        <f t="shared" si="1"/>
        <v>428</v>
      </c>
      <c r="M8">
        <v>10</v>
      </c>
      <c r="N8">
        <v>1</v>
      </c>
      <c r="O8">
        <f t="shared" si="2"/>
        <v>42.8</v>
      </c>
      <c r="P8" t="s">
        <v>15</v>
      </c>
      <c r="Q8">
        <v>363</v>
      </c>
      <c r="R8">
        <v>0</v>
      </c>
      <c r="S8">
        <v>0</v>
      </c>
      <c r="T8">
        <v>0</v>
      </c>
      <c r="U8">
        <f t="shared" si="3"/>
        <v>363</v>
      </c>
      <c r="V8">
        <v>0</v>
      </c>
      <c r="W8">
        <f t="shared" si="4"/>
        <v>363</v>
      </c>
      <c r="X8">
        <v>2</v>
      </c>
      <c r="Y8">
        <v>2</v>
      </c>
      <c r="Z8">
        <f t="shared" si="5"/>
        <v>181.5</v>
      </c>
      <c r="AA8" t="s">
        <v>16</v>
      </c>
      <c r="AB8">
        <v>1459</v>
      </c>
      <c r="AC8">
        <v>0</v>
      </c>
      <c r="AE8">
        <v>-15</v>
      </c>
      <c r="AF8">
        <f t="shared" si="6"/>
        <v>1444</v>
      </c>
      <c r="AG8">
        <v>0</v>
      </c>
      <c r="AH8">
        <f t="shared" si="7"/>
        <v>1444</v>
      </c>
      <c r="AI8">
        <v>27</v>
      </c>
      <c r="AJ8">
        <f t="shared" si="8"/>
        <v>6</v>
      </c>
      <c r="AK8">
        <f t="shared" si="25"/>
        <v>53.481481481481481</v>
      </c>
      <c r="AL8" t="s">
        <v>19</v>
      </c>
      <c r="AM8">
        <v>505</v>
      </c>
      <c r="AN8">
        <v>480</v>
      </c>
      <c r="AO8">
        <v>-5</v>
      </c>
      <c r="AP8">
        <f t="shared" si="9"/>
        <v>980</v>
      </c>
      <c r="AQ8">
        <v>0</v>
      </c>
      <c r="AR8">
        <f t="shared" si="10"/>
        <v>980</v>
      </c>
      <c r="AS8">
        <v>4</v>
      </c>
      <c r="AT8">
        <f t="shared" si="11"/>
        <v>6</v>
      </c>
      <c r="AU8">
        <f t="shared" si="12"/>
        <v>245</v>
      </c>
      <c r="AV8" t="s">
        <v>20</v>
      </c>
      <c r="AW8">
        <v>252</v>
      </c>
      <c r="AX8">
        <v>0</v>
      </c>
      <c r="AY8">
        <v>0</v>
      </c>
      <c r="AZ8">
        <f t="shared" si="13"/>
        <v>252</v>
      </c>
      <c r="BA8">
        <v>0</v>
      </c>
      <c r="BB8">
        <f t="shared" si="14"/>
        <v>252</v>
      </c>
      <c r="BC8">
        <v>4</v>
      </c>
      <c r="BD8">
        <f t="shared" si="15"/>
        <v>7</v>
      </c>
      <c r="BE8">
        <f t="shared" si="16"/>
        <v>63</v>
      </c>
      <c r="BF8" t="s">
        <v>21</v>
      </c>
      <c r="BG8">
        <v>110</v>
      </c>
      <c r="BH8">
        <v>320</v>
      </c>
      <c r="BI8">
        <v>0</v>
      </c>
      <c r="BJ8">
        <f t="shared" si="17"/>
        <v>430</v>
      </c>
      <c r="BK8">
        <v>0</v>
      </c>
      <c r="BL8">
        <f t="shared" si="18"/>
        <v>430</v>
      </c>
      <c r="BM8">
        <v>1</v>
      </c>
      <c r="BN8">
        <f t="shared" si="19"/>
        <v>5</v>
      </c>
      <c r="BO8">
        <f t="shared" si="20"/>
        <v>430</v>
      </c>
      <c r="BP8" t="s">
        <v>22</v>
      </c>
      <c r="BQ8">
        <v>1645</v>
      </c>
      <c r="BR8">
        <v>480</v>
      </c>
      <c r="BS8">
        <v>-50</v>
      </c>
      <c r="BT8">
        <f t="shared" si="21"/>
        <v>2075</v>
      </c>
      <c r="BU8">
        <v>0</v>
      </c>
      <c r="BV8">
        <f t="shared" si="22"/>
        <v>2075</v>
      </c>
      <c r="BW8">
        <v>45</v>
      </c>
      <c r="BX8">
        <f t="shared" si="23"/>
        <v>5</v>
      </c>
      <c r="BY8">
        <f t="shared" si="24"/>
        <v>46.111111111111114</v>
      </c>
      <c r="BZ8" t="s">
        <v>23</v>
      </c>
      <c r="CA8">
        <v>5882</v>
      </c>
    </row>
    <row r="9" spans="1:79" ht="17.25" customHeight="1" x14ac:dyDescent="0.3">
      <c r="A9" s="2">
        <v>44557</v>
      </c>
      <c r="B9" t="s">
        <v>38</v>
      </c>
      <c r="C9" t="s">
        <v>39</v>
      </c>
      <c r="D9" t="s">
        <v>27</v>
      </c>
      <c r="E9" t="s">
        <v>4</v>
      </c>
      <c r="F9">
        <v>426</v>
      </c>
      <c r="G9">
        <v>139</v>
      </c>
      <c r="H9">
        <v>0</v>
      </c>
      <c r="I9">
        <v>0</v>
      </c>
      <c r="J9">
        <f t="shared" si="0"/>
        <v>565</v>
      </c>
      <c r="K9">
        <v>0</v>
      </c>
      <c r="L9">
        <f t="shared" si="1"/>
        <v>565</v>
      </c>
      <c r="M9">
        <v>9</v>
      </c>
      <c r="N9">
        <v>1</v>
      </c>
      <c r="O9">
        <f t="shared" si="2"/>
        <v>62.777777777777779</v>
      </c>
      <c r="P9" t="s">
        <v>15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A9" t="s">
        <v>16</v>
      </c>
      <c r="AB9">
        <v>327</v>
      </c>
      <c r="AC9">
        <v>0</v>
      </c>
      <c r="AE9">
        <v>0</v>
      </c>
      <c r="AF9">
        <f t="shared" si="6"/>
        <v>327</v>
      </c>
      <c r="AG9">
        <v>0</v>
      </c>
      <c r="AH9">
        <f t="shared" si="7"/>
        <v>327</v>
      </c>
      <c r="AI9">
        <v>1</v>
      </c>
      <c r="AJ9">
        <f t="shared" si="8"/>
        <v>6</v>
      </c>
      <c r="AK9">
        <f t="shared" si="25"/>
        <v>327</v>
      </c>
      <c r="AL9" t="s">
        <v>19</v>
      </c>
      <c r="AM9">
        <v>267</v>
      </c>
      <c r="AN9">
        <v>0</v>
      </c>
      <c r="AO9">
        <v>0</v>
      </c>
      <c r="AP9">
        <f t="shared" si="9"/>
        <v>267</v>
      </c>
      <c r="AQ9">
        <v>0</v>
      </c>
      <c r="AR9">
        <f t="shared" si="10"/>
        <v>267</v>
      </c>
      <c r="AS9">
        <v>1</v>
      </c>
      <c r="AT9">
        <f t="shared" si="11"/>
        <v>6</v>
      </c>
      <c r="AU9">
        <f t="shared" si="12"/>
        <v>267</v>
      </c>
      <c r="AV9" t="s">
        <v>20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F9" t="s">
        <v>21</v>
      </c>
      <c r="BG9">
        <v>282</v>
      </c>
      <c r="BH9">
        <v>290</v>
      </c>
      <c r="BI9">
        <v>0</v>
      </c>
      <c r="BJ9">
        <f t="shared" si="17"/>
        <v>572</v>
      </c>
      <c r="BK9">
        <v>0</v>
      </c>
      <c r="BL9">
        <f t="shared" si="18"/>
        <v>572</v>
      </c>
      <c r="BM9">
        <v>1</v>
      </c>
      <c r="BN9">
        <f t="shared" si="19"/>
        <v>5</v>
      </c>
      <c r="BO9">
        <f t="shared" si="20"/>
        <v>572</v>
      </c>
      <c r="BP9" t="s">
        <v>22</v>
      </c>
      <c r="BQ9">
        <v>141</v>
      </c>
      <c r="BR9">
        <v>250</v>
      </c>
      <c r="BS9">
        <v>0</v>
      </c>
      <c r="BT9">
        <f t="shared" si="21"/>
        <v>391</v>
      </c>
      <c r="BU9">
        <v>0</v>
      </c>
      <c r="BV9">
        <f t="shared" si="22"/>
        <v>391</v>
      </c>
      <c r="BW9">
        <v>1</v>
      </c>
      <c r="BX9">
        <f t="shared" si="23"/>
        <v>5</v>
      </c>
      <c r="BY9">
        <f t="shared" si="24"/>
        <v>391</v>
      </c>
      <c r="BZ9" t="s">
        <v>23</v>
      </c>
      <c r="CA9">
        <v>8600</v>
      </c>
    </row>
    <row r="10" spans="1:79" ht="17.25" customHeight="1" x14ac:dyDescent="0.3">
      <c r="A10" s="2">
        <v>44557</v>
      </c>
      <c r="B10" t="s">
        <v>40</v>
      </c>
      <c r="C10" t="s">
        <v>41</v>
      </c>
      <c r="D10" t="s">
        <v>27</v>
      </c>
      <c r="E10" t="s">
        <v>4</v>
      </c>
      <c r="F10">
        <v>380</v>
      </c>
      <c r="G10">
        <v>97</v>
      </c>
      <c r="H10">
        <v>0</v>
      </c>
      <c r="I10">
        <v>-10</v>
      </c>
      <c r="J10">
        <f t="shared" si="0"/>
        <v>467</v>
      </c>
      <c r="K10">
        <v>0</v>
      </c>
      <c r="L10">
        <f t="shared" si="1"/>
        <v>467</v>
      </c>
      <c r="M10">
        <v>33</v>
      </c>
      <c r="N10">
        <v>1</v>
      </c>
      <c r="O10">
        <v>360</v>
      </c>
      <c r="P10" t="s">
        <v>15</v>
      </c>
      <c r="Q10">
        <v>69</v>
      </c>
      <c r="R10">
        <v>137</v>
      </c>
      <c r="S10">
        <v>0</v>
      </c>
      <c r="T10">
        <v>-6</v>
      </c>
      <c r="U10">
        <f t="shared" si="3"/>
        <v>200</v>
      </c>
      <c r="V10">
        <v>384</v>
      </c>
      <c r="W10">
        <f t="shared" si="4"/>
        <v>584</v>
      </c>
      <c r="X10">
        <v>5</v>
      </c>
      <c r="Y10">
        <v>2</v>
      </c>
      <c r="Z10">
        <f t="shared" si="5"/>
        <v>116.8</v>
      </c>
      <c r="AA10" t="s">
        <v>16</v>
      </c>
      <c r="AB10">
        <v>920</v>
      </c>
      <c r="AC10">
        <v>0</v>
      </c>
      <c r="AE10">
        <v>-12</v>
      </c>
      <c r="AF10">
        <f t="shared" si="6"/>
        <v>908</v>
      </c>
      <c r="AG10">
        <v>0</v>
      </c>
      <c r="AH10">
        <f t="shared" si="7"/>
        <v>908</v>
      </c>
      <c r="AI10">
        <v>5</v>
      </c>
      <c r="AJ10">
        <f t="shared" si="8"/>
        <v>6</v>
      </c>
      <c r="AK10">
        <f t="shared" si="25"/>
        <v>181.6</v>
      </c>
      <c r="AL10" t="s">
        <v>19</v>
      </c>
      <c r="AM10">
        <v>690</v>
      </c>
      <c r="AN10">
        <v>1760</v>
      </c>
      <c r="AO10">
        <v>0</v>
      </c>
      <c r="AP10">
        <f t="shared" si="9"/>
        <v>2450</v>
      </c>
      <c r="AQ10">
        <v>0</v>
      </c>
      <c r="AR10">
        <f t="shared" si="10"/>
        <v>2450</v>
      </c>
      <c r="AS10">
        <v>11</v>
      </c>
      <c r="AT10">
        <f t="shared" si="11"/>
        <v>6</v>
      </c>
      <c r="AU10">
        <f t="shared" si="12"/>
        <v>222.72727272727272</v>
      </c>
      <c r="AV10" t="s">
        <v>20</v>
      </c>
      <c r="AW10">
        <v>120</v>
      </c>
      <c r="AX10">
        <v>200</v>
      </c>
      <c r="AY10">
        <v>0</v>
      </c>
      <c r="AZ10">
        <f t="shared" si="13"/>
        <v>320</v>
      </c>
      <c r="BA10">
        <v>0</v>
      </c>
      <c r="BB10">
        <f t="shared" si="14"/>
        <v>320</v>
      </c>
      <c r="BC10">
        <v>4</v>
      </c>
      <c r="BD10">
        <f t="shared" si="15"/>
        <v>7</v>
      </c>
      <c r="BE10">
        <f t="shared" si="16"/>
        <v>80</v>
      </c>
      <c r="BF10" t="s">
        <v>21</v>
      </c>
      <c r="BG10">
        <v>357</v>
      </c>
      <c r="BH10">
        <v>3456</v>
      </c>
      <c r="BI10">
        <v>0</v>
      </c>
      <c r="BJ10">
        <f t="shared" si="17"/>
        <v>3813</v>
      </c>
      <c r="BK10">
        <v>0</v>
      </c>
      <c r="BL10">
        <f t="shared" si="18"/>
        <v>3813</v>
      </c>
      <c r="BM10">
        <v>8</v>
      </c>
      <c r="BN10">
        <f t="shared" si="19"/>
        <v>5</v>
      </c>
      <c r="BO10">
        <f t="shared" si="20"/>
        <v>476.625</v>
      </c>
      <c r="BP10" t="s">
        <v>22</v>
      </c>
      <c r="BQ10">
        <v>605</v>
      </c>
      <c r="BR10">
        <v>415</v>
      </c>
      <c r="BS10">
        <v>0</v>
      </c>
      <c r="BT10">
        <f t="shared" si="21"/>
        <v>1020</v>
      </c>
      <c r="BU10">
        <v>0</v>
      </c>
      <c r="BV10">
        <f t="shared" si="22"/>
        <v>1020</v>
      </c>
      <c r="BW10">
        <v>2</v>
      </c>
      <c r="BX10">
        <f t="shared" si="23"/>
        <v>5</v>
      </c>
      <c r="BY10">
        <f t="shared" si="24"/>
        <v>510</v>
      </c>
      <c r="BZ10" t="s">
        <v>23</v>
      </c>
      <c r="CA10">
        <v>2219</v>
      </c>
    </row>
    <row r="11" spans="1:79" ht="17.25" customHeight="1" x14ac:dyDescent="0.3">
      <c r="A11" s="2">
        <v>44557</v>
      </c>
      <c r="B11" t="s">
        <v>42</v>
      </c>
      <c r="C11" t="s">
        <v>43</v>
      </c>
      <c r="D11" t="s">
        <v>27</v>
      </c>
      <c r="E11" t="s">
        <v>4</v>
      </c>
      <c r="F11">
        <v>303</v>
      </c>
      <c r="G11">
        <v>531</v>
      </c>
      <c r="H11">
        <v>0</v>
      </c>
      <c r="I11">
        <v>-522</v>
      </c>
      <c r="J11">
        <f t="shared" si="0"/>
        <v>312</v>
      </c>
      <c r="K11">
        <v>0</v>
      </c>
      <c r="L11">
        <f t="shared" si="1"/>
        <v>312</v>
      </c>
      <c r="M11">
        <v>51</v>
      </c>
      <c r="N11">
        <v>1</v>
      </c>
      <c r="O11">
        <f t="shared" si="2"/>
        <v>6.117647058823529</v>
      </c>
      <c r="P11" t="s">
        <v>15</v>
      </c>
      <c r="Q11">
        <v>145</v>
      </c>
      <c r="R11">
        <v>417</v>
      </c>
      <c r="S11">
        <v>0</v>
      </c>
      <c r="T11">
        <v>0</v>
      </c>
      <c r="U11">
        <f t="shared" si="3"/>
        <v>562</v>
      </c>
      <c r="V11">
        <v>102</v>
      </c>
      <c r="W11">
        <f t="shared" si="4"/>
        <v>664</v>
      </c>
      <c r="X11">
        <v>8</v>
      </c>
      <c r="Y11">
        <v>2</v>
      </c>
      <c r="Z11">
        <f t="shared" si="5"/>
        <v>83</v>
      </c>
      <c r="AA11" t="s">
        <v>16</v>
      </c>
      <c r="AB11">
        <v>3837</v>
      </c>
      <c r="AC11">
        <v>3060</v>
      </c>
      <c r="AE11">
        <v>0</v>
      </c>
      <c r="AF11">
        <f t="shared" si="6"/>
        <v>6897</v>
      </c>
      <c r="AG11">
        <v>0</v>
      </c>
      <c r="AH11">
        <f t="shared" si="7"/>
        <v>6897</v>
      </c>
      <c r="AI11">
        <v>5</v>
      </c>
      <c r="AJ11">
        <f t="shared" si="8"/>
        <v>6</v>
      </c>
      <c r="AK11">
        <f t="shared" si="25"/>
        <v>1379.4</v>
      </c>
      <c r="AL11" t="s">
        <v>19</v>
      </c>
      <c r="AM11">
        <v>1319</v>
      </c>
      <c r="AN11">
        <v>1124</v>
      </c>
      <c r="AO11">
        <v>0</v>
      </c>
      <c r="AP11">
        <f t="shared" si="9"/>
        <v>2443</v>
      </c>
      <c r="AQ11">
        <v>0</v>
      </c>
      <c r="AR11">
        <f t="shared" si="10"/>
        <v>2443</v>
      </c>
      <c r="AS11">
        <v>7</v>
      </c>
      <c r="AT11">
        <f t="shared" si="11"/>
        <v>6</v>
      </c>
      <c r="AU11">
        <f t="shared" si="12"/>
        <v>349</v>
      </c>
      <c r="AV11" t="s">
        <v>20</v>
      </c>
      <c r="AW11">
        <v>48</v>
      </c>
      <c r="AX11">
        <v>200</v>
      </c>
      <c r="AY11">
        <v>0</v>
      </c>
      <c r="AZ11">
        <f t="shared" si="13"/>
        <v>248</v>
      </c>
      <c r="BA11">
        <v>0</v>
      </c>
      <c r="BB11">
        <f t="shared" si="14"/>
        <v>248</v>
      </c>
      <c r="BC11">
        <v>4</v>
      </c>
      <c r="BD11">
        <f t="shared" si="15"/>
        <v>7</v>
      </c>
      <c r="BE11">
        <f t="shared" si="16"/>
        <v>62</v>
      </c>
      <c r="BF11" t="s">
        <v>21</v>
      </c>
      <c r="BG11">
        <v>153</v>
      </c>
      <c r="BH11">
        <v>2144</v>
      </c>
      <c r="BI11">
        <v>0</v>
      </c>
      <c r="BJ11">
        <f t="shared" si="17"/>
        <v>2297</v>
      </c>
      <c r="BK11">
        <v>0</v>
      </c>
      <c r="BL11">
        <f t="shared" si="18"/>
        <v>2297</v>
      </c>
      <c r="BM11">
        <v>2</v>
      </c>
      <c r="BN11">
        <f t="shared" si="19"/>
        <v>5</v>
      </c>
      <c r="BO11">
        <f t="shared" si="20"/>
        <v>1148.5</v>
      </c>
      <c r="BP11" t="s">
        <v>22</v>
      </c>
      <c r="BQ11">
        <v>820</v>
      </c>
      <c r="BR11">
        <v>121</v>
      </c>
      <c r="BS11">
        <v>0</v>
      </c>
      <c r="BT11">
        <f t="shared" si="21"/>
        <v>941</v>
      </c>
      <c r="BU11">
        <v>0</v>
      </c>
      <c r="BV11">
        <f t="shared" si="22"/>
        <v>941</v>
      </c>
      <c r="BW11">
        <v>11</v>
      </c>
      <c r="BX11">
        <f t="shared" si="23"/>
        <v>5</v>
      </c>
      <c r="BY11">
        <f t="shared" si="24"/>
        <v>85.545454545454547</v>
      </c>
      <c r="BZ11" t="s">
        <v>23</v>
      </c>
      <c r="CA11">
        <v>8278</v>
      </c>
    </row>
    <row r="12" spans="1:79" ht="17.25" customHeight="1" x14ac:dyDescent="0.3">
      <c r="A12" s="2">
        <v>44557</v>
      </c>
      <c r="B12" t="s">
        <v>44</v>
      </c>
      <c r="C12" t="s">
        <v>45</v>
      </c>
      <c r="D12" t="s">
        <v>27</v>
      </c>
      <c r="E12" t="s">
        <v>4</v>
      </c>
      <c r="F12">
        <v>248</v>
      </c>
      <c r="G12">
        <v>0</v>
      </c>
      <c r="H12">
        <v>0</v>
      </c>
      <c r="I12">
        <v>0</v>
      </c>
      <c r="J12">
        <f t="shared" si="0"/>
        <v>248</v>
      </c>
      <c r="K12">
        <v>0</v>
      </c>
      <c r="L12">
        <f t="shared" si="1"/>
        <v>248</v>
      </c>
      <c r="M12">
        <v>15</v>
      </c>
      <c r="N12">
        <v>1</v>
      </c>
      <c r="O12">
        <f t="shared" si="2"/>
        <v>16.533333333333335</v>
      </c>
      <c r="P12" t="s">
        <v>15</v>
      </c>
      <c r="Q12">
        <v>244</v>
      </c>
      <c r="R12">
        <v>0</v>
      </c>
      <c r="S12">
        <v>0</v>
      </c>
      <c r="T12">
        <v>0</v>
      </c>
      <c r="U12">
        <f t="shared" si="3"/>
        <v>244</v>
      </c>
      <c r="V12">
        <v>0</v>
      </c>
      <c r="W12">
        <f t="shared" si="4"/>
        <v>244</v>
      </c>
      <c r="X12">
        <v>6</v>
      </c>
      <c r="Y12">
        <v>2</v>
      </c>
      <c r="Z12">
        <f t="shared" si="5"/>
        <v>40.666666666666664</v>
      </c>
      <c r="AA12" t="s">
        <v>16</v>
      </c>
      <c r="AB12">
        <v>1948</v>
      </c>
      <c r="AC12">
        <v>0</v>
      </c>
      <c r="AE12">
        <v>-10</v>
      </c>
      <c r="AF12">
        <f t="shared" si="6"/>
        <v>1938</v>
      </c>
      <c r="AG12">
        <v>0</v>
      </c>
      <c r="AH12">
        <f t="shared" si="7"/>
        <v>1938</v>
      </c>
      <c r="AI12">
        <v>5</v>
      </c>
      <c r="AJ12">
        <f t="shared" si="8"/>
        <v>6</v>
      </c>
      <c r="AK12">
        <f t="shared" si="25"/>
        <v>387.6</v>
      </c>
      <c r="AL12" t="s">
        <v>19</v>
      </c>
      <c r="AM12">
        <v>2573</v>
      </c>
      <c r="AN12">
        <v>202</v>
      </c>
      <c r="AO12">
        <v>-10</v>
      </c>
      <c r="AP12">
        <f t="shared" si="9"/>
        <v>2765</v>
      </c>
      <c r="AQ12">
        <v>0</v>
      </c>
      <c r="AR12">
        <f t="shared" si="10"/>
        <v>2765</v>
      </c>
      <c r="AS12">
        <v>5</v>
      </c>
      <c r="AT12">
        <f t="shared" si="11"/>
        <v>6</v>
      </c>
      <c r="AU12">
        <f t="shared" si="12"/>
        <v>553</v>
      </c>
      <c r="AV12" t="s">
        <v>20</v>
      </c>
      <c r="AW12">
        <v>403</v>
      </c>
      <c r="AX12">
        <v>0</v>
      </c>
      <c r="AY12">
        <v>0</v>
      </c>
      <c r="AZ12">
        <f t="shared" si="13"/>
        <v>403</v>
      </c>
      <c r="BA12">
        <v>0</v>
      </c>
      <c r="BB12">
        <f t="shared" si="14"/>
        <v>403</v>
      </c>
      <c r="BC12">
        <v>3</v>
      </c>
      <c r="BD12">
        <f t="shared" si="15"/>
        <v>7</v>
      </c>
      <c r="BE12">
        <f t="shared" si="16"/>
        <v>134.33333333333334</v>
      </c>
      <c r="BF12" t="s">
        <v>21</v>
      </c>
      <c r="BG12">
        <v>92</v>
      </c>
      <c r="BH12">
        <v>973</v>
      </c>
      <c r="BI12">
        <v>0</v>
      </c>
      <c r="BJ12">
        <f t="shared" si="17"/>
        <v>1065</v>
      </c>
      <c r="BK12">
        <v>0</v>
      </c>
      <c r="BL12">
        <f t="shared" si="18"/>
        <v>1065</v>
      </c>
      <c r="BM12">
        <v>4</v>
      </c>
      <c r="BN12">
        <f t="shared" si="19"/>
        <v>5</v>
      </c>
      <c r="BO12">
        <f t="shared" si="20"/>
        <v>266.25</v>
      </c>
      <c r="BP12" t="s">
        <v>22</v>
      </c>
      <c r="BQ12">
        <v>587</v>
      </c>
      <c r="BR12">
        <v>0</v>
      </c>
      <c r="BS12">
        <v>0</v>
      </c>
      <c r="BT12">
        <f t="shared" si="21"/>
        <v>587</v>
      </c>
      <c r="BU12">
        <v>0</v>
      </c>
      <c r="BV12">
        <f t="shared" si="22"/>
        <v>587</v>
      </c>
      <c r="BW12">
        <v>7</v>
      </c>
      <c r="BX12">
        <f t="shared" si="23"/>
        <v>5</v>
      </c>
      <c r="BY12">
        <f t="shared" si="24"/>
        <v>83.857142857142861</v>
      </c>
      <c r="BZ12" t="s">
        <v>23</v>
      </c>
      <c r="CA12">
        <v>7650</v>
      </c>
    </row>
    <row r="13" spans="1:79" ht="17.25" customHeight="1" x14ac:dyDescent="0.3">
      <c r="A13" s="2">
        <v>44557</v>
      </c>
      <c r="B13" t="s">
        <v>46</v>
      </c>
      <c r="C13" t="s">
        <v>47</v>
      </c>
      <c r="D13" t="s">
        <v>27</v>
      </c>
      <c r="E13" t="s">
        <v>4</v>
      </c>
      <c r="F13">
        <v>110</v>
      </c>
      <c r="G13">
        <v>0</v>
      </c>
      <c r="H13">
        <v>0</v>
      </c>
      <c r="I13">
        <v>-10</v>
      </c>
      <c r="J13">
        <f t="shared" si="0"/>
        <v>100</v>
      </c>
      <c r="K13">
        <v>0</v>
      </c>
      <c r="L13">
        <f t="shared" si="1"/>
        <v>100</v>
      </c>
      <c r="M13">
        <v>3</v>
      </c>
      <c r="N13">
        <v>1</v>
      </c>
      <c r="O13">
        <f t="shared" si="2"/>
        <v>33.333333333333336</v>
      </c>
      <c r="P13" t="s">
        <v>15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A13" t="s">
        <v>16</v>
      </c>
      <c r="AB13">
        <v>6105</v>
      </c>
      <c r="AC13">
        <v>0</v>
      </c>
      <c r="AE13">
        <v>0</v>
      </c>
      <c r="AF13">
        <f t="shared" si="6"/>
        <v>6105</v>
      </c>
      <c r="AG13">
        <v>0</v>
      </c>
      <c r="AH13">
        <f t="shared" si="7"/>
        <v>6105</v>
      </c>
      <c r="AI13">
        <v>51</v>
      </c>
      <c r="AJ13">
        <f t="shared" si="8"/>
        <v>6</v>
      </c>
      <c r="AK13">
        <f t="shared" si="25"/>
        <v>119.70588235294117</v>
      </c>
      <c r="AL13" t="s">
        <v>19</v>
      </c>
      <c r="AM13">
        <v>634</v>
      </c>
      <c r="AN13">
        <v>510</v>
      </c>
      <c r="AO13">
        <v>-162</v>
      </c>
      <c r="AP13">
        <f t="shared" si="9"/>
        <v>982</v>
      </c>
      <c r="AQ13">
        <v>0</v>
      </c>
      <c r="AR13">
        <f t="shared" si="10"/>
        <v>982</v>
      </c>
      <c r="AS13">
        <v>15</v>
      </c>
      <c r="AT13">
        <f t="shared" si="11"/>
        <v>6</v>
      </c>
      <c r="AU13">
        <f t="shared" si="12"/>
        <v>65.466666666666669</v>
      </c>
      <c r="AV13" t="s">
        <v>20</v>
      </c>
      <c r="AW13">
        <v>207</v>
      </c>
      <c r="AX13">
        <v>190</v>
      </c>
      <c r="AY13">
        <v>0</v>
      </c>
      <c r="AZ13">
        <f t="shared" si="13"/>
        <v>397</v>
      </c>
      <c r="BA13">
        <v>0</v>
      </c>
      <c r="BB13">
        <f t="shared" si="14"/>
        <v>397</v>
      </c>
      <c r="BC13">
        <v>7</v>
      </c>
      <c r="BD13">
        <f t="shared" si="15"/>
        <v>7</v>
      </c>
      <c r="BE13">
        <f t="shared" si="16"/>
        <v>56.714285714285715</v>
      </c>
      <c r="BF13" t="s">
        <v>21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P13" t="s">
        <v>22</v>
      </c>
      <c r="BQ13">
        <v>1941</v>
      </c>
      <c r="BR13">
        <v>750</v>
      </c>
      <c r="BS13">
        <v>-10</v>
      </c>
      <c r="BT13">
        <f t="shared" si="21"/>
        <v>2681</v>
      </c>
      <c r="BU13">
        <v>0</v>
      </c>
      <c r="BV13">
        <f t="shared" si="22"/>
        <v>2681</v>
      </c>
      <c r="BW13">
        <v>13</v>
      </c>
      <c r="BX13">
        <f t="shared" si="23"/>
        <v>5</v>
      </c>
      <c r="BY13">
        <f t="shared" si="24"/>
        <v>206.23076923076923</v>
      </c>
      <c r="BZ13" t="s">
        <v>23</v>
      </c>
      <c r="CA13">
        <v>8665</v>
      </c>
    </row>
    <row r="14" spans="1:79" ht="18" customHeight="1" x14ac:dyDescent="0.3">
      <c r="A14" s="2">
        <v>44557</v>
      </c>
      <c r="B14" t="s">
        <v>48</v>
      </c>
      <c r="C14" t="s">
        <v>49</v>
      </c>
      <c r="D14" t="s">
        <v>27</v>
      </c>
      <c r="E14" t="s">
        <v>4</v>
      </c>
      <c r="F14">
        <v>224</v>
      </c>
      <c r="G14">
        <v>0</v>
      </c>
      <c r="H14">
        <v>0</v>
      </c>
      <c r="I14">
        <v>0</v>
      </c>
      <c r="J14">
        <f t="shared" si="0"/>
        <v>224</v>
      </c>
      <c r="K14">
        <v>0</v>
      </c>
      <c r="L14">
        <f t="shared" si="1"/>
        <v>224</v>
      </c>
      <c r="M14">
        <v>5</v>
      </c>
      <c r="N14">
        <v>1</v>
      </c>
      <c r="O14">
        <f t="shared" si="2"/>
        <v>44.8</v>
      </c>
      <c r="P14" t="s">
        <v>15</v>
      </c>
      <c r="Q14">
        <v>136</v>
      </c>
      <c r="R14">
        <v>0</v>
      </c>
      <c r="S14">
        <v>0</v>
      </c>
      <c r="T14">
        <v>0</v>
      </c>
      <c r="U14">
        <f t="shared" si="3"/>
        <v>136</v>
      </c>
      <c r="V14">
        <v>0</v>
      </c>
      <c r="W14">
        <f t="shared" si="4"/>
        <v>136</v>
      </c>
      <c r="X14">
        <v>1</v>
      </c>
      <c r="Y14">
        <v>2</v>
      </c>
      <c r="Z14">
        <f t="shared" si="5"/>
        <v>136</v>
      </c>
      <c r="AA14" t="s">
        <v>16</v>
      </c>
      <c r="AB14">
        <v>401</v>
      </c>
      <c r="AC14">
        <v>0</v>
      </c>
      <c r="AE14">
        <v>0</v>
      </c>
      <c r="AF14">
        <f t="shared" si="6"/>
        <v>401</v>
      </c>
      <c r="AG14">
        <v>0</v>
      </c>
      <c r="AH14">
        <f t="shared" si="7"/>
        <v>401</v>
      </c>
      <c r="AI14">
        <v>7</v>
      </c>
      <c r="AJ14">
        <f t="shared" si="8"/>
        <v>6</v>
      </c>
      <c r="AK14">
        <f>IFERROR(AH14/AI14,0)</f>
        <v>57.285714285714285</v>
      </c>
      <c r="AL14" t="s">
        <v>19</v>
      </c>
      <c r="AM14">
        <v>699</v>
      </c>
      <c r="AN14">
        <v>230</v>
      </c>
      <c r="AO14">
        <v>0</v>
      </c>
      <c r="AP14">
        <f t="shared" si="9"/>
        <v>929</v>
      </c>
      <c r="AQ14">
        <v>0</v>
      </c>
      <c r="AR14">
        <f t="shared" si="10"/>
        <v>929</v>
      </c>
      <c r="AS14">
        <v>4</v>
      </c>
      <c r="AT14">
        <f t="shared" si="11"/>
        <v>6</v>
      </c>
      <c r="AU14">
        <f t="shared" si="12"/>
        <v>232.25</v>
      </c>
      <c r="AV14" t="s">
        <v>20</v>
      </c>
      <c r="AW14">
        <v>408</v>
      </c>
      <c r="AX14">
        <v>0</v>
      </c>
      <c r="AY14">
        <v>0</v>
      </c>
      <c r="AZ14">
        <f t="shared" si="13"/>
        <v>408</v>
      </c>
      <c r="BA14">
        <v>0</v>
      </c>
      <c r="BB14">
        <f t="shared" si="14"/>
        <v>408</v>
      </c>
      <c r="BC14">
        <v>1</v>
      </c>
      <c r="BD14">
        <f t="shared" si="15"/>
        <v>7</v>
      </c>
      <c r="BE14">
        <f t="shared" si="16"/>
        <v>408</v>
      </c>
      <c r="BF14" t="s">
        <v>21</v>
      </c>
      <c r="BG14">
        <v>37</v>
      </c>
      <c r="BH14">
        <v>310</v>
      </c>
      <c r="BI14">
        <v>0</v>
      </c>
      <c r="BJ14">
        <f t="shared" si="17"/>
        <v>347</v>
      </c>
      <c r="BK14">
        <v>0</v>
      </c>
      <c r="BL14">
        <f t="shared" si="18"/>
        <v>347</v>
      </c>
      <c r="BM14">
        <v>1</v>
      </c>
      <c r="BN14">
        <f t="shared" si="19"/>
        <v>5</v>
      </c>
      <c r="BO14">
        <f t="shared" si="20"/>
        <v>347</v>
      </c>
      <c r="BP14" t="s">
        <v>22</v>
      </c>
      <c r="BQ14">
        <v>484</v>
      </c>
      <c r="BR14">
        <v>1319</v>
      </c>
      <c r="BS14">
        <v>0</v>
      </c>
      <c r="BT14">
        <f t="shared" si="21"/>
        <v>1803</v>
      </c>
      <c r="BU14">
        <v>0</v>
      </c>
      <c r="BV14">
        <f t="shared" si="22"/>
        <v>1803</v>
      </c>
      <c r="BW14">
        <v>4</v>
      </c>
      <c r="BX14">
        <f t="shared" si="23"/>
        <v>5</v>
      </c>
      <c r="BY14">
        <f t="shared" si="24"/>
        <v>450.75</v>
      </c>
      <c r="BZ14" t="s">
        <v>23</v>
      </c>
      <c r="CA14">
        <v>4608</v>
      </c>
    </row>
    <row r="15" spans="1:79" ht="17.25" customHeight="1" x14ac:dyDescent="0.3">
      <c r="A15" s="2">
        <v>44557</v>
      </c>
      <c r="B15" t="s">
        <v>50</v>
      </c>
      <c r="C15" t="s">
        <v>51</v>
      </c>
      <c r="D15" t="s">
        <v>27</v>
      </c>
      <c r="E15" t="s">
        <v>4</v>
      </c>
      <c r="F15">
        <v>65</v>
      </c>
      <c r="G15">
        <v>0</v>
      </c>
      <c r="H15">
        <v>0</v>
      </c>
      <c r="I15">
        <v>0</v>
      </c>
      <c r="J15">
        <f t="shared" si="0"/>
        <v>65</v>
      </c>
      <c r="K15">
        <v>0</v>
      </c>
      <c r="L15">
        <f t="shared" si="1"/>
        <v>65</v>
      </c>
      <c r="M15">
        <v>5</v>
      </c>
      <c r="N15">
        <v>1</v>
      </c>
      <c r="O15">
        <f t="shared" si="2"/>
        <v>13</v>
      </c>
      <c r="P15" t="s">
        <v>15</v>
      </c>
      <c r="Q15">
        <v>198</v>
      </c>
      <c r="R15">
        <v>0</v>
      </c>
      <c r="S15">
        <v>0</v>
      </c>
      <c r="T15">
        <v>0</v>
      </c>
      <c r="U15">
        <f t="shared" si="3"/>
        <v>198</v>
      </c>
      <c r="V15">
        <v>0</v>
      </c>
      <c r="W15">
        <f t="shared" si="4"/>
        <v>198</v>
      </c>
      <c r="X15">
        <v>1</v>
      </c>
      <c r="Y15">
        <v>2</v>
      </c>
      <c r="Z15">
        <f t="shared" si="5"/>
        <v>198</v>
      </c>
      <c r="AA15" t="s">
        <v>16</v>
      </c>
      <c r="AB15">
        <v>907</v>
      </c>
      <c r="AC15">
        <v>0</v>
      </c>
      <c r="AE15">
        <v>-5</v>
      </c>
      <c r="AF15">
        <f t="shared" si="6"/>
        <v>902</v>
      </c>
      <c r="AG15">
        <v>0</v>
      </c>
      <c r="AH15">
        <f t="shared" si="7"/>
        <v>902</v>
      </c>
      <c r="AI15">
        <v>8</v>
      </c>
      <c r="AJ15">
        <f t="shared" si="8"/>
        <v>6</v>
      </c>
      <c r="AK15">
        <f t="shared" si="25"/>
        <v>112.75</v>
      </c>
      <c r="AL15" t="s">
        <v>19</v>
      </c>
      <c r="AM15">
        <v>1088</v>
      </c>
      <c r="AN15">
        <v>130</v>
      </c>
      <c r="AO15">
        <v>-1</v>
      </c>
      <c r="AP15">
        <f t="shared" si="9"/>
        <v>1217</v>
      </c>
      <c r="AQ15">
        <v>0</v>
      </c>
      <c r="AR15">
        <f t="shared" si="10"/>
        <v>1217</v>
      </c>
      <c r="AS15">
        <v>17</v>
      </c>
      <c r="AT15">
        <f t="shared" si="11"/>
        <v>6</v>
      </c>
      <c r="AU15">
        <f t="shared" si="12"/>
        <v>71.588235294117652</v>
      </c>
      <c r="AV15" t="s">
        <v>20</v>
      </c>
      <c r="AW15">
        <v>393</v>
      </c>
      <c r="AX15">
        <v>0</v>
      </c>
      <c r="AY15">
        <v>0</v>
      </c>
      <c r="AZ15">
        <f t="shared" si="13"/>
        <v>393</v>
      </c>
      <c r="BA15">
        <v>0</v>
      </c>
      <c r="BB15">
        <f t="shared" si="14"/>
        <v>393</v>
      </c>
      <c r="BC15">
        <v>15</v>
      </c>
      <c r="BD15">
        <f t="shared" si="15"/>
        <v>7</v>
      </c>
      <c r="BE15">
        <f t="shared" si="16"/>
        <v>26.2</v>
      </c>
      <c r="BF15" t="s">
        <v>21</v>
      </c>
      <c r="BG15">
        <v>204</v>
      </c>
      <c r="BH15">
        <v>40</v>
      </c>
      <c r="BI15">
        <v>-28</v>
      </c>
      <c r="BJ15">
        <f t="shared" si="17"/>
        <v>216</v>
      </c>
      <c r="BK15">
        <v>0</v>
      </c>
      <c r="BL15">
        <f t="shared" si="18"/>
        <v>216</v>
      </c>
      <c r="BM15">
        <v>4</v>
      </c>
      <c r="BN15">
        <f t="shared" si="19"/>
        <v>5</v>
      </c>
      <c r="BO15">
        <f t="shared" si="20"/>
        <v>54</v>
      </c>
      <c r="BP15" t="s">
        <v>22</v>
      </c>
      <c r="BQ15">
        <v>726</v>
      </c>
      <c r="BR15">
        <v>0</v>
      </c>
      <c r="BS15">
        <v>0</v>
      </c>
      <c r="BT15">
        <f t="shared" si="21"/>
        <v>726</v>
      </c>
      <c r="BU15">
        <v>0</v>
      </c>
      <c r="BV15">
        <f t="shared" si="22"/>
        <v>726</v>
      </c>
      <c r="BW15">
        <v>6</v>
      </c>
      <c r="BX15">
        <f t="shared" si="23"/>
        <v>5</v>
      </c>
      <c r="BY15">
        <f t="shared" si="24"/>
        <v>121</v>
      </c>
      <c r="BZ15" t="s">
        <v>23</v>
      </c>
      <c r="CA15">
        <v>575</v>
      </c>
    </row>
    <row r="16" spans="1:79" ht="17.25" customHeight="1" x14ac:dyDescent="0.3">
      <c r="A16" s="2">
        <v>44557</v>
      </c>
      <c r="B16" t="s">
        <v>52</v>
      </c>
      <c r="C16" t="s">
        <v>53</v>
      </c>
      <c r="D16" t="s">
        <v>27</v>
      </c>
      <c r="E16" t="s">
        <v>4</v>
      </c>
      <c r="F16">
        <v>137</v>
      </c>
      <c r="G16">
        <v>0</v>
      </c>
      <c r="H16">
        <v>0</v>
      </c>
      <c r="I16">
        <v>-2</v>
      </c>
      <c r="J16">
        <f t="shared" si="0"/>
        <v>135</v>
      </c>
      <c r="K16">
        <v>0</v>
      </c>
      <c r="L16">
        <f t="shared" si="1"/>
        <v>135</v>
      </c>
      <c r="M16">
        <v>3</v>
      </c>
      <c r="N16">
        <v>1</v>
      </c>
      <c r="O16">
        <f t="shared" si="2"/>
        <v>45</v>
      </c>
      <c r="P16" t="s">
        <v>15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A16" t="s">
        <v>16</v>
      </c>
      <c r="AB16">
        <v>1687</v>
      </c>
      <c r="AC16">
        <v>0</v>
      </c>
      <c r="AE16">
        <v>0</v>
      </c>
      <c r="AF16">
        <f t="shared" si="6"/>
        <v>1687</v>
      </c>
      <c r="AG16">
        <v>0</v>
      </c>
      <c r="AH16">
        <f t="shared" si="7"/>
        <v>1687</v>
      </c>
      <c r="AI16">
        <v>26</v>
      </c>
      <c r="AJ16">
        <f t="shared" si="8"/>
        <v>6</v>
      </c>
      <c r="AK16">
        <f t="shared" si="25"/>
        <v>64.884615384615387</v>
      </c>
      <c r="AL16" t="s">
        <v>19</v>
      </c>
      <c r="AM16">
        <v>991</v>
      </c>
      <c r="AN16">
        <v>160</v>
      </c>
      <c r="AO16">
        <v>0</v>
      </c>
      <c r="AP16">
        <f t="shared" si="9"/>
        <v>1151</v>
      </c>
      <c r="AQ16">
        <v>0</v>
      </c>
      <c r="AR16">
        <f t="shared" si="10"/>
        <v>1151</v>
      </c>
      <c r="AS16">
        <v>7</v>
      </c>
      <c r="AT16">
        <f t="shared" si="11"/>
        <v>6</v>
      </c>
      <c r="AU16">
        <f t="shared" si="12"/>
        <v>164.42857142857142</v>
      </c>
      <c r="AV16" t="s">
        <v>20</v>
      </c>
      <c r="AW16">
        <v>297</v>
      </c>
      <c r="AX16">
        <v>0</v>
      </c>
      <c r="AY16">
        <v>0</v>
      </c>
      <c r="AZ16">
        <f t="shared" si="13"/>
        <v>297</v>
      </c>
      <c r="BA16">
        <v>0</v>
      </c>
      <c r="BB16">
        <f t="shared" si="14"/>
        <v>297</v>
      </c>
      <c r="BC16">
        <v>2</v>
      </c>
      <c r="BD16">
        <f t="shared" si="15"/>
        <v>7</v>
      </c>
      <c r="BE16">
        <f t="shared" si="16"/>
        <v>148.5</v>
      </c>
      <c r="BF16" t="s">
        <v>21</v>
      </c>
      <c r="BG16">
        <v>164</v>
      </c>
      <c r="BH16">
        <v>500</v>
      </c>
      <c r="BI16">
        <v>0</v>
      </c>
      <c r="BJ16">
        <f t="shared" si="17"/>
        <v>664</v>
      </c>
      <c r="BK16">
        <v>0</v>
      </c>
      <c r="BL16">
        <f t="shared" si="18"/>
        <v>664</v>
      </c>
      <c r="BM16">
        <v>3</v>
      </c>
      <c r="BN16">
        <f t="shared" si="19"/>
        <v>5</v>
      </c>
      <c r="BO16">
        <f t="shared" si="20"/>
        <v>221.33333333333334</v>
      </c>
      <c r="BP16" t="s">
        <v>22</v>
      </c>
      <c r="BQ16">
        <v>446</v>
      </c>
      <c r="BR16">
        <v>220</v>
      </c>
      <c r="BS16">
        <v>0</v>
      </c>
      <c r="BT16">
        <f t="shared" si="21"/>
        <v>666</v>
      </c>
      <c r="BU16">
        <v>0</v>
      </c>
      <c r="BV16">
        <f t="shared" si="22"/>
        <v>666</v>
      </c>
      <c r="BW16">
        <v>20</v>
      </c>
      <c r="BX16">
        <f t="shared" si="23"/>
        <v>5</v>
      </c>
      <c r="BY16">
        <f t="shared" si="24"/>
        <v>33.299999999999997</v>
      </c>
      <c r="BZ16" t="s">
        <v>23</v>
      </c>
      <c r="CA16">
        <v>6498</v>
      </c>
    </row>
    <row r="17" spans="1:79" ht="17.25" customHeight="1" x14ac:dyDescent="0.3">
      <c r="A17" s="2">
        <v>44557</v>
      </c>
      <c r="B17" t="s">
        <v>54</v>
      </c>
      <c r="C17" t="s">
        <v>55</v>
      </c>
      <c r="D17" t="s">
        <v>27</v>
      </c>
      <c r="E17" t="s">
        <v>4</v>
      </c>
      <c r="F17">
        <v>365</v>
      </c>
      <c r="G17">
        <v>0</v>
      </c>
      <c r="H17">
        <v>0</v>
      </c>
      <c r="I17">
        <v>-20</v>
      </c>
      <c r="J17">
        <f t="shared" si="0"/>
        <v>345</v>
      </c>
      <c r="K17">
        <v>0</v>
      </c>
      <c r="L17">
        <f t="shared" si="1"/>
        <v>345</v>
      </c>
      <c r="M17">
        <v>18</v>
      </c>
      <c r="N17">
        <v>1</v>
      </c>
      <c r="O17">
        <f t="shared" si="2"/>
        <v>19.166666666666668</v>
      </c>
      <c r="P17" t="s">
        <v>15</v>
      </c>
      <c r="Q17">
        <v>195</v>
      </c>
      <c r="R17">
        <v>0</v>
      </c>
      <c r="S17">
        <v>0</v>
      </c>
      <c r="T17">
        <v>-6</v>
      </c>
      <c r="U17">
        <f t="shared" si="3"/>
        <v>189</v>
      </c>
      <c r="V17">
        <v>0</v>
      </c>
      <c r="W17">
        <f t="shared" si="4"/>
        <v>189</v>
      </c>
      <c r="X17">
        <v>1</v>
      </c>
      <c r="Y17">
        <v>2</v>
      </c>
      <c r="Z17">
        <f t="shared" si="5"/>
        <v>189</v>
      </c>
      <c r="AA17" t="s">
        <v>16</v>
      </c>
      <c r="AB17">
        <v>496</v>
      </c>
      <c r="AC17">
        <v>0</v>
      </c>
      <c r="AE17">
        <v>-2</v>
      </c>
      <c r="AF17">
        <f t="shared" si="6"/>
        <v>494</v>
      </c>
      <c r="AG17">
        <v>0</v>
      </c>
      <c r="AH17">
        <f t="shared" si="7"/>
        <v>494</v>
      </c>
      <c r="AI17">
        <v>10</v>
      </c>
      <c r="AJ17">
        <f t="shared" si="8"/>
        <v>6</v>
      </c>
      <c r="AK17">
        <f t="shared" si="25"/>
        <v>49.4</v>
      </c>
      <c r="AL17" t="s">
        <v>19</v>
      </c>
      <c r="AM17">
        <v>1529</v>
      </c>
      <c r="AN17">
        <v>231</v>
      </c>
      <c r="AO17">
        <v>-10</v>
      </c>
      <c r="AP17">
        <f t="shared" si="9"/>
        <v>1750</v>
      </c>
      <c r="AQ17">
        <v>0</v>
      </c>
      <c r="AR17">
        <f t="shared" si="10"/>
        <v>1750</v>
      </c>
      <c r="AS17">
        <v>12</v>
      </c>
      <c r="AT17">
        <f t="shared" si="11"/>
        <v>6</v>
      </c>
      <c r="AU17">
        <f t="shared" si="12"/>
        <v>145.83333333333334</v>
      </c>
      <c r="AV17" t="s">
        <v>20</v>
      </c>
      <c r="AW17">
        <v>351</v>
      </c>
      <c r="AX17">
        <v>0</v>
      </c>
      <c r="AY17">
        <v>0</v>
      </c>
      <c r="AZ17">
        <f t="shared" si="13"/>
        <v>351</v>
      </c>
      <c r="BA17">
        <v>0</v>
      </c>
      <c r="BB17">
        <f t="shared" si="14"/>
        <v>351</v>
      </c>
      <c r="BC17">
        <v>3</v>
      </c>
      <c r="BD17">
        <f t="shared" si="15"/>
        <v>7</v>
      </c>
      <c r="BE17">
        <f t="shared" si="16"/>
        <v>117</v>
      </c>
      <c r="BF17" t="s">
        <v>21</v>
      </c>
      <c r="BG17">
        <v>353</v>
      </c>
      <c r="BH17">
        <v>0</v>
      </c>
      <c r="BI17">
        <v>-12</v>
      </c>
      <c r="BJ17">
        <f t="shared" si="17"/>
        <v>341</v>
      </c>
      <c r="BK17">
        <v>0</v>
      </c>
      <c r="BL17">
        <f t="shared" si="18"/>
        <v>341</v>
      </c>
      <c r="BM17">
        <v>4</v>
      </c>
      <c r="BN17">
        <f t="shared" si="19"/>
        <v>5</v>
      </c>
      <c r="BO17">
        <f t="shared" si="20"/>
        <v>85.25</v>
      </c>
      <c r="BP17" t="s">
        <v>22</v>
      </c>
      <c r="BQ17">
        <v>332</v>
      </c>
      <c r="BR17">
        <v>0</v>
      </c>
      <c r="BS17">
        <v>0</v>
      </c>
      <c r="BT17">
        <f t="shared" si="21"/>
        <v>332</v>
      </c>
      <c r="BU17">
        <v>0</v>
      </c>
      <c r="BV17">
        <f t="shared" si="22"/>
        <v>332</v>
      </c>
      <c r="BW17">
        <v>3</v>
      </c>
      <c r="BX17">
        <f t="shared" si="23"/>
        <v>5</v>
      </c>
      <c r="BY17">
        <f t="shared" si="24"/>
        <v>110.66666666666667</v>
      </c>
      <c r="BZ17" t="s">
        <v>23</v>
      </c>
      <c r="CA17">
        <v>18654</v>
      </c>
    </row>
    <row r="18" spans="1:79" ht="17.25" customHeight="1" x14ac:dyDescent="0.3">
      <c r="A18" s="2">
        <v>44557</v>
      </c>
      <c r="B18" t="s">
        <v>56</v>
      </c>
      <c r="C18" t="s">
        <v>57</v>
      </c>
      <c r="D18" t="s">
        <v>27</v>
      </c>
      <c r="E18" t="s">
        <v>4</v>
      </c>
      <c r="F18">
        <v>210</v>
      </c>
      <c r="G18">
        <v>0</v>
      </c>
      <c r="H18">
        <v>0</v>
      </c>
      <c r="I18">
        <v>-28</v>
      </c>
      <c r="J18">
        <f t="shared" si="0"/>
        <v>182</v>
      </c>
      <c r="K18">
        <v>0</v>
      </c>
      <c r="L18">
        <f t="shared" si="1"/>
        <v>182</v>
      </c>
      <c r="M18">
        <v>26</v>
      </c>
      <c r="N18">
        <v>1</v>
      </c>
      <c r="O18">
        <f t="shared" si="2"/>
        <v>7</v>
      </c>
      <c r="P18" t="s">
        <v>15</v>
      </c>
      <c r="Q18">
        <v>120</v>
      </c>
      <c r="R18">
        <v>0</v>
      </c>
      <c r="S18">
        <v>0</v>
      </c>
      <c r="T18">
        <v>0</v>
      </c>
      <c r="U18">
        <f t="shared" si="3"/>
        <v>120</v>
      </c>
      <c r="V18">
        <v>0</v>
      </c>
      <c r="W18">
        <f t="shared" si="4"/>
        <v>120</v>
      </c>
      <c r="X18">
        <v>3</v>
      </c>
      <c r="Y18">
        <v>2</v>
      </c>
      <c r="Z18">
        <f t="shared" si="5"/>
        <v>40</v>
      </c>
      <c r="AA18" t="s">
        <v>16</v>
      </c>
      <c r="AB18">
        <v>2173</v>
      </c>
      <c r="AC18">
        <v>1530</v>
      </c>
      <c r="AE18">
        <v>-11</v>
      </c>
      <c r="AF18">
        <f t="shared" si="6"/>
        <v>3692</v>
      </c>
      <c r="AG18">
        <v>0</v>
      </c>
      <c r="AH18">
        <f t="shared" si="7"/>
        <v>3692</v>
      </c>
      <c r="AI18">
        <v>16</v>
      </c>
      <c r="AJ18">
        <f t="shared" si="8"/>
        <v>6</v>
      </c>
      <c r="AK18">
        <f t="shared" si="25"/>
        <v>230.75</v>
      </c>
      <c r="AL18" t="s">
        <v>19</v>
      </c>
      <c r="AM18">
        <v>1270</v>
      </c>
      <c r="AN18">
        <v>59</v>
      </c>
      <c r="AO18">
        <v>0</v>
      </c>
      <c r="AP18">
        <f t="shared" si="9"/>
        <v>1329</v>
      </c>
      <c r="AQ18">
        <v>0</v>
      </c>
      <c r="AR18">
        <f t="shared" si="10"/>
        <v>1329</v>
      </c>
      <c r="AS18">
        <v>14</v>
      </c>
      <c r="AT18">
        <f t="shared" si="11"/>
        <v>6</v>
      </c>
      <c r="AU18">
        <f t="shared" si="12"/>
        <v>94.928571428571431</v>
      </c>
      <c r="AV18" t="s">
        <v>20</v>
      </c>
      <c r="AW18">
        <v>270</v>
      </c>
      <c r="AX18">
        <v>0</v>
      </c>
      <c r="AY18">
        <v>-50</v>
      </c>
      <c r="AZ18">
        <f t="shared" si="13"/>
        <v>220</v>
      </c>
      <c r="BA18">
        <v>0</v>
      </c>
      <c r="BB18">
        <f t="shared" si="14"/>
        <v>220</v>
      </c>
      <c r="BC18">
        <v>3</v>
      </c>
      <c r="BD18">
        <f t="shared" si="15"/>
        <v>7</v>
      </c>
      <c r="BE18">
        <f t="shared" si="16"/>
        <v>73.333333333333329</v>
      </c>
      <c r="BF18" t="s">
        <v>21</v>
      </c>
      <c r="BG18">
        <v>231</v>
      </c>
      <c r="BH18">
        <v>0</v>
      </c>
      <c r="BI18">
        <v>-20</v>
      </c>
      <c r="BJ18">
        <f t="shared" si="17"/>
        <v>211</v>
      </c>
      <c r="BK18">
        <v>0</v>
      </c>
      <c r="BL18">
        <f t="shared" si="18"/>
        <v>211</v>
      </c>
      <c r="BM18">
        <v>5</v>
      </c>
      <c r="BN18">
        <f t="shared" si="19"/>
        <v>5</v>
      </c>
      <c r="BO18">
        <f t="shared" si="20"/>
        <v>42.2</v>
      </c>
      <c r="BP18" t="s">
        <v>22</v>
      </c>
      <c r="BQ18">
        <v>382</v>
      </c>
      <c r="BR18">
        <v>0</v>
      </c>
      <c r="BS18">
        <v>0</v>
      </c>
      <c r="BT18">
        <f t="shared" si="21"/>
        <v>382</v>
      </c>
      <c r="BU18">
        <v>0</v>
      </c>
      <c r="BV18">
        <f t="shared" si="22"/>
        <v>382</v>
      </c>
      <c r="BW18">
        <v>3</v>
      </c>
      <c r="BX18">
        <f t="shared" si="23"/>
        <v>5</v>
      </c>
      <c r="BY18">
        <f t="shared" si="24"/>
        <v>127.33333333333333</v>
      </c>
      <c r="BZ18" t="s">
        <v>23</v>
      </c>
      <c r="CA18">
        <v>10019</v>
      </c>
    </row>
    <row r="19" spans="1:79" ht="17.25" customHeight="1" x14ac:dyDescent="0.3">
      <c r="A19" s="2">
        <v>44557</v>
      </c>
      <c r="B19" t="s">
        <v>58</v>
      </c>
      <c r="C19" t="s">
        <v>59</v>
      </c>
      <c r="D19" t="s">
        <v>27</v>
      </c>
      <c r="E19" t="s">
        <v>4</v>
      </c>
      <c r="F19">
        <v>45</v>
      </c>
      <c r="G19">
        <v>0</v>
      </c>
      <c r="H19">
        <v>0</v>
      </c>
      <c r="I19">
        <v>0</v>
      </c>
      <c r="J19">
        <f t="shared" si="0"/>
        <v>45</v>
      </c>
      <c r="K19">
        <v>0</v>
      </c>
      <c r="L19">
        <f t="shared" si="1"/>
        <v>45</v>
      </c>
      <c r="M19">
        <v>2</v>
      </c>
      <c r="N19">
        <v>1</v>
      </c>
      <c r="O19">
        <f t="shared" si="2"/>
        <v>22.5</v>
      </c>
      <c r="P19" t="s">
        <v>15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A19" t="s">
        <v>16</v>
      </c>
      <c r="AB19">
        <v>401</v>
      </c>
      <c r="AC19">
        <v>0</v>
      </c>
      <c r="AE19">
        <v>-10</v>
      </c>
      <c r="AF19">
        <f t="shared" si="6"/>
        <v>391</v>
      </c>
      <c r="AG19">
        <v>0</v>
      </c>
      <c r="AH19">
        <f t="shared" si="7"/>
        <v>391</v>
      </c>
      <c r="AI19">
        <v>4</v>
      </c>
      <c r="AJ19">
        <f t="shared" si="8"/>
        <v>6</v>
      </c>
      <c r="AK19">
        <f t="shared" si="25"/>
        <v>97.75</v>
      </c>
      <c r="AL19" t="s">
        <v>19</v>
      </c>
      <c r="AM19">
        <v>51</v>
      </c>
      <c r="AN19">
        <v>0</v>
      </c>
      <c r="AO19">
        <v>-2</v>
      </c>
      <c r="AP19">
        <f t="shared" si="9"/>
        <v>49</v>
      </c>
      <c r="AQ19">
        <v>0</v>
      </c>
      <c r="AR19">
        <f t="shared" si="10"/>
        <v>49</v>
      </c>
      <c r="AS19">
        <v>3</v>
      </c>
      <c r="AT19">
        <f t="shared" si="11"/>
        <v>6</v>
      </c>
      <c r="AU19">
        <f t="shared" si="12"/>
        <v>16.333333333333332</v>
      </c>
      <c r="AV19" t="s">
        <v>20</v>
      </c>
      <c r="AW19">
        <v>109</v>
      </c>
      <c r="AX19">
        <v>0</v>
      </c>
      <c r="AY19">
        <v>0</v>
      </c>
      <c r="AZ19">
        <f t="shared" si="13"/>
        <v>109</v>
      </c>
      <c r="BA19">
        <v>0</v>
      </c>
      <c r="BB19">
        <f t="shared" si="14"/>
        <v>109</v>
      </c>
      <c r="BC19">
        <v>2</v>
      </c>
      <c r="BD19">
        <f t="shared" si="15"/>
        <v>7</v>
      </c>
      <c r="BE19">
        <f t="shared" si="16"/>
        <v>54.5</v>
      </c>
      <c r="BF19" t="s">
        <v>21</v>
      </c>
      <c r="BG19">
        <v>63</v>
      </c>
      <c r="BH19">
        <v>40</v>
      </c>
      <c r="BI19">
        <v>0</v>
      </c>
      <c r="BJ19">
        <f t="shared" si="17"/>
        <v>103</v>
      </c>
      <c r="BK19">
        <v>0</v>
      </c>
      <c r="BL19">
        <f t="shared" si="18"/>
        <v>103</v>
      </c>
      <c r="BM19">
        <v>1</v>
      </c>
      <c r="BN19">
        <f t="shared" si="19"/>
        <v>5</v>
      </c>
      <c r="BO19">
        <f t="shared" si="20"/>
        <v>103</v>
      </c>
      <c r="BP19" t="s">
        <v>22</v>
      </c>
      <c r="BQ19">
        <v>94</v>
      </c>
      <c r="BR19">
        <v>0</v>
      </c>
      <c r="BS19">
        <v>0</v>
      </c>
      <c r="BT19">
        <f t="shared" si="21"/>
        <v>94</v>
      </c>
      <c r="BU19">
        <v>0</v>
      </c>
      <c r="BV19">
        <f t="shared" si="22"/>
        <v>94</v>
      </c>
      <c r="BW19">
        <v>0</v>
      </c>
      <c r="BX19">
        <f t="shared" si="23"/>
        <v>5</v>
      </c>
      <c r="BY19">
        <f t="shared" si="24"/>
        <v>0</v>
      </c>
      <c r="BZ19" t="s">
        <v>23</v>
      </c>
      <c r="CA19">
        <v>0</v>
      </c>
    </row>
    <row r="20" spans="1:79" ht="17.25" customHeight="1" x14ac:dyDescent="0.3">
      <c r="A20" s="2">
        <v>44557</v>
      </c>
      <c r="B20" t="s">
        <v>60</v>
      </c>
      <c r="C20" t="s">
        <v>61</v>
      </c>
      <c r="D20" t="s">
        <v>27</v>
      </c>
      <c r="E20" t="s">
        <v>4</v>
      </c>
      <c r="F20">
        <v>170</v>
      </c>
      <c r="G20">
        <v>0</v>
      </c>
      <c r="H20">
        <v>0</v>
      </c>
      <c r="I20">
        <v>0</v>
      </c>
      <c r="J20">
        <f t="shared" si="0"/>
        <v>170</v>
      </c>
      <c r="K20">
        <v>0</v>
      </c>
      <c r="L20">
        <f t="shared" si="1"/>
        <v>170</v>
      </c>
      <c r="M20">
        <v>3</v>
      </c>
      <c r="N20">
        <v>1</v>
      </c>
      <c r="O20">
        <f t="shared" si="2"/>
        <v>56.666666666666664</v>
      </c>
      <c r="P20" t="s">
        <v>15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A20" t="s">
        <v>16</v>
      </c>
      <c r="AB20">
        <v>571</v>
      </c>
      <c r="AC20">
        <v>0</v>
      </c>
      <c r="AE20">
        <v>-8</v>
      </c>
      <c r="AF20">
        <f t="shared" si="6"/>
        <v>563</v>
      </c>
      <c r="AG20">
        <v>0</v>
      </c>
      <c r="AH20">
        <f t="shared" si="7"/>
        <v>563</v>
      </c>
      <c r="AI20">
        <v>14</v>
      </c>
      <c r="AJ20">
        <f t="shared" si="8"/>
        <v>6</v>
      </c>
      <c r="AK20">
        <f t="shared" si="25"/>
        <v>40.214285714285715</v>
      </c>
      <c r="AL20" t="s">
        <v>19</v>
      </c>
      <c r="AM20">
        <v>436</v>
      </c>
      <c r="AN20">
        <v>0</v>
      </c>
      <c r="AO20">
        <v>-20</v>
      </c>
      <c r="AP20">
        <f t="shared" si="9"/>
        <v>416</v>
      </c>
      <c r="AQ20">
        <v>0</v>
      </c>
      <c r="AR20">
        <f t="shared" si="10"/>
        <v>416</v>
      </c>
      <c r="AS20">
        <v>5</v>
      </c>
      <c r="AT20">
        <f t="shared" si="11"/>
        <v>6</v>
      </c>
      <c r="AU20">
        <f t="shared" si="12"/>
        <v>83.2</v>
      </c>
      <c r="AV20" t="s">
        <v>20</v>
      </c>
      <c r="AW20">
        <v>474</v>
      </c>
      <c r="AX20">
        <v>0</v>
      </c>
      <c r="AY20">
        <v>-30</v>
      </c>
      <c r="AZ20">
        <f t="shared" si="13"/>
        <v>444</v>
      </c>
      <c r="BA20">
        <v>0</v>
      </c>
      <c r="BB20">
        <f t="shared" si="14"/>
        <v>444</v>
      </c>
      <c r="BC20">
        <v>10</v>
      </c>
      <c r="BD20">
        <f t="shared" si="15"/>
        <v>7</v>
      </c>
      <c r="BE20">
        <f t="shared" si="16"/>
        <v>44.4</v>
      </c>
      <c r="BF20" t="s">
        <v>21</v>
      </c>
      <c r="BG20">
        <v>160</v>
      </c>
      <c r="BH20">
        <v>0</v>
      </c>
      <c r="BI20">
        <v>-24</v>
      </c>
      <c r="BJ20">
        <f t="shared" si="17"/>
        <v>136</v>
      </c>
      <c r="BK20">
        <v>0</v>
      </c>
      <c r="BL20">
        <f t="shared" si="18"/>
        <v>136</v>
      </c>
      <c r="BM20">
        <v>1</v>
      </c>
      <c r="BN20">
        <f t="shared" si="19"/>
        <v>5</v>
      </c>
      <c r="BO20">
        <f t="shared" si="20"/>
        <v>136</v>
      </c>
      <c r="BP20" t="s">
        <v>22</v>
      </c>
      <c r="BQ20">
        <v>311</v>
      </c>
      <c r="BR20">
        <v>0</v>
      </c>
      <c r="BS20">
        <v>0</v>
      </c>
      <c r="BT20">
        <f t="shared" si="21"/>
        <v>311</v>
      </c>
      <c r="BU20">
        <v>0</v>
      </c>
      <c r="BV20">
        <f t="shared" si="22"/>
        <v>311</v>
      </c>
      <c r="BW20">
        <v>3</v>
      </c>
      <c r="BX20">
        <f t="shared" si="23"/>
        <v>5</v>
      </c>
      <c r="BY20">
        <f t="shared" si="24"/>
        <v>103.66666666666667</v>
      </c>
      <c r="BZ20" t="s">
        <v>23</v>
      </c>
      <c r="CA20">
        <v>1477</v>
      </c>
    </row>
    <row r="21" spans="1:79" ht="17.25" customHeight="1" x14ac:dyDescent="0.3">
      <c r="A21" s="2">
        <v>44557</v>
      </c>
      <c r="B21" t="s">
        <v>62</v>
      </c>
      <c r="C21" t="s">
        <v>63</v>
      </c>
      <c r="D21" t="s">
        <v>27</v>
      </c>
      <c r="E21" t="s">
        <v>4</v>
      </c>
      <c r="F21">
        <v>1240</v>
      </c>
      <c r="G21">
        <v>0</v>
      </c>
      <c r="H21">
        <v>0</v>
      </c>
      <c r="I21">
        <v>-40</v>
      </c>
      <c r="J21">
        <f t="shared" si="0"/>
        <v>1200</v>
      </c>
      <c r="K21">
        <v>0</v>
      </c>
      <c r="L21">
        <f t="shared" si="1"/>
        <v>1200</v>
      </c>
      <c r="M21">
        <v>77</v>
      </c>
      <c r="N21">
        <v>1</v>
      </c>
      <c r="O21">
        <f t="shared" si="2"/>
        <v>15.584415584415584</v>
      </c>
      <c r="P21" t="s">
        <v>15</v>
      </c>
      <c r="Q21">
        <v>355</v>
      </c>
      <c r="R21">
        <v>0</v>
      </c>
      <c r="S21">
        <v>0</v>
      </c>
      <c r="T21">
        <v>-20</v>
      </c>
      <c r="U21">
        <f t="shared" si="3"/>
        <v>335</v>
      </c>
      <c r="V21">
        <v>600</v>
      </c>
      <c r="W21">
        <f t="shared" si="4"/>
        <v>935</v>
      </c>
      <c r="X21">
        <v>22</v>
      </c>
      <c r="Y21">
        <v>2</v>
      </c>
      <c r="Z21">
        <f t="shared" si="5"/>
        <v>42.5</v>
      </c>
      <c r="AA21" t="s">
        <v>16</v>
      </c>
      <c r="AB21">
        <v>17684</v>
      </c>
      <c r="AC21">
        <v>0</v>
      </c>
      <c r="AE21">
        <v>-70</v>
      </c>
      <c r="AF21">
        <f t="shared" si="6"/>
        <v>17614</v>
      </c>
      <c r="AG21">
        <v>0</v>
      </c>
      <c r="AH21">
        <f t="shared" si="7"/>
        <v>17614</v>
      </c>
      <c r="AI21">
        <v>395</v>
      </c>
      <c r="AJ21">
        <f t="shared" si="8"/>
        <v>6</v>
      </c>
      <c r="AK21">
        <f t="shared" si="25"/>
        <v>44.592405063291139</v>
      </c>
      <c r="AL21" t="s">
        <v>19</v>
      </c>
      <c r="AM21">
        <v>3162</v>
      </c>
      <c r="AN21">
        <v>70</v>
      </c>
      <c r="AO21">
        <v>-20</v>
      </c>
      <c r="AP21">
        <f t="shared" si="9"/>
        <v>3212</v>
      </c>
      <c r="AQ21">
        <v>0</v>
      </c>
      <c r="AR21">
        <f t="shared" si="10"/>
        <v>3212</v>
      </c>
      <c r="AS21">
        <v>63</v>
      </c>
      <c r="AT21">
        <f t="shared" si="11"/>
        <v>6</v>
      </c>
      <c r="AU21">
        <f t="shared" si="12"/>
        <v>50.984126984126981</v>
      </c>
      <c r="AV21" t="s">
        <v>20</v>
      </c>
      <c r="AW21">
        <v>3384</v>
      </c>
      <c r="AX21">
        <v>0</v>
      </c>
      <c r="AY21">
        <v>-23</v>
      </c>
      <c r="AZ21">
        <f t="shared" si="13"/>
        <v>3361</v>
      </c>
      <c r="BA21">
        <v>0</v>
      </c>
      <c r="BB21">
        <f t="shared" si="14"/>
        <v>3361</v>
      </c>
      <c r="BC21">
        <v>91</v>
      </c>
      <c r="BD21">
        <f t="shared" si="15"/>
        <v>7</v>
      </c>
      <c r="BE21">
        <f t="shared" si="16"/>
        <v>36.934065934065934</v>
      </c>
      <c r="BF21" t="s">
        <v>21</v>
      </c>
      <c r="BG21">
        <v>1355</v>
      </c>
      <c r="BH21">
        <v>0</v>
      </c>
      <c r="BI21">
        <v>-90</v>
      </c>
      <c r="BJ21">
        <f t="shared" si="17"/>
        <v>1265</v>
      </c>
      <c r="BK21">
        <v>0</v>
      </c>
      <c r="BL21">
        <f t="shared" si="18"/>
        <v>1265</v>
      </c>
      <c r="BM21">
        <v>39</v>
      </c>
      <c r="BN21">
        <f t="shared" si="19"/>
        <v>5</v>
      </c>
      <c r="BO21">
        <f t="shared" si="20"/>
        <v>32.435897435897438</v>
      </c>
      <c r="BP21" t="s">
        <v>22</v>
      </c>
      <c r="BQ21">
        <v>2046</v>
      </c>
      <c r="BR21">
        <v>0</v>
      </c>
      <c r="BS21">
        <v>0</v>
      </c>
      <c r="BT21">
        <f t="shared" si="21"/>
        <v>2046</v>
      </c>
      <c r="BU21">
        <v>0</v>
      </c>
      <c r="BV21">
        <f t="shared" si="22"/>
        <v>2046</v>
      </c>
      <c r="BW21">
        <v>17</v>
      </c>
      <c r="BX21">
        <f t="shared" si="23"/>
        <v>5</v>
      </c>
      <c r="BY21">
        <f t="shared" si="24"/>
        <v>120.35294117647059</v>
      </c>
      <c r="BZ21" t="s">
        <v>23</v>
      </c>
      <c r="CA21">
        <v>4800</v>
      </c>
    </row>
    <row r="22" spans="1:79" ht="17.25" customHeight="1" x14ac:dyDescent="0.3">
      <c r="A22" s="2">
        <v>44557</v>
      </c>
      <c r="B22" t="s">
        <v>64</v>
      </c>
      <c r="C22" t="s">
        <v>65</v>
      </c>
      <c r="D22" t="s">
        <v>27</v>
      </c>
      <c r="E22" t="s">
        <v>4</v>
      </c>
      <c r="F22">
        <v>24451</v>
      </c>
      <c r="G22">
        <v>0</v>
      </c>
      <c r="H22">
        <v>0</v>
      </c>
      <c r="I22">
        <v>-7583</v>
      </c>
      <c r="J22">
        <f t="shared" si="0"/>
        <v>16868</v>
      </c>
      <c r="K22">
        <v>0</v>
      </c>
      <c r="L22">
        <f t="shared" si="1"/>
        <v>16868</v>
      </c>
      <c r="M22">
        <v>4430</v>
      </c>
      <c r="N22">
        <v>1</v>
      </c>
      <c r="O22">
        <f t="shared" si="2"/>
        <v>3.8076749435665915</v>
      </c>
      <c r="P22" t="s">
        <v>15</v>
      </c>
      <c r="Q22">
        <v>12234</v>
      </c>
      <c r="R22">
        <v>0</v>
      </c>
      <c r="S22">
        <v>0</v>
      </c>
      <c r="T22">
        <v>-911</v>
      </c>
      <c r="U22">
        <f t="shared" si="3"/>
        <v>11323</v>
      </c>
      <c r="V22">
        <v>3000</v>
      </c>
      <c r="W22">
        <f t="shared" si="4"/>
        <v>14323</v>
      </c>
      <c r="X22">
        <v>598</v>
      </c>
      <c r="Y22">
        <v>2</v>
      </c>
      <c r="Z22">
        <f t="shared" si="5"/>
        <v>23.951505016722408</v>
      </c>
      <c r="AA22" t="s">
        <v>16</v>
      </c>
      <c r="AB22">
        <v>193309</v>
      </c>
      <c r="AC22">
        <v>0</v>
      </c>
      <c r="AE22">
        <v>-5339</v>
      </c>
      <c r="AF22">
        <f t="shared" si="6"/>
        <v>187970</v>
      </c>
      <c r="AG22">
        <v>27208</v>
      </c>
      <c r="AH22">
        <f t="shared" si="7"/>
        <v>215178</v>
      </c>
      <c r="AI22">
        <v>4976</v>
      </c>
      <c r="AJ22">
        <f t="shared" si="8"/>
        <v>6</v>
      </c>
      <c r="AK22">
        <f t="shared" si="25"/>
        <v>43.243167202572344</v>
      </c>
      <c r="AL22" t="s">
        <v>19</v>
      </c>
      <c r="AM22">
        <v>15681</v>
      </c>
      <c r="AN22">
        <v>2930</v>
      </c>
      <c r="AO22">
        <v>-2189</v>
      </c>
      <c r="AP22">
        <f t="shared" si="9"/>
        <v>16422</v>
      </c>
      <c r="AQ22">
        <f>10800+19200</f>
        <v>30000</v>
      </c>
      <c r="AR22">
        <f t="shared" si="10"/>
        <v>46422</v>
      </c>
      <c r="AS22">
        <v>1243</v>
      </c>
      <c r="AT22">
        <f t="shared" si="11"/>
        <v>6</v>
      </c>
      <c r="AU22">
        <f t="shared" si="12"/>
        <v>37.346741753821398</v>
      </c>
      <c r="AV22" t="s">
        <v>20</v>
      </c>
      <c r="AW22">
        <v>122445</v>
      </c>
      <c r="AX22">
        <v>0</v>
      </c>
      <c r="AY22">
        <v>-3409</v>
      </c>
      <c r="AZ22">
        <f t="shared" si="13"/>
        <v>119036</v>
      </c>
      <c r="BA22">
        <v>9000</v>
      </c>
      <c r="BB22">
        <f t="shared" si="14"/>
        <v>128036</v>
      </c>
      <c r="BC22">
        <v>3376</v>
      </c>
      <c r="BD22">
        <f t="shared" si="15"/>
        <v>7</v>
      </c>
      <c r="BE22">
        <f t="shared" si="16"/>
        <v>37.925355450236964</v>
      </c>
      <c r="BF22" t="s">
        <v>21</v>
      </c>
      <c r="BG22">
        <v>25674</v>
      </c>
      <c r="BH22">
        <v>0</v>
      </c>
      <c r="BI22">
        <v>-2357</v>
      </c>
      <c r="BJ22">
        <f t="shared" si="17"/>
        <v>23317</v>
      </c>
      <c r="BK22">
        <v>0</v>
      </c>
      <c r="BL22">
        <f t="shared" si="18"/>
        <v>23317</v>
      </c>
      <c r="BM22">
        <v>1370</v>
      </c>
      <c r="BN22">
        <f t="shared" si="19"/>
        <v>5</v>
      </c>
      <c r="BO22">
        <f>IFERROR(BL22/BM22,0)</f>
        <v>17.01970802919708</v>
      </c>
      <c r="BP22" t="s">
        <v>22</v>
      </c>
      <c r="BQ22">
        <v>51134</v>
      </c>
      <c r="BR22">
        <v>0</v>
      </c>
      <c r="BS22">
        <v>-426</v>
      </c>
      <c r="BT22">
        <f t="shared" si="21"/>
        <v>50708</v>
      </c>
      <c r="BU22">
        <v>12000</v>
      </c>
      <c r="BV22">
        <f t="shared" si="22"/>
        <v>62708</v>
      </c>
      <c r="BW22">
        <v>985</v>
      </c>
      <c r="BX22">
        <f t="shared" si="23"/>
        <v>5</v>
      </c>
      <c r="BY22">
        <f t="shared" si="24"/>
        <v>63.662944162436546</v>
      </c>
      <c r="BZ22" t="s">
        <v>23</v>
      </c>
      <c r="CA22">
        <v>93345</v>
      </c>
    </row>
    <row r="23" spans="1:79" ht="17.25" customHeight="1" x14ac:dyDescent="0.3">
      <c r="A23" s="2">
        <v>44557</v>
      </c>
      <c r="B23" t="s">
        <v>66</v>
      </c>
      <c r="C23" t="s">
        <v>67</v>
      </c>
      <c r="D23" t="s">
        <v>27</v>
      </c>
      <c r="E23" t="s">
        <v>4</v>
      </c>
      <c r="F23">
        <v>622</v>
      </c>
      <c r="G23">
        <v>229</v>
      </c>
      <c r="H23">
        <v>0</v>
      </c>
      <c r="I23">
        <v>0</v>
      </c>
      <c r="J23">
        <f t="shared" si="0"/>
        <v>851</v>
      </c>
      <c r="K23">
        <v>0</v>
      </c>
      <c r="L23">
        <f t="shared" si="1"/>
        <v>851</v>
      </c>
      <c r="M23">
        <v>14</v>
      </c>
      <c r="N23">
        <v>1</v>
      </c>
      <c r="O23">
        <f t="shared" si="2"/>
        <v>60.785714285714285</v>
      </c>
      <c r="P23" t="s">
        <v>15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A23" t="s">
        <v>16</v>
      </c>
      <c r="AB23">
        <v>1062</v>
      </c>
      <c r="AC23">
        <v>0</v>
      </c>
      <c r="AE23">
        <v>0</v>
      </c>
      <c r="AF23">
        <f t="shared" si="6"/>
        <v>1062</v>
      </c>
      <c r="AG23">
        <v>0</v>
      </c>
      <c r="AH23">
        <f t="shared" si="7"/>
        <v>1062</v>
      </c>
      <c r="AI23">
        <v>17</v>
      </c>
      <c r="AJ23">
        <f t="shared" si="8"/>
        <v>6</v>
      </c>
      <c r="AK23">
        <f t="shared" si="25"/>
        <v>62.470588235294116</v>
      </c>
      <c r="AL23" t="s">
        <v>19</v>
      </c>
      <c r="AM23">
        <v>348</v>
      </c>
      <c r="AN23">
        <v>550</v>
      </c>
      <c r="AO23">
        <v>0</v>
      </c>
      <c r="AP23">
        <f t="shared" si="9"/>
        <v>898</v>
      </c>
      <c r="AQ23">
        <v>0</v>
      </c>
      <c r="AR23">
        <f t="shared" si="10"/>
        <v>898</v>
      </c>
      <c r="AS23">
        <v>15</v>
      </c>
      <c r="AT23">
        <f t="shared" si="11"/>
        <v>6</v>
      </c>
      <c r="AU23">
        <f t="shared" si="12"/>
        <v>59.866666666666667</v>
      </c>
      <c r="AV23" t="s">
        <v>20</v>
      </c>
      <c r="AW23">
        <v>0</v>
      </c>
      <c r="AX23">
        <v>300</v>
      </c>
      <c r="AY23">
        <v>0</v>
      </c>
      <c r="AZ23">
        <f t="shared" si="13"/>
        <v>300</v>
      </c>
      <c r="BA23">
        <v>0</v>
      </c>
      <c r="BB23">
        <f t="shared" si="14"/>
        <v>300</v>
      </c>
      <c r="BC23">
        <v>5</v>
      </c>
      <c r="BD23">
        <f t="shared" si="15"/>
        <v>7</v>
      </c>
      <c r="BE23">
        <f t="shared" si="16"/>
        <v>60</v>
      </c>
      <c r="BF23" t="s">
        <v>21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P23" t="s">
        <v>22</v>
      </c>
      <c r="BQ23">
        <v>1019</v>
      </c>
      <c r="BR23">
        <v>235</v>
      </c>
      <c r="BS23">
        <v>0</v>
      </c>
      <c r="BT23">
        <f t="shared" si="21"/>
        <v>1254</v>
      </c>
      <c r="BU23">
        <v>0</v>
      </c>
      <c r="BV23">
        <f t="shared" si="22"/>
        <v>1254</v>
      </c>
      <c r="BW23">
        <v>8</v>
      </c>
      <c r="BX23">
        <f t="shared" si="23"/>
        <v>5</v>
      </c>
      <c r="BY23">
        <f t="shared" si="24"/>
        <v>156.75</v>
      </c>
      <c r="BZ23" t="s">
        <v>23</v>
      </c>
      <c r="CA23">
        <v>0</v>
      </c>
    </row>
    <row r="24" spans="1:79" ht="17.25" customHeight="1" x14ac:dyDescent="0.3">
      <c r="A24" s="2">
        <v>44557</v>
      </c>
      <c r="B24" t="s">
        <v>68</v>
      </c>
      <c r="C24" t="s">
        <v>69</v>
      </c>
      <c r="D24" t="s">
        <v>27</v>
      </c>
      <c r="E24" t="s">
        <v>4</v>
      </c>
      <c r="F24">
        <v>235</v>
      </c>
      <c r="G24">
        <v>0</v>
      </c>
      <c r="H24">
        <v>0</v>
      </c>
      <c r="I24">
        <v>-28</v>
      </c>
      <c r="J24">
        <f t="shared" si="0"/>
        <v>207</v>
      </c>
      <c r="K24">
        <v>0</v>
      </c>
      <c r="L24">
        <f t="shared" si="1"/>
        <v>207</v>
      </c>
      <c r="M24">
        <v>17</v>
      </c>
      <c r="N24">
        <v>1</v>
      </c>
      <c r="O24">
        <f t="shared" si="2"/>
        <v>12.176470588235293</v>
      </c>
      <c r="P24" t="s">
        <v>15</v>
      </c>
      <c r="Q24">
        <v>286</v>
      </c>
      <c r="R24">
        <v>0</v>
      </c>
      <c r="S24">
        <v>0</v>
      </c>
      <c r="T24">
        <v>0</v>
      </c>
      <c r="U24">
        <f t="shared" si="3"/>
        <v>286</v>
      </c>
      <c r="V24">
        <v>0</v>
      </c>
      <c r="W24">
        <f t="shared" si="4"/>
        <v>286</v>
      </c>
      <c r="X24">
        <v>4</v>
      </c>
      <c r="Y24">
        <v>2</v>
      </c>
      <c r="Z24">
        <f t="shared" si="5"/>
        <v>71.5</v>
      </c>
      <c r="AA24" t="s">
        <v>16</v>
      </c>
      <c r="AB24">
        <v>482</v>
      </c>
      <c r="AC24">
        <v>0</v>
      </c>
      <c r="AE24">
        <v>-20</v>
      </c>
      <c r="AF24">
        <f t="shared" si="6"/>
        <v>462</v>
      </c>
      <c r="AG24">
        <v>0</v>
      </c>
      <c r="AH24">
        <f t="shared" si="7"/>
        <v>462</v>
      </c>
      <c r="AI24">
        <v>7</v>
      </c>
      <c r="AJ24">
        <f t="shared" si="8"/>
        <v>6</v>
      </c>
      <c r="AK24">
        <f t="shared" si="25"/>
        <v>66</v>
      </c>
      <c r="AL24" t="s">
        <v>19</v>
      </c>
      <c r="AM24">
        <v>1164</v>
      </c>
      <c r="AN24">
        <v>600</v>
      </c>
      <c r="AO24">
        <v>0</v>
      </c>
      <c r="AP24">
        <f t="shared" si="9"/>
        <v>1764</v>
      </c>
      <c r="AQ24">
        <v>0</v>
      </c>
      <c r="AR24">
        <f t="shared" si="10"/>
        <v>1764</v>
      </c>
      <c r="AS24">
        <v>16</v>
      </c>
      <c r="AT24">
        <f t="shared" si="11"/>
        <v>6</v>
      </c>
      <c r="AU24">
        <f t="shared" si="12"/>
        <v>110.25</v>
      </c>
      <c r="AV24" t="s">
        <v>20</v>
      </c>
      <c r="AW24">
        <v>25</v>
      </c>
      <c r="AX24">
        <v>0</v>
      </c>
      <c r="AY24">
        <v>-8</v>
      </c>
      <c r="AZ24">
        <f t="shared" si="13"/>
        <v>17</v>
      </c>
      <c r="BA24">
        <v>0</v>
      </c>
      <c r="BB24">
        <f t="shared" si="14"/>
        <v>17</v>
      </c>
      <c r="BC24">
        <v>13</v>
      </c>
      <c r="BD24">
        <f t="shared" si="15"/>
        <v>7</v>
      </c>
      <c r="BE24">
        <f t="shared" si="16"/>
        <v>1.3076923076923077</v>
      </c>
      <c r="BF24" t="s">
        <v>21</v>
      </c>
      <c r="BG24">
        <v>370</v>
      </c>
      <c r="BH24">
        <v>300</v>
      </c>
      <c r="BI24">
        <v>0</v>
      </c>
      <c r="BJ24">
        <f t="shared" si="17"/>
        <v>670</v>
      </c>
      <c r="BK24">
        <v>0</v>
      </c>
      <c r="BL24">
        <f t="shared" si="18"/>
        <v>670</v>
      </c>
      <c r="BM24">
        <v>6</v>
      </c>
      <c r="BN24">
        <f t="shared" si="19"/>
        <v>5</v>
      </c>
      <c r="BO24">
        <f t="shared" si="20"/>
        <v>111.66666666666667</v>
      </c>
      <c r="BP24" t="s">
        <v>22</v>
      </c>
      <c r="BQ24">
        <v>824</v>
      </c>
      <c r="BR24">
        <v>0</v>
      </c>
      <c r="BS24">
        <v>-20</v>
      </c>
      <c r="BT24">
        <f t="shared" si="21"/>
        <v>804</v>
      </c>
      <c r="BU24">
        <v>0</v>
      </c>
      <c r="BV24">
        <f t="shared" si="22"/>
        <v>804</v>
      </c>
      <c r="BW24">
        <v>8</v>
      </c>
      <c r="BX24">
        <f t="shared" si="23"/>
        <v>5</v>
      </c>
      <c r="BY24">
        <f t="shared" si="24"/>
        <v>100.5</v>
      </c>
      <c r="BZ24" t="s">
        <v>23</v>
      </c>
      <c r="CA24">
        <v>298</v>
      </c>
    </row>
    <row r="25" spans="1:79" ht="17.25" customHeight="1" x14ac:dyDescent="0.3">
      <c r="A25" s="2">
        <v>44557</v>
      </c>
      <c r="B25" t="s">
        <v>70</v>
      </c>
      <c r="C25" t="s">
        <v>71</v>
      </c>
      <c r="D25" t="s">
        <v>27</v>
      </c>
      <c r="E25" t="s">
        <v>4</v>
      </c>
      <c r="F25">
        <v>1230</v>
      </c>
      <c r="G25">
        <v>0</v>
      </c>
      <c r="H25">
        <v>0</v>
      </c>
      <c r="I25">
        <v>-70</v>
      </c>
      <c r="J25">
        <f t="shared" si="0"/>
        <v>1160</v>
      </c>
      <c r="K25">
        <v>0</v>
      </c>
      <c r="L25">
        <f t="shared" si="1"/>
        <v>1160</v>
      </c>
      <c r="M25">
        <v>94</v>
      </c>
      <c r="N25">
        <v>1</v>
      </c>
      <c r="O25">
        <f t="shared" si="2"/>
        <v>12.340425531914894</v>
      </c>
      <c r="P25" t="s">
        <v>15</v>
      </c>
      <c r="Q25">
        <v>464</v>
      </c>
      <c r="R25">
        <v>0</v>
      </c>
      <c r="S25">
        <v>0</v>
      </c>
      <c r="T25">
        <v>-6</v>
      </c>
      <c r="U25">
        <f t="shared" si="3"/>
        <v>458</v>
      </c>
      <c r="V25">
        <v>600</v>
      </c>
      <c r="W25">
        <f t="shared" si="4"/>
        <v>1058</v>
      </c>
      <c r="X25">
        <v>23</v>
      </c>
      <c r="Y25">
        <v>2</v>
      </c>
      <c r="Z25">
        <f t="shared" si="5"/>
        <v>46</v>
      </c>
      <c r="AA25" t="s">
        <v>16</v>
      </c>
      <c r="AB25">
        <v>2434</v>
      </c>
      <c r="AC25">
        <v>0</v>
      </c>
      <c r="AE25">
        <v>-45</v>
      </c>
      <c r="AF25">
        <f t="shared" si="6"/>
        <v>2389</v>
      </c>
      <c r="AG25">
        <v>0</v>
      </c>
      <c r="AH25">
        <f t="shared" si="7"/>
        <v>2389</v>
      </c>
      <c r="AI25">
        <v>59</v>
      </c>
      <c r="AJ25">
        <f t="shared" si="8"/>
        <v>6</v>
      </c>
      <c r="AK25">
        <f t="shared" si="25"/>
        <v>40.491525423728817</v>
      </c>
      <c r="AL25" t="s">
        <v>19</v>
      </c>
      <c r="AM25">
        <v>2175</v>
      </c>
      <c r="AN25">
        <v>0</v>
      </c>
      <c r="AO25">
        <v>-10</v>
      </c>
      <c r="AP25">
        <f t="shared" si="9"/>
        <v>2165</v>
      </c>
      <c r="AQ25">
        <v>0</v>
      </c>
      <c r="AR25">
        <f t="shared" si="10"/>
        <v>2165</v>
      </c>
      <c r="AS25">
        <v>82</v>
      </c>
      <c r="AT25">
        <f t="shared" si="11"/>
        <v>6</v>
      </c>
      <c r="AU25">
        <f t="shared" si="12"/>
        <v>26.402439024390244</v>
      </c>
      <c r="AV25" t="s">
        <v>20</v>
      </c>
      <c r="AW25">
        <v>3114</v>
      </c>
      <c r="AX25">
        <v>0</v>
      </c>
      <c r="AY25">
        <v>-52</v>
      </c>
      <c r="AZ25">
        <f t="shared" si="13"/>
        <v>3062</v>
      </c>
      <c r="BA25">
        <v>0</v>
      </c>
      <c r="BB25">
        <f t="shared" si="14"/>
        <v>3062</v>
      </c>
      <c r="BC25">
        <v>72</v>
      </c>
      <c r="BD25">
        <f t="shared" si="15"/>
        <v>7</v>
      </c>
      <c r="BE25">
        <f t="shared" si="16"/>
        <v>42.527777777777779</v>
      </c>
      <c r="BF25" t="s">
        <v>21</v>
      </c>
      <c r="BG25">
        <v>752</v>
      </c>
      <c r="BH25">
        <v>0</v>
      </c>
      <c r="BI25">
        <v>-70</v>
      </c>
      <c r="BJ25">
        <f t="shared" si="17"/>
        <v>682</v>
      </c>
      <c r="BK25">
        <v>0</v>
      </c>
      <c r="BL25">
        <f t="shared" si="18"/>
        <v>682</v>
      </c>
      <c r="BM25">
        <v>45</v>
      </c>
      <c r="BN25">
        <f t="shared" si="19"/>
        <v>5</v>
      </c>
      <c r="BO25">
        <f t="shared" si="20"/>
        <v>15.155555555555555</v>
      </c>
      <c r="BP25" t="s">
        <v>22</v>
      </c>
      <c r="BQ25">
        <v>3728</v>
      </c>
      <c r="BR25">
        <v>0</v>
      </c>
      <c r="BS25">
        <v>0</v>
      </c>
      <c r="BT25">
        <f t="shared" si="21"/>
        <v>3728</v>
      </c>
      <c r="BU25">
        <v>0</v>
      </c>
      <c r="BV25">
        <f t="shared" si="22"/>
        <v>3728</v>
      </c>
      <c r="BW25">
        <v>41</v>
      </c>
      <c r="BX25">
        <f t="shared" si="23"/>
        <v>5</v>
      </c>
      <c r="BY25">
        <f t="shared" si="24"/>
        <v>90.926829268292678</v>
      </c>
      <c r="BZ25" t="s">
        <v>23</v>
      </c>
      <c r="CA25">
        <v>29700</v>
      </c>
    </row>
    <row r="26" spans="1:79" ht="17.25" customHeight="1" x14ac:dyDescent="0.3">
      <c r="A26" s="2">
        <v>44557</v>
      </c>
      <c r="B26" t="s">
        <v>72</v>
      </c>
      <c r="C26" t="s">
        <v>73</v>
      </c>
      <c r="D26" t="s">
        <v>27</v>
      </c>
      <c r="E26" t="s">
        <v>4</v>
      </c>
      <c r="F26">
        <v>556</v>
      </c>
      <c r="G26">
        <v>0</v>
      </c>
      <c r="H26">
        <v>0</v>
      </c>
      <c r="I26">
        <v>-10</v>
      </c>
      <c r="J26">
        <f t="shared" si="0"/>
        <v>546</v>
      </c>
      <c r="K26">
        <v>0</v>
      </c>
      <c r="L26">
        <f t="shared" si="1"/>
        <v>546</v>
      </c>
      <c r="M26">
        <v>33</v>
      </c>
      <c r="N26">
        <v>1</v>
      </c>
      <c r="O26">
        <f t="shared" si="2"/>
        <v>16.545454545454547</v>
      </c>
      <c r="P26" t="s">
        <v>15</v>
      </c>
      <c r="Q26">
        <v>175</v>
      </c>
      <c r="R26">
        <v>0</v>
      </c>
      <c r="S26">
        <v>0</v>
      </c>
      <c r="T26">
        <v>0</v>
      </c>
      <c r="U26">
        <f t="shared" si="3"/>
        <v>175</v>
      </c>
      <c r="V26">
        <v>0</v>
      </c>
      <c r="W26">
        <f t="shared" si="4"/>
        <v>175</v>
      </c>
      <c r="X26">
        <v>8</v>
      </c>
      <c r="Y26">
        <v>2</v>
      </c>
      <c r="Z26">
        <f t="shared" si="5"/>
        <v>21.875</v>
      </c>
      <c r="AA26" t="s">
        <v>16</v>
      </c>
      <c r="AB26">
        <v>863</v>
      </c>
      <c r="AC26">
        <v>0</v>
      </c>
      <c r="AE26">
        <v>-5</v>
      </c>
      <c r="AF26">
        <f t="shared" si="6"/>
        <v>858</v>
      </c>
      <c r="AG26">
        <v>0</v>
      </c>
      <c r="AH26">
        <f t="shared" si="7"/>
        <v>858</v>
      </c>
      <c r="AI26">
        <v>26</v>
      </c>
      <c r="AJ26">
        <f t="shared" si="8"/>
        <v>6</v>
      </c>
      <c r="AK26">
        <f t="shared" si="25"/>
        <v>33</v>
      </c>
      <c r="AL26" t="s">
        <v>19</v>
      </c>
      <c r="AM26">
        <v>1039</v>
      </c>
      <c r="AN26">
        <v>1700</v>
      </c>
      <c r="AO26">
        <v>0</v>
      </c>
      <c r="AP26">
        <f t="shared" si="9"/>
        <v>2739</v>
      </c>
      <c r="AQ26">
        <v>0</v>
      </c>
      <c r="AR26">
        <f t="shared" si="10"/>
        <v>2739</v>
      </c>
      <c r="AS26">
        <v>30</v>
      </c>
      <c r="AT26">
        <f t="shared" si="11"/>
        <v>6</v>
      </c>
      <c r="AU26">
        <f t="shared" si="12"/>
        <v>91.3</v>
      </c>
      <c r="AV26" t="s">
        <v>20</v>
      </c>
      <c r="AW26">
        <v>864</v>
      </c>
      <c r="AX26">
        <v>0</v>
      </c>
      <c r="AY26">
        <v>-78</v>
      </c>
      <c r="AZ26">
        <f t="shared" si="13"/>
        <v>786</v>
      </c>
      <c r="BA26">
        <v>0</v>
      </c>
      <c r="BB26">
        <f t="shared" si="14"/>
        <v>786</v>
      </c>
      <c r="BC26">
        <v>15</v>
      </c>
      <c r="BD26">
        <f t="shared" si="15"/>
        <v>7</v>
      </c>
      <c r="BE26">
        <f t="shared" si="16"/>
        <v>52.4</v>
      </c>
      <c r="BF26" t="s">
        <v>21</v>
      </c>
      <c r="BG26">
        <v>1209</v>
      </c>
      <c r="BH26">
        <v>0</v>
      </c>
      <c r="BI26">
        <v>-50</v>
      </c>
      <c r="BJ26">
        <f t="shared" si="17"/>
        <v>1159</v>
      </c>
      <c r="BK26">
        <v>0</v>
      </c>
      <c r="BL26">
        <f t="shared" si="18"/>
        <v>1159</v>
      </c>
      <c r="BM26">
        <v>14</v>
      </c>
      <c r="BN26">
        <f t="shared" si="19"/>
        <v>5</v>
      </c>
      <c r="BO26">
        <f t="shared" si="20"/>
        <v>82.785714285714292</v>
      </c>
      <c r="BP26" t="s">
        <v>22</v>
      </c>
      <c r="BQ26">
        <v>410</v>
      </c>
      <c r="BR26">
        <v>75</v>
      </c>
      <c r="BS26">
        <v>0</v>
      </c>
      <c r="BT26">
        <f t="shared" si="21"/>
        <v>485</v>
      </c>
      <c r="BU26">
        <v>0</v>
      </c>
      <c r="BV26">
        <f t="shared" si="22"/>
        <v>485</v>
      </c>
      <c r="BW26">
        <v>24</v>
      </c>
      <c r="BX26">
        <f t="shared" si="23"/>
        <v>5</v>
      </c>
      <c r="BY26">
        <f t="shared" si="24"/>
        <v>20.208333333333332</v>
      </c>
      <c r="BZ26" t="s">
        <v>23</v>
      </c>
      <c r="CA26">
        <v>8700</v>
      </c>
    </row>
    <row r="27" spans="1:79" ht="17.25" customHeight="1" x14ac:dyDescent="0.3">
      <c r="A27" s="2">
        <v>44557</v>
      </c>
      <c r="B27" t="s">
        <v>74</v>
      </c>
      <c r="C27" t="s">
        <v>75</v>
      </c>
      <c r="D27" t="s">
        <v>27</v>
      </c>
      <c r="E27" t="s">
        <v>4</v>
      </c>
      <c r="F27">
        <v>3587</v>
      </c>
      <c r="G27">
        <v>4017</v>
      </c>
      <c r="H27">
        <v>0</v>
      </c>
      <c r="I27">
        <v>-520</v>
      </c>
      <c r="J27">
        <f t="shared" si="0"/>
        <v>7084</v>
      </c>
      <c r="K27">
        <v>0</v>
      </c>
      <c r="L27">
        <f t="shared" si="1"/>
        <v>7084</v>
      </c>
      <c r="M27">
        <v>825</v>
      </c>
      <c r="N27">
        <v>1</v>
      </c>
      <c r="O27">
        <f t="shared" si="2"/>
        <v>8.586666666666666</v>
      </c>
      <c r="P27" t="s">
        <v>15</v>
      </c>
      <c r="Q27">
        <v>1473</v>
      </c>
      <c r="R27">
        <v>2026</v>
      </c>
      <c r="S27">
        <v>0</v>
      </c>
      <c r="T27">
        <v>-60</v>
      </c>
      <c r="U27">
        <f t="shared" si="3"/>
        <v>3439</v>
      </c>
      <c r="V27">
        <v>0</v>
      </c>
      <c r="W27">
        <f t="shared" si="4"/>
        <v>3439</v>
      </c>
      <c r="X27">
        <v>165</v>
      </c>
      <c r="Y27">
        <v>2</v>
      </c>
      <c r="Z27">
        <f>IFERROR(W27/X27,0)</f>
        <v>20.842424242424244</v>
      </c>
      <c r="AA27" t="s">
        <v>16</v>
      </c>
      <c r="AB27">
        <v>6591</v>
      </c>
      <c r="AC27">
        <v>0</v>
      </c>
      <c r="AE27">
        <v>-207</v>
      </c>
      <c r="AF27">
        <f t="shared" si="6"/>
        <v>6384</v>
      </c>
      <c r="AG27">
        <v>0</v>
      </c>
      <c r="AH27">
        <f t="shared" si="7"/>
        <v>6384</v>
      </c>
      <c r="AI27">
        <v>224</v>
      </c>
      <c r="AJ27">
        <f t="shared" si="8"/>
        <v>6</v>
      </c>
      <c r="AK27">
        <f t="shared" si="25"/>
        <v>28.5</v>
      </c>
      <c r="AL27" t="s">
        <v>19</v>
      </c>
      <c r="AM27">
        <v>2944</v>
      </c>
      <c r="AN27">
        <v>1210</v>
      </c>
      <c r="AO27">
        <v>-69</v>
      </c>
      <c r="AP27">
        <f t="shared" si="9"/>
        <v>4085</v>
      </c>
      <c r="AQ27">
        <v>0</v>
      </c>
      <c r="AR27">
        <f t="shared" si="10"/>
        <v>4085</v>
      </c>
      <c r="AS27">
        <v>91</v>
      </c>
      <c r="AT27">
        <f t="shared" si="11"/>
        <v>6</v>
      </c>
      <c r="AU27">
        <f t="shared" si="12"/>
        <v>44.890109890109891</v>
      </c>
      <c r="AV27" t="s">
        <v>20</v>
      </c>
      <c r="AW27">
        <v>2553</v>
      </c>
      <c r="AX27">
        <v>960</v>
      </c>
      <c r="AY27">
        <v>-310</v>
      </c>
      <c r="AZ27">
        <f t="shared" si="13"/>
        <v>3203</v>
      </c>
      <c r="BA27">
        <v>0</v>
      </c>
      <c r="BB27">
        <f t="shared" si="14"/>
        <v>3203</v>
      </c>
      <c r="BC27">
        <v>80</v>
      </c>
      <c r="BD27">
        <f t="shared" si="15"/>
        <v>7</v>
      </c>
      <c r="BE27">
        <f t="shared" si="16"/>
        <v>40.037500000000001</v>
      </c>
      <c r="BF27" t="s">
        <v>21</v>
      </c>
      <c r="BG27">
        <v>221</v>
      </c>
      <c r="BH27">
        <v>3000</v>
      </c>
      <c r="BI27">
        <v>-174</v>
      </c>
      <c r="BJ27">
        <f t="shared" si="17"/>
        <v>3047</v>
      </c>
      <c r="BK27">
        <v>0</v>
      </c>
      <c r="BL27">
        <f t="shared" si="18"/>
        <v>3047</v>
      </c>
      <c r="BM27">
        <v>90</v>
      </c>
      <c r="BN27">
        <f t="shared" si="19"/>
        <v>5</v>
      </c>
      <c r="BO27">
        <f t="shared" si="20"/>
        <v>33.855555555555554</v>
      </c>
      <c r="BP27" t="s">
        <v>22</v>
      </c>
      <c r="BQ27">
        <v>2631</v>
      </c>
      <c r="BR27">
        <v>2153</v>
      </c>
      <c r="BS27">
        <v>-140</v>
      </c>
      <c r="BT27">
        <f t="shared" si="21"/>
        <v>4644</v>
      </c>
      <c r="BU27">
        <v>0</v>
      </c>
      <c r="BV27">
        <f t="shared" si="22"/>
        <v>4644</v>
      </c>
      <c r="BW27">
        <v>101</v>
      </c>
      <c r="BX27">
        <f t="shared" si="23"/>
        <v>5</v>
      </c>
      <c r="BY27">
        <f t="shared" si="24"/>
        <v>45.980198019801982</v>
      </c>
      <c r="BZ27" t="s">
        <v>23</v>
      </c>
      <c r="CA27">
        <v>-3000</v>
      </c>
    </row>
    <row r="28" spans="1:79" ht="17.25" customHeight="1" x14ac:dyDescent="0.3">
      <c r="A28" s="2">
        <v>44557</v>
      </c>
      <c r="B28" t="s">
        <v>76</v>
      </c>
      <c r="C28" t="s">
        <v>77</v>
      </c>
      <c r="D28" t="s">
        <v>27</v>
      </c>
      <c r="E28" t="s">
        <v>4</v>
      </c>
      <c r="F28">
        <v>1036</v>
      </c>
      <c r="G28">
        <v>0</v>
      </c>
      <c r="H28">
        <v>0</v>
      </c>
      <c r="I28">
        <v>-59</v>
      </c>
      <c r="J28">
        <f t="shared" si="0"/>
        <v>977</v>
      </c>
      <c r="K28">
        <v>0</v>
      </c>
      <c r="L28">
        <f t="shared" si="1"/>
        <v>977</v>
      </c>
      <c r="M28">
        <v>60</v>
      </c>
      <c r="N28">
        <v>1</v>
      </c>
      <c r="O28">
        <f t="shared" si="2"/>
        <v>16.283333333333335</v>
      </c>
      <c r="P28" t="s">
        <v>15</v>
      </c>
      <c r="Q28">
        <v>668</v>
      </c>
      <c r="R28">
        <v>0</v>
      </c>
      <c r="S28">
        <v>0</v>
      </c>
      <c r="T28">
        <v>0</v>
      </c>
      <c r="U28">
        <f t="shared" si="3"/>
        <v>668</v>
      </c>
      <c r="V28">
        <v>0</v>
      </c>
      <c r="W28">
        <f t="shared" si="4"/>
        <v>668</v>
      </c>
      <c r="X28">
        <v>11</v>
      </c>
      <c r="Y28">
        <v>2</v>
      </c>
      <c r="Z28">
        <f t="shared" si="5"/>
        <v>60.727272727272727</v>
      </c>
      <c r="AA28" t="s">
        <v>16</v>
      </c>
      <c r="AB28">
        <v>1574</v>
      </c>
      <c r="AC28">
        <v>0</v>
      </c>
      <c r="AE28">
        <v>-30</v>
      </c>
      <c r="AF28">
        <f t="shared" si="6"/>
        <v>1544</v>
      </c>
      <c r="AG28">
        <v>0</v>
      </c>
      <c r="AH28">
        <f t="shared" si="7"/>
        <v>1544</v>
      </c>
      <c r="AI28">
        <v>40</v>
      </c>
      <c r="AJ28">
        <f t="shared" si="8"/>
        <v>6</v>
      </c>
      <c r="AK28">
        <f t="shared" si="25"/>
        <v>38.6</v>
      </c>
      <c r="AL28" t="s">
        <v>19</v>
      </c>
      <c r="AM28">
        <v>864</v>
      </c>
      <c r="AN28">
        <v>0</v>
      </c>
      <c r="AO28">
        <v>-3</v>
      </c>
      <c r="AP28">
        <f t="shared" si="9"/>
        <v>861</v>
      </c>
      <c r="AQ28">
        <v>0</v>
      </c>
      <c r="AR28">
        <f t="shared" si="10"/>
        <v>861</v>
      </c>
      <c r="AS28">
        <v>11</v>
      </c>
      <c r="AT28">
        <f t="shared" si="11"/>
        <v>6</v>
      </c>
      <c r="AU28">
        <f t="shared" si="12"/>
        <v>78.272727272727266</v>
      </c>
      <c r="AV28" t="s">
        <v>20</v>
      </c>
      <c r="AW28">
        <v>1530</v>
      </c>
      <c r="AX28">
        <v>0</v>
      </c>
      <c r="AY28">
        <v>-50</v>
      </c>
      <c r="AZ28">
        <f t="shared" si="13"/>
        <v>1480</v>
      </c>
      <c r="BA28">
        <v>0</v>
      </c>
      <c r="BB28">
        <f t="shared" si="14"/>
        <v>1480</v>
      </c>
      <c r="BC28">
        <v>32</v>
      </c>
      <c r="BD28">
        <f t="shared" si="15"/>
        <v>7</v>
      </c>
      <c r="BE28">
        <f t="shared" si="16"/>
        <v>46.25</v>
      </c>
      <c r="BF28" t="s">
        <v>21</v>
      </c>
      <c r="BG28">
        <v>377</v>
      </c>
      <c r="BH28">
        <v>0</v>
      </c>
      <c r="BI28">
        <v>0</v>
      </c>
      <c r="BJ28">
        <f t="shared" si="17"/>
        <v>377</v>
      </c>
      <c r="BK28">
        <v>0</v>
      </c>
      <c r="BL28">
        <f t="shared" si="18"/>
        <v>377</v>
      </c>
      <c r="BM28">
        <v>13</v>
      </c>
      <c r="BN28">
        <f t="shared" si="19"/>
        <v>5</v>
      </c>
      <c r="BO28">
        <f t="shared" si="20"/>
        <v>29</v>
      </c>
      <c r="BP28" t="s">
        <v>22</v>
      </c>
      <c r="BQ28">
        <v>1471</v>
      </c>
      <c r="BR28">
        <v>0</v>
      </c>
      <c r="BS28">
        <v>0</v>
      </c>
      <c r="BT28">
        <f t="shared" si="21"/>
        <v>1471</v>
      </c>
      <c r="BU28">
        <v>0</v>
      </c>
      <c r="BV28">
        <f t="shared" si="22"/>
        <v>1471</v>
      </c>
      <c r="BW28">
        <v>17</v>
      </c>
      <c r="BX28">
        <f t="shared" si="23"/>
        <v>5</v>
      </c>
      <c r="BY28">
        <f t="shared" si="24"/>
        <v>86.529411764705884</v>
      </c>
      <c r="BZ28" t="s">
        <v>23</v>
      </c>
      <c r="CA28">
        <v>9300</v>
      </c>
    </row>
    <row r="29" spans="1:79" ht="17.25" customHeight="1" x14ac:dyDescent="0.3">
      <c r="A29" s="2">
        <v>44557</v>
      </c>
      <c r="B29" t="s">
        <v>78</v>
      </c>
      <c r="C29" t="s">
        <v>79</v>
      </c>
      <c r="D29" t="s">
        <v>27</v>
      </c>
      <c r="E29" t="s">
        <v>4</v>
      </c>
      <c r="F29">
        <v>752</v>
      </c>
      <c r="G29">
        <v>0</v>
      </c>
      <c r="H29">
        <v>0</v>
      </c>
      <c r="I29">
        <v>-20</v>
      </c>
      <c r="J29">
        <f t="shared" si="0"/>
        <v>732</v>
      </c>
      <c r="K29">
        <v>0</v>
      </c>
      <c r="L29">
        <f t="shared" si="1"/>
        <v>732</v>
      </c>
      <c r="M29">
        <v>27</v>
      </c>
      <c r="N29">
        <v>1</v>
      </c>
      <c r="O29">
        <f t="shared" si="2"/>
        <v>27.111111111111111</v>
      </c>
      <c r="P29" t="s">
        <v>15</v>
      </c>
      <c r="Q29">
        <v>507</v>
      </c>
      <c r="R29">
        <v>0</v>
      </c>
      <c r="S29">
        <v>0</v>
      </c>
      <c r="T29">
        <v>0</v>
      </c>
      <c r="U29">
        <f t="shared" si="3"/>
        <v>507</v>
      </c>
      <c r="V29">
        <v>0</v>
      </c>
      <c r="W29">
        <f t="shared" si="4"/>
        <v>507</v>
      </c>
      <c r="X29">
        <v>5</v>
      </c>
      <c r="Y29">
        <v>2</v>
      </c>
      <c r="Z29">
        <f t="shared" si="5"/>
        <v>101.4</v>
      </c>
      <c r="AA29" t="s">
        <v>16</v>
      </c>
      <c r="AB29">
        <v>1806</v>
      </c>
      <c r="AC29">
        <v>0</v>
      </c>
      <c r="AE29">
        <v>-150</v>
      </c>
      <c r="AF29">
        <f t="shared" si="6"/>
        <v>1656</v>
      </c>
      <c r="AG29">
        <v>0</v>
      </c>
      <c r="AH29">
        <f t="shared" si="7"/>
        <v>1656</v>
      </c>
      <c r="AI29">
        <v>52</v>
      </c>
      <c r="AJ29">
        <f t="shared" si="8"/>
        <v>6</v>
      </c>
      <c r="AK29">
        <f t="shared" si="25"/>
        <v>31.846153846153847</v>
      </c>
      <c r="AL29" t="s">
        <v>19</v>
      </c>
      <c r="AM29">
        <v>813</v>
      </c>
      <c r="AN29">
        <v>0</v>
      </c>
      <c r="AO29">
        <v>0</v>
      </c>
      <c r="AP29">
        <f t="shared" si="9"/>
        <v>813</v>
      </c>
      <c r="AQ29">
        <v>0</v>
      </c>
      <c r="AR29">
        <f t="shared" si="10"/>
        <v>813</v>
      </c>
      <c r="AS29">
        <v>11</v>
      </c>
      <c r="AT29">
        <f t="shared" si="11"/>
        <v>6</v>
      </c>
      <c r="AU29">
        <f t="shared" si="12"/>
        <v>73.909090909090907</v>
      </c>
      <c r="AV29" t="s">
        <v>20</v>
      </c>
      <c r="AW29">
        <v>1648</v>
      </c>
      <c r="AX29">
        <v>0</v>
      </c>
      <c r="AY29">
        <v>-35</v>
      </c>
      <c r="AZ29">
        <f t="shared" si="13"/>
        <v>1613</v>
      </c>
      <c r="BA29">
        <v>0</v>
      </c>
      <c r="BB29">
        <f t="shared" si="14"/>
        <v>1613</v>
      </c>
      <c r="BC29">
        <v>38</v>
      </c>
      <c r="BD29">
        <f t="shared" si="15"/>
        <v>7</v>
      </c>
      <c r="BE29">
        <f t="shared" si="16"/>
        <v>42.44736842105263</v>
      </c>
      <c r="BF29" t="s">
        <v>21</v>
      </c>
      <c r="BG29">
        <v>1124</v>
      </c>
      <c r="BH29">
        <v>0</v>
      </c>
      <c r="BI29">
        <v>-30</v>
      </c>
      <c r="BJ29">
        <f t="shared" si="17"/>
        <v>1094</v>
      </c>
      <c r="BK29">
        <v>0</v>
      </c>
      <c r="BL29">
        <f t="shared" si="18"/>
        <v>1094</v>
      </c>
      <c r="BM29">
        <v>16</v>
      </c>
      <c r="BN29">
        <f t="shared" si="19"/>
        <v>5</v>
      </c>
      <c r="BO29">
        <f t="shared" si="20"/>
        <v>68.375</v>
      </c>
      <c r="BP29" t="s">
        <v>22</v>
      </c>
      <c r="BQ29">
        <v>1459</v>
      </c>
      <c r="BR29">
        <v>0</v>
      </c>
      <c r="BS29">
        <v>0</v>
      </c>
      <c r="BT29">
        <f t="shared" si="21"/>
        <v>1459</v>
      </c>
      <c r="BU29">
        <v>0</v>
      </c>
      <c r="BV29">
        <f t="shared" si="22"/>
        <v>1459</v>
      </c>
      <c r="BW29">
        <v>5</v>
      </c>
      <c r="BX29">
        <f t="shared" si="23"/>
        <v>5</v>
      </c>
      <c r="BY29">
        <f t="shared" si="24"/>
        <v>291.8</v>
      </c>
      <c r="BZ29" t="s">
        <v>23</v>
      </c>
      <c r="CA29">
        <v>1500</v>
      </c>
    </row>
    <row r="30" spans="1:79" ht="17.25" customHeight="1" x14ac:dyDescent="0.3">
      <c r="A30" s="2">
        <v>44557</v>
      </c>
      <c r="B30" t="s">
        <v>80</v>
      </c>
      <c r="C30" t="s">
        <v>81</v>
      </c>
      <c r="D30" t="s">
        <v>27</v>
      </c>
      <c r="E30" t="s">
        <v>4</v>
      </c>
      <c r="F30">
        <v>1056</v>
      </c>
      <c r="G30">
        <v>0</v>
      </c>
      <c r="H30">
        <v>0</v>
      </c>
      <c r="I30">
        <v>0</v>
      </c>
      <c r="J30">
        <f t="shared" si="0"/>
        <v>1056</v>
      </c>
      <c r="K30">
        <v>0</v>
      </c>
      <c r="L30">
        <f t="shared" si="1"/>
        <v>1056</v>
      </c>
      <c r="M30">
        <v>30</v>
      </c>
      <c r="N30">
        <v>1</v>
      </c>
      <c r="O30">
        <f t="shared" si="2"/>
        <v>35.200000000000003</v>
      </c>
      <c r="P30" t="s">
        <v>15</v>
      </c>
      <c r="Q30">
        <v>216</v>
      </c>
      <c r="R30">
        <v>0</v>
      </c>
      <c r="S30">
        <v>0</v>
      </c>
      <c r="T30">
        <v>0</v>
      </c>
      <c r="U30">
        <f t="shared" si="3"/>
        <v>216</v>
      </c>
      <c r="V30">
        <v>0</v>
      </c>
      <c r="W30">
        <f t="shared" si="4"/>
        <v>216</v>
      </c>
      <c r="X30">
        <v>7</v>
      </c>
      <c r="Y30">
        <v>2</v>
      </c>
      <c r="Z30">
        <f t="shared" si="5"/>
        <v>30.857142857142858</v>
      </c>
      <c r="AA30" t="s">
        <v>16</v>
      </c>
      <c r="AB30">
        <v>2086</v>
      </c>
      <c r="AC30">
        <v>0</v>
      </c>
      <c r="AE30">
        <v>-41</v>
      </c>
      <c r="AF30">
        <f t="shared" si="6"/>
        <v>2045</v>
      </c>
      <c r="AG30">
        <v>0</v>
      </c>
      <c r="AH30">
        <f t="shared" si="7"/>
        <v>2045</v>
      </c>
      <c r="AI30">
        <v>99</v>
      </c>
      <c r="AJ30">
        <f t="shared" si="8"/>
        <v>6</v>
      </c>
      <c r="AK30">
        <f t="shared" si="25"/>
        <v>20.656565656565657</v>
      </c>
      <c r="AL30" t="s">
        <v>19</v>
      </c>
      <c r="AM30">
        <v>1473</v>
      </c>
      <c r="AN30">
        <v>70</v>
      </c>
      <c r="AO30">
        <v>-60</v>
      </c>
      <c r="AP30">
        <f t="shared" si="9"/>
        <v>1483</v>
      </c>
      <c r="AQ30">
        <v>0</v>
      </c>
      <c r="AR30">
        <f t="shared" si="10"/>
        <v>1483</v>
      </c>
      <c r="AS30">
        <v>40</v>
      </c>
      <c r="AT30">
        <f t="shared" si="11"/>
        <v>6</v>
      </c>
      <c r="AU30">
        <f t="shared" si="12"/>
        <v>37.075000000000003</v>
      </c>
      <c r="AV30" t="s">
        <v>20</v>
      </c>
      <c r="AW30">
        <v>3407</v>
      </c>
      <c r="AX30">
        <v>0</v>
      </c>
      <c r="AY30">
        <v>-90</v>
      </c>
      <c r="AZ30">
        <f t="shared" si="13"/>
        <v>3317</v>
      </c>
      <c r="BA30">
        <v>0</v>
      </c>
      <c r="BB30">
        <f t="shared" si="14"/>
        <v>3317</v>
      </c>
      <c r="BC30">
        <v>77</v>
      </c>
      <c r="BD30">
        <f t="shared" si="15"/>
        <v>7</v>
      </c>
      <c r="BE30">
        <f t="shared" si="16"/>
        <v>43.077922077922075</v>
      </c>
      <c r="BF30" t="s">
        <v>21</v>
      </c>
      <c r="BG30">
        <v>935</v>
      </c>
      <c r="BH30">
        <v>40</v>
      </c>
      <c r="BI30">
        <v>-35</v>
      </c>
      <c r="BJ30">
        <f t="shared" si="17"/>
        <v>940</v>
      </c>
      <c r="BK30">
        <v>0</v>
      </c>
      <c r="BL30">
        <f t="shared" si="18"/>
        <v>940</v>
      </c>
      <c r="BM30">
        <v>29</v>
      </c>
      <c r="BN30">
        <f t="shared" si="19"/>
        <v>5</v>
      </c>
      <c r="BO30">
        <f t="shared" si="20"/>
        <v>32.413793103448278</v>
      </c>
      <c r="BP30" t="s">
        <v>22</v>
      </c>
      <c r="BQ30">
        <v>1643</v>
      </c>
      <c r="BR30">
        <v>0</v>
      </c>
      <c r="BS30">
        <v>0</v>
      </c>
      <c r="BT30">
        <f t="shared" si="21"/>
        <v>1643</v>
      </c>
      <c r="BU30">
        <v>0</v>
      </c>
      <c r="BV30">
        <f t="shared" si="22"/>
        <v>1643</v>
      </c>
      <c r="BW30">
        <v>14</v>
      </c>
      <c r="BX30">
        <f t="shared" si="23"/>
        <v>5</v>
      </c>
      <c r="BY30">
        <f t="shared" si="24"/>
        <v>117.35714285714286</v>
      </c>
      <c r="BZ30" t="s">
        <v>23</v>
      </c>
      <c r="CA30">
        <v>0</v>
      </c>
    </row>
    <row r="31" spans="1:79" ht="17.25" customHeight="1" x14ac:dyDescent="0.3">
      <c r="A31" s="2">
        <v>44557</v>
      </c>
      <c r="B31" t="s">
        <v>82</v>
      </c>
      <c r="C31" t="s">
        <v>83</v>
      </c>
      <c r="D31" t="s">
        <v>27</v>
      </c>
      <c r="E31" t="s">
        <v>4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P31" t="s">
        <v>15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A31" t="s">
        <v>16</v>
      </c>
      <c r="AB31">
        <v>62</v>
      </c>
      <c r="AC31">
        <v>0</v>
      </c>
      <c r="AE31">
        <v>-46</v>
      </c>
      <c r="AF31">
        <f t="shared" si="6"/>
        <v>16</v>
      </c>
      <c r="AG31">
        <v>0</v>
      </c>
      <c r="AH31">
        <f t="shared" si="7"/>
        <v>16</v>
      </c>
      <c r="AI31">
        <v>52</v>
      </c>
      <c r="AJ31">
        <f t="shared" si="8"/>
        <v>6</v>
      </c>
      <c r="AK31">
        <f t="shared" si="25"/>
        <v>0.30769230769230771</v>
      </c>
      <c r="AL31" t="s">
        <v>19</v>
      </c>
      <c r="AM31">
        <v>0</v>
      </c>
      <c r="AN31">
        <v>0</v>
      </c>
      <c r="AO31">
        <v>0</v>
      </c>
      <c r="AP31">
        <f t="shared" si="9"/>
        <v>0</v>
      </c>
      <c r="AQ31">
        <v>0</v>
      </c>
      <c r="AR31">
        <f t="shared" si="10"/>
        <v>0</v>
      </c>
      <c r="AS31">
        <v>24</v>
      </c>
      <c r="AT31">
        <f t="shared" si="11"/>
        <v>6</v>
      </c>
      <c r="AU31">
        <f t="shared" si="12"/>
        <v>0</v>
      </c>
      <c r="AV31" t="s">
        <v>20</v>
      </c>
      <c r="AW31">
        <v>19</v>
      </c>
      <c r="AX31">
        <v>0</v>
      </c>
      <c r="AY31">
        <v>-13</v>
      </c>
      <c r="AZ31">
        <f t="shared" si="13"/>
        <v>6</v>
      </c>
      <c r="BA31">
        <v>7</v>
      </c>
      <c r="BB31">
        <f t="shared" si="14"/>
        <v>13</v>
      </c>
      <c r="BC31">
        <v>32</v>
      </c>
      <c r="BD31">
        <f t="shared" si="15"/>
        <v>7</v>
      </c>
      <c r="BE31">
        <f t="shared" si="16"/>
        <v>0.40625</v>
      </c>
      <c r="BF31" t="s">
        <v>21</v>
      </c>
      <c r="BG31">
        <v>13</v>
      </c>
      <c r="BH31">
        <v>0</v>
      </c>
      <c r="BI31">
        <v>-13</v>
      </c>
      <c r="BJ31">
        <f t="shared" si="17"/>
        <v>0</v>
      </c>
      <c r="BK31">
        <v>0</v>
      </c>
      <c r="BL31">
        <f t="shared" si="18"/>
        <v>0</v>
      </c>
      <c r="BM31">
        <v>15</v>
      </c>
      <c r="BN31">
        <f t="shared" si="19"/>
        <v>5</v>
      </c>
      <c r="BO31">
        <f t="shared" si="20"/>
        <v>0</v>
      </c>
      <c r="BP31" t="s">
        <v>22</v>
      </c>
      <c r="BQ31">
        <v>137</v>
      </c>
      <c r="BR31">
        <v>0</v>
      </c>
      <c r="BS31">
        <v>0</v>
      </c>
      <c r="BT31">
        <f t="shared" si="21"/>
        <v>137</v>
      </c>
      <c r="BU31">
        <v>0</v>
      </c>
      <c r="BV31">
        <f t="shared" si="22"/>
        <v>137</v>
      </c>
      <c r="BW31">
        <v>11</v>
      </c>
      <c r="BX31">
        <f t="shared" si="23"/>
        <v>5</v>
      </c>
      <c r="BY31">
        <f t="shared" si="24"/>
        <v>12.454545454545455</v>
      </c>
      <c r="BZ31" t="s">
        <v>23</v>
      </c>
      <c r="CA31">
        <v>0</v>
      </c>
    </row>
    <row r="32" spans="1:79" ht="17.25" customHeight="1" x14ac:dyDescent="0.3">
      <c r="A32" s="2">
        <v>44557</v>
      </c>
      <c r="B32" t="s">
        <v>84</v>
      </c>
      <c r="C32" t="s">
        <v>85</v>
      </c>
      <c r="D32" t="s">
        <v>27</v>
      </c>
      <c r="E32" t="s">
        <v>4</v>
      </c>
      <c r="F32">
        <v>1456</v>
      </c>
      <c r="G32">
        <v>56</v>
      </c>
      <c r="H32">
        <v>0</v>
      </c>
      <c r="I32">
        <v>-145</v>
      </c>
      <c r="J32">
        <f t="shared" si="0"/>
        <v>1367</v>
      </c>
      <c r="K32">
        <v>0</v>
      </c>
      <c r="L32">
        <f t="shared" si="1"/>
        <v>1367</v>
      </c>
      <c r="M32">
        <v>168</v>
      </c>
      <c r="N32">
        <v>1</v>
      </c>
      <c r="O32">
        <f t="shared" si="2"/>
        <v>8.1369047619047628</v>
      </c>
      <c r="P32" t="s">
        <v>15</v>
      </c>
      <c r="Q32">
        <v>1157</v>
      </c>
      <c r="R32">
        <v>0</v>
      </c>
      <c r="S32">
        <v>0</v>
      </c>
      <c r="T32">
        <v>0</v>
      </c>
      <c r="U32">
        <f t="shared" si="3"/>
        <v>1157</v>
      </c>
      <c r="V32">
        <v>0</v>
      </c>
      <c r="W32">
        <f t="shared" si="4"/>
        <v>1157</v>
      </c>
      <c r="X32">
        <v>33</v>
      </c>
      <c r="Y32">
        <v>2</v>
      </c>
      <c r="Z32">
        <f t="shared" si="5"/>
        <v>35.060606060606062</v>
      </c>
      <c r="AA32" t="s">
        <v>16</v>
      </c>
      <c r="AB32">
        <v>7828</v>
      </c>
      <c r="AC32">
        <v>0</v>
      </c>
      <c r="AE32">
        <v>-96</v>
      </c>
      <c r="AF32">
        <f t="shared" si="6"/>
        <v>7732</v>
      </c>
      <c r="AG32">
        <v>0</v>
      </c>
      <c r="AH32">
        <f t="shared" si="7"/>
        <v>7732</v>
      </c>
      <c r="AI32">
        <v>308</v>
      </c>
      <c r="AJ32">
        <f t="shared" si="8"/>
        <v>6</v>
      </c>
      <c r="AK32">
        <f t="shared" si="25"/>
        <v>25.103896103896105</v>
      </c>
      <c r="AL32" t="s">
        <v>19</v>
      </c>
      <c r="AM32">
        <v>1758</v>
      </c>
      <c r="AN32">
        <v>345</v>
      </c>
      <c r="AO32">
        <v>-23</v>
      </c>
      <c r="AP32">
        <f t="shared" si="9"/>
        <v>2080</v>
      </c>
      <c r="AQ32">
        <v>0</v>
      </c>
      <c r="AR32">
        <f t="shared" si="10"/>
        <v>2080</v>
      </c>
      <c r="AS32">
        <v>60</v>
      </c>
      <c r="AT32">
        <f t="shared" si="11"/>
        <v>6</v>
      </c>
      <c r="AU32">
        <f t="shared" si="12"/>
        <v>34.666666666666664</v>
      </c>
      <c r="AV32" t="s">
        <v>20</v>
      </c>
      <c r="AW32">
        <v>2044</v>
      </c>
      <c r="AX32">
        <v>0</v>
      </c>
      <c r="AY32">
        <v>-229</v>
      </c>
      <c r="AZ32">
        <f t="shared" si="13"/>
        <v>1815</v>
      </c>
      <c r="BA32">
        <v>0</v>
      </c>
      <c r="BB32">
        <f t="shared" si="14"/>
        <v>1815</v>
      </c>
      <c r="BC32">
        <v>86</v>
      </c>
      <c r="BD32">
        <f t="shared" si="15"/>
        <v>7</v>
      </c>
      <c r="BE32">
        <f t="shared" si="16"/>
        <v>21.104651162790699</v>
      </c>
      <c r="BF32" t="s">
        <v>21</v>
      </c>
      <c r="BG32">
        <v>743</v>
      </c>
      <c r="BH32">
        <v>0</v>
      </c>
      <c r="BI32">
        <v>-90</v>
      </c>
      <c r="BJ32">
        <f t="shared" si="17"/>
        <v>653</v>
      </c>
      <c r="BK32">
        <v>0</v>
      </c>
      <c r="BL32">
        <f t="shared" si="18"/>
        <v>653</v>
      </c>
      <c r="BM32">
        <v>62</v>
      </c>
      <c r="BN32">
        <f t="shared" si="19"/>
        <v>5</v>
      </c>
      <c r="BO32">
        <f t="shared" si="20"/>
        <v>10.53225806451613</v>
      </c>
      <c r="BP32" t="s">
        <v>22</v>
      </c>
      <c r="BQ32">
        <v>1424</v>
      </c>
      <c r="BR32">
        <v>0</v>
      </c>
      <c r="BS32">
        <v>-30</v>
      </c>
      <c r="BT32">
        <f t="shared" si="21"/>
        <v>1394</v>
      </c>
      <c r="BU32">
        <v>0</v>
      </c>
      <c r="BV32">
        <f t="shared" si="22"/>
        <v>1394</v>
      </c>
      <c r="BW32">
        <v>45</v>
      </c>
      <c r="BX32">
        <f t="shared" si="23"/>
        <v>5</v>
      </c>
      <c r="BY32">
        <f t="shared" si="24"/>
        <v>30.977777777777778</v>
      </c>
      <c r="BZ32" t="s">
        <v>23</v>
      </c>
      <c r="CA32">
        <v>18500</v>
      </c>
    </row>
    <row r="33" spans="1:79" ht="17.25" customHeight="1" x14ac:dyDescent="0.3">
      <c r="A33" s="2">
        <v>44557</v>
      </c>
      <c r="B33" t="s">
        <v>86</v>
      </c>
      <c r="C33" t="s">
        <v>87</v>
      </c>
      <c r="D33" t="s">
        <v>27</v>
      </c>
      <c r="E33" t="s">
        <v>4</v>
      </c>
      <c r="F33">
        <v>281</v>
      </c>
      <c r="G33">
        <v>2597</v>
      </c>
      <c r="H33">
        <v>0</v>
      </c>
      <c r="I33">
        <v>0</v>
      </c>
      <c r="J33">
        <f t="shared" si="0"/>
        <v>2878</v>
      </c>
      <c r="K33">
        <v>0</v>
      </c>
      <c r="L33">
        <f t="shared" si="1"/>
        <v>2878</v>
      </c>
      <c r="M33">
        <v>183</v>
      </c>
      <c r="N33">
        <v>1</v>
      </c>
      <c r="O33">
        <f t="shared" si="2"/>
        <v>15.726775956284152</v>
      </c>
      <c r="P33" t="s">
        <v>15</v>
      </c>
      <c r="Q33">
        <v>784</v>
      </c>
      <c r="R33">
        <v>2222</v>
      </c>
      <c r="S33">
        <v>0</v>
      </c>
      <c r="T33">
        <v>-100</v>
      </c>
      <c r="U33">
        <f t="shared" si="3"/>
        <v>2906</v>
      </c>
      <c r="V33">
        <v>0</v>
      </c>
      <c r="W33">
        <f t="shared" si="4"/>
        <v>2906</v>
      </c>
      <c r="X33">
        <v>32</v>
      </c>
      <c r="Y33">
        <v>2</v>
      </c>
      <c r="Z33">
        <f t="shared" si="5"/>
        <v>90.8125</v>
      </c>
      <c r="AA33" t="s">
        <v>16</v>
      </c>
      <c r="AB33">
        <v>12438</v>
      </c>
      <c r="AC33">
        <v>0</v>
      </c>
      <c r="AE33">
        <v>0</v>
      </c>
      <c r="AF33">
        <f t="shared" si="6"/>
        <v>12438</v>
      </c>
      <c r="AG33">
        <v>0</v>
      </c>
      <c r="AH33">
        <f t="shared" si="7"/>
        <v>12438</v>
      </c>
      <c r="AI33">
        <v>230</v>
      </c>
      <c r="AJ33">
        <f t="shared" si="8"/>
        <v>6</v>
      </c>
      <c r="AK33">
        <f t="shared" si="25"/>
        <v>54.07826086956522</v>
      </c>
      <c r="AL33" t="s">
        <v>19</v>
      </c>
      <c r="AM33">
        <v>1726</v>
      </c>
      <c r="AN33">
        <v>1805</v>
      </c>
      <c r="AO33">
        <v>0</v>
      </c>
      <c r="AP33">
        <f t="shared" si="9"/>
        <v>3531</v>
      </c>
      <c r="AQ33">
        <v>0</v>
      </c>
      <c r="AR33">
        <f t="shared" si="10"/>
        <v>3531</v>
      </c>
      <c r="AS33">
        <v>39</v>
      </c>
      <c r="AT33">
        <f t="shared" si="11"/>
        <v>6</v>
      </c>
      <c r="AU33">
        <f t="shared" si="12"/>
        <v>90.538461538461533</v>
      </c>
      <c r="AV33" t="s">
        <v>20</v>
      </c>
      <c r="AW33">
        <v>437</v>
      </c>
      <c r="AX33">
        <v>3980</v>
      </c>
      <c r="AY33">
        <v>-20</v>
      </c>
      <c r="AZ33">
        <f t="shared" si="13"/>
        <v>4397</v>
      </c>
      <c r="BA33">
        <v>0</v>
      </c>
      <c r="BB33">
        <f t="shared" si="14"/>
        <v>4397</v>
      </c>
      <c r="BC33">
        <v>50</v>
      </c>
      <c r="BD33">
        <f t="shared" si="15"/>
        <v>7</v>
      </c>
      <c r="BE33">
        <f t="shared" si="16"/>
        <v>87.94</v>
      </c>
      <c r="BF33" t="s">
        <v>21</v>
      </c>
      <c r="BG33">
        <v>324</v>
      </c>
      <c r="BH33">
        <v>1750</v>
      </c>
      <c r="BI33">
        <v>0</v>
      </c>
      <c r="BJ33">
        <f t="shared" si="17"/>
        <v>2074</v>
      </c>
      <c r="BK33">
        <v>0</v>
      </c>
      <c r="BL33">
        <f t="shared" si="18"/>
        <v>2074</v>
      </c>
      <c r="BM33">
        <v>29</v>
      </c>
      <c r="BN33">
        <f t="shared" si="19"/>
        <v>5</v>
      </c>
      <c r="BO33">
        <f t="shared" si="20"/>
        <v>71.517241379310349</v>
      </c>
      <c r="BP33" t="s">
        <v>22</v>
      </c>
      <c r="BQ33">
        <v>1241</v>
      </c>
      <c r="BR33">
        <v>1748</v>
      </c>
      <c r="BS33">
        <v>0</v>
      </c>
      <c r="BT33">
        <f t="shared" si="21"/>
        <v>2989</v>
      </c>
      <c r="BU33">
        <v>0</v>
      </c>
      <c r="BV33">
        <f t="shared" si="22"/>
        <v>2989</v>
      </c>
      <c r="BW33">
        <v>72</v>
      </c>
      <c r="BX33">
        <f t="shared" si="23"/>
        <v>5</v>
      </c>
      <c r="BY33">
        <f t="shared" si="24"/>
        <v>41.513888888888886</v>
      </c>
      <c r="BZ33" t="s">
        <v>23</v>
      </c>
      <c r="CA33">
        <v>12467</v>
      </c>
    </row>
    <row r="34" spans="1:79" ht="17.25" customHeight="1" x14ac:dyDescent="0.3">
      <c r="A34" s="2">
        <v>44557</v>
      </c>
      <c r="B34" t="s">
        <v>88</v>
      </c>
      <c r="C34" t="s">
        <v>89</v>
      </c>
      <c r="D34" t="s">
        <v>27</v>
      </c>
      <c r="E34" t="s">
        <v>4</v>
      </c>
      <c r="F34">
        <v>1402</v>
      </c>
      <c r="G34">
        <v>1685</v>
      </c>
      <c r="H34">
        <v>0</v>
      </c>
      <c r="I34">
        <v>-200</v>
      </c>
      <c r="J34">
        <f t="shared" si="0"/>
        <v>2887</v>
      </c>
      <c r="K34">
        <v>0</v>
      </c>
      <c r="L34">
        <f t="shared" si="1"/>
        <v>2887</v>
      </c>
      <c r="M34">
        <v>160</v>
      </c>
      <c r="N34">
        <v>1</v>
      </c>
      <c r="O34">
        <f t="shared" si="2"/>
        <v>18.043749999999999</v>
      </c>
      <c r="P34" t="s">
        <v>15</v>
      </c>
      <c r="Q34">
        <v>126</v>
      </c>
      <c r="R34">
        <v>1400</v>
      </c>
      <c r="S34">
        <v>0</v>
      </c>
      <c r="T34">
        <v>-100</v>
      </c>
      <c r="U34">
        <f t="shared" si="3"/>
        <v>1426</v>
      </c>
      <c r="V34">
        <v>0</v>
      </c>
      <c r="W34">
        <f t="shared" si="4"/>
        <v>1426</v>
      </c>
      <c r="X34">
        <v>14</v>
      </c>
      <c r="Y34">
        <v>2</v>
      </c>
      <c r="Z34">
        <f t="shared" si="5"/>
        <v>101.85714285714286</v>
      </c>
      <c r="AA34" t="s">
        <v>16</v>
      </c>
      <c r="AB34">
        <v>3626</v>
      </c>
      <c r="AC34">
        <v>0</v>
      </c>
      <c r="AE34">
        <v>0</v>
      </c>
      <c r="AF34">
        <f t="shared" si="6"/>
        <v>3626</v>
      </c>
      <c r="AG34">
        <v>0</v>
      </c>
      <c r="AH34">
        <f t="shared" si="7"/>
        <v>3626</v>
      </c>
      <c r="AI34">
        <v>19</v>
      </c>
      <c r="AJ34">
        <f t="shared" si="8"/>
        <v>6</v>
      </c>
      <c r="AK34">
        <f t="shared" si="25"/>
        <v>190.84210526315789</v>
      </c>
      <c r="AL34" t="s">
        <v>19</v>
      </c>
      <c r="AM34">
        <v>1286</v>
      </c>
      <c r="AN34">
        <v>771</v>
      </c>
      <c r="AO34">
        <v>0</v>
      </c>
      <c r="AP34">
        <f t="shared" si="9"/>
        <v>2057</v>
      </c>
      <c r="AQ34">
        <v>0</v>
      </c>
      <c r="AR34">
        <f t="shared" si="10"/>
        <v>2057</v>
      </c>
      <c r="AS34">
        <v>23</v>
      </c>
      <c r="AT34">
        <f t="shared" si="11"/>
        <v>6</v>
      </c>
      <c r="AU34">
        <f t="shared" si="12"/>
        <v>89.434782608695656</v>
      </c>
      <c r="AV34" t="s">
        <v>20</v>
      </c>
      <c r="AW34">
        <v>116</v>
      </c>
      <c r="AX34">
        <v>400</v>
      </c>
      <c r="AY34">
        <v>-59</v>
      </c>
      <c r="AZ34">
        <f t="shared" si="13"/>
        <v>457</v>
      </c>
      <c r="BA34">
        <v>0</v>
      </c>
      <c r="BB34">
        <f t="shared" si="14"/>
        <v>457</v>
      </c>
      <c r="BC34">
        <v>13</v>
      </c>
      <c r="BD34">
        <f t="shared" si="15"/>
        <v>7</v>
      </c>
      <c r="BE34">
        <f t="shared" si="16"/>
        <v>35.153846153846153</v>
      </c>
      <c r="BF34" t="s">
        <v>21</v>
      </c>
      <c r="BG34">
        <v>223</v>
      </c>
      <c r="BH34">
        <v>0</v>
      </c>
      <c r="BI34">
        <v>0</v>
      </c>
      <c r="BJ34">
        <f t="shared" si="17"/>
        <v>223</v>
      </c>
      <c r="BK34">
        <v>0</v>
      </c>
      <c r="BL34">
        <f t="shared" si="18"/>
        <v>223</v>
      </c>
      <c r="BM34">
        <v>45</v>
      </c>
      <c r="BN34">
        <f t="shared" si="19"/>
        <v>5</v>
      </c>
      <c r="BO34">
        <f t="shared" si="20"/>
        <v>4.9555555555555557</v>
      </c>
      <c r="BP34" t="s">
        <v>22</v>
      </c>
      <c r="BQ34">
        <v>705</v>
      </c>
      <c r="BR34">
        <v>3041</v>
      </c>
      <c r="BS34">
        <v>-500</v>
      </c>
      <c r="BT34">
        <f t="shared" si="21"/>
        <v>3246</v>
      </c>
      <c r="BU34">
        <v>0</v>
      </c>
      <c r="BV34">
        <f t="shared" si="22"/>
        <v>3246</v>
      </c>
      <c r="BW34">
        <v>60</v>
      </c>
      <c r="BX34">
        <f t="shared" si="23"/>
        <v>5</v>
      </c>
      <c r="BY34">
        <f t="shared" si="24"/>
        <v>54.1</v>
      </c>
      <c r="BZ34" t="s">
        <v>23</v>
      </c>
      <c r="CA34">
        <v>4626</v>
      </c>
    </row>
    <row r="35" spans="1:79" ht="17.25" customHeight="1" x14ac:dyDescent="0.3">
      <c r="A35" s="2">
        <v>44557</v>
      </c>
      <c r="B35" t="s">
        <v>90</v>
      </c>
      <c r="C35" t="s">
        <v>91</v>
      </c>
      <c r="D35" t="s">
        <v>27</v>
      </c>
      <c r="E35" t="s">
        <v>4</v>
      </c>
      <c r="F35">
        <v>429</v>
      </c>
      <c r="G35">
        <v>0</v>
      </c>
      <c r="H35">
        <v>0</v>
      </c>
      <c r="I35">
        <v>0</v>
      </c>
      <c r="J35">
        <f t="shared" si="0"/>
        <v>429</v>
      </c>
      <c r="K35">
        <v>0</v>
      </c>
      <c r="L35">
        <f t="shared" si="1"/>
        <v>429</v>
      </c>
      <c r="M35">
        <v>43</v>
      </c>
      <c r="N35">
        <v>1</v>
      </c>
      <c r="O35">
        <f t="shared" si="2"/>
        <v>9.9767441860465116</v>
      </c>
      <c r="P35" t="s">
        <v>15</v>
      </c>
      <c r="Q35">
        <v>361</v>
      </c>
      <c r="R35">
        <v>0</v>
      </c>
      <c r="S35">
        <v>0</v>
      </c>
      <c r="T35">
        <v>-184</v>
      </c>
      <c r="U35">
        <f t="shared" si="3"/>
        <v>177</v>
      </c>
      <c r="V35">
        <v>0</v>
      </c>
      <c r="W35">
        <f t="shared" si="4"/>
        <v>177</v>
      </c>
      <c r="X35">
        <v>16</v>
      </c>
      <c r="Y35">
        <v>2</v>
      </c>
      <c r="Z35">
        <f t="shared" si="5"/>
        <v>11.0625</v>
      </c>
      <c r="AA35" t="s">
        <v>16</v>
      </c>
      <c r="AB35">
        <v>6202</v>
      </c>
      <c r="AC35">
        <v>0</v>
      </c>
      <c r="AE35">
        <v>-109</v>
      </c>
      <c r="AF35">
        <f t="shared" si="6"/>
        <v>6093</v>
      </c>
      <c r="AG35">
        <v>0</v>
      </c>
      <c r="AH35">
        <f t="shared" si="7"/>
        <v>6093</v>
      </c>
      <c r="AI35">
        <v>177</v>
      </c>
      <c r="AJ35">
        <f t="shared" si="8"/>
        <v>6</v>
      </c>
      <c r="AK35">
        <f t="shared" si="25"/>
        <v>34.423728813559322</v>
      </c>
      <c r="AL35" t="s">
        <v>19</v>
      </c>
      <c r="AM35">
        <v>2565</v>
      </c>
      <c r="AN35">
        <v>430</v>
      </c>
      <c r="AO35">
        <v>-27</v>
      </c>
      <c r="AP35">
        <f t="shared" si="9"/>
        <v>2968</v>
      </c>
      <c r="AQ35">
        <v>0</v>
      </c>
      <c r="AR35">
        <f t="shared" si="10"/>
        <v>2968</v>
      </c>
      <c r="AS35">
        <v>91</v>
      </c>
      <c r="AT35">
        <f t="shared" si="11"/>
        <v>6</v>
      </c>
      <c r="AU35">
        <f t="shared" si="12"/>
        <v>32.615384615384613</v>
      </c>
      <c r="AV35" t="s">
        <v>20</v>
      </c>
      <c r="AW35">
        <v>1981</v>
      </c>
      <c r="AX35">
        <v>0</v>
      </c>
      <c r="AY35">
        <v>-8</v>
      </c>
      <c r="AZ35">
        <f t="shared" si="13"/>
        <v>1973</v>
      </c>
      <c r="BA35">
        <v>0</v>
      </c>
      <c r="BB35">
        <f t="shared" si="14"/>
        <v>1973</v>
      </c>
      <c r="BC35">
        <v>102</v>
      </c>
      <c r="BD35">
        <f t="shared" si="15"/>
        <v>7</v>
      </c>
      <c r="BE35">
        <f t="shared" si="16"/>
        <v>19.343137254901961</v>
      </c>
      <c r="BF35" t="s">
        <v>21</v>
      </c>
      <c r="BG35">
        <v>837</v>
      </c>
      <c r="BH35">
        <v>2</v>
      </c>
      <c r="BI35">
        <v>-85</v>
      </c>
      <c r="BJ35">
        <f t="shared" si="17"/>
        <v>754</v>
      </c>
      <c r="BK35">
        <v>0</v>
      </c>
      <c r="BL35">
        <f t="shared" si="18"/>
        <v>754</v>
      </c>
      <c r="BM35">
        <v>52</v>
      </c>
      <c r="BN35">
        <f t="shared" si="19"/>
        <v>5</v>
      </c>
      <c r="BO35">
        <f t="shared" si="20"/>
        <v>14.5</v>
      </c>
      <c r="BP35" t="s">
        <v>22</v>
      </c>
      <c r="BQ35">
        <v>3032</v>
      </c>
      <c r="BR35">
        <v>0</v>
      </c>
      <c r="BS35">
        <v>-48</v>
      </c>
      <c r="BT35">
        <f t="shared" si="21"/>
        <v>2984</v>
      </c>
      <c r="BU35">
        <v>0</v>
      </c>
      <c r="BV35">
        <f t="shared" si="22"/>
        <v>2984</v>
      </c>
      <c r="BW35">
        <v>41</v>
      </c>
      <c r="BX35">
        <f t="shared" si="23"/>
        <v>5</v>
      </c>
      <c r="BY35">
        <f t="shared" si="24"/>
        <v>72.780487804878049</v>
      </c>
      <c r="BZ35" t="s">
        <v>23</v>
      </c>
      <c r="CA35">
        <v>4800</v>
      </c>
    </row>
    <row r="36" spans="1:79" ht="17.25" customHeight="1" x14ac:dyDescent="0.3">
      <c r="A36" s="2">
        <v>44557</v>
      </c>
      <c r="B36" t="s">
        <v>92</v>
      </c>
      <c r="C36" t="s">
        <v>93</v>
      </c>
      <c r="D36" t="s">
        <v>27</v>
      </c>
      <c r="E36" t="s">
        <v>4</v>
      </c>
      <c r="F36">
        <v>318</v>
      </c>
      <c r="G36">
        <v>0</v>
      </c>
      <c r="H36">
        <v>0</v>
      </c>
      <c r="I36">
        <v>-18</v>
      </c>
      <c r="J36">
        <f t="shared" si="0"/>
        <v>300</v>
      </c>
      <c r="K36">
        <v>0</v>
      </c>
      <c r="L36">
        <f t="shared" si="1"/>
        <v>300</v>
      </c>
      <c r="M36">
        <v>32</v>
      </c>
      <c r="N36">
        <v>1</v>
      </c>
      <c r="O36">
        <f t="shared" si="2"/>
        <v>9.375</v>
      </c>
      <c r="P36" t="s">
        <v>15</v>
      </c>
      <c r="Q36">
        <v>313</v>
      </c>
      <c r="R36">
        <v>0</v>
      </c>
      <c r="S36">
        <v>0</v>
      </c>
      <c r="T36">
        <v>-188</v>
      </c>
      <c r="U36">
        <f t="shared" si="3"/>
        <v>125</v>
      </c>
      <c r="V36">
        <v>0</v>
      </c>
      <c r="W36">
        <f t="shared" si="4"/>
        <v>125</v>
      </c>
      <c r="X36">
        <v>10</v>
      </c>
      <c r="Y36">
        <v>2</v>
      </c>
      <c r="Z36">
        <f t="shared" si="5"/>
        <v>12.5</v>
      </c>
      <c r="AA36" t="s">
        <v>16</v>
      </c>
      <c r="AB36">
        <v>5726</v>
      </c>
      <c r="AC36">
        <v>0</v>
      </c>
      <c r="AE36">
        <v>-81</v>
      </c>
      <c r="AF36">
        <f t="shared" si="6"/>
        <v>5645</v>
      </c>
      <c r="AG36">
        <v>0</v>
      </c>
      <c r="AH36">
        <f t="shared" si="7"/>
        <v>5645</v>
      </c>
      <c r="AI36">
        <v>153</v>
      </c>
      <c r="AJ36">
        <f t="shared" si="8"/>
        <v>6</v>
      </c>
      <c r="AK36">
        <f t="shared" si="25"/>
        <v>36.895424836601308</v>
      </c>
      <c r="AL36" t="s">
        <v>19</v>
      </c>
      <c r="AM36">
        <v>4126</v>
      </c>
      <c r="AN36">
        <v>221</v>
      </c>
      <c r="AO36">
        <v>-27</v>
      </c>
      <c r="AP36">
        <f t="shared" si="9"/>
        <v>4320</v>
      </c>
      <c r="AQ36">
        <v>0</v>
      </c>
      <c r="AR36">
        <f t="shared" si="10"/>
        <v>4320</v>
      </c>
      <c r="AS36">
        <v>59</v>
      </c>
      <c r="AT36">
        <f t="shared" si="11"/>
        <v>6</v>
      </c>
      <c r="AU36">
        <f t="shared" si="12"/>
        <v>73.220338983050851</v>
      </c>
      <c r="AV36" t="s">
        <v>20</v>
      </c>
      <c r="AW36">
        <v>1815</v>
      </c>
      <c r="AX36">
        <v>0</v>
      </c>
      <c r="AY36">
        <v>-5</v>
      </c>
      <c r="AZ36">
        <f t="shared" si="13"/>
        <v>1810</v>
      </c>
      <c r="BA36">
        <v>0</v>
      </c>
      <c r="BB36">
        <f t="shared" si="14"/>
        <v>1810</v>
      </c>
      <c r="BC36">
        <v>89</v>
      </c>
      <c r="BD36">
        <f t="shared" si="15"/>
        <v>7</v>
      </c>
      <c r="BE36">
        <f t="shared" si="16"/>
        <v>20.337078651685392</v>
      </c>
      <c r="BF36" t="s">
        <v>21</v>
      </c>
      <c r="BG36">
        <v>1951</v>
      </c>
      <c r="BH36">
        <v>2</v>
      </c>
      <c r="BI36">
        <v>-79</v>
      </c>
      <c r="BJ36">
        <f t="shared" si="17"/>
        <v>1874</v>
      </c>
      <c r="BK36">
        <v>0</v>
      </c>
      <c r="BL36">
        <f t="shared" si="18"/>
        <v>1874</v>
      </c>
      <c r="BM36">
        <v>44</v>
      </c>
      <c r="BN36">
        <f t="shared" si="19"/>
        <v>5</v>
      </c>
      <c r="BO36">
        <f t="shared" si="20"/>
        <v>42.590909090909093</v>
      </c>
      <c r="BP36" t="s">
        <v>22</v>
      </c>
      <c r="BQ36">
        <v>2192</v>
      </c>
      <c r="BR36">
        <v>0</v>
      </c>
      <c r="BS36">
        <v>-63</v>
      </c>
      <c r="BT36">
        <f t="shared" si="21"/>
        <v>2129</v>
      </c>
      <c r="BU36">
        <v>0</v>
      </c>
      <c r="BV36">
        <f t="shared" si="22"/>
        <v>2129</v>
      </c>
      <c r="BW36">
        <v>25</v>
      </c>
      <c r="BX36">
        <f t="shared" si="23"/>
        <v>5</v>
      </c>
      <c r="BY36">
        <f t="shared" si="24"/>
        <v>85.16</v>
      </c>
      <c r="BZ36" t="s">
        <v>23</v>
      </c>
      <c r="CA36">
        <v>13627</v>
      </c>
    </row>
    <row r="37" spans="1:79" ht="17.25" customHeight="1" x14ac:dyDescent="0.3">
      <c r="A37" s="2">
        <v>44557</v>
      </c>
      <c r="B37" t="s">
        <v>94</v>
      </c>
      <c r="C37" t="s">
        <v>95</v>
      </c>
      <c r="D37" t="s">
        <v>27</v>
      </c>
      <c r="E37" t="s">
        <v>4</v>
      </c>
      <c r="F37">
        <v>1423</v>
      </c>
      <c r="G37">
        <v>0</v>
      </c>
      <c r="H37">
        <v>0</v>
      </c>
      <c r="I37">
        <v>-20</v>
      </c>
      <c r="J37">
        <f t="shared" si="0"/>
        <v>1403</v>
      </c>
      <c r="K37">
        <v>0</v>
      </c>
      <c r="L37">
        <f t="shared" si="1"/>
        <v>1403</v>
      </c>
      <c r="M37">
        <v>65</v>
      </c>
      <c r="N37">
        <v>1</v>
      </c>
      <c r="O37">
        <f t="shared" si="2"/>
        <v>21.584615384615386</v>
      </c>
      <c r="P37" t="s">
        <v>15</v>
      </c>
      <c r="Q37">
        <v>981</v>
      </c>
      <c r="R37">
        <v>0</v>
      </c>
      <c r="S37">
        <v>0</v>
      </c>
      <c r="T37">
        <v>0</v>
      </c>
      <c r="U37">
        <f t="shared" si="3"/>
        <v>981</v>
      </c>
      <c r="V37">
        <v>0</v>
      </c>
      <c r="W37">
        <f t="shared" si="4"/>
        <v>981</v>
      </c>
      <c r="X37">
        <v>21</v>
      </c>
      <c r="Y37">
        <v>2</v>
      </c>
      <c r="Z37">
        <f t="shared" si="5"/>
        <v>46.714285714285715</v>
      </c>
      <c r="AA37" t="s">
        <v>16</v>
      </c>
      <c r="AB37">
        <v>2668</v>
      </c>
      <c r="AC37">
        <v>0</v>
      </c>
      <c r="AE37">
        <v>-80</v>
      </c>
      <c r="AF37">
        <f t="shared" si="6"/>
        <v>2588</v>
      </c>
      <c r="AG37">
        <v>0</v>
      </c>
      <c r="AH37">
        <f t="shared" si="7"/>
        <v>2588</v>
      </c>
      <c r="AI37">
        <v>61</v>
      </c>
      <c r="AJ37">
        <f t="shared" si="8"/>
        <v>6</v>
      </c>
      <c r="AK37">
        <f t="shared" si="25"/>
        <v>42.42622950819672</v>
      </c>
      <c r="AL37" t="s">
        <v>19</v>
      </c>
      <c r="AM37">
        <v>3351</v>
      </c>
      <c r="AN37">
        <v>300</v>
      </c>
      <c r="AO37">
        <v>-40</v>
      </c>
      <c r="AP37">
        <f t="shared" si="9"/>
        <v>3611</v>
      </c>
      <c r="AQ37">
        <v>0</v>
      </c>
      <c r="AR37">
        <f t="shared" si="10"/>
        <v>3611</v>
      </c>
      <c r="AS37">
        <v>24</v>
      </c>
      <c r="AT37">
        <f t="shared" si="11"/>
        <v>6</v>
      </c>
      <c r="AU37">
        <f t="shared" si="12"/>
        <v>150.45833333333334</v>
      </c>
      <c r="AV37" t="s">
        <v>20</v>
      </c>
      <c r="AW37">
        <v>1677</v>
      </c>
      <c r="AX37">
        <v>0</v>
      </c>
      <c r="AY37">
        <v>-10</v>
      </c>
      <c r="AZ37">
        <f t="shared" si="13"/>
        <v>1667</v>
      </c>
      <c r="BA37">
        <v>0</v>
      </c>
      <c r="BB37">
        <f t="shared" si="14"/>
        <v>1667</v>
      </c>
      <c r="BC37">
        <v>43</v>
      </c>
      <c r="BD37">
        <f t="shared" si="15"/>
        <v>7</v>
      </c>
      <c r="BE37">
        <f t="shared" si="16"/>
        <v>38.767441860465119</v>
      </c>
      <c r="BF37" t="s">
        <v>21</v>
      </c>
      <c r="BG37">
        <v>1664</v>
      </c>
      <c r="BH37">
        <v>0</v>
      </c>
      <c r="BI37">
        <v>-89</v>
      </c>
      <c r="BJ37">
        <f t="shared" si="17"/>
        <v>1575</v>
      </c>
      <c r="BK37">
        <v>0</v>
      </c>
      <c r="BL37">
        <f t="shared" si="18"/>
        <v>1575</v>
      </c>
      <c r="BM37">
        <v>37</v>
      </c>
      <c r="BN37">
        <f t="shared" si="19"/>
        <v>5</v>
      </c>
      <c r="BO37">
        <f t="shared" si="20"/>
        <v>42.567567567567565</v>
      </c>
      <c r="BP37" t="s">
        <v>22</v>
      </c>
      <c r="BQ37">
        <v>3607</v>
      </c>
      <c r="BR37">
        <v>0</v>
      </c>
      <c r="BS37">
        <v>0</v>
      </c>
      <c r="BT37">
        <f t="shared" si="21"/>
        <v>3607</v>
      </c>
      <c r="BU37">
        <v>0</v>
      </c>
      <c r="BV37">
        <f t="shared" si="22"/>
        <v>3607</v>
      </c>
      <c r="BW37">
        <v>30</v>
      </c>
      <c r="BX37">
        <f t="shared" si="23"/>
        <v>5</v>
      </c>
      <c r="BY37">
        <f t="shared" si="24"/>
        <v>120.23333333333333</v>
      </c>
      <c r="BZ37" t="s">
        <v>23</v>
      </c>
      <c r="CA37">
        <v>20434</v>
      </c>
    </row>
    <row r="38" spans="1:79" ht="17.25" customHeight="1" x14ac:dyDescent="0.3">
      <c r="A38" s="2">
        <v>44557</v>
      </c>
      <c r="B38" t="s">
        <v>96</v>
      </c>
      <c r="C38" t="s">
        <v>97</v>
      </c>
      <c r="D38" t="s">
        <v>27</v>
      </c>
      <c r="E38" t="s">
        <v>4</v>
      </c>
      <c r="F38">
        <v>9909</v>
      </c>
      <c r="G38">
        <v>0</v>
      </c>
      <c r="H38">
        <v>0</v>
      </c>
      <c r="I38">
        <v>-5603</v>
      </c>
      <c r="J38">
        <f t="shared" si="0"/>
        <v>4306</v>
      </c>
      <c r="K38">
        <v>0</v>
      </c>
      <c r="L38">
        <f t="shared" si="1"/>
        <v>4306</v>
      </c>
      <c r="M38">
        <v>1882</v>
      </c>
      <c r="N38">
        <v>1</v>
      </c>
      <c r="O38">
        <f t="shared" si="2"/>
        <v>2.2879914984059511</v>
      </c>
      <c r="P38" t="s">
        <v>15</v>
      </c>
      <c r="Q38">
        <v>3493</v>
      </c>
      <c r="R38">
        <v>0</v>
      </c>
      <c r="S38">
        <v>0</v>
      </c>
      <c r="T38">
        <v>-600</v>
      </c>
      <c r="U38">
        <f t="shared" si="3"/>
        <v>2893</v>
      </c>
      <c r="V38">
        <v>6000</v>
      </c>
      <c r="W38">
        <f t="shared" si="4"/>
        <v>8893</v>
      </c>
      <c r="X38">
        <v>470</v>
      </c>
      <c r="Y38">
        <v>2</v>
      </c>
      <c r="Z38">
        <f t="shared" si="5"/>
        <v>18.921276595744679</v>
      </c>
      <c r="AA38" t="s">
        <v>16</v>
      </c>
      <c r="AB38">
        <v>21706</v>
      </c>
      <c r="AC38">
        <v>0</v>
      </c>
      <c r="AE38">
        <v>-7062</v>
      </c>
      <c r="AF38">
        <f t="shared" si="6"/>
        <v>14644</v>
      </c>
      <c r="AG38">
        <v>34000</v>
      </c>
      <c r="AH38">
        <f t="shared" si="7"/>
        <v>48644</v>
      </c>
      <c r="AI38">
        <v>2542</v>
      </c>
      <c r="AJ38">
        <f t="shared" si="8"/>
        <v>6</v>
      </c>
      <c r="AK38">
        <f t="shared" si="25"/>
        <v>19.136113296616838</v>
      </c>
      <c r="AL38" t="s">
        <v>19</v>
      </c>
      <c r="AM38">
        <v>13441</v>
      </c>
      <c r="AN38">
        <v>14943</v>
      </c>
      <c r="AO38">
        <v>-2490</v>
      </c>
      <c r="AP38">
        <f t="shared" si="9"/>
        <v>25894</v>
      </c>
      <c r="AQ38">
        <v>7000</v>
      </c>
      <c r="AR38">
        <f t="shared" si="10"/>
        <v>32894</v>
      </c>
      <c r="AS38">
        <v>1093</v>
      </c>
      <c r="AT38">
        <f t="shared" si="11"/>
        <v>6</v>
      </c>
      <c r="AU38">
        <f t="shared" si="12"/>
        <v>30.095150960658739</v>
      </c>
      <c r="AV38" t="s">
        <v>20</v>
      </c>
      <c r="AW38">
        <v>5668</v>
      </c>
      <c r="AX38">
        <v>0</v>
      </c>
      <c r="AY38">
        <v>-1213</v>
      </c>
      <c r="AZ38">
        <f t="shared" si="13"/>
        <v>4455</v>
      </c>
      <c r="BA38">
        <v>5000</v>
      </c>
      <c r="BB38">
        <f t="shared" si="14"/>
        <v>9455</v>
      </c>
      <c r="BC38">
        <v>704</v>
      </c>
      <c r="BD38">
        <f t="shared" si="15"/>
        <v>7</v>
      </c>
      <c r="BE38">
        <f t="shared" si="16"/>
        <v>13.430397727272727</v>
      </c>
      <c r="BF38" t="s">
        <v>21</v>
      </c>
      <c r="BG38">
        <v>3377</v>
      </c>
      <c r="BH38">
        <v>0</v>
      </c>
      <c r="BI38">
        <v>-2365</v>
      </c>
      <c r="BJ38">
        <f t="shared" si="17"/>
        <v>1012</v>
      </c>
      <c r="BK38">
        <v>0</v>
      </c>
      <c r="BL38">
        <f t="shared" si="18"/>
        <v>1012</v>
      </c>
      <c r="BM38">
        <v>424</v>
      </c>
      <c r="BN38">
        <f t="shared" si="19"/>
        <v>5</v>
      </c>
      <c r="BO38">
        <f t="shared" si="20"/>
        <v>2.3867924528301887</v>
      </c>
      <c r="BP38" t="s">
        <v>22</v>
      </c>
      <c r="BQ38">
        <v>2612</v>
      </c>
      <c r="BR38">
        <v>0</v>
      </c>
      <c r="BS38">
        <v>-20</v>
      </c>
      <c r="BT38">
        <f t="shared" si="21"/>
        <v>2592</v>
      </c>
      <c r="BU38">
        <v>0</v>
      </c>
      <c r="BV38">
        <f t="shared" si="22"/>
        <v>2592</v>
      </c>
      <c r="BW38">
        <v>512</v>
      </c>
      <c r="BX38">
        <f t="shared" si="23"/>
        <v>5</v>
      </c>
      <c r="BY38">
        <f t="shared" si="24"/>
        <v>5.0625</v>
      </c>
      <c r="BZ38" t="s">
        <v>23</v>
      </c>
      <c r="CA38">
        <v>45900</v>
      </c>
    </row>
    <row r="39" spans="1:79" ht="17.25" customHeight="1" x14ac:dyDescent="0.3">
      <c r="A39" s="2">
        <v>44557</v>
      </c>
      <c r="B39" t="s">
        <v>98</v>
      </c>
      <c r="C39" t="s">
        <v>99</v>
      </c>
      <c r="D39" t="s">
        <v>27</v>
      </c>
      <c r="E39" t="s">
        <v>4</v>
      </c>
      <c r="F39">
        <v>247</v>
      </c>
      <c r="G39">
        <v>0</v>
      </c>
      <c r="H39">
        <v>0</v>
      </c>
      <c r="I39">
        <v>-170</v>
      </c>
      <c r="J39">
        <f t="shared" si="0"/>
        <v>77</v>
      </c>
      <c r="K39">
        <v>0</v>
      </c>
      <c r="L39">
        <f t="shared" si="1"/>
        <v>77</v>
      </c>
      <c r="M39">
        <v>100</v>
      </c>
      <c r="N39">
        <v>1</v>
      </c>
      <c r="O39">
        <f t="shared" si="2"/>
        <v>0.77</v>
      </c>
      <c r="P39" t="s">
        <v>15</v>
      </c>
      <c r="Q39">
        <v>379</v>
      </c>
      <c r="R39">
        <v>0</v>
      </c>
      <c r="S39">
        <v>0</v>
      </c>
      <c r="T39">
        <v>-11</v>
      </c>
      <c r="U39">
        <f t="shared" si="3"/>
        <v>368</v>
      </c>
      <c r="V39">
        <v>0</v>
      </c>
      <c r="W39">
        <f t="shared" si="4"/>
        <v>368</v>
      </c>
      <c r="X39">
        <v>26</v>
      </c>
      <c r="Y39">
        <v>2</v>
      </c>
      <c r="Z39">
        <f t="shared" si="5"/>
        <v>14.153846153846153</v>
      </c>
      <c r="AA39" t="s">
        <v>16</v>
      </c>
      <c r="AB39">
        <v>2410</v>
      </c>
      <c r="AC39">
        <v>0</v>
      </c>
      <c r="AE39">
        <v>-1077</v>
      </c>
      <c r="AF39">
        <f t="shared" si="6"/>
        <v>1333</v>
      </c>
      <c r="AG39">
        <v>0</v>
      </c>
      <c r="AH39">
        <f t="shared" si="7"/>
        <v>1333</v>
      </c>
      <c r="AI39">
        <v>1637</v>
      </c>
      <c r="AJ39">
        <f t="shared" si="8"/>
        <v>6</v>
      </c>
      <c r="AK39">
        <f t="shared" si="25"/>
        <v>0.81429444105070248</v>
      </c>
      <c r="AL39" t="s">
        <v>19</v>
      </c>
      <c r="AM39">
        <v>2</v>
      </c>
      <c r="AN39">
        <v>0</v>
      </c>
      <c r="AO39">
        <v>0</v>
      </c>
      <c r="AP39">
        <f t="shared" si="9"/>
        <v>2</v>
      </c>
      <c r="AQ39">
        <v>0</v>
      </c>
      <c r="AR39">
        <f t="shared" si="10"/>
        <v>2</v>
      </c>
      <c r="AS39">
        <v>821</v>
      </c>
      <c r="AT39">
        <f t="shared" si="11"/>
        <v>6</v>
      </c>
      <c r="AU39">
        <f t="shared" si="12"/>
        <v>2.4360535931790498E-3</v>
      </c>
      <c r="AV39" t="s">
        <v>20</v>
      </c>
      <c r="AW39">
        <v>4484</v>
      </c>
      <c r="AX39">
        <v>0</v>
      </c>
      <c r="AY39">
        <v>-397</v>
      </c>
      <c r="AZ39">
        <f t="shared" si="13"/>
        <v>4087</v>
      </c>
      <c r="BA39">
        <v>0</v>
      </c>
      <c r="BB39">
        <f t="shared" si="14"/>
        <v>4087</v>
      </c>
      <c r="BC39">
        <v>633</v>
      </c>
      <c r="BD39">
        <f t="shared" si="15"/>
        <v>7</v>
      </c>
      <c r="BE39">
        <f t="shared" si="16"/>
        <v>6.4565560821484995</v>
      </c>
      <c r="BF39" t="s">
        <v>21</v>
      </c>
      <c r="BG39">
        <v>256</v>
      </c>
      <c r="BH39">
        <v>0</v>
      </c>
      <c r="BI39">
        <v>-256</v>
      </c>
      <c r="BJ39">
        <f t="shared" si="17"/>
        <v>0</v>
      </c>
      <c r="BK39">
        <v>0</v>
      </c>
      <c r="BL39">
        <f t="shared" si="18"/>
        <v>0</v>
      </c>
      <c r="BM39">
        <v>119</v>
      </c>
      <c r="BN39">
        <f t="shared" si="19"/>
        <v>5</v>
      </c>
      <c r="BO39">
        <f t="shared" si="20"/>
        <v>0</v>
      </c>
      <c r="BP39" t="s">
        <v>22</v>
      </c>
      <c r="BQ39">
        <v>7</v>
      </c>
      <c r="BR39">
        <v>0</v>
      </c>
      <c r="BS39">
        <v>0</v>
      </c>
      <c r="BT39">
        <f t="shared" si="21"/>
        <v>7</v>
      </c>
      <c r="BU39">
        <v>0</v>
      </c>
      <c r="BV39">
        <f t="shared" si="22"/>
        <v>7</v>
      </c>
      <c r="BW39">
        <v>89</v>
      </c>
      <c r="BX39">
        <f t="shared" si="23"/>
        <v>5</v>
      </c>
      <c r="BY39">
        <f t="shared" si="24"/>
        <v>7.8651685393258425E-2</v>
      </c>
      <c r="BZ39" t="s">
        <v>23</v>
      </c>
      <c r="CA39">
        <v>-35443</v>
      </c>
    </row>
    <row r="40" spans="1:79" ht="17.25" customHeight="1" x14ac:dyDescent="0.3">
      <c r="A40" s="2">
        <v>44557</v>
      </c>
      <c r="B40" t="s">
        <v>100</v>
      </c>
      <c r="C40" t="s">
        <v>101</v>
      </c>
      <c r="D40" t="s">
        <v>27</v>
      </c>
      <c r="E40" t="s">
        <v>4</v>
      </c>
      <c r="F40">
        <v>8301</v>
      </c>
      <c r="G40">
        <v>0</v>
      </c>
      <c r="H40">
        <v>0</v>
      </c>
      <c r="I40">
        <v>-6388</v>
      </c>
      <c r="J40">
        <f t="shared" si="0"/>
        <v>1913</v>
      </c>
      <c r="K40">
        <v>0</v>
      </c>
      <c r="L40">
        <f t="shared" si="1"/>
        <v>1913</v>
      </c>
      <c r="M40">
        <v>2054</v>
      </c>
      <c r="N40">
        <v>1</v>
      </c>
      <c r="O40">
        <f t="shared" si="2"/>
        <v>0.93135345666991232</v>
      </c>
      <c r="P40" t="s">
        <v>15</v>
      </c>
      <c r="Q40">
        <v>24</v>
      </c>
      <c r="R40">
        <v>0</v>
      </c>
      <c r="S40">
        <v>0</v>
      </c>
      <c r="T40">
        <v>0</v>
      </c>
      <c r="U40">
        <f t="shared" si="3"/>
        <v>24</v>
      </c>
      <c r="V40">
        <v>4600</v>
      </c>
      <c r="W40">
        <f t="shared" si="4"/>
        <v>4624</v>
      </c>
      <c r="X40">
        <v>460</v>
      </c>
      <c r="Y40">
        <v>2</v>
      </c>
      <c r="Z40">
        <f t="shared" si="5"/>
        <v>10.052173913043479</v>
      </c>
      <c r="AA40" t="s">
        <v>16</v>
      </c>
      <c r="AB40">
        <v>50169</v>
      </c>
      <c r="AC40">
        <v>0</v>
      </c>
      <c r="AE40">
        <v>-36649</v>
      </c>
      <c r="AF40">
        <f t="shared" si="6"/>
        <v>13520</v>
      </c>
      <c r="AG40">
        <v>5000</v>
      </c>
      <c r="AH40">
        <f t="shared" si="7"/>
        <v>18520</v>
      </c>
      <c r="AI40">
        <v>8249</v>
      </c>
      <c r="AJ40">
        <f t="shared" si="8"/>
        <v>6</v>
      </c>
      <c r="AK40">
        <f t="shared" si="25"/>
        <v>2.2451206206812948</v>
      </c>
      <c r="AL40" t="s">
        <v>19</v>
      </c>
      <c r="AM40">
        <v>6262</v>
      </c>
      <c r="AN40">
        <v>6000</v>
      </c>
      <c r="AO40">
        <v>-5753</v>
      </c>
      <c r="AP40">
        <f t="shared" si="9"/>
        <v>6509</v>
      </c>
      <c r="AQ40">
        <v>13000</v>
      </c>
      <c r="AR40">
        <f t="shared" si="10"/>
        <v>19509</v>
      </c>
      <c r="AS40">
        <v>3543</v>
      </c>
      <c r="AT40">
        <f t="shared" si="11"/>
        <v>6</v>
      </c>
      <c r="AU40">
        <f t="shared" si="12"/>
        <v>5.5063505503810326</v>
      </c>
      <c r="AV40" t="s">
        <v>20</v>
      </c>
      <c r="AW40">
        <v>7470</v>
      </c>
      <c r="AX40">
        <v>0</v>
      </c>
      <c r="AY40">
        <v>-2358</v>
      </c>
      <c r="AZ40">
        <f t="shared" si="13"/>
        <v>5112</v>
      </c>
      <c r="BA40">
        <f>23000+3000</f>
        <v>26000</v>
      </c>
      <c r="BB40">
        <f t="shared" si="14"/>
        <v>31112</v>
      </c>
      <c r="BC40">
        <v>2607</v>
      </c>
      <c r="BD40">
        <f t="shared" si="15"/>
        <v>7</v>
      </c>
      <c r="BE40">
        <f t="shared" si="16"/>
        <v>11.934023782125047</v>
      </c>
      <c r="BF40" t="s">
        <v>21</v>
      </c>
      <c r="BG40">
        <v>3748</v>
      </c>
      <c r="BH40">
        <v>0</v>
      </c>
      <c r="BI40">
        <v>-3539</v>
      </c>
      <c r="BJ40">
        <f t="shared" si="17"/>
        <v>209</v>
      </c>
      <c r="BK40">
        <v>4400</v>
      </c>
      <c r="BL40">
        <f t="shared" si="18"/>
        <v>4609</v>
      </c>
      <c r="BM40">
        <v>1129</v>
      </c>
      <c r="BN40">
        <f t="shared" si="19"/>
        <v>5</v>
      </c>
      <c r="BO40">
        <f t="shared" si="20"/>
        <v>4.0823737821080606</v>
      </c>
      <c r="BP40" t="s">
        <v>22</v>
      </c>
      <c r="BQ40">
        <v>144</v>
      </c>
      <c r="BR40">
        <v>0</v>
      </c>
      <c r="BS40">
        <v>-1</v>
      </c>
      <c r="BT40">
        <f t="shared" si="21"/>
        <v>143</v>
      </c>
      <c r="BU40">
        <v>10000</v>
      </c>
      <c r="BV40">
        <f t="shared" si="22"/>
        <v>10143</v>
      </c>
      <c r="BW40">
        <v>848</v>
      </c>
      <c r="BX40">
        <f t="shared" si="23"/>
        <v>5</v>
      </c>
      <c r="BY40">
        <f t="shared" si="24"/>
        <v>11.961084905660377</v>
      </c>
      <c r="BZ40" t="s">
        <v>23</v>
      </c>
      <c r="CA40">
        <v>2300</v>
      </c>
    </row>
    <row r="41" spans="1:79" ht="17.25" customHeight="1" x14ac:dyDescent="0.3">
      <c r="A41" s="2">
        <v>44557</v>
      </c>
      <c r="B41" t="s">
        <v>102</v>
      </c>
      <c r="C41" t="s">
        <v>103</v>
      </c>
      <c r="D41" t="s">
        <v>27</v>
      </c>
      <c r="E41" t="s">
        <v>4</v>
      </c>
      <c r="F41">
        <v>1332</v>
      </c>
      <c r="G41">
        <v>0</v>
      </c>
      <c r="H41">
        <v>0</v>
      </c>
      <c r="I41">
        <v>-194</v>
      </c>
      <c r="J41">
        <f t="shared" si="0"/>
        <v>1138</v>
      </c>
      <c r="K41">
        <v>0</v>
      </c>
      <c r="L41">
        <f t="shared" si="1"/>
        <v>1138</v>
      </c>
      <c r="M41">
        <v>209</v>
      </c>
      <c r="N41">
        <v>1</v>
      </c>
      <c r="O41">
        <f t="shared" si="2"/>
        <v>5.4449760765550241</v>
      </c>
      <c r="P41" t="s">
        <v>15</v>
      </c>
      <c r="Q41">
        <v>0</v>
      </c>
      <c r="R41">
        <v>0</v>
      </c>
      <c r="S41">
        <v>0</v>
      </c>
      <c r="T41">
        <v>0</v>
      </c>
      <c r="U41">
        <f t="shared" si="3"/>
        <v>0</v>
      </c>
      <c r="V41">
        <v>0</v>
      </c>
      <c r="W41">
        <f t="shared" si="4"/>
        <v>0</v>
      </c>
      <c r="X41">
        <v>44</v>
      </c>
      <c r="Y41">
        <v>2</v>
      </c>
      <c r="Z41">
        <f t="shared" si="5"/>
        <v>0</v>
      </c>
      <c r="AA41" t="s">
        <v>16</v>
      </c>
      <c r="AB41">
        <v>3368</v>
      </c>
      <c r="AC41">
        <v>0</v>
      </c>
      <c r="AE41">
        <v>-75</v>
      </c>
      <c r="AF41">
        <f t="shared" si="6"/>
        <v>3293</v>
      </c>
      <c r="AG41">
        <v>0</v>
      </c>
      <c r="AH41">
        <f t="shared" si="7"/>
        <v>3293</v>
      </c>
      <c r="AI41">
        <v>220</v>
      </c>
      <c r="AJ41">
        <f t="shared" si="8"/>
        <v>6</v>
      </c>
      <c r="AK41">
        <f t="shared" si="25"/>
        <v>14.968181818181819</v>
      </c>
      <c r="AL41" t="s">
        <v>19</v>
      </c>
      <c r="AM41">
        <v>655</v>
      </c>
      <c r="AN41">
        <v>70</v>
      </c>
      <c r="AO41">
        <v>-10</v>
      </c>
      <c r="AP41">
        <f t="shared" si="9"/>
        <v>715</v>
      </c>
      <c r="AQ41">
        <v>0</v>
      </c>
      <c r="AR41">
        <f t="shared" si="10"/>
        <v>715</v>
      </c>
      <c r="AS41">
        <v>69</v>
      </c>
      <c r="AT41">
        <f t="shared" si="11"/>
        <v>6</v>
      </c>
      <c r="AU41">
        <f t="shared" si="12"/>
        <v>10.362318840579711</v>
      </c>
      <c r="AV41" t="s">
        <v>20</v>
      </c>
      <c r="AW41">
        <v>1704</v>
      </c>
      <c r="AX41">
        <v>0</v>
      </c>
      <c r="AY41">
        <v>-50</v>
      </c>
      <c r="AZ41">
        <f t="shared" si="13"/>
        <v>1654</v>
      </c>
      <c r="BA41">
        <v>0</v>
      </c>
      <c r="BB41">
        <f t="shared" si="14"/>
        <v>1654</v>
      </c>
      <c r="BC41">
        <v>105</v>
      </c>
      <c r="BD41">
        <f t="shared" si="15"/>
        <v>7</v>
      </c>
      <c r="BE41">
        <f t="shared" si="16"/>
        <v>15.752380952380953</v>
      </c>
      <c r="BF41" t="s">
        <v>21</v>
      </c>
      <c r="BG41">
        <v>56</v>
      </c>
      <c r="BH41">
        <v>50</v>
      </c>
      <c r="BI41">
        <v>-50</v>
      </c>
      <c r="BJ41">
        <f t="shared" si="17"/>
        <v>56</v>
      </c>
      <c r="BK41">
        <v>0</v>
      </c>
      <c r="BL41">
        <f t="shared" si="18"/>
        <v>56</v>
      </c>
      <c r="BM41">
        <v>25</v>
      </c>
      <c r="BN41">
        <f t="shared" si="19"/>
        <v>5</v>
      </c>
      <c r="BO41">
        <f t="shared" si="20"/>
        <v>2.2400000000000002</v>
      </c>
      <c r="BP41" t="s">
        <v>22</v>
      </c>
      <c r="BQ41">
        <v>502</v>
      </c>
      <c r="BR41">
        <v>0</v>
      </c>
      <c r="BS41">
        <v>-119</v>
      </c>
      <c r="BT41">
        <f t="shared" si="21"/>
        <v>383</v>
      </c>
      <c r="BU41">
        <v>0</v>
      </c>
      <c r="BV41">
        <f t="shared" si="22"/>
        <v>383</v>
      </c>
      <c r="BW41">
        <v>36</v>
      </c>
      <c r="BX41">
        <f t="shared" si="23"/>
        <v>5</v>
      </c>
      <c r="BY41">
        <f t="shared" si="24"/>
        <v>10.638888888888889</v>
      </c>
      <c r="BZ41" t="s">
        <v>23</v>
      </c>
      <c r="CA41">
        <v>100</v>
      </c>
    </row>
    <row r="42" spans="1:79" ht="17.25" customHeight="1" x14ac:dyDescent="0.3">
      <c r="A42" s="2">
        <v>44557</v>
      </c>
      <c r="B42" t="s">
        <v>104</v>
      </c>
      <c r="C42" t="s">
        <v>105</v>
      </c>
      <c r="D42" t="s">
        <v>27</v>
      </c>
      <c r="E42" t="s">
        <v>4</v>
      </c>
      <c r="F42">
        <v>724</v>
      </c>
      <c r="G42">
        <v>0</v>
      </c>
      <c r="H42">
        <v>0</v>
      </c>
      <c r="I42">
        <v>-350</v>
      </c>
      <c r="J42">
        <f t="shared" si="0"/>
        <v>374</v>
      </c>
      <c r="K42">
        <v>0</v>
      </c>
      <c r="L42">
        <f t="shared" si="1"/>
        <v>374</v>
      </c>
      <c r="M42">
        <v>81</v>
      </c>
      <c r="N42">
        <v>1</v>
      </c>
      <c r="O42">
        <f t="shared" si="2"/>
        <v>4.617283950617284</v>
      </c>
      <c r="P42" t="s">
        <v>15</v>
      </c>
      <c r="Q42">
        <v>8</v>
      </c>
      <c r="R42">
        <v>0</v>
      </c>
      <c r="S42">
        <v>0</v>
      </c>
      <c r="T42">
        <v>0</v>
      </c>
      <c r="U42">
        <f t="shared" si="3"/>
        <v>8</v>
      </c>
      <c r="V42">
        <v>800</v>
      </c>
      <c r="W42">
        <f t="shared" si="4"/>
        <v>808</v>
      </c>
      <c r="X42">
        <v>21</v>
      </c>
      <c r="Y42">
        <v>2</v>
      </c>
      <c r="Z42">
        <f t="shared" si="5"/>
        <v>38.476190476190474</v>
      </c>
      <c r="AA42" t="s">
        <v>16</v>
      </c>
      <c r="AB42">
        <v>49</v>
      </c>
      <c r="AC42">
        <v>0</v>
      </c>
      <c r="AE42">
        <v>-32</v>
      </c>
      <c r="AF42">
        <f t="shared" si="6"/>
        <v>17</v>
      </c>
      <c r="AG42">
        <f>1600+1400</f>
        <v>3000</v>
      </c>
      <c r="AH42">
        <f t="shared" si="7"/>
        <v>3017</v>
      </c>
      <c r="AI42">
        <v>34</v>
      </c>
      <c r="AJ42">
        <f t="shared" si="8"/>
        <v>6</v>
      </c>
      <c r="AK42">
        <f t="shared" si="25"/>
        <v>88.735294117647058</v>
      </c>
      <c r="AL42" t="s">
        <v>19</v>
      </c>
      <c r="AM42">
        <v>369</v>
      </c>
      <c r="AN42">
        <v>0</v>
      </c>
      <c r="AO42">
        <v>0</v>
      </c>
      <c r="AP42">
        <f t="shared" si="9"/>
        <v>369</v>
      </c>
      <c r="AQ42">
        <v>1400</v>
      </c>
      <c r="AR42">
        <f t="shared" si="10"/>
        <v>1769</v>
      </c>
      <c r="AS42">
        <v>27</v>
      </c>
      <c r="AT42">
        <f t="shared" si="11"/>
        <v>6</v>
      </c>
      <c r="AU42">
        <f t="shared" si="12"/>
        <v>65.518518518518519</v>
      </c>
      <c r="AV42" t="s">
        <v>20</v>
      </c>
      <c r="AW42">
        <v>25</v>
      </c>
      <c r="AX42">
        <v>0</v>
      </c>
      <c r="AY42">
        <v>-10</v>
      </c>
      <c r="AZ42">
        <f t="shared" si="13"/>
        <v>15</v>
      </c>
      <c r="BA42">
        <v>3050</v>
      </c>
      <c r="BB42">
        <f t="shared" si="14"/>
        <v>3065</v>
      </c>
      <c r="BC42">
        <v>12</v>
      </c>
      <c r="BD42">
        <f t="shared" si="15"/>
        <v>7</v>
      </c>
      <c r="BE42">
        <f t="shared" si="16"/>
        <v>255.41666666666666</v>
      </c>
      <c r="BF42" t="s">
        <v>21</v>
      </c>
      <c r="BG42">
        <v>201</v>
      </c>
      <c r="BH42">
        <v>0</v>
      </c>
      <c r="BI42">
        <v>-25</v>
      </c>
      <c r="BJ42">
        <f t="shared" si="17"/>
        <v>176</v>
      </c>
      <c r="BK42">
        <v>1200</v>
      </c>
      <c r="BL42">
        <f t="shared" si="18"/>
        <v>1376</v>
      </c>
      <c r="BM42">
        <v>9</v>
      </c>
      <c r="BN42">
        <f t="shared" si="19"/>
        <v>5</v>
      </c>
      <c r="BO42">
        <f t="shared" si="20"/>
        <v>152.88888888888889</v>
      </c>
      <c r="BP42" t="s">
        <v>22</v>
      </c>
      <c r="BQ42">
        <v>92</v>
      </c>
      <c r="BR42">
        <v>0</v>
      </c>
      <c r="BS42">
        <v>-91</v>
      </c>
      <c r="BT42">
        <f t="shared" si="21"/>
        <v>1</v>
      </c>
      <c r="BU42">
        <v>1200</v>
      </c>
      <c r="BV42">
        <f t="shared" si="22"/>
        <v>1201</v>
      </c>
      <c r="BW42">
        <v>23</v>
      </c>
      <c r="BX42">
        <f t="shared" si="23"/>
        <v>5</v>
      </c>
      <c r="BY42">
        <f t="shared" si="24"/>
        <v>52.217391304347828</v>
      </c>
      <c r="BZ42" t="s">
        <v>23</v>
      </c>
      <c r="CA42">
        <v>-11800</v>
      </c>
    </row>
    <row r="43" spans="1:79" ht="17.25" customHeight="1" x14ac:dyDescent="0.3">
      <c r="A43" s="2">
        <v>44557</v>
      </c>
      <c r="B43" t="s">
        <v>106</v>
      </c>
      <c r="C43" t="s">
        <v>107</v>
      </c>
      <c r="D43" t="s">
        <v>27</v>
      </c>
      <c r="E43" t="s">
        <v>4</v>
      </c>
      <c r="F43">
        <v>298</v>
      </c>
      <c r="G43">
        <v>0</v>
      </c>
      <c r="H43">
        <v>0</v>
      </c>
      <c r="I43">
        <v>-128</v>
      </c>
      <c r="J43">
        <f t="shared" si="0"/>
        <v>170</v>
      </c>
      <c r="K43">
        <v>0</v>
      </c>
      <c r="L43">
        <f t="shared" si="1"/>
        <v>170</v>
      </c>
      <c r="M43">
        <v>71</v>
      </c>
      <c r="N43">
        <v>1</v>
      </c>
      <c r="O43">
        <f t="shared" si="2"/>
        <v>2.3943661971830985</v>
      </c>
      <c r="P43" t="s">
        <v>15</v>
      </c>
      <c r="Q43">
        <v>442</v>
      </c>
      <c r="R43">
        <v>0</v>
      </c>
      <c r="S43">
        <v>0</v>
      </c>
      <c r="T43">
        <v>-20</v>
      </c>
      <c r="U43">
        <f t="shared" si="3"/>
        <v>422</v>
      </c>
      <c r="V43">
        <v>0</v>
      </c>
      <c r="W43">
        <f t="shared" si="4"/>
        <v>422</v>
      </c>
      <c r="X43">
        <v>19</v>
      </c>
      <c r="Y43">
        <v>2</v>
      </c>
      <c r="Z43">
        <f t="shared" si="5"/>
        <v>22.210526315789473</v>
      </c>
      <c r="AA43" t="s">
        <v>16</v>
      </c>
      <c r="AB43">
        <v>162</v>
      </c>
      <c r="AC43">
        <v>0</v>
      </c>
      <c r="AE43">
        <v>-74</v>
      </c>
      <c r="AF43">
        <f t="shared" si="6"/>
        <v>88</v>
      </c>
      <c r="AG43">
        <v>0</v>
      </c>
      <c r="AH43">
        <f t="shared" si="7"/>
        <v>88</v>
      </c>
      <c r="AI43">
        <v>12</v>
      </c>
      <c r="AJ43">
        <f t="shared" si="8"/>
        <v>6</v>
      </c>
      <c r="AK43">
        <f t="shared" si="25"/>
        <v>7.333333333333333</v>
      </c>
      <c r="AL43" t="s">
        <v>19</v>
      </c>
      <c r="AM43">
        <v>1085</v>
      </c>
      <c r="AN43">
        <v>0</v>
      </c>
      <c r="AO43">
        <v>-20</v>
      </c>
      <c r="AP43">
        <f t="shared" si="9"/>
        <v>1065</v>
      </c>
      <c r="AQ43">
        <v>0</v>
      </c>
      <c r="AR43">
        <f t="shared" si="10"/>
        <v>1065</v>
      </c>
      <c r="AS43">
        <v>10</v>
      </c>
      <c r="AT43">
        <f t="shared" si="11"/>
        <v>6</v>
      </c>
      <c r="AU43">
        <f t="shared" si="12"/>
        <v>106.5</v>
      </c>
      <c r="AV43" t="s">
        <v>20</v>
      </c>
      <c r="AW43">
        <v>245</v>
      </c>
      <c r="AX43">
        <v>0</v>
      </c>
      <c r="AY43">
        <v>-10</v>
      </c>
      <c r="AZ43">
        <f t="shared" si="13"/>
        <v>235</v>
      </c>
      <c r="BA43">
        <v>0</v>
      </c>
      <c r="BB43">
        <f t="shared" si="14"/>
        <v>235</v>
      </c>
      <c r="BC43">
        <v>2</v>
      </c>
      <c r="BD43">
        <f t="shared" si="15"/>
        <v>7</v>
      </c>
      <c r="BE43">
        <f t="shared" si="16"/>
        <v>117.5</v>
      </c>
      <c r="BF43" t="s">
        <v>21</v>
      </c>
      <c r="BG43">
        <v>479</v>
      </c>
      <c r="BH43">
        <v>0</v>
      </c>
      <c r="BI43">
        <v>-15</v>
      </c>
      <c r="BJ43">
        <f t="shared" si="17"/>
        <v>464</v>
      </c>
      <c r="BK43">
        <v>0</v>
      </c>
      <c r="BL43">
        <f t="shared" si="18"/>
        <v>464</v>
      </c>
      <c r="BM43">
        <v>8</v>
      </c>
      <c r="BN43">
        <f t="shared" si="19"/>
        <v>5</v>
      </c>
      <c r="BO43">
        <f t="shared" si="20"/>
        <v>58</v>
      </c>
      <c r="BP43" t="s">
        <v>22</v>
      </c>
      <c r="BQ43">
        <v>952</v>
      </c>
      <c r="BR43">
        <v>0</v>
      </c>
      <c r="BS43">
        <v>-75</v>
      </c>
      <c r="BT43">
        <f t="shared" si="21"/>
        <v>877</v>
      </c>
      <c r="BU43">
        <v>0</v>
      </c>
      <c r="BV43">
        <f t="shared" si="22"/>
        <v>877</v>
      </c>
      <c r="BW43">
        <v>21</v>
      </c>
      <c r="BX43">
        <f t="shared" si="23"/>
        <v>5</v>
      </c>
      <c r="BY43">
        <f t="shared" si="24"/>
        <v>41.761904761904759</v>
      </c>
      <c r="BZ43" t="s">
        <v>23</v>
      </c>
      <c r="CA43">
        <v>0</v>
      </c>
    </row>
    <row r="44" spans="1:79" ht="17.25" customHeight="1" x14ac:dyDescent="0.3">
      <c r="A44" s="2">
        <v>44557</v>
      </c>
      <c r="B44" t="s">
        <v>108</v>
      </c>
      <c r="C44" t="s">
        <v>109</v>
      </c>
      <c r="D44" t="s">
        <v>27</v>
      </c>
      <c r="E44" t="s">
        <v>4</v>
      </c>
      <c r="F44">
        <v>461</v>
      </c>
      <c r="G44">
        <v>0</v>
      </c>
      <c r="H44">
        <v>0</v>
      </c>
      <c r="I44">
        <v>0</v>
      </c>
      <c r="J44">
        <f t="shared" si="0"/>
        <v>461</v>
      </c>
      <c r="K44">
        <v>0</v>
      </c>
      <c r="L44">
        <f t="shared" si="1"/>
        <v>461</v>
      </c>
      <c r="M44">
        <v>12</v>
      </c>
      <c r="N44">
        <v>1</v>
      </c>
      <c r="O44">
        <f t="shared" si="2"/>
        <v>38.416666666666664</v>
      </c>
      <c r="P44" t="s">
        <v>15</v>
      </c>
      <c r="Q44">
        <v>20</v>
      </c>
      <c r="R44">
        <v>0</v>
      </c>
      <c r="S44">
        <v>0</v>
      </c>
      <c r="T44">
        <v>0</v>
      </c>
      <c r="U44">
        <f t="shared" si="3"/>
        <v>20</v>
      </c>
      <c r="V44">
        <v>0</v>
      </c>
      <c r="W44">
        <f t="shared" si="4"/>
        <v>20</v>
      </c>
      <c r="X44">
        <v>1</v>
      </c>
      <c r="Y44">
        <v>2</v>
      </c>
      <c r="Z44">
        <f t="shared" si="5"/>
        <v>20</v>
      </c>
      <c r="AA44" t="s">
        <v>16</v>
      </c>
      <c r="AB44">
        <v>2662</v>
      </c>
      <c r="AC44">
        <v>0</v>
      </c>
      <c r="AE44">
        <v>0</v>
      </c>
      <c r="AF44">
        <f t="shared" si="6"/>
        <v>2662</v>
      </c>
      <c r="AG44">
        <v>0</v>
      </c>
      <c r="AH44">
        <f t="shared" si="7"/>
        <v>2662</v>
      </c>
      <c r="AI44">
        <v>17</v>
      </c>
      <c r="AJ44">
        <f t="shared" si="8"/>
        <v>6</v>
      </c>
      <c r="AK44">
        <f>IFERROR(AH44/AI44,0)</f>
        <v>156.58823529411765</v>
      </c>
      <c r="AL44" t="s">
        <v>19</v>
      </c>
      <c r="AM44">
        <v>340</v>
      </c>
      <c r="AN44">
        <v>0</v>
      </c>
      <c r="AO44">
        <v>0</v>
      </c>
      <c r="AP44">
        <f t="shared" si="9"/>
        <v>340</v>
      </c>
      <c r="AQ44">
        <v>0</v>
      </c>
      <c r="AR44">
        <f t="shared" si="10"/>
        <v>340</v>
      </c>
      <c r="AS44">
        <v>6</v>
      </c>
      <c r="AT44">
        <f t="shared" si="11"/>
        <v>6</v>
      </c>
      <c r="AU44">
        <f t="shared" si="12"/>
        <v>56.666666666666664</v>
      </c>
      <c r="AV44" t="s">
        <v>20</v>
      </c>
      <c r="AW44">
        <v>534</v>
      </c>
      <c r="AX44">
        <v>0</v>
      </c>
      <c r="AY44">
        <v>0</v>
      </c>
      <c r="AZ44">
        <f t="shared" si="13"/>
        <v>534</v>
      </c>
      <c r="BA44">
        <v>0</v>
      </c>
      <c r="BB44">
        <f t="shared" si="14"/>
        <v>534</v>
      </c>
      <c r="BC44">
        <v>7</v>
      </c>
      <c r="BD44">
        <f t="shared" si="15"/>
        <v>7</v>
      </c>
      <c r="BE44">
        <f t="shared" si="16"/>
        <v>76.285714285714292</v>
      </c>
      <c r="BF44" t="s">
        <v>21</v>
      </c>
      <c r="BG44">
        <v>140</v>
      </c>
      <c r="BH44">
        <v>0</v>
      </c>
      <c r="BI44">
        <v>0</v>
      </c>
      <c r="BJ44">
        <f t="shared" si="17"/>
        <v>140</v>
      </c>
      <c r="BK44">
        <v>0</v>
      </c>
      <c r="BL44">
        <f t="shared" si="18"/>
        <v>140</v>
      </c>
      <c r="BM44">
        <v>2</v>
      </c>
      <c r="BN44">
        <f t="shared" si="19"/>
        <v>5</v>
      </c>
      <c r="BO44">
        <f t="shared" si="20"/>
        <v>70</v>
      </c>
      <c r="BP44" t="s">
        <v>22</v>
      </c>
      <c r="BQ44">
        <v>740</v>
      </c>
      <c r="BR44">
        <v>0</v>
      </c>
      <c r="BS44">
        <v>0</v>
      </c>
      <c r="BT44">
        <f t="shared" si="21"/>
        <v>740</v>
      </c>
      <c r="BU44">
        <v>0</v>
      </c>
      <c r="BV44">
        <f t="shared" si="22"/>
        <v>740</v>
      </c>
      <c r="BW44">
        <v>6</v>
      </c>
      <c r="BX44">
        <f t="shared" si="23"/>
        <v>5</v>
      </c>
      <c r="BY44">
        <f t="shared" si="24"/>
        <v>123.33333333333333</v>
      </c>
      <c r="BZ44" t="s">
        <v>23</v>
      </c>
      <c r="CA44">
        <v>0</v>
      </c>
    </row>
    <row r="45" spans="1:79" ht="17.25" customHeight="1" x14ac:dyDescent="0.3">
      <c r="A45" s="2">
        <v>44557</v>
      </c>
      <c r="B45" t="s">
        <v>110</v>
      </c>
      <c r="C45" t="s">
        <v>111</v>
      </c>
      <c r="D45" t="s">
        <v>27</v>
      </c>
      <c r="E45" t="s">
        <v>4</v>
      </c>
      <c r="F45">
        <v>2673</v>
      </c>
      <c r="G45">
        <v>2057</v>
      </c>
      <c r="H45">
        <v>0</v>
      </c>
      <c r="I45">
        <v>-232</v>
      </c>
      <c r="J45">
        <f t="shared" si="0"/>
        <v>4498</v>
      </c>
      <c r="K45">
        <v>0</v>
      </c>
      <c r="L45">
        <f t="shared" si="1"/>
        <v>4498</v>
      </c>
      <c r="M45">
        <v>330</v>
      </c>
      <c r="N45">
        <v>1</v>
      </c>
      <c r="O45">
        <f t="shared" si="2"/>
        <v>13.630303030303031</v>
      </c>
      <c r="P45" t="s">
        <v>15</v>
      </c>
      <c r="Q45">
        <v>1138</v>
      </c>
      <c r="R45">
        <v>775</v>
      </c>
      <c r="S45">
        <v>0</v>
      </c>
      <c r="T45">
        <v>-20</v>
      </c>
      <c r="U45">
        <f t="shared" si="3"/>
        <v>1893</v>
      </c>
      <c r="V45">
        <v>0</v>
      </c>
      <c r="W45">
        <f t="shared" si="4"/>
        <v>1893</v>
      </c>
      <c r="X45">
        <v>61</v>
      </c>
      <c r="Y45">
        <v>2</v>
      </c>
      <c r="Z45">
        <f t="shared" si="5"/>
        <v>31.032786885245901</v>
      </c>
      <c r="AA45" t="s">
        <v>16</v>
      </c>
      <c r="AB45">
        <v>19298</v>
      </c>
      <c r="AC45">
        <v>0</v>
      </c>
      <c r="AE45">
        <v>-231</v>
      </c>
      <c r="AF45">
        <f t="shared" si="6"/>
        <v>19067</v>
      </c>
      <c r="AG45">
        <v>0</v>
      </c>
      <c r="AH45">
        <f t="shared" si="7"/>
        <v>19067</v>
      </c>
      <c r="AI45">
        <v>533</v>
      </c>
      <c r="AJ45">
        <f t="shared" si="8"/>
        <v>6</v>
      </c>
      <c r="AK45">
        <f t="shared" si="25"/>
        <v>35.772983114446532</v>
      </c>
      <c r="AL45" t="s">
        <v>19</v>
      </c>
      <c r="AM45">
        <v>4635</v>
      </c>
      <c r="AN45">
        <v>1704</v>
      </c>
      <c r="AO45">
        <v>-71</v>
      </c>
      <c r="AP45">
        <f t="shared" si="9"/>
        <v>6268</v>
      </c>
      <c r="AQ45">
        <v>0</v>
      </c>
      <c r="AR45">
        <f t="shared" si="10"/>
        <v>6268</v>
      </c>
      <c r="AS45">
        <v>161</v>
      </c>
      <c r="AT45">
        <f t="shared" si="11"/>
        <v>6</v>
      </c>
      <c r="AU45">
        <f t="shared" si="12"/>
        <v>38.931677018633543</v>
      </c>
      <c r="AV45" t="s">
        <v>20</v>
      </c>
      <c r="AW45">
        <v>5582</v>
      </c>
      <c r="AX45">
        <v>2520</v>
      </c>
      <c r="AY45">
        <v>-390</v>
      </c>
      <c r="AZ45">
        <f t="shared" si="13"/>
        <v>7712</v>
      </c>
      <c r="BA45">
        <v>0</v>
      </c>
      <c r="BB45">
        <f t="shared" si="14"/>
        <v>7712</v>
      </c>
      <c r="BC45">
        <v>203</v>
      </c>
      <c r="BD45">
        <f t="shared" si="15"/>
        <v>7</v>
      </c>
      <c r="BE45">
        <f t="shared" si="16"/>
        <v>37.990147783251231</v>
      </c>
      <c r="BF45" t="s">
        <v>21</v>
      </c>
      <c r="BG45">
        <v>1027</v>
      </c>
      <c r="BH45">
        <v>2480</v>
      </c>
      <c r="BI45">
        <v>-460</v>
      </c>
      <c r="BJ45">
        <f t="shared" si="17"/>
        <v>3047</v>
      </c>
      <c r="BK45">
        <v>0</v>
      </c>
      <c r="BL45">
        <f t="shared" si="18"/>
        <v>3047</v>
      </c>
      <c r="BM45">
        <v>227</v>
      </c>
      <c r="BN45">
        <f t="shared" si="19"/>
        <v>5</v>
      </c>
      <c r="BO45">
        <f t="shared" si="20"/>
        <v>13.422907488986784</v>
      </c>
      <c r="BP45" t="s">
        <v>22</v>
      </c>
      <c r="BQ45">
        <v>4738</v>
      </c>
      <c r="BR45">
        <v>163</v>
      </c>
      <c r="BS45">
        <v>-151</v>
      </c>
      <c r="BT45">
        <f t="shared" si="21"/>
        <v>4750</v>
      </c>
      <c r="BU45">
        <v>0</v>
      </c>
      <c r="BV45">
        <f t="shared" si="22"/>
        <v>4750</v>
      </c>
      <c r="BW45">
        <v>142</v>
      </c>
      <c r="BX45">
        <f t="shared" si="23"/>
        <v>5</v>
      </c>
      <c r="BY45">
        <f t="shared" si="24"/>
        <v>33.450704225352112</v>
      </c>
      <c r="BZ45" t="s">
        <v>23</v>
      </c>
      <c r="CA45">
        <v>11600</v>
      </c>
    </row>
    <row r="46" spans="1:79" ht="17.25" customHeight="1" x14ac:dyDescent="0.3">
      <c r="A46" s="2">
        <v>44557</v>
      </c>
      <c r="B46" t="s">
        <v>112</v>
      </c>
      <c r="C46" t="s">
        <v>113</v>
      </c>
      <c r="D46" t="s">
        <v>27</v>
      </c>
      <c r="E46" t="s">
        <v>4</v>
      </c>
      <c r="F46">
        <v>2351</v>
      </c>
      <c r="G46">
        <v>840</v>
      </c>
      <c r="H46">
        <v>0</v>
      </c>
      <c r="I46">
        <v>-432</v>
      </c>
      <c r="J46">
        <f t="shared" si="0"/>
        <v>2759</v>
      </c>
      <c r="K46">
        <v>0</v>
      </c>
      <c r="L46">
        <f t="shared" si="1"/>
        <v>2759</v>
      </c>
      <c r="M46">
        <v>184</v>
      </c>
      <c r="N46">
        <v>1</v>
      </c>
      <c r="O46">
        <f t="shared" si="2"/>
        <v>14.994565217391305</v>
      </c>
      <c r="P46" t="s">
        <v>15</v>
      </c>
      <c r="Q46">
        <v>338</v>
      </c>
      <c r="R46">
        <v>290</v>
      </c>
      <c r="S46">
        <v>0</v>
      </c>
      <c r="T46">
        <v>-11</v>
      </c>
      <c r="U46">
        <f t="shared" si="3"/>
        <v>617</v>
      </c>
      <c r="V46">
        <v>2000</v>
      </c>
      <c r="W46">
        <f t="shared" si="4"/>
        <v>2617</v>
      </c>
      <c r="X46">
        <v>85</v>
      </c>
      <c r="Y46">
        <v>2</v>
      </c>
      <c r="Z46">
        <f t="shared" si="5"/>
        <v>30.788235294117648</v>
      </c>
      <c r="AA46" t="s">
        <v>16</v>
      </c>
      <c r="AB46">
        <v>9437</v>
      </c>
      <c r="AC46">
        <v>0</v>
      </c>
      <c r="AE46">
        <v>-121</v>
      </c>
      <c r="AF46">
        <f t="shared" si="6"/>
        <v>9316</v>
      </c>
      <c r="AG46">
        <v>0</v>
      </c>
      <c r="AH46">
        <f t="shared" si="7"/>
        <v>9316</v>
      </c>
      <c r="AI46">
        <v>417</v>
      </c>
      <c r="AJ46">
        <f t="shared" si="8"/>
        <v>6</v>
      </c>
      <c r="AK46">
        <f t="shared" si="25"/>
        <v>22.34052757793765</v>
      </c>
      <c r="AL46" t="s">
        <v>19</v>
      </c>
      <c r="AM46">
        <v>3090</v>
      </c>
      <c r="AN46">
        <v>1850</v>
      </c>
      <c r="AO46">
        <v>-145</v>
      </c>
      <c r="AP46">
        <f t="shared" si="9"/>
        <v>4795</v>
      </c>
      <c r="AQ46">
        <v>0</v>
      </c>
      <c r="AR46">
        <f t="shared" si="10"/>
        <v>4795</v>
      </c>
      <c r="AS46">
        <v>166</v>
      </c>
      <c r="AT46">
        <f t="shared" si="11"/>
        <v>6</v>
      </c>
      <c r="AU46">
        <f t="shared" si="12"/>
        <v>28.8855421686747</v>
      </c>
      <c r="AV46" t="s">
        <v>20</v>
      </c>
      <c r="AW46">
        <v>6240</v>
      </c>
      <c r="AX46">
        <v>3180</v>
      </c>
      <c r="AY46">
        <v>-216</v>
      </c>
      <c r="AZ46">
        <f t="shared" si="13"/>
        <v>9204</v>
      </c>
      <c r="BA46">
        <v>0</v>
      </c>
      <c r="BB46">
        <f t="shared" si="14"/>
        <v>9204</v>
      </c>
      <c r="BC46">
        <v>161</v>
      </c>
      <c r="BD46">
        <f t="shared" si="15"/>
        <v>7</v>
      </c>
      <c r="BE46">
        <f t="shared" si="16"/>
        <v>57.16770186335404</v>
      </c>
      <c r="BF46" t="s">
        <v>21</v>
      </c>
      <c r="BG46">
        <v>780</v>
      </c>
      <c r="BH46">
        <v>2405</v>
      </c>
      <c r="BI46">
        <v>-65</v>
      </c>
      <c r="BJ46">
        <f t="shared" si="17"/>
        <v>3120</v>
      </c>
      <c r="BK46">
        <v>0</v>
      </c>
      <c r="BL46">
        <f t="shared" si="18"/>
        <v>3120</v>
      </c>
      <c r="BM46">
        <v>93</v>
      </c>
      <c r="BN46">
        <f t="shared" si="19"/>
        <v>5</v>
      </c>
      <c r="BO46">
        <f t="shared" si="20"/>
        <v>33.548387096774192</v>
      </c>
      <c r="BP46" t="s">
        <v>22</v>
      </c>
      <c r="BQ46">
        <v>1396</v>
      </c>
      <c r="BR46">
        <v>1180</v>
      </c>
      <c r="BS46">
        <v>-22</v>
      </c>
      <c r="BT46">
        <f t="shared" si="21"/>
        <v>2554</v>
      </c>
      <c r="BU46">
        <v>0</v>
      </c>
      <c r="BV46">
        <f t="shared" si="22"/>
        <v>2554</v>
      </c>
      <c r="BW46">
        <v>78</v>
      </c>
      <c r="BX46">
        <f t="shared" si="23"/>
        <v>5</v>
      </c>
      <c r="BY46">
        <f t="shared" si="24"/>
        <v>32.743589743589745</v>
      </c>
      <c r="BZ46" t="s">
        <v>23</v>
      </c>
      <c r="CA46">
        <v>19313</v>
      </c>
    </row>
    <row r="47" spans="1:79" ht="17.25" customHeight="1" x14ac:dyDescent="0.3">
      <c r="A47" s="2">
        <v>44557</v>
      </c>
      <c r="B47" t="s">
        <v>114</v>
      </c>
      <c r="C47" t="s">
        <v>115</v>
      </c>
      <c r="D47" t="s">
        <v>27</v>
      </c>
      <c r="E47" t="s">
        <v>4</v>
      </c>
      <c r="F47">
        <v>3</v>
      </c>
      <c r="G47">
        <v>70</v>
      </c>
      <c r="H47">
        <v>0</v>
      </c>
      <c r="I47">
        <v>0</v>
      </c>
      <c r="J47">
        <f t="shared" si="0"/>
        <v>73</v>
      </c>
      <c r="K47">
        <v>0</v>
      </c>
      <c r="L47">
        <f t="shared" si="1"/>
        <v>73</v>
      </c>
      <c r="M47">
        <v>57</v>
      </c>
      <c r="N47">
        <v>1</v>
      </c>
      <c r="O47">
        <f t="shared" si="2"/>
        <v>1.2807017543859649</v>
      </c>
      <c r="P47" t="s">
        <v>15</v>
      </c>
      <c r="Q47">
        <v>330</v>
      </c>
      <c r="R47">
        <v>200</v>
      </c>
      <c r="S47">
        <v>0</v>
      </c>
      <c r="T47">
        <v>-40</v>
      </c>
      <c r="U47">
        <f t="shared" si="3"/>
        <v>490</v>
      </c>
      <c r="V47">
        <v>0</v>
      </c>
      <c r="W47">
        <f t="shared" si="4"/>
        <v>490</v>
      </c>
      <c r="X47">
        <v>68</v>
      </c>
      <c r="Y47">
        <v>2</v>
      </c>
      <c r="Z47">
        <f t="shared" si="5"/>
        <v>7.2058823529411766</v>
      </c>
      <c r="AA47" t="s">
        <v>16</v>
      </c>
      <c r="AB47">
        <v>1104</v>
      </c>
      <c r="AC47">
        <v>0</v>
      </c>
      <c r="AE47">
        <v>-20</v>
      </c>
      <c r="AF47">
        <f t="shared" si="6"/>
        <v>1084</v>
      </c>
      <c r="AG47">
        <v>0</v>
      </c>
      <c r="AH47">
        <f t="shared" si="7"/>
        <v>1084</v>
      </c>
      <c r="AI47">
        <v>26</v>
      </c>
      <c r="AJ47">
        <f t="shared" si="8"/>
        <v>6</v>
      </c>
      <c r="AK47">
        <f t="shared" si="25"/>
        <v>41.692307692307693</v>
      </c>
      <c r="AL47" t="s">
        <v>19</v>
      </c>
      <c r="AM47">
        <v>753</v>
      </c>
      <c r="AN47">
        <v>390</v>
      </c>
      <c r="AO47">
        <v>0</v>
      </c>
      <c r="AP47">
        <f t="shared" si="9"/>
        <v>1143</v>
      </c>
      <c r="AQ47">
        <v>0</v>
      </c>
      <c r="AR47">
        <f t="shared" si="10"/>
        <v>1143</v>
      </c>
      <c r="AS47">
        <v>20</v>
      </c>
      <c r="AT47">
        <f t="shared" si="11"/>
        <v>6</v>
      </c>
      <c r="AU47">
        <f t="shared" si="12"/>
        <v>57.15</v>
      </c>
      <c r="AV47" t="s">
        <v>20</v>
      </c>
      <c r="AW47">
        <v>32</v>
      </c>
      <c r="AX47">
        <v>200</v>
      </c>
      <c r="AY47">
        <v>0</v>
      </c>
      <c r="AZ47">
        <f t="shared" si="13"/>
        <v>232</v>
      </c>
      <c r="BA47">
        <v>0</v>
      </c>
      <c r="BB47">
        <f t="shared" si="14"/>
        <v>232</v>
      </c>
      <c r="BC47">
        <v>14</v>
      </c>
      <c r="BD47">
        <f t="shared" si="15"/>
        <v>7</v>
      </c>
      <c r="BE47">
        <f t="shared" si="16"/>
        <v>16.571428571428573</v>
      </c>
      <c r="BF47" t="s">
        <v>21</v>
      </c>
      <c r="BG47">
        <v>357</v>
      </c>
      <c r="BH47">
        <v>1800</v>
      </c>
      <c r="BI47">
        <v>0</v>
      </c>
      <c r="BJ47">
        <f t="shared" si="17"/>
        <v>2157</v>
      </c>
      <c r="BK47">
        <v>0</v>
      </c>
      <c r="BL47">
        <f t="shared" si="18"/>
        <v>2157</v>
      </c>
      <c r="BM47">
        <v>12</v>
      </c>
      <c r="BN47">
        <f t="shared" si="19"/>
        <v>5</v>
      </c>
      <c r="BO47">
        <f t="shared" si="20"/>
        <v>179.75</v>
      </c>
      <c r="BP47" t="s">
        <v>22</v>
      </c>
      <c r="BQ47">
        <v>672</v>
      </c>
      <c r="BR47">
        <v>199</v>
      </c>
      <c r="BS47">
        <v>0</v>
      </c>
      <c r="BT47">
        <f t="shared" si="21"/>
        <v>871</v>
      </c>
      <c r="BU47">
        <v>0</v>
      </c>
      <c r="BV47">
        <f t="shared" si="22"/>
        <v>871</v>
      </c>
      <c r="BW47">
        <v>11</v>
      </c>
      <c r="BX47">
        <f t="shared" si="23"/>
        <v>5</v>
      </c>
      <c r="BY47">
        <f t="shared" si="24"/>
        <v>79.181818181818187</v>
      </c>
      <c r="BZ47" t="s">
        <v>23</v>
      </c>
      <c r="CA47">
        <v>-30001</v>
      </c>
    </row>
    <row r="48" spans="1:79" ht="17.25" customHeight="1" x14ac:dyDescent="0.3">
      <c r="A48" s="2">
        <v>44557</v>
      </c>
      <c r="B48" t="s">
        <v>116</v>
      </c>
      <c r="C48" t="s">
        <v>117</v>
      </c>
      <c r="D48" t="s">
        <v>27</v>
      </c>
      <c r="E48" t="s">
        <v>4</v>
      </c>
      <c r="F48">
        <v>1298</v>
      </c>
      <c r="G48">
        <v>0</v>
      </c>
      <c r="H48">
        <v>0</v>
      </c>
      <c r="I48">
        <v>-290</v>
      </c>
      <c r="J48">
        <f t="shared" si="0"/>
        <v>1008</v>
      </c>
      <c r="K48">
        <v>0</v>
      </c>
      <c r="L48">
        <f t="shared" si="1"/>
        <v>1008</v>
      </c>
      <c r="M48">
        <v>222</v>
      </c>
      <c r="N48">
        <v>1</v>
      </c>
      <c r="O48">
        <f t="shared" si="2"/>
        <v>4.5405405405405403</v>
      </c>
      <c r="P48" t="s">
        <v>15</v>
      </c>
      <c r="Q48">
        <v>569</v>
      </c>
      <c r="R48">
        <v>0</v>
      </c>
      <c r="S48">
        <v>0</v>
      </c>
      <c r="T48">
        <v>-60</v>
      </c>
      <c r="U48">
        <f t="shared" si="3"/>
        <v>509</v>
      </c>
      <c r="V48">
        <v>0</v>
      </c>
      <c r="W48">
        <f t="shared" si="4"/>
        <v>509</v>
      </c>
      <c r="X48">
        <v>53</v>
      </c>
      <c r="Y48">
        <v>2</v>
      </c>
      <c r="Z48">
        <f t="shared" si="5"/>
        <v>9.6037735849056602</v>
      </c>
      <c r="AA48" t="s">
        <v>16</v>
      </c>
      <c r="AB48">
        <v>21792</v>
      </c>
      <c r="AC48">
        <v>0</v>
      </c>
      <c r="AE48">
        <v>-686</v>
      </c>
      <c r="AF48">
        <f t="shared" si="6"/>
        <v>21106</v>
      </c>
      <c r="AG48">
        <v>9692</v>
      </c>
      <c r="AH48">
        <f t="shared" si="7"/>
        <v>30798</v>
      </c>
      <c r="AI48">
        <v>1523</v>
      </c>
      <c r="AJ48">
        <f t="shared" si="8"/>
        <v>6</v>
      </c>
      <c r="AK48">
        <f t="shared" si="25"/>
        <v>20.221930400525277</v>
      </c>
      <c r="AL48" t="s">
        <v>19</v>
      </c>
      <c r="AM48">
        <v>1531</v>
      </c>
      <c r="AN48">
        <v>631</v>
      </c>
      <c r="AO48">
        <v>-452</v>
      </c>
      <c r="AP48">
        <f t="shared" si="9"/>
        <v>1710</v>
      </c>
      <c r="AQ48">
        <v>2250</v>
      </c>
      <c r="AR48">
        <f t="shared" si="10"/>
        <v>3960</v>
      </c>
      <c r="AS48">
        <v>266</v>
      </c>
      <c r="AT48">
        <f t="shared" si="11"/>
        <v>6</v>
      </c>
      <c r="AU48">
        <f t="shared" si="12"/>
        <v>14.887218045112782</v>
      </c>
      <c r="AV48" t="s">
        <v>20</v>
      </c>
      <c r="AW48">
        <v>7356</v>
      </c>
      <c r="AX48">
        <v>0</v>
      </c>
      <c r="AY48">
        <v>-434</v>
      </c>
      <c r="AZ48">
        <f t="shared" si="13"/>
        <v>6922</v>
      </c>
      <c r="BA48">
        <v>0</v>
      </c>
      <c r="BB48">
        <f t="shared" si="14"/>
        <v>6922</v>
      </c>
      <c r="BC48">
        <v>205</v>
      </c>
      <c r="BD48">
        <f t="shared" si="15"/>
        <v>7</v>
      </c>
      <c r="BE48">
        <f t="shared" si="16"/>
        <v>33.765853658536585</v>
      </c>
      <c r="BF48" t="s">
        <v>21</v>
      </c>
      <c r="BG48">
        <v>2084</v>
      </c>
      <c r="BH48">
        <v>40</v>
      </c>
      <c r="BI48">
        <v>-160</v>
      </c>
      <c r="BJ48">
        <f t="shared" si="17"/>
        <v>1964</v>
      </c>
      <c r="BK48">
        <v>1500</v>
      </c>
      <c r="BL48">
        <f t="shared" si="18"/>
        <v>3464</v>
      </c>
      <c r="BM48">
        <v>92</v>
      </c>
      <c r="BN48">
        <f t="shared" si="19"/>
        <v>5</v>
      </c>
      <c r="BO48">
        <f t="shared" si="20"/>
        <v>37.652173913043477</v>
      </c>
      <c r="BP48" t="s">
        <v>22</v>
      </c>
      <c r="BQ48">
        <v>2818</v>
      </c>
      <c r="BR48">
        <v>8</v>
      </c>
      <c r="BS48">
        <v>-288</v>
      </c>
      <c r="BT48">
        <f t="shared" si="21"/>
        <v>2538</v>
      </c>
      <c r="BU48">
        <v>0</v>
      </c>
      <c r="BV48">
        <f t="shared" si="22"/>
        <v>2538</v>
      </c>
      <c r="BW48">
        <v>143</v>
      </c>
      <c r="BX48">
        <f t="shared" si="23"/>
        <v>5</v>
      </c>
      <c r="BY48">
        <f t="shared" si="24"/>
        <v>17.748251748251747</v>
      </c>
      <c r="BZ48" t="s">
        <v>23</v>
      </c>
      <c r="CA48">
        <v>-81531</v>
      </c>
    </row>
    <row r="49" spans="1:79" ht="17.25" customHeight="1" x14ac:dyDescent="0.3">
      <c r="A49" s="2">
        <v>44557</v>
      </c>
      <c r="B49" t="s">
        <v>118</v>
      </c>
      <c r="C49" t="s">
        <v>119</v>
      </c>
      <c r="D49" t="s">
        <v>27</v>
      </c>
      <c r="E49" t="s">
        <v>4</v>
      </c>
      <c r="F49">
        <v>107</v>
      </c>
      <c r="G49">
        <v>0</v>
      </c>
      <c r="H49">
        <v>0</v>
      </c>
      <c r="I49">
        <v>-55</v>
      </c>
      <c r="J49">
        <f t="shared" si="0"/>
        <v>52</v>
      </c>
      <c r="K49">
        <v>0</v>
      </c>
      <c r="L49">
        <f t="shared" si="1"/>
        <v>52</v>
      </c>
      <c r="M49">
        <v>15</v>
      </c>
      <c r="N49">
        <v>1</v>
      </c>
      <c r="O49">
        <f t="shared" si="2"/>
        <v>3.4666666666666668</v>
      </c>
      <c r="P49" t="s">
        <v>15</v>
      </c>
      <c r="Q49">
        <v>0</v>
      </c>
      <c r="R49">
        <v>0</v>
      </c>
      <c r="S49">
        <v>0</v>
      </c>
      <c r="T49">
        <v>0</v>
      </c>
      <c r="U49">
        <f t="shared" si="3"/>
        <v>0</v>
      </c>
      <c r="V49">
        <v>0</v>
      </c>
      <c r="W49">
        <f t="shared" si="4"/>
        <v>0</v>
      </c>
      <c r="X49">
        <v>5</v>
      </c>
      <c r="Y49">
        <v>2</v>
      </c>
      <c r="Z49">
        <f t="shared" si="5"/>
        <v>0</v>
      </c>
      <c r="AA49" t="s">
        <v>16</v>
      </c>
      <c r="AB49">
        <v>757</v>
      </c>
      <c r="AC49">
        <v>0</v>
      </c>
      <c r="AE49">
        <v>0</v>
      </c>
      <c r="AF49">
        <f t="shared" si="6"/>
        <v>757</v>
      </c>
      <c r="AG49">
        <v>0</v>
      </c>
      <c r="AH49">
        <f t="shared" si="7"/>
        <v>757</v>
      </c>
      <c r="AI49">
        <v>23</v>
      </c>
      <c r="AJ49">
        <f t="shared" si="8"/>
        <v>6</v>
      </c>
      <c r="AK49">
        <f t="shared" si="25"/>
        <v>32.913043478260867</v>
      </c>
      <c r="AL49" t="s">
        <v>19</v>
      </c>
      <c r="AM49">
        <v>2</v>
      </c>
      <c r="AN49">
        <v>0</v>
      </c>
      <c r="AO49">
        <v>0</v>
      </c>
      <c r="AP49">
        <f t="shared" si="9"/>
        <v>2</v>
      </c>
      <c r="AQ49">
        <v>0</v>
      </c>
      <c r="AR49">
        <f t="shared" si="10"/>
        <v>2</v>
      </c>
      <c r="AS49">
        <v>22</v>
      </c>
      <c r="AT49">
        <f t="shared" si="11"/>
        <v>6</v>
      </c>
      <c r="AU49">
        <f t="shared" si="12"/>
        <v>9.0909090909090912E-2</v>
      </c>
      <c r="AV49" t="s">
        <v>20</v>
      </c>
      <c r="AW49">
        <v>3</v>
      </c>
      <c r="AX49">
        <v>0</v>
      </c>
      <c r="AY49">
        <v>0</v>
      </c>
      <c r="AZ49">
        <f t="shared" si="13"/>
        <v>3</v>
      </c>
      <c r="BA49">
        <v>0</v>
      </c>
      <c r="BB49">
        <f t="shared" si="14"/>
        <v>3</v>
      </c>
      <c r="BC49">
        <v>35</v>
      </c>
      <c r="BD49">
        <f t="shared" si="15"/>
        <v>7</v>
      </c>
      <c r="BE49">
        <f t="shared" si="16"/>
        <v>8.5714285714285715E-2</v>
      </c>
      <c r="BF49" t="s">
        <v>21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P49" t="s">
        <v>22</v>
      </c>
      <c r="BQ49">
        <v>1131</v>
      </c>
      <c r="BR49">
        <v>0</v>
      </c>
      <c r="BS49">
        <v>0</v>
      </c>
      <c r="BT49">
        <f t="shared" si="21"/>
        <v>1131</v>
      </c>
      <c r="BU49">
        <v>0</v>
      </c>
      <c r="BV49">
        <f t="shared" si="22"/>
        <v>1131</v>
      </c>
      <c r="BW49">
        <v>9</v>
      </c>
      <c r="BX49">
        <f t="shared" si="23"/>
        <v>5</v>
      </c>
      <c r="BY49">
        <f t="shared" si="24"/>
        <v>125.66666666666667</v>
      </c>
      <c r="BZ49" t="s">
        <v>23</v>
      </c>
      <c r="CA49">
        <v>0</v>
      </c>
    </row>
    <row r="50" spans="1:79" ht="17.25" customHeight="1" x14ac:dyDescent="0.3">
      <c r="A50" s="2">
        <v>44557</v>
      </c>
      <c r="B50" t="s">
        <v>120</v>
      </c>
      <c r="C50" t="s">
        <v>121</v>
      </c>
      <c r="D50" t="s">
        <v>27</v>
      </c>
      <c r="E50" t="s">
        <v>4</v>
      </c>
      <c r="F50">
        <v>635</v>
      </c>
      <c r="G50">
        <v>200</v>
      </c>
      <c r="H50">
        <v>0</v>
      </c>
      <c r="I50">
        <v>-60</v>
      </c>
      <c r="J50">
        <f t="shared" si="0"/>
        <v>775</v>
      </c>
      <c r="K50">
        <v>0</v>
      </c>
      <c r="L50">
        <f t="shared" si="1"/>
        <v>775</v>
      </c>
      <c r="M50">
        <v>64</v>
      </c>
      <c r="N50">
        <v>1</v>
      </c>
      <c r="O50">
        <f t="shared" si="2"/>
        <v>12.109375</v>
      </c>
      <c r="P50" t="s">
        <v>15</v>
      </c>
      <c r="Q50">
        <v>247</v>
      </c>
      <c r="R50">
        <v>0</v>
      </c>
      <c r="S50">
        <v>0</v>
      </c>
      <c r="T50">
        <v>0</v>
      </c>
      <c r="U50">
        <f t="shared" si="3"/>
        <v>247</v>
      </c>
      <c r="V50">
        <v>0</v>
      </c>
      <c r="W50">
        <f t="shared" si="4"/>
        <v>247</v>
      </c>
      <c r="X50">
        <v>9</v>
      </c>
      <c r="Y50">
        <v>2</v>
      </c>
      <c r="Z50">
        <f t="shared" si="5"/>
        <v>27.444444444444443</v>
      </c>
      <c r="AA50" t="s">
        <v>16</v>
      </c>
      <c r="AB50">
        <v>2222</v>
      </c>
      <c r="AC50">
        <v>0</v>
      </c>
      <c r="AE50">
        <v>-25</v>
      </c>
      <c r="AF50">
        <f t="shared" si="6"/>
        <v>2197</v>
      </c>
      <c r="AG50">
        <v>0</v>
      </c>
      <c r="AH50">
        <f t="shared" si="7"/>
        <v>2197</v>
      </c>
      <c r="AI50">
        <v>66</v>
      </c>
      <c r="AJ50">
        <f t="shared" si="8"/>
        <v>6</v>
      </c>
      <c r="AK50">
        <f t="shared" si="25"/>
        <v>33.287878787878789</v>
      </c>
      <c r="AL50" t="s">
        <v>19</v>
      </c>
      <c r="AM50">
        <v>2317</v>
      </c>
      <c r="AN50">
        <v>430</v>
      </c>
      <c r="AO50">
        <v>-20</v>
      </c>
      <c r="AP50">
        <f t="shared" si="9"/>
        <v>2727</v>
      </c>
      <c r="AQ50">
        <v>0</v>
      </c>
      <c r="AR50">
        <f t="shared" si="10"/>
        <v>2727</v>
      </c>
      <c r="AS50">
        <v>53</v>
      </c>
      <c r="AT50">
        <f t="shared" si="11"/>
        <v>6</v>
      </c>
      <c r="AU50">
        <f t="shared" si="12"/>
        <v>51.452830188679243</v>
      </c>
      <c r="AV50" t="s">
        <v>20</v>
      </c>
      <c r="AW50">
        <v>1191</v>
      </c>
      <c r="AX50">
        <v>0</v>
      </c>
      <c r="AY50">
        <v>-113</v>
      </c>
      <c r="AZ50">
        <f t="shared" si="13"/>
        <v>1078</v>
      </c>
      <c r="BA50">
        <v>0</v>
      </c>
      <c r="BB50">
        <f t="shared" si="14"/>
        <v>1078</v>
      </c>
      <c r="BC50">
        <v>44</v>
      </c>
      <c r="BD50">
        <f t="shared" si="15"/>
        <v>7</v>
      </c>
      <c r="BE50">
        <f t="shared" si="16"/>
        <v>24.5</v>
      </c>
      <c r="BF50" t="s">
        <v>21</v>
      </c>
      <c r="BG50">
        <v>803</v>
      </c>
      <c r="BH50">
        <v>0</v>
      </c>
      <c r="BI50">
        <v>-52</v>
      </c>
      <c r="BJ50">
        <f t="shared" si="17"/>
        <v>751</v>
      </c>
      <c r="BK50">
        <v>0</v>
      </c>
      <c r="BL50">
        <f t="shared" si="18"/>
        <v>751</v>
      </c>
      <c r="BM50">
        <v>29</v>
      </c>
      <c r="BN50">
        <f t="shared" si="19"/>
        <v>5</v>
      </c>
      <c r="BO50">
        <f t="shared" si="20"/>
        <v>25.896551724137932</v>
      </c>
      <c r="BP50" t="s">
        <v>22</v>
      </c>
      <c r="BQ50">
        <v>1478</v>
      </c>
      <c r="BR50">
        <v>0</v>
      </c>
      <c r="BS50">
        <v>-30</v>
      </c>
      <c r="BT50">
        <f t="shared" si="21"/>
        <v>1448</v>
      </c>
      <c r="BU50">
        <v>0</v>
      </c>
      <c r="BV50">
        <f t="shared" si="22"/>
        <v>1448</v>
      </c>
      <c r="BW50">
        <v>23</v>
      </c>
      <c r="BX50">
        <f t="shared" si="23"/>
        <v>5</v>
      </c>
      <c r="BY50">
        <f t="shared" si="24"/>
        <v>62.956521739130437</v>
      </c>
      <c r="BZ50" t="s">
        <v>23</v>
      </c>
      <c r="CA50">
        <v>6000</v>
      </c>
    </row>
    <row r="51" spans="1:79" ht="17.25" customHeight="1" x14ac:dyDescent="0.3">
      <c r="A51" s="2">
        <v>44557</v>
      </c>
      <c r="B51" t="s">
        <v>122</v>
      </c>
      <c r="C51" t="s">
        <v>123</v>
      </c>
      <c r="D51" t="s">
        <v>27</v>
      </c>
      <c r="E51" t="s">
        <v>4</v>
      </c>
      <c r="F51">
        <v>997</v>
      </c>
      <c r="G51">
        <v>0</v>
      </c>
      <c r="H51">
        <v>0</v>
      </c>
      <c r="I51">
        <v>0</v>
      </c>
      <c r="J51">
        <f t="shared" si="0"/>
        <v>997</v>
      </c>
      <c r="K51">
        <v>0</v>
      </c>
      <c r="L51">
        <f t="shared" si="1"/>
        <v>997</v>
      </c>
      <c r="M51">
        <v>42</v>
      </c>
      <c r="N51">
        <v>1</v>
      </c>
      <c r="O51">
        <f t="shared" si="2"/>
        <v>23.738095238095237</v>
      </c>
      <c r="P51" t="s">
        <v>15</v>
      </c>
      <c r="Q51">
        <v>536</v>
      </c>
      <c r="R51">
        <v>0</v>
      </c>
      <c r="S51">
        <v>0</v>
      </c>
      <c r="T51">
        <v>0</v>
      </c>
      <c r="U51">
        <f t="shared" si="3"/>
        <v>536</v>
      </c>
      <c r="V51">
        <v>0</v>
      </c>
      <c r="W51">
        <f t="shared" si="4"/>
        <v>536</v>
      </c>
      <c r="X51">
        <v>6</v>
      </c>
      <c r="Y51">
        <v>2</v>
      </c>
      <c r="Z51">
        <f t="shared" si="5"/>
        <v>89.333333333333329</v>
      </c>
      <c r="AA51" t="s">
        <v>16</v>
      </c>
      <c r="AB51">
        <v>3960</v>
      </c>
      <c r="AC51">
        <v>0</v>
      </c>
      <c r="AE51">
        <v>-17</v>
      </c>
      <c r="AF51">
        <f t="shared" si="6"/>
        <v>3943</v>
      </c>
      <c r="AG51">
        <v>0</v>
      </c>
      <c r="AH51">
        <f t="shared" si="7"/>
        <v>3943</v>
      </c>
      <c r="AI51">
        <v>101</v>
      </c>
      <c r="AJ51">
        <f t="shared" si="8"/>
        <v>6</v>
      </c>
      <c r="AK51">
        <f t="shared" si="25"/>
        <v>39.039603960396036</v>
      </c>
      <c r="AL51" t="s">
        <v>19</v>
      </c>
      <c r="AM51">
        <v>1502</v>
      </c>
      <c r="AN51">
        <v>0</v>
      </c>
      <c r="AO51">
        <v>0</v>
      </c>
      <c r="AP51">
        <f t="shared" si="9"/>
        <v>1502</v>
      </c>
      <c r="AQ51">
        <v>0</v>
      </c>
      <c r="AR51">
        <f t="shared" si="10"/>
        <v>1502</v>
      </c>
      <c r="AS51">
        <v>37</v>
      </c>
      <c r="AT51">
        <f t="shared" si="11"/>
        <v>6</v>
      </c>
      <c r="AU51">
        <f t="shared" si="12"/>
        <v>40.594594594594597</v>
      </c>
      <c r="AV51" t="s">
        <v>20</v>
      </c>
      <c r="AW51">
        <v>2684</v>
      </c>
      <c r="AX51">
        <v>0</v>
      </c>
      <c r="AY51">
        <v>-17</v>
      </c>
      <c r="AZ51">
        <f t="shared" si="13"/>
        <v>2667</v>
      </c>
      <c r="BA51">
        <v>0</v>
      </c>
      <c r="BB51">
        <f t="shared" si="14"/>
        <v>2667</v>
      </c>
      <c r="BC51">
        <v>66</v>
      </c>
      <c r="BD51">
        <f t="shared" si="15"/>
        <v>7</v>
      </c>
      <c r="BE51">
        <f t="shared" si="16"/>
        <v>40.409090909090907</v>
      </c>
      <c r="BF51" t="s">
        <v>21</v>
      </c>
      <c r="BG51">
        <v>989</v>
      </c>
      <c r="BH51">
        <v>0</v>
      </c>
      <c r="BI51">
        <v>0</v>
      </c>
      <c r="BJ51">
        <f t="shared" si="17"/>
        <v>989</v>
      </c>
      <c r="BK51">
        <v>0</v>
      </c>
      <c r="BL51">
        <f t="shared" si="18"/>
        <v>989</v>
      </c>
      <c r="BM51">
        <v>30</v>
      </c>
      <c r="BN51">
        <f t="shared" si="19"/>
        <v>5</v>
      </c>
      <c r="BO51">
        <f t="shared" si="20"/>
        <v>32.966666666666669</v>
      </c>
      <c r="BP51" t="s">
        <v>22</v>
      </c>
      <c r="BQ51">
        <v>2865</v>
      </c>
      <c r="BR51">
        <v>0</v>
      </c>
      <c r="BS51">
        <v>0</v>
      </c>
      <c r="BT51">
        <f t="shared" si="21"/>
        <v>2865</v>
      </c>
      <c r="BU51">
        <v>0</v>
      </c>
      <c r="BV51">
        <f t="shared" si="22"/>
        <v>2865</v>
      </c>
      <c r="BW51">
        <v>33</v>
      </c>
      <c r="BX51">
        <f t="shared" si="23"/>
        <v>5</v>
      </c>
      <c r="BY51">
        <f t="shared" si="24"/>
        <v>86.818181818181813</v>
      </c>
      <c r="BZ51" t="s">
        <v>23</v>
      </c>
      <c r="CA51">
        <v>10500</v>
      </c>
    </row>
    <row r="52" spans="1:79" ht="17.25" customHeight="1" x14ac:dyDescent="0.3">
      <c r="A52" s="2">
        <v>44557</v>
      </c>
      <c r="B52" t="s">
        <v>124</v>
      </c>
      <c r="C52" t="s">
        <v>125</v>
      </c>
      <c r="D52" t="s">
        <v>27</v>
      </c>
      <c r="E52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P52" t="s">
        <v>15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A52" t="s">
        <v>16</v>
      </c>
      <c r="AB52">
        <v>0</v>
      </c>
      <c r="AC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L52" t="s">
        <v>19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V52" t="s">
        <v>20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F52" t="s">
        <v>21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P52" t="s">
        <v>22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BZ52" t="s">
        <v>23</v>
      </c>
      <c r="CA52">
        <v>0</v>
      </c>
    </row>
    <row r="53" spans="1:79" ht="17.25" customHeight="1" x14ac:dyDescent="0.3">
      <c r="A53" s="2">
        <v>44557</v>
      </c>
      <c r="B53" t="s">
        <v>126</v>
      </c>
      <c r="C53" t="s">
        <v>127</v>
      </c>
      <c r="D53" t="s">
        <v>27</v>
      </c>
      <c r="E53" t="s">
        <v>4</v>
      </c>
      <c r="F53">
        <v>1023</v>
      </c>
      <c r="G53">
        <v>579</v>
      </c>
      <c r="H53">
        <v>0</v>
      </c>
      <c r="I53">
        <v>-10</v>
      </c>
      <c r="J53">
        <f t="shared" si="0"/>
        <v>1592</v>
      </c>
      <c r="K53">
        <v>0</v>
      </c>
      <c r="L53">
        <f t="shared" si="1"/>
        <v>1592</v>
      </c>
      <c r="M53">
        <v>111</v>
      </c>
      <c r="N53">
        <v>1</v>
      </c>
      <c r="O53">
        <f t="shared" si="2"/>
        <v>14.342342342342342</v>
      </c>
      <c r="P53" t="s">
        <v>15</v>
      </c>
      <c r="Q53">
        <v>475</v>
      </c>
      <c r="R53">
        <v>1320</v>
      </c>
      <c r="S53">
        <v>0</v>
      </c>
      <c r="T53">
        <v>0</v>
      </c>
      <c r="U53">
        <f t="shared" si="3"/>
        <v>1795</v>
      </c>
      <c r="V53">
        <v>0</v>
      </c>
      <c r="W53">
        <f t="shared" si="4"/>
        <v>1795</v>
      </c>
      <c r="X53">
        <v>20</v>
      </c>
      <c r="Y53">
        <v>2</v>
      </c>
      <c r="Z53">
        <f t="shared" si="5"/>
        <v>89.75</v>
      </c>
      <c r="AA53" t="s">
        <v>16</v>
      </c>
      <c r="AB53">
        <v>2674</v>
      </c>
      <c r="AC53">
        <v>0</v>
      </c>
      <c r="AE53">
        <v>-10</v>
      </c>
      <c r="AF53">
        <f t="shared" si="6"/>
        <v>2664</v>
      </c>
      <c r="AG53">
        <v>0</v>
      </c>
      <c r="AH53">
        <f t="shared" si="7"/>
        <v>2664</v>
      </c>
      <c r="AI53">
        <v>30</v>
      </c>
      <c r="AJ53">
        <f t="shared" si="8"/>
        <v>6</v>
      </c>
      <c r="AK53">
        <f t="shared" si="25"/>
        <v>88.8</v>
      </c>
      <c r="AL53" t="s">
        <v>19</v>
      </c>
      <c r="AM53">
        <v>2256</v>
      </c>
      <c r="AN53">
        <v>340</v>
      </c>
      <c r="AO53">
        <v>0</v>
      </c>
      <c r="AP53">
        <f t="shared" si="9"/>
        <v>2596</v>
      </c>
      <c r="AQ53">
        <v>0</v>
      </c>
      <c r="AR53">
        <f t="shared" si="10"/>
        <v>2596</v>
      </c>
      <c r="AS53">
        <v>20</v>
      </c>
      <c r="AT53">
        <f t="shared" si="11"/>
        <v>6</v>
      </c>
      <c r="AU53">
        <f t="shared" si="12"/>
        <v>129.80000000000001</v>
      </c>
      <c r="AV53" t="s">
        <v>20</v>
      </c>
      <c r="AW53">
        <v>511</v>
      </c>
      <c r="AX53">
        <v>278</v>
      </c>
      <c r="AY53">
        <v>0</v>
      </c>
      <c r="AZ53">
        <f t="shared" si="13"/>
        <v>789</v>
      </c>
      <c r="BA53">
        <v>0</v>
      </c>
      <c r="BB53">
        <f t="shared" si="14"/>
        <v>789</v>
      </c>
      <c r="BC53">
        <v>21</v>
      </c>
      <c r="BD53">
        <f t="shared" si="15"/>
        <v>7</v>
      </c>
      <c r="BE53">
        <f t="shared" si="16"/>
        <v>37.571428571428569</v>
      </c>
      <c r="BF53" t="s">
        <v>21</v>
      </c>
      <c r="BG53">
        <v>138</v>
      </c>
      <c r="BH53">
        <v>570</v>
      </c>
      <c r="BI53">
        <v>-5</v>
      </c>
      <c r="BJ53">
        <f t="shared" si="17"/>
        <v>703</v>
      </c>
      <c r="BK53">
        <v>0</v>
      </c>
      <c r="BL53">
        <f t="shared" si="18"/>
        <v>703</v>
      </c>
      <c r="BM53">
        <v>11</v>
      </c>
      <c r="BN53">
        <f t="shared" si="19"/>
        <v>5</v>
      </c>
      <c r="BO53">
        <f t="shared" si="20"/>
        <v>63.909090909090907</v>
      </c>
      <c r="BP53" t="s">
        <v>22</v>
      </c>
      <c r="BQ53">
        <v>2002</v>
      </c>
      <c r="BR53">
        <v>450</v>
      </c>
      <c r="BS53">
        <v>-100</v>
      </c>
      <c r="BT53">
        <f t="shared" si="21"/>
        <v>2352</v>
      </c>
      <c r="BU53">
        <v>0</v>
      </c>
      <c r="BV53">
        <f t="shared" si="22"/>
        <v>2352</v>
      </c>
      <c r="BW53">
        <v>37</v>
      </c>
      <c r="BX53">
        <f t="shared" si="23"/>
        <v>5</v>
      </c>
      <c r="BY53">
        <f t="shared" si="24"/>
        <v>63.567567567567565</v>
      </c>
      <c r="BZ53" t="s">
        <v>23</v>
      </c>
      <c r="CA53">
        <v>5596</v>
      </c>
    </row>
    <row r="54" spans="1:79" ht="17.25" customHeight="1" x14ac:dyDescent="0.3">
      <c r="A54" s="2">
        <v>44557</v>
      </c>
      <c r="B54" t="s">
        <v>128</v>
      </c>
      <c r="C54" t="s">
        <v>129</v>
      </c>
      <c r="D54" t="s">
        <v>27</v>
      </c>
      <c r="E54" t="s">
        <v>4</v>
      </c>
      <c r="F54">
        <v>6</v>
      </c>
      <c r="G54">
        <v>0</v>
      </c>
      <c r="H54">
        <v>0</v>
      </c>
      <c r="I54">
        <v>0</v>
      </c>
      <c r="J54">
        <f t="shared" si="0"/>
        <v>6</v>
      </c>
      <c r="K54">
        <v>0</v>
      </c>
      <c r="L54">
        <f t="shared" si="1"/>
        <v>6</v>
      </c>
      <c r="M54">
        <v>2</v>
      </c>
      <c r="N54">
        <v>1</v>
      </c>
      <c r="O54">
        <f t="shared" si="2"/>
        <v>3</v>
      </c>
      <c r="P54" t="s">
        <v>15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A54" t="s">
        <v>16</v>
      </c>
      <c r="AB54">
        <v>186</v>
      </c>
      <c r="AC54">
        <v>0</v>
      </c>
      <c r="AE54">
        <v>0</v>
      </c>
      <c r="AF54">
        <f t="shared" si="6"/>
        <v>186</v>
      </c>
      <c r="AG54">
        <v>0</v>
      </c>
      <c r="AH54">
        <f t="shared" si="7"/>
        <v>186</v>
      </c>
      <c r="AI54">
        <v>17</v>
      </c>
      <c r="AJ54">
        <f t="shared" si="8"/>
        <v>6</v>
      </c>
      <c r="AK54">
        <f t="shared" si="25"/>
        <v>10.941176470588236</v>
      </c>
      <c r="AL54" t="s">
        <v>19</v>
      </c>
      <c r="AM54">
        <v>94</v>
      </c>
      <c r="AN54">
        <v>0</v>
      </c>
      <c r="AO54">
        <v>0</v>
      </c>
      <c r="AP54">
        <f t="shared" si="9"/>
        <v>94</v>
      </c>
      <c r="AQ54">
        <v>0</v>
      </c>
      <c r="AR54">
        <f t="shared" si="10"/>
        <v>94</v>
      </c>
      <c r="AS54">
        <v>10</v>
      </c>
      <c r="AT54">
        <f t="shared" si="11"/>
        <v>6</v>
      </c>
      <c r="AU54">
        <f t="shared" si="12"/>
        <v>9.4</v>
      </c>
      <c r="AV54" t="s">
        <v>20</v>
      </c>
      <c r="AW54">
        <v>29</v>
      </c>
      <c r="AX54">
        <v>0</v>
      </c>
      <c r="AY54">
        <v>0</v>
      </c>
      <c r="AZ54">
        <f t="shared" si="13"/>
        <v>29</v>
      </c>
      <c r="BA54">
        <v>0</v>
      </c>
      <c r="BB54">
        <f t="shared" si="14"/>
        <v>29</v>
      </c>
      <c r="BC54">
        <v>5</v>
      </c>
      <c r="BD54">
        <f t="shared" si="15"/>
        <v>7</v>
      </c>
      <c r="BE54">
        <f t="shared" si="16"/>
        <v>5.8</v>
      </c>
      <c r="BF54" t="s">
        <v>21</v>
      </c>
      <c r="BG54">
        <v>44</v>
      </c>
      <c r="BH54">
        <v>90</v>
      </c>
      <c r="BI54">
        <v>0</v>
      </c>
      <c r="BJ54">
        <f t="shared" si="17"/>
        <v>134</v>
      </c>
      <c r="BK54">
        <v>0</v>
      </c>
      <c r="BL54">
        <f t="shared" si="18"/>
        <v>134</v>
      </c>
      <c r="BM54">
        <v>6</v>
      </c>
      <c r="BN54">
        <f t="shared" si="19"/>
        <v>5</v>
      </c>
      <c r="BO54">
        <f t="shared" si="20"/>
        <v>22.333333333333332</v>
      </c>
      <c r="BP54" t="s">
        <v>22</v>
      </c>
      <c r="BQ54">
        <v>42</v>
      </c>
      <c r="BR54">
        <v>82</v>
      </c>
      <c r="BS54">
        <v>0</v>
      </c>
      <c r="BT54">
        <f t="shared" si="21"/>
        <v>124</v>
      </c>
      <c r="BU54">
        <v>0</v>
      </c>
      <c r="BV54">
        <f t="shared" si="22"/>
        <v>124</v>
      </c>
      <c r="BW54">
        <v>7</v>
      </c>
      <c r="BX54">
        <f t="shared" si="23"/>
        <v>5</v>
      </c>
      <c r="BY54">
        <f t="shared" si="24"/>
        <v>17.714285714285715</v>
      </c>
      <c r="BZ54" t="s">
        <v>23</v>
      </c>
      <c r="CA54">
        <v>0</v>
      </c>
    </row>
    <row r="55" spans="1:79" ht="17.25" customHeight="1" x14ac:dyDescent="0.3">
      <c r="A55" s="2">
        <v>44557</v>
      </c>
      <c r="B55" t="s">
        <v>130</v>
      </c>
      <c r="C55" t="s">
        <v>131</v>
      </c>
      <c r="D55" t="s">
        <v>27</v>
      </c>
      <c r="E55" t="s">
        <v>4</v>
      </c>
      <c r="F55">
        <v>456</v>
      </c>
      <c r="G55">
        <v>0</v>
      </c>
      <c r="H55">
        <v>0</v>
      </c>
      <c r="I55">
        <v>0</v>
      </c>
      <c r="J55">
        <f t="shared" si="0"/>
        <v>456</v>
      </c>
      <c r="K55">
        <v>0</v>
      </c>
      <c r="L55">
        <f t="shared" si="1"/>
        <v>456</v>
      </c>
      <c r="M55">
        <v>27</v>
      </c>
      <c r="N55">
        <v>1</v>
      </c>
      <c r="O55">
        <f t="shared" si="2"/>
        <v>16.888888888888889</v>
      </c>
      <c r="P55" t="s">
        <v>15</v>
      </c>
      <c r="Q55">
        <v>425</v>
      </c>
      <c r="R55">
        <v>0</v>
      </c>
      <c r="S55">
        <v>0</v>
      </c>
      <c r="T55">
        <v>0</v>
      </c>
      <c r="U55">
        <f t="shared" si="3"/>
        <v>425</v>
      </c>
      <c r="V55">
        <v>480</v>
      </c>
      <c r="W55">
        <f t="shared" si="4"/>
        <v>905</v>
      </c>
      <c r="X55">
        <v>17</v>
      </c>
      <c r="Y55">
        <v>2</v>
      </c>
      <c r="Z55">
        <f t="shared" si="5"/>
        <v>53.235294117647058</v>
      </c>
      <c r="AA55" t="s">
        <v>16</v>
      </c>
      <c r="AB55">
        <v>2769</v>
      </c>
      <c r="AC55">
        <v>0</v>
      </c>
      <c r="AE55">
        <v>-6</v>
      </c>
      <c r="AF55">
        <f t="shared" si="6"/>
        <v>2763</v>
      </c>
      <c r="AG55">
        <v>0</v>
      </c>
      <c r="AH55">
        <f t="shared" si="7"/>
        <v>2763</v>
      </c>
      <c r="AI55">
        <v>83</v>
      </c>
      <c r="AJ55">
        <f t="shared" si="8"/>
        <v>6</v>
      </c>
      <c r="AK55">
        <f t="shared" si="25"/>
        <v>33.289156626506021</v>
      </c>
      <c r="AL55" t="s">
        <v>19</v>
      </c>
      <c r="AM55">
        <v>1199</v>
      </c>
      <c r="AN55">
        <v>80</v>
      </c>
      <c r="AO55">
        <v>0</v>
      </c>
      <c r="AP55">
        <f t="shared" si="9"/>
        <v>1279</v>
      </c>
      <c r="AQ55">
        <v>0</v>
      </c>
      <c r="AR55">
        <f t="shared" si="10"/>
        <v>1279</v>
      </c>
      <c r="AS55">
        <v>33</v>
      </c>
      <c r="AT55">
        <f t="shared" si="11"/>
        <v>6</v>
      </c>
      <c r="AU55">
        <f t="shared" si="12"/>
        <v>38.757575757575758</v>
      </c>
      <c r="AV55" t="s">
        <v>20</v>
      </c>
      <c r="AW55">
        <v>264</v>
      </c>
      <c r="AX55">
        <v>0</v>
      </c>
      <c r="AY55">
        <v>0</v>
      </c>
      <c r="AZ55">
        <f t="shared" si="13"/>
        <v>264</v>
      </c>
      <c r="BA55">
        <v>0</v>
      </c>
      <c r="BB55">
        <f t="shared" si="14"/>
        <v>264</v>
      </c>
      <c r="BC55">
        <v>20</v>
      </c>
      <c r="BD55">
        <f t="shared" si="15"/>
        <v>7</v>
      </c>
      <c r="BE55">
        <f t="shared" si="16"/>
        <v>13.2</v>
      </c>
      <c r="BF55" t="s">
        <v>21</v>
      </c>
      <c r="BG55">
        <v>502</v>
      </c>
      <c r="BH55">
        <v>0</v>
      </c>
      <c r="BI55">
        <v>-100</v>
      </c>
      <c r="BJ55">
        <f t="shared" si="17"/>
        <v>402</v>
      </c>
      <c r="BK55">
        <v>0</v>
      </c>
      <c r="BL55">
        <f t="shared" si="18"/>
        <v>402</v>
      </c>
      <c r="BM55">
        <v>17</v>
      </c>
      <c r="BN55">
        <f t="shared" si="19"/>
        <v>5</v>
      </c>
      <c r="BO55">
        <f t="shared" si="20"/>
        <v>23.647058823529413</v>
      </c>
      <c r="BP55" t="s">
        <v>22</v>
      </c>
      <c r="BQ55">
        <v>2393</v>
      </c>
      <c r="BR55">
        <v>0</v>
      </c>
      <c r="BS55">
        <v>0</v>
      </c>
      <c r="BT55">
        <f t="shared" si="21"/>
        <v>2393</v>
      </c>
      <c r="BU55">
        <v>0</v>
      </c>
      <c r="BV55">
        <f t="shared" si="22"/>
        <v>2393</v>
      </c>
      <c r="BW55">
        <v>46</v>
      </c>
      <c r="BX55">
        <f t="shared" si="23"/>
        <v>5</v>
      </c>
      <c r="BY55">
        <f t="shared" si="24"/>
        <v>52.021739130434781</v>
      </c>
      <c r="BZ55" t="s">
        <v>23</v>
      </c>
      <c r="CA55">
        <v>11220</v>
      </c>
    </row>
    <row r="56" spans="1:79" ht="17.25" customHeight="1" x14ac:dyDescent="0.3">
      <c r="A56" s="2">
        <v>44557</v>
      </c>
      <c r="B56" t="s">
        <v>132</v>
      </c>
      <c r="C56" t="s">
        <v>133</v>
      </c>
      <c r="D56" t="s">
        <v>27</v>
      </c>
      <c r="E56" t="s">
        <v>4</v>
      </c>
      <c r="F56">
        <v>850</v>
      </c>
      <c r="G56">
        <v>1082</v>
      </c>
      <c r="H56">
        <v>0</v>
      </c>
      <c r="I56">
        <v>-275</v>
      </c>
      <c r="J56">
        <f t="shared" si="0"/>
        <v>1657</v>
      </c>
      <c r="K56">
        <v>0</v>
      </c>
      <c r="L56">
        <f t="shared" si="1"/>
        <v>1657</v>
      </c>
      <c r="M56">
        <v>144</v>
      </c>
      <c r="N56">
        <v>1</v>
      </c>
      <c r="O56">
        <f t="shared" si="2"/>
        <v>11.506944444444445</v>
      </c>
      <c r="P56" t="s">
        <v>15</v>
      </c>
      <c r="Q56">
        <v>49</v>
      </c>
      <c r="R56">
        <v>1955</v>
      </c>
      <c r="S56">
        <v>0</v>
      </c>
      <c r="T56">
        <v>-6</v>
      </c>
      <c r="U56">
        <f t="shared" si="3"/>
        <v>1998</v>
      </c>
      <c r="V56">
        <v>0</v>
      </c>
      <c r="W56">
        <f t="shared" si="4"/>
        <v>1998</v>
      </c>
      <c r="X56">
        <v>86</v>
      </c>
      <c r="Y56">
        <v>2</v>
      </c>
      <c r="Z56">
        <f t="shared" si="5"/>
        <v>23.232558139534884</v>
      </c>
      <c r="AA56" t="s">
        <v>16</v>
      </c>
      <c r="AB56">
        <v>9202</v>
      </c>
      <c r="AC56">
        <v>1500</v>
      </c>
      <c r="AE56">
        <v>-163</v>
      </c>
      <c r="AF56">
        <f t="shared" si="6"/>
        <v>10539</v>
      </c>
      <c r="AG56">
        <v>5000</v>
      </c>
      <c r="AH56">
        <f t="shared" si="7"/>
        <v>15539</v>
      </c>
      <c r="AI56">
        <v>320</v>
      </c>
      <c r="AJ56">
        <f t="shared" si="8"/>
        <v>6</v>
      </c>
      <c r="AK56">
        <f t="shared" si="25"/>
        <v>48.559375000000003</v>
      </c>
      <c r="AL56" t="s">
        <v>19</v>
      </c>
      <c r="AM56">
        <v>8018</v>
      </c>
      <c r="AN56">
        <v>8333</v>
      </c>
      <c r="AO56">
        <v>-605</v>
      </c>
      <c r="AP56">
        <f t="shared" si="9"/>
        <v>15746</v>
      </c>
      <c r="AQ56">
        <v>0</v>
      </c>
      <c r="AR56">
        <f t="shared" si="10"/>
        <v>15746</v>
      </c>
      <c r="AS56">
        <v>276</v>
      </c>
      <c r="AT56">
        <f t="shared" si="11"/>
        <v>6</v>
      </c>
      <c r="AU56">
        <f t="shared" si="12"/>
        <v>57.050724637681157</v>
      </c>
      <c r="AV56" t="s">
        <v>20</v>
      </c>
      <c r="AW56">
        <v>7136</v>
      </c>
      <c r="AX56">
        <v>15509</v>
      </c>
      <c r="AY56">
        <v>-1284</v>
      </c>
      <c r="AZ56">
        <f t="shared" si="13"/>
        <v>21361</v>
      </c>
      <c r="BA56">
        <v>0</v>
      </c>
      <c r="BB56">
        <f t="shared" si="14"/>
        <v>21361</v>
      </c>
      <c r="BC56">
        <v>235</v>
      </c>
      <c r="BD56">
        <f t="shared" si="15"/>
        <v>7</v>
      </c>
      <c r="BE56">
        <f t="shared" si="16"/>
        <v>90.897872340425536</v>
      </c>
      <c r="BF56" t="s">
        <v>21</v>
      </c>
      <c r="BG56">
        <v>874</v>
      </c>
      <c r="BH56">
        <v>10718</v>
      </c>
      <c r="BI56">
        <v>-35</v>
      </c>
      <c r="BJ56">
        <f t="shared" si="17"/>
        <v>11557</v>
      </c>
      <c r="BK56">
        <v>0</v>
      </c>
      <c r="BL56">
        <f t="shared" si="18"/>
        <v>11557</v>
      </c>
      <c r="BM56">
        <v>339</v>
      </c>
      <c r="BN56">
        <f t="shared" si="19"/>
        <v>5</v>
      </c>
      <c r="BO56">
        <f t="shared" si="20"/>
        <v>34.091445427728615</v>
      </c>
      <c r="BP56" t="s">
        <v>22</v>
      </c>
      <c r="BQ56">
        <v>3352</v>
      </c>
      <c r="BR56">
        <v>2011</v>
      </c>
      <c r="BS56">
        <v>-115</v>
      </c>
      <c r="BT56">
        <f t="shared" si="21"/>
        <v>5248</v>
      </c>
      <c r="BU56">
        <v>0</v>
      </c>
      <c r="BV56">
        <f t="shared" si="22"/>
        <v>5248</v>
      </c>
      <c r="BW56">
        <v>181</v>
      </c>
      <c r="BX56">
        <f t="shared" si="23"/>
        <v>5</v>
      </c>
      <c r="BY56">
        <f t="shared" si="24"/>
        <v>28.994475138121548</v>
      </c>
      <c r="BZ56" t="s">
        <v>23</v>
      </c>
      <c r="CA56">
        <v>47925</v>
      </c>
    </row>
    <row r="57" spans="1:79" ht="17.25" customHeight="1" x14ac:dyDescent="0.3">
      <c r="A57" s="2">
        <v>44557</v>
      </c>
      <c r="B57" t="s">
        <v>134</v>
      </c>
      <c r="C57" t="s">
        <v>135</v>
      </c>
      <c r="D57" t="s">
        <v>27</v>
      </c>
      <c r="E57" t="s">
        <v>4</v>
      </c>
      <c r="F57">
        <v>1332</v>
      </c>
      <c r="G57">
        <v>200</v>
      </c>
      <c r="H57">
        <v>0</v>
      </c>
      <c r="I57">
        <v>-219</v>
      </c>
      <c r="J57">
        <f t="shared" si="0"/>
        <v>1313</v>
      </c>
      <c r="K57">
        <v>0</v>
      </c>
      <c r="L57">
        <f t="shared" si="1"/>
        <v>1313</v>
      </c>
      <c r="M57">
        <v>117</v>
      </c>
      <c r="N57">
        <v>1</v>
      </c>
      <c r="O57">
        <f t="shared" si="2"/>
        <v>11.222222222222221</v>
      </c>
      <c r="P57" t="s">
        <v>15</v>
      </c>
      <c r="Q57">
        <v>980</v>
      </c>
      <c r="R57">
        <v>0</v>
      </c>
      <c r="S57">
        <v>0</v>
      </c>
      <c r="T57">
        <v>-15</v>
      </c>
      <c r="U57">
        <f t="shared" si="3"/>
        <v>965</v>
      </c>
      <c r="V57">
        <v>0</v>
      </c>
      <c r="W57">
        <f t="shared" si="4"/>
        <v>965</v>
      </c>
      <c r="X57">
        <v>43</v>
      </c>
      <c r="Y57">
        <v>2</v>
      </c>
      <c r="Z57">
        <f t="shared" si="5"/>
        <v>22.441860465116278</v>
      </c>
      <c r="AA57" t="s">
        <v>16</v>
      </c>
      <c r="AB57">
        <v>1770</v>
      </c>
      <c r="AC57">
        <v>0</v>
      </c>
      <c r="AE57">
        <v>-79</v>
      </c>
      <c r="AF57">
        <f t="shared" si="6"/>
        <v>1691</v>
      </c>
      <c r="AG57">
        <v>0</v>
      </c>
      <c r="AH57">
        <f t="shared" si="7"/>
        <v>1691</v>
      </c>
      <c r="AI57">
        <v>50</v>
      </c>
      <c r="AJ57">
        <f t="shared" si="8"/>
        <v>6</v>
      </c>
      <c r="AK57">
        <f t="shared" si="25"/>
        <v>33.82</v>
      </c>
      <c r="AL57" t="s">
        <v>19</v>
      </c>
      <c r="AM57">
        <v>1314</v>
      </c>
      <c r="AN57">
        <v>0</v>
      </c>
      <c r="AO57">
        <v>-38</v>
      </c>
      <c r="AP57">
        <f t="shared" si="9"/>
        <v>1276</v>
      </c>
      <c r="AQ57">
        <v>0</v>
      </c>
      <c r="AR57">
        <f t="shared" si="10"/>
        <v>1276</v>
      </c>
      <c r="AS57">
        <v>20</v>
      </c>
      <c r="AT57">
        <f t="shared" si="11"/>
        <v>6</v>
      </c>
      <c r="AU57">
        <f t="shared" si="12"/>
        <v>63.8</v>
      </c>
      <c r="AV57" t="s">
        <v>20</v>
      </c>
      <c r="AW57">
        <v>349</v>
      </c>
      <c r="AX57">
        <v>50</v>
      </c>
      <c r="AY57">
        <v>-11</v>
      </c>
      <c r="AZ57">
        <f t="shared" si="13"/>
        <v>388</v>
      </c>
      <c r="BA57">
        <v>0</v>
      </c>
      <c r="BB57">
        <f t="shared" si="14"/>
        <v>388</v>
      </c>
      <c r="BC57">
        <v>20</v>
      </c>
      <c r="BD57">
        <f t="shared" si="15"/>
        <v>7</v>
      </c>
      <c r="BE57">
        <f t="shared" si="16"/>
        <v>19.399999999999999</v>
      </c>
      <c r="BF57" t="s">
        <v>21</v>
      </c>
      <c r="BG57">
        <v>580</v>
      </c>
      <c r="BH57">
        <v>100</v>
      </c>
      <c r="BI57">
        <v>-3</v>
      </c>
      <c r="BJ57">
        <f t="shared" si="17"/>
        <v>677</v>
      </c>
      <c r="BK57">
        <v>0</v>
      </c>
      <c r="BL57">
        <f t="shared" si="18"/>
        <v>677</v>
      </c>
      <c r="BM57">
        <v>17</v>
      </c>
      <c r="BN57">
        <f t="shared" si="19"/>
        <v>5</v>
      </c>
      <c r="BO57">
        <f t="shared" si="20"/>
        <v>39.823529411764703</v>
      </c>
      <c r="BP57" t="s">
        <v>22</v>
      </c>
      <c r="BQ57">
        <v>783</v>
      </c>
      <c r="BR57">
        <v>970</v>
      </c>
      <c r="BS57">
        <v>0</v>
      </c>
      <c r="BT57">
        <f t="shared" si="21"/>
        <v>1753</v>
      </c>
      <c r="BU57">
        <v>0</v>
      </c>
      <c r="BV57">
        <f t="shared" si="22"/>
        <v>1753</v>
      </c>
      <c r="BW57">
        <v>38</v>
      </c>
      <c r="BX57">
        <f t="shared" si="23"/>
        <v>5</v>
      </c>
      <c r="BY57">
        <f t="shared" si="24"/>
        <v>46.131578947368418</v>
      </c>
      <c r="BZ57" t="s">
        <v>23</v>
      </c>
      <c r="CA57">
        <v>3803</v>
      </c>
    </row>
    <row r="58" spans="1:79" ht="17.25" customHeight="1" x14ac:dyDescent="0.3">
      <c r="A58" s="2">
        <v>44557</v>
      </c>
      <c r="B58" t="s">
        <v>136</v>
      </c>
      <c r="C58" t="s">
        <v>137</v>
      </c>
      <c r="D58" t="s">
        <v>27</v>
      </c>
      <c r="E58" t="s">
        <v>4</v>
      </c>
      <c r="F58">
        <v>535</v>
      </c>
      <c r="G58">
        <v>0</v>
      </c>
      <c r="H58">
        <v>0</v>
      </c>
      <c r="I58">
        <v>-10</v>
      </c>
      <c r="J58">
        <f t="shared" si="0"/>
        <v>525</v>
      </c>
      <c r="K58">
        <v>0</v>
      </c>
      <c r="L58">
        <f t="shared" si="1"/>
        <v>525</v>
      </c>
      <c r="M58">
        <v>8</v>
      </c>
      <c r="N58">
        <v>1</v>
      </c>
      <c r="O58">
        <f t="shared" si="2"/>
        <v>65.625</v>
      </c>
      <c r="P58" t="s">
        <v>15</v>
      </c>
      <c r="Q58">
        <v>272</v>
      </c>
      <c r="R58">
        <v>0</v>
      </c>
      <c r="S58">
        <v>0</v>
      </c>
      <c r="T58">
        <v>0</v>
      </c>
      <c r="U58">
        <f t="shared" si="3"/>
        <v>272</v>
      </c>
      <c r="V58">
        <v>0</v>
      </c>
      <c r="W58">
        <f t="shared" si="4"/>
        <v>272</v>
      </c>
      <c r="X58">
        <v>16</v>
      </c>
      <c r="Y58">
        <v>2</v>
      </c>
      <c r="Z58">
        <f t="shared" si="5"/>
        <v>17</v>
      </c>
      <c r="AA58" t="s">
        <v>16</v>
      </c>
      <c r="AB58">
        <v>3002</v>
      </c>
      <c r="AC58">
        <v>0</v>
      </c>
      <c r="AE58">
        <v>-24</v>
      </c>
      <c r="AF58">
        <f t="shared" si="6"/>
        <v>2978</v>
      </c>
      <c r="AG58">
        <v>0</v>
      </c>
      <c r="AH58">
        <f t="shared" si="7"/>
        <v>2978</v>
      </c>
      <c r="AI58">
        <v>12</v>
      </c>
      <c r="AJ58">
        <f t="shared" si="8"/>
        <v>6</v>
      </c>
      <c r="AK58">
        <f t="shared" si="25"/>
        <v>248.16666666666666</v>
      </c>
      <c r="AL58" t="s">
        <v>19</v>
      </c>
      <c r="AM58">
        <v>1147</v>
      </c>
      <c r="AN58">
        <v>0</v>
      </c>
      <c r="AO58">
        <v>-1</v>
      </c>
      <c r="AP58">
        <f t="shared" si="9"/>
        <v>1146</v>
      </c>
      <c r="AQ58">
        <v>0</v>
      </c>
      <c r="AR58">
        <f t="shared" si="10"/>
        <v>1146</v>
      </c>
      <c r="AS58">
        <v>5</v>
      </c>
      <c r="AT58">
        <f t="shared" si="11"/>
        <v>6</v>
      </c>
      <c r="AU58">
        <f t="shared" si="12"/>
        <v>229.2</v>
      </c>
      <c r="AV58" t="s">
        <v>20</v>
      </c>
      <c r="AW58">
        <v>427</v>
      </c>
      <c r="AX58">
        <v>0</v>
      </c>
      <c r="AY58">
        <v>0</v>
      </c>
      <c r="AZ58">
        <f t="shared" si="13"/>
        <v>427</v>
      </c>
      <c r="BA58">
        <v>0</v>
      </c>
      <c r="BB58">
        <f t="shared" si="14"/>
        <v>427</v>
      </c>
      <c r="BC58">
        <v>4</v>
      </c>
      <c r="BD58">
        <f t="shared" si="15"/>
        <v>7</v>
      </c>
      <c r="BE58">
        <f t="shared" si="16"/>
        <v>106.75</v>
      </c>
      <c r="BF58" t="s">
        <v>21</v>
      </c>
      <c r="BG58">
        <v>479</v>
      </c>
      <c r="BH58">
        <v>0</v>
      </c>
      <c r="BI58">
        <v>-12</v>
      </c>
      <c r="BJ58">
        <f t="shared" si="17"/>
        <v>467</v>
      </c>
      <c r="BK58">
        <v>0</v>
      </c>
      <c r="BL58">
        <f t="shared" si="18"/>
        <v>467</v>
      </c>
      <c r="BM58">
        <v>4</v>
      </c>
      <c r="BN58">
        <f t="shared" si="19"/>
        <v>5</v>
      </c>
      <c r="BO58">
        <f t="shared" si="20"/>
        <v>116.75</v>
      </c>
      <c r="BP58" t="s">
        <v>22</v>
      </c>
      <c r="BQ58">
        <v>365</v>
      </c>
      <c r="BR58">
        <v>0</v>
      </c>
      <c r="BS58">
        <v>0</v>
      </c>
      <c r="BT58">
        <f t="shared" si="21"/>
        <v>365</v>
      </c>
      <c r="BU58">
        <v>0</v>
      </c>
      <c r="BV58">
        <f t="shared" si="22"/>
        <v>365</v>
      </c>
      <c r="BW58">
        <v>15</v>
      </c>
      <c r="BX58">
        <f t="shared" si="23"/>
        <v>5</v>
      </c>
      <c r="BY58">
        <f t="shared" si="24"/>
        <v>24.333333333333332</v>
      </c>
      <c r="BZ58" t="s">
        <v>23</v>
      </c>
      <c r="CA58">
        <v>25306</v>
      </c>
    </row>
    <row r="59" spans="1:79" ht="17.25" customHeight="1" x14ac:dyDescent="0.3">
      <c r="A59" s="2">
        <v>44557</v>
      </c>
      <c r="B59" t="s">
        <v>138</v>
      </c>
      <c r="C59" t="s">
        <v>139</v>
      </c>
      <c r="D59" t="s">
        <v>27</v>
      </c>
      <c r="E59" t="s">
        <v>4</v>
      </c>
      <c r="F59">
        <v>2607</v>
      </c>
      <c r="G59">
        <v>0</v>
      </c>
      <c r="H59">
        <v>0</v>
      </c>
      <c r="I59">
        <v>-347</v>
      </c>
      <c r="J59">
        <f t="shared" si="0"/>
        <v>2260</v>
      </c>
      <c r="K59">
        <v>0</v>
      </c>
      <c r="L59">
        <f t="shared" si="1"/>
        <v>2260</v>
      </c>
      <c r="M59">
        <v>249</v>
      </c>
      <c r="N59">
        <v>1</v>
      </c>
      <c r="O59">
        <f t="shared" si="2"/>
        <v>9.0763052208835333</v>
      </c>
      <c r="P59" t="s">
        <v>15</v>
      </c>
      <c r="Q59">
        <v>223</v>
      </c>
      <c r="R59">
        <v>0</v>
      </c>
      <c r="S59">
        <v>0</v>
      </c>
      <c r="T59">
        <v>-6</v>
      </c>
      <c r="U59">
        <f t="shared" si="3"/>
        <v>217</v>
      </c>
      <c r="V59">
        <v>1000</v>
      </c>
      <c r="W59">
        <f t="shared" si="4"/>
        <v>1217</v>
      </c>
      <c r="X59">
        <v>54</v>
      </c>
      <c r="Y59">
        <v>2</v>
      </c>
      <c r="Z59">
        <f t="shared" si="5"/>
        <v>22.537037037037038</v>
      </c>
      <c r="AA59" t="s">
        <v>16</v>
      </c>
      <c r="AB59">
        <v>3347</v>
      </c>
      <c r="AC59">
        <v>0</v>
      </c>
      <c r="AE59">
        <v>-370</v>
      </c>
      <c r="AF59">
        <f t="shared" si="6"/>
        <v>2977</v>
      </c>
      <c r="AG59">
        <v>8400</v>
      </c>
      <c r="AH59">
        <f t="shared" si="7"/>
        <v>11377</v>
      </c>
      <c r="AI59">
        <v>623</v>
      </c>
      <c r="AJ59">
        <f t="shared" si="8"/>
        <v>6</v>
      </c>
      <c r="AK59">
        <f t="shared" si="25"/>
        <v>18.261637239165328</v>
      </c>
      <c r="AL59" t="s">
        <v>19</v>
      </c>
      <c r="AM59">
        <v>830</v>
      </c>
      <c r="AN59">
        <v>0</v>
      </c>
      <c r="AO59">
        <v>-106</v>
      </c>
      <c r="AP59">
        <f t="shared" si="9"/>
        <v>724</v>
      </c>
      <c r="AQ59">
        <v>1500</v>
      </c>
      <c r="AR59">
        <f t="shared" si="10"/>
        <v>2224</v>
      </c>
      <c r="AS59">
        <v>68</v>
      </c>
      <c r="AT59">
        <f t="shared" si="11"/>
        <v>6</v>
      </c>
      <c r="AU59">
        <f t="shared" si="12"/>
        <v>32.705882352941174</v>
      </c>
      <c r="AV59" t="s">
        <v>20</v>
      </c>
      <c r="AW59">
        <v>1568</v>
      </c>
      <c r="AX59">
        <v>0</v>
      </c>
      <c r="AY59">
        <v>-65</v>
      </c>
      <c r="AZ59">
        <f t="shared" si="13"/>
        <v>1503</v>
      </c>
      <c r="BA59">
        <v>0</v>
      </c>
      <c r="BB59">
        <f t="shared" si="14"/>
        <v>1503</v>
      </c>
      <c r="BC59">
        <v>82</v>
      </c>
      <c r="BD59">
        <f t="shared" si="15"/>
        <v>7</v>
      </c>
      <c r="BE59">
        <f t="shared" si="16"/>
        <v>18.329268292682926</v>
      </c>
      <c r="BF59" t="s">
        <v>21</v>
      </c>
      <c r="BG59">
        <v>630</v>
      </c>
      <c r="BH59">
        <v>40</v>
      </c>
      <c r="BI59">
        <v>-125</v>
      </c>
      <c r="BJ59">
        <f t="shared" si="17"/>
        <v>545</v>
      </c>
      <c r="BK59">
        <v>0</v>
      </c>
      <c r="BL59">
        <f t="shared" si="18"/>
        <v>545</v>
      </c>
      <c r="BM59">
        <v>103</v>
      </c>
      <c r="BN59">
        <f t="shared" si="19"/>
        <v>5</v>
      </c>
      <c r="BO59">
        <f t="shared" si="20"/>
        <v>5.29126213592233</v>
      </c>
      <c r="BP59" t="s">
        <v>22</v>
      </c>
      <c r="BQ59">
        <v>1774</v>
      </c>
      <c r="BR59">
        <v>0</v>
      </c>
      <c r="BS59">
        <v>-145</v>
      </c>
      <c r="BT59">
        <f t="shared" si="21"/>
        <v>1629</v>
      </c>
      <c r="BU59">
        <v>0</v>
      </c>
      <c r="BV59">
        <f t="shared" si="22"/>
        <v>1629</v>
      </c>
      <c r="BW59">
        <v>66</v>
      </c>
      <c r="BX59">
        <f t="shared" si="23"/>
        <v>5</v>
      </c>
      <c r="BY59">
        <f t="shared" si="24"/>
        <v>24.681818181818183</v>
      </c>
      <c r="BZ59" t="s">
        <v>23</v>
      </c>
      <c r="CA59">
        <v>3202</v>
      </c>
    </row>
    <row r="60" spans="1:79" ht="17.25" customHeight="1" x14ac:dyDescent="0.3">
      <c r="A60" s="2">
        <v>44557</v>
      </c>
      <c r="B60" t="s">
        <v>140</v>
      </c>
      <c r="C60" t="s">
        <v>141</v>
      </c>
      <c r="D60" t="s">
        <v>27</v>
      </c>
      <c r="E60" t="s">
        <v>4</v>
      </c>
      <c r="F60">
        <v>356</v>
      </c>
      <c r="G60">
        <v>0</v>
      </c>
      <c r="H60">
        <v>0</v>
      </c>
      <c r="I60">
        <v>-8</v>
      </c>
      <c r="J60">
        <f t="shared" si="0"/>
        <v>348</v>
      </c>
      <c r="K60">
        <v>0</v>
      </c>
      <c r="L60">
        <f t="shared" si="1"/>
        <v>348</v>
      </c>
      <c r="M60">
        <v>2</v>
      </c>
      <c r="N60">
        <v>1</v>
      </c>
      <c r="O60">
        <f t="shared" si="2"/>
        <v>174</v>
      </c>
      <c r="P60" t="s">
        <v>15</v>
      </c>
      <c r="Q60">
        <v>175</v>
      </c>
      <c r="R60">
        <v>0</v>
      </c>
      <c r="S60">
        <v>0</v>
      </c>
      <c r="T60">
        <v>0</v>
      </c>
      <c r="U60">
        <f t="shared" si="3"/>
        <v>175</v>
      </c>
      <c r="V60">
        <v>0</v>
      </c>
      <c r="W60">
        <f t="shared" si="4"/>
        <v>175</v>
      </c>
      <c r="X60">
        <v>1</v>
      </c>
      <c r="Y60">
        <v>2</v>
      </c>
      <c r="Z60">
        <f t="shared" si="5"/>
        <v>175</v>
      </c>
      <c r="AA60" t="s">
        <v>16</v>
      </c>
      <c r="AB60">
        <v>673</v>
      </c>
      <c r="AC60">
        <v>0</v>
      </c>
      <c r="AE60">
        <v>0</v>
      </c>
      <c r="AF60">
        <f t="shared" si="6"/>
        <v>673</v>
      </c>
      <c r="AG60">
        <v>0</v>
      </c>
      <c r="AH60">
        <f t="shared" si="7"/>
        <v>673</v>
      </c>
      <c r="AI60">
        <v>15</v>
      </c>
      <c r="AJ60">
        <f t="shared" si="8"/>
        <v>6</v>
      </c>
      <c r="AK60">
        <f t="shared" si="25"/>
        <v>44.866666666666667</v>
      </c>
      <c r="AL60" t="s">
        <v>19</v>
      </c>
      <c r="AM60">
        <v>1068</v>
      </c>
      <c r="AN60">
        <v>340</v>
      </c>
      <c r="AO60">
        <v>0</v>
      </c>
      <c r="AP60">
        <f t="shared" si="9"/>
        <v>1408</v>
      </c>
      <c r="AQ60">
        <v>0</v>
      </c>
      <c r="AR60">
        <f t="shared" si="10"/>
        <v>1408</v>
      </c>
      <c r="AS60">
        <v>23</v>
      </c>
      <c r="AT60">
        <f t="shared" si="11"/>
        <v>6</v>
      </c>
      <c r="AU60">
        <f t="shared" si="12"/>
        <v>61.217391304347828</v>
      </c>
      <c r="AV60" t="s">
        <v>20</v>
      </c>
      <c r="AW60">
        <v>52</v>
      </c>
      <c r="AX60">
        <v>0</v>
      </c>
      <c r="AY60">
        <v>0</v>
      </c>
      <c r="AZ60">
        <f t="shared" si="13"/>
        <v>52</v>
      </c>
      <c r="BA60">
        <v>0</v>
      </c>
      <c r="BB60">
        <f t="shared" si="14"/>
        <v>52</v>
      </c>
      <c r="BC60">
        <v>3</v>
      </c>
      <c r="BD60">
        <f t="shared" si="15"/>
        <v>7</v>
      </c>
      <c r="BE60">
        <f t="shared" si="16"/>
        <v>17.333333333333332</v>
      </c>
      <c r="BF60" t="s">
        <v>21</v>
      </c>
      <c r="BG60">
        <v>257</v>
      </c>
      <c r="BH60">
        <v>50</v>
      </c>
      <c r="BI60">
        <v>0</v>
      </c>
      <c r="BJ60">
        <f t="shared" si="17"/>
        <v>307</v>
      </c>
      <c r="BK60">
        <v>0</v>
      </c>
      <c r="BL60">
        <f t="shared" si="18"/>
        <v>307</v>
      </c>
      <c r="BM60">
        <v>5</v>
      </c>
      <c r="BN60">
        <f t="shared" si="19"/>
        <v>5</v>
      </c>
      <c r="BO60">
        <f t="shared" si="20"/>
        <v>61.4</v>
      </c>
      <c r="BP60" t="s">
        <v>22</v>
      </c>
      <c r="BQ60">
        <v>960</v>
      </c>
      <c r="BR60">
        <v>0</v>
      </c>
      <c r="BS60">
        <v>-55</v>
      </c>
      <c r="BT60">
        <f t="shared" si="21"/>
        <v>905</v>
      </c>
      <c r="BU60">
        <v>0</v>
      </c>
      <c r="BV60">
        <f t="shared" si="22"/>
        <v>905</v>
      </c>
      <c r="BW60">
        <v>17</v>
      </c>
      <c r="BX60">
        <f t="shared" si="23"/>
        <v>5</v>
      </c>
      <c r="BY60">
        <f t="shared" si="24"/>
        <v>53.235294117647058</v>
      </c>
      <c r="BZ60" t="s">
        <v>23</v>
      </c>
      <c r="CA60">
        <v>1440</v>
      </c>
    </row>
    <row r="61" spans="1:79" ht="17.25" customHeight="1" x14ac:dyDescent="0.3">
      <c r="A61" s="2">
        <v>44557</v>
      </c>
      <c r="B61" t="s">
        <v>142</v>
      </c>
      <c r="C61" t="s">
        <v>143</v>
      </c>
      <c r="D61" t="s">
        <v>27</v>
      </c>
      <c r="E61" t="s">
        <v>4</v>
      </c>
      <c r="F61">
        <v>544</v>
      </c>
      <c r="G61">
        <v>100</v>
      </c>
      <c r="H61">
        <v>0</v>
      </c>
      <c r="I61">
        <v>-34</v>
      </c>
      <c r="J61">
        <f t="shared" si="0"/>
        <v>610</v>
      </c>
      <c r="K61">
        <v>0</v>
      </c>
      <c r="L61">
        <f t="shared" si="1"/>
        <v>610</v>
      </c>
      <c r="M61">
        <v>20</v>
      </c>
      <c r="N61">
        <v>1</v>
      </c>
      <c r="O61">
        <f t="shared" si="2"/>
        <v>30.5</v>
      </c>
      <c r="P61" t="s">
        <v>15</v>
      </c>
      <c r="Q61">
        <v>34</v>
      </c>
      <c r="R61">
        <v>0</v>
      </c>
      <c r="S61">
        <v>0</v>
      </c>
      <c r="T61">
        <v>0</v>
      </c>
      <c r="U61">
        <f t="shared" si="3"/>
        <v>34</v>
      </c>
      <c r="V61">
        <v>1262</v>
      </c>
      <c r="W61">
        <f t="shared" si="4"/>
        <v>1296</v>
      </c>
      <c r="X61">
        <v>10</v>
      </c>
      <c r="Y61">
        <v>2</v>
      </c>
      <c r="Z61">
        <f t="shared" si="5"/>
        <v>129.6</v>
      </c>
      <c r="AA61" t="s">
        <v>16</v>
      </c>
      <c r="AB61">
        <v>958</v>
      </c>
      <c r="AC61">
        <v>0</v>
      </c>
      <c r="AE61">
        <v>-10</v>
      </c>
      <c r="AF61">
        <f t="shared" si="6"/>
        <v>948</v>
      </c>
      <c r="AG61">
        <v>0</v>
      </c>
      <c r="AH61">
        <f t="shared" si="7"/>
        <v>948</v>
      </c>
      <c r="AI61">
        <v>8</v>
      </c>
      <c r="AJ61">
        <f t="shared" si="8"/>
        <v>6</v>
      </c>
      <c r="AK61">
        <f t="shared" si="25"/>
        <v>118.5</v>
      </c>
      <c r="AL61" t="s">
        <v>19</v>
      </c>
      <c r="AM61">
        <v>838</v>
      </c>
      <c r="AN61">
        <v>0</v>
      </c>
      <c r="AO61">
        <v>-20</v>
      </c>
      <c r="AP61">
        <f t="shared" si="9"/>
        <v>818</v>
      </c>
      <c r="AQ61">
        <v>0</v>
      </c>
      <c r="AR61">
        <f t="shared" si="10"/>
        <v>818</v>
      </c>
      <c r="AS61">
        <v>6</v>
      </c>
      <c r="AT61">
        <f t="shared" si="11"/>
        <v>6</v>
      </c>
      <c r="AU61">
        <f t="shared" si="12"/>
        <v>136.33333333333334</v>
      </c>
      <c r="AV61" t="s">
        <v>20</v>
      </c>
      <c r="AW61">
        <v>224</v>
      </c>
      <c r="AX61">
        <v>45</v>
      </c>
      <c r="AY61">
        <v>0</v>
      </c>
      <c r="AZ61">
        <f t="shared" si="13"/>
        <v>269</v>
      </c>
      <c r="BA61">
        <v>0</v>
      </c>
      <c r="BB61">
        <f t="shared" si="14"/>
        <v>269</v>
      </c>
      <c r="BC61">
        <v>2</v>
      </c>
      <c r="BD61">
        <f t="shared" si="15"/>
        <v>7</v>
      </c>
      <c r="BE61">
        <f t="shared" si="16"/>
        <v>134.5</v>
      </c>
      <c r="BF61" t="s">
        <v>21</v>
      </c>
      <c r="BG61">
        <v>206</v>
      </c>
      <c r="BH61">
        <v>312</v>
      </c>
      <c r="BI61">
        <v>0</v>
      </c>
      <c r="BJ61">
        <f t="shared" si="17"/>
        <v>518</v>
      </c>
      <c r="BK61">
        <v>0</v>
      </c>
      <c r="BL61">
        <f t="shared" si="18"/>
        <v>518</v>
      </c>
      <c r="BM61">
        <v>7</v>
      </c>
      <c r="BN61">
        <f t="shared" si="19"/>
        <v>5</v>
      </c>
      <c r="BO61">
        <f t="shared" si="20"/>
        <v>74</v>
      </c>
      <c r="BP61" t="s">
        <v>22</v>
      </c>
      <c r="BQ61">
        <v>827</v>
      </c>
      <c r="BR61">
        <v>63</v>
      </c>
      <c r="BS61">
        <v>0</v>
      </c>
      <c r="BT61">
        <f t="shared" si="21"/>
        <v>890</v>
      </c>
      <c r="BU61">
        <v>0</v>
      </c>
      <c r="BV61">
        <f t="shared" si="22"/>
        <v>890</v>
      </c>
      <c r="BW61">
        <v>4</v>
      </c>
      <c r="BX61">
        <f t="shared" si="23"/>
        <v>5</v>
      </c>
      <c r="BY61">
        <f t="shared" si="24"/>
        <v>222.5</v>
      </c>
      <c r="BZ61" t="s">
        <v>23</v>
      </c>
      <c r="CA61">
        <v>6264</v>
      </c>
    </row>
    <row r="62" spans="1:79" ht="17.25" customHeight="1" x14ac:dyDescent="0.3">
      <c r="A62" s="2">
        <v>44557</v>
      </c>
      <c r="B62" t="s">
        <v>144</v>
      </c>
      <c r="C62" t="s">
        <v>145</v>
      </c>
      <c r="D62" t="s">
        <v>27</v>
      </c>
      <c r="E62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P62" t="s">
        <v>15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A62" t="s">
        <v>16</v>
      </c>
      <c r="AB62">
        <v>0</v>
      </c>
      <c r="AC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L62" t="s">
        <v>19</v>
      </c>
      <c r="AM62">
        <v>3</v>
      </c>
      <c r="AN62">
        <v>0</v>
      </c>
      <c r="AO62">
        <v>0</v>
      </c>
      <c r="AP62">
        <f t="shared" si="9"/>
        <v>3</v>
      </c>
      <c r="AQ62">
        <v>0</v>
      </c>
      <c r="AR62">
        <f t="shared" si="10"/>
        <v>3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P62" t="s">
        <v>22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BZ62" t="s">
        <v>23</v>
      </c>
      <c r="CA62">
        <v>0</v>
      </c>
    </row>
    <row r="63" spans="1:79" ht="17.25" customHeight="1" x14ac:dyDescent="0.3">
      <c r="A63" s="2">
        <v>44557</v>
      </c>
      <c r="B63" t="s">
        <v>146</v>
      </c>
      <c r="C63" t="s">
        <v>147</v>
      </c>
      <c r="D63" t="s">
        <v>27</v>
      </c>
      <c r="E63" t="s">
        <v>4</v>
      </c>
      <c r="F63">
        <v>404</v>
      </c>
      <c r="G63">
        <v>0</v>
      </c>
      <c r="H63">
        <v>0</v>
      </c>
      <c r="I63">
        <v>0</v>
      </c>
      <c r="J63">
        <f t="shared" si="0"/>
        <v>404</v>
      </c>
      <c r="K63">
        <v>0</v>
      </c>
      <c r="L63">
        <f t="shared" si="1"/>
        <v>404</v>
      </c>
      <c r="M63">
        <v>11</v>
      </c>
      <c r="N63">
        <v>1</v>
      </c>
      <c r="O63">
        <f t="shared" si="2"/>
        <v>36.727272727272727</v>
      </c>
      <c r="P63" t="s">
        <v>15</v>
      </c>
      <c r="Q63">
        <v>212</v>
      </c>
      <c r="R63">
        <v>0</v>
      </c>
      <c r="S63">
        <v>0</v>
      </c>
      <c r="T63">
        <v>0</v>
      </c>
      <c r="U63">
        <f t="shared" si="3"/>
        <v>212</v>
      </c>
      <c r="V63">
        <v>0</v>
      </c>
      <c r="W63">
        <f t="shared" si="4"/>
        <v>212</v>
      </c>
      <c r="X63">
        <v>2</v>
      </c>
      <c r="Y63">
        <v>2</v>
      </c>
      <c r="Z63">
        <f t="shared" si="5"/>
        <v>106</v>
      </c>
      <c r="AA63" t="s">
        <v>16</v>
      </c>
      <c r="AB63">
        <v>1088</v>
      </c>
      <c r="AC63">
        <v>0</v>
      </c>
      <c r="AE63">
        <v>0</v>
      </c>
      <c r="AF63">
        <f t="shared" si="6"/>
        <v>1088</v>
      </c>
      <c r="AG63">
        <v>0</v>
      </c>
      <c r="AH63">
        <f t="shared" si="7"/>
        <v>1088</v>
      </c>
      <c r="AI63">
        <v>1</v>
      </c>
      <c r="AJ63">
        <f t="shared" si="8"/>
        <v>6</v>
      </c>
      <c r="AK63">
        <f t="shared" si="25"/>
        <v>1088</v>
      </c>
      <c r="AL63" t="s">
        <v>19</v>
      </c>
      <c r="AM63">
        <v>487</v>
      </c>
      <c r="AN63">
        <v>0</v>
      </c>
      <c r="AO63">
        <v>0</v>
      </c>
      <c r="AP63">
        <f t="shared" si="9"/>
        <v>487</v>
      </c>
      <c r="AQ63">
        <v>0</v>
      </c>
      <c r="AR63">
        <f t="shared" si="10"/>
        <v>487</v>
      </c>
      <c r="AS63">
        <v>0</v>
      </c>
      <c r="AT63">
        <f t="shared" si="11"/>
        <v>6</v>
      </c>
      <c r="AU63">
        <f t="shared" si="12"/>
        <v>0</v>
      </c>
      <c r="AV63" t="s">
        <v>20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F63" t="s">
        <v>21</v>
      </c>
      <c r="BG63">
        <v>108</v>
      </c>
      <c r="BH63">
        <v>0</v>
      </c>
      <c r="BI63">
        <v>0</v>
      </c>
      <c r="BJ63">
        <f t="shared" si="17"/>
        <v>108</v>
      </c>
      <c r="BK63">
        <v>0</v>
      </c>
      <c r="BL63">
        <f t="shared" si="18"/>
        <v>108</v>
      </c>
      <c r="BM63">
        <v>1</v>
      </c>
      <c r="BN63">
        <f t="shared" si="19"/>
        <v>5</v>
      </c>
      <c r="BO63">
        <f t="shared" si="20"/>
        <v>108</v>
      </c>
      <c r="BP63" t="s">
        <v>22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BZ63" t="s">
        <v>23</v>
      </c>
      <c r="CA63">
        <v>408</v>
      </c>
    </row>
    <row r="64" spans="1:79" ht="17.25" customHeight="1" x14ac:dyDescent="0.3">
      <c r="A64" s="2">
        <v>44557</v>
      </c>
      <c r="B64" t="s">
        <v>148</v>
      </c>
      <c r="C64" t="s">
        <v>149</v>
      </c>
      <c r="D64" t="s">
        <v>27</v>
      </c>
      <c r="E64" t="s">
        <v>4</v>
      </c>
      <c r="F64">
        <v>509</v>
      </c>
      <c r="G64">
        <v>1142</v>
      </c>
      <c r="H64">
        <v>0</v>
      </c>
      <c r="I64">
        <v>0</v>
      </c>
      <c r="J64">
        <f t="shared" si="0"/>
        <v>1651</v>
      </c>
      <c r="K64">
        <v>0</v>
      </c>
      <c r="L64">
        <f t="shared" si="1"/>
        <v>1651</v>
      </c>
      <c r="M64">
        <v>39</v>
      </c>
      <c r="N64">
        <v>1</v>
      </c>
      <c r="O64">
        <f t="shared" si="2"/>
        <v>42.333333333333336</v>
      </c>
      <c r="P64" t="s">
        <v>15</v>
      </c>
      <c r="Q64">
        <v>560</v>
      </c>
      <c r="R64">
        <v>130</v>
      </c>
      <c r="S64">
        <v>0</v>
      </c>
      <c r="T64">
        <v>0</v>
      </c>
      <c r="U64">
        <f t="shared" si="3"/>
        <v>690</v>
      </c>
      <c r="V64">
        <v>0</v>
      </c>
      <c r="W64">
        <f t="shared" si="4"/>
        <v>690</v>
      </c>
      <c r="X64">
        <v>16</v>
      </c>
      <c r="Y64">
        <v>2</v>
      </c>
      <c r="Z64">
        <f t="shared" si="5"/>
        <v>43.125</v>
      </c>
      <c r="AA64" t="s">
        <v>16</v>
      </c>
      <c r="AB64">
        <v>1313</v>
      </c>
      <c r="AC64">
        <v>0</v>
      </c>
      <c r="AE64">
        <v>0</v>
      </c>
      <c r="AF64">
        <f t="shared" si="6"/>
        <v>1313</v>
      </c>
      <c r="AG64">
        <v>7200</v>
      </c>
      <c r="AH64">
        <f t="shared" si="7"/>
        <v>8513</v>
      </c>
      <c r="AI64">
        <v>25</v>
      </c>
      <c r="AJ64">
        <f t="shared" si="8"/>
        <v>6</v>
      </c>
      <c r="AK64">
        <f t="shared" si="25"/>
        <v>340.52</v>
      </c>
      <c r="AL64" t="s">
        <v>19</v>
      </c>
      <c r="AM64">
        <v>300</v>
      </c>
      <c r="AN64">
        <v>500</v>
      </c>
      <c r="AO64">
        <v>0</v>
      </c>
      <c r="AP64">
        <f t="shared" si="9"/>
        <v>800</v>
      </c>
      <c r="AQ64">
        <v>2998</v>
      </c>
      <c r="AR64">
        <f t="shared" si="10"/>
        <v>3798</v>
      </c>
      <c r="AS64">
        <v>114</v>
      </c>
      <c r="AT64">
        <f t="shared" si="11"/>
        <v>6</v>
      </c>
      <c r="AU64">
        <f t="shared" si="12"/>
        <v>33.315789473684212</v>
      </c>
      <c r="AV64" t="s">
        <v>20</v>
      </c>
      <c r="AW64">
        <v>131</v>
      </c>
      <c r="AX64">
        <v>280</v>
      </c>
      <c r="AY64">
        <v>-20</v>
      </c>
      <c r="AZ64">
        <f t="shared" si="13"/>
        <v>391</v>
      </c>
      <c r="BA64">
        <v>0</v>
      </c>
      <c r="BB64">
        <f t="shared" si="14"/>
        <v>391</v>
      </c>
      <c r="BC64">
        <v>16</v>
      </c>
      <c r="BD64">
        <f t="shared" si="15"/>
        <v>7</v>
      </c>
      <c r="BE64">
        <f t="shared" si="16"/>
        <v>24.4375</v>
      </c>
      <c r="BF64" t="s">
        <v>21</v>
      </c>
      <c r="BG64">
        <v>258</v>
      </c>
      <c r="BH64">
        <v>0</v>
      </c>
      <c r="BI64">
        <v>0</v>
      </c>
      <c r="BJ64">
        <f t="shared" si="17"/>
        <v>258</v>
      </c>
      <c r="BK64">
        <f>960+960</f>
        <v>1920</v>
      </c>
      <c r="BL64">
        <f t="shared" si="18"/>
        <v>2178</v>
      </c>
      <c r="BM64">
        <v>13</v>
      </c>
      <c r="BN64">
        <f t="shared" si="19"/>
        <v>5</v>
      </c>
      <c r="BO64">
        <f t="shared" si="20"/>
        <v>167.53846153846155</v>
      </c>
      <c r="BP64" t="s">
        <v>22</v>
      </c>
      <c r="BQ64">
        <v>62</v>
      </c>
      <c r="BR64">
        <v>100</v>
      </c>
      <c r="BS64">
        <v>0</v>
      </c>
      <c r="BT64">
        <f t="shared" si="21"/>
        <v>162</v>
      </c>
      <c r="BU64">
        <v>0</v>
      </c>
      <c r="BV64">
        <f t="shared" si="22"/>
        <v>162</v>
      </c>
      <c r="BW64">
        <v>12</v>
      </c>
      <c r="BX64">
        <f t="shared" si="23"/>
        <v>5</v>
      </c>
      <c r="BY64">
        <f t="shared" si="24"/>
        <v>13.5</v>
      </c>
      <c r="BZ64" t="s">
        <v>23</v>
      </c>
      <c r="CA64">
        <v>-12000</v>
      </c>
    </row>
    <row r="65" spans="1:79" ht="17.25" customHeight="1" x14ac:dyDescent="0.3">
      <c r="A65" s="2">
        <v>44557</v>
      </c>
      <c r="B65" t="s">
        <v>150</v>
      </c>
      <c r="C65" t="s">
        <v>151</v>
      </c>
      <c r="D65" t="s">
        <v>27</v>
      </c>
      <c r="E65" t="s">
        <v>4</v>
      </c>
      <c r="F65">
        <v>117</v>
      </c>
      <c r="G65">
        <v>0</v>
      </c>
      <c r="H65">
        <v>0</v>
      </c>
      <c r="I65">
        <v>-40</v>
      </c>
      <c r="J65">
        <f t="shared" si="0"/>
        <v>77</v>
      </c>
      <c r="K65">
        <v>0</v>
      </c>
      <c r="L65">
        <f t="shared" si="1"/>
        <v>77</v>
      </c>
      <c r="M65">
        <v>7</v>
      </c>
      <c r="N65">
        <v>1</v>
      </c>
      <c r="O65">
        <f t="shared" si="2"/>
        <v>11</v>
      </c>
      <c r="P65" t="s">
        <v>15</v>
      </c>
      <c r="Q65">
        <v>195</v>
      </c>
      <c r="R65">
        <v>0</v>
      </c>
      <c r="S65">
        <v>0</v>
      </c>
      <c r="T65">
        <v>0</v>
      </c>
      <c r="U65">
        <f t="shared" si="3"/>
        <v>195</v>
      </c>
      <c r="V65">
        <v>0</v>
      </c>
      <c r="W65">
        <f t="shared" si="4"/>
        <v>195</v>
      </c>
      <c r="X65">
        <v>3</v>
      </c>
      <c r="Y65">
        <v>2</v>
      </c>
      <c r="Z65">
        <f t="shared" si="5"/>
        <v>65</v>
      </c>
      <c r="AA65" t="s">
        <v>16</v>
      </c>
      <c r="AB65">
        <v>446</v>
      </c>
      <c r="AC65">
        <v>0</v>
      </c>
      <c r="AE65">
        <v>-33</v>
      </c>
      <c r="AF65">
        <f t="shared" si="6"/>
        <v>413</v>
      </c>
      <c r="AG65">
        <v>0</v>
      </c>
      <c r="AH65">
        <f t="shared" si="7"/>
        <v>413</v>
      </c>
      <c r="AI65">
        <v>16</v>
      </c>
      <c r="AJ65">
        <f t="shared" si="8"/>
        <v>6</v>
      </c>
      <c r="AK65">
        <f t="shared" si="25"/>
        <v>25.8125</v>
      </c>
      <c r="AL65" t="s">
        <v>19</v>
      </c>
      <c r="AM65">
        <v>1131</v>
      </c>
      <c r="AN65">
        <v>0</v>
      </c>
      <c r="AO65">
        <v>0</v>
      </c>
      <c r="AP65">
        <f t="shared" si="9"/>
        <v>1131</v>
      </c>
      <c r="AQ65">
        <v>0</v>
      </c>
      <c r="AR65">
        <f t="shared" si="10"/>
        <v>1131</v>
      </c>
      <c r="AS65">
        <v>13</v>
      </c>
      <c r="AT65">
        <f t="shared" si="11"/>
        <v>6</v>
      </c>
      <c r="AU65">
        <f t="shared" si="12"/>
        <v>87</v>
      </c>
      <c r="AV65" t="s">
        <v>20</v>
      </c>
      <c r="AW65">
        <v>288</v>
      </c>
      <c r="AX65">
        <v>0</v>
      </c>
      <c r="AY65">
        <v>-35</v>
      </c>
      <c r="AZ65">
        <f t="shared" si="13"/>
        <v>253</v>
      </c>
      <c r="BA65">
        <v>0</v>
      </c>
      <c r="BB65">
        <f t="shared" si="14"/>
        <v>253</v>
      </c>
      <c r="BC65">
        <v>11</v>
      </c>
      <c r="BD65">
        <f t="shared" si="15"/>
        <v>7</v>
      </c>
      <c r="BE65">
        <f t="shared" si="16"/>
        <v>23</v>
      </c>
      <c r="BF65" t="s">
        <v>21</v>
      </c>
      <c r="BG65">
        <v>356</v>
      </c>
      <c r="BH65">
        <v>0</v>
      </c>
      <c r="BI65">
        <v>-15</v>
      </c>
      <c r="BJ65">
        <f t="shared" si="17"/>
        <v>341</v>
      </c>
      <c r="BK65">
        <v>0</v>
      </c>
      <c r="BL65">
        <f t="shared" si="18"/>
        <v>341</v>
      </c>
      <c r="BM65">
        <v>7</v>
      </c>
      <c r="BN65">
        <f t="shared" si="19"/>
        <v>5</v>
      </c>
      <c r="BO65">
        <f t="shared" si="20"/>
        <v>48.714285714285715</v>
      </c>
      <c r="BP65" t="s">
        <v>22</v>
      </c>
      <c r="BQ65">
        <v>888</v>
      </c>
      <c r="BR65">
        <v>0</v>
      </c>
      <c r="BS65">
        <v>0</v>
      </c>
      <c r="BT65">
        <f t="shared" si="21"/>
        <v>888</v>
      </c>
      <c r="BU65">
        <v>0</v>
      </c>
      <c r="BV65">
        <f t="shared" si="22"/>
        <v>888</v>
      </c>
      <c r="BW65">
        <v>5</v>
      </c>
      <c r="BX65">
        <f t="shared" si="23"/>
        <v>5</v>
      </c>
      <c r="BY65">
        <f t="shared" si="24"/>
        <v>177.6</v>
      </c>
      <c r="BZ65" t="s">
        <v>23</v>
      </c>
      <c r="CA65">
        <v>500</v>
      </c>
    </row>
    <row r="66" spans="1:79" ht="17.25" customHeight="1" x14ac:dyDescent="0.3">
      <c r="A66" s="2">
        <v>44557</v>
      </c>
      <c r="B66" t="s">
        <v>152</v>
      </c>
      <c r="C66" t="s">
        <v>153</v>
      </c>
      <c r="D66" t="s">
        <v>27</v>
      </c>
      <c r="E66" t="s">
        <v>4</v>
      </c>
      <c r="F66">
        <v>161</v>
      </c>
      <c r="G66">
        <v>0</v>
      </c>
      <c r="H66">
        <v>0</v>
      </c>
      <c r="I66">
        <v>-10</v>
      </c>
      <c r="J66">
        <f t="shared" ref="J66:J86" si="26">SUM(F66:I66)</f>
        <v>151</v>
      </c>
      <c r="K66">
        <v>240</v>
      </c>
      <c r="L66">
        <f t="shared" ref="L66:L86" si="27">SUM(J66:K66)</f>
        <v>391</v>
      </c>
      <c r="M66">
        <v>46</v>
      </c>
      <c r="N66">
        <v>1</v>
      </c>
      <c r="O66">
        <f t="shared" ref="O66:O86" si="28">IFERROR(L66/M66,0)</f>
        <v>8.5</v>
      </c>
      <c r="P66" t="s">
        <v>15</v>
      </c>
      <c r="Q66">
        <v>162</v>
      </c>
      <c r="R66">
        <v>0</v>
      </c>
      <c r="S66">
        <v>0</v>
      </c>
      <c r="T66">
        <v>0</v>
      </c>
      <c r="U66">
        <f t="shared" ref="U66:U86" si="29">SUM(Q66:T66)</f>
        <v>162</v>
      </c>
      <c r="V66">
        <v>0</v>
      </c>
      <c r="W66">
        <f t="shared" ref="W66:W86" si="30">SUM(U66:V66)</f>
        <v>162</v>
      </c>
      <c r="X66">
        <v>8</v>
      </c>
      <c r="Y66">
        <v>2</v>
      </c>
      <c r="Z66">
        <f t="shared" ref="Z66:Z86" si="31">IFERROR(W66/X66,0)</f>
        <v>20.25</v>
      </c>
      <c r="AA66" t="s">
        <v>16</v>
      </c>
      <c r="AB66">
        <v>2768</v>
      </c>
      <c r="AC66">
        <v>0</v>
      </c>
      <c r="AE66">
        <v>-119</v>
      </c>
      <c r="AF66">
        <f t="shared" ref="AF66:AF86" si="32">SUM(AB66:AE66)</f>
        <v>2649</v>
      </c>
      <c r="AG66">
        <v>0</v>
      </c>
      <c r="AH66">
        <f t="shared" ref="AH66:AH86" si="33">SUM(AF66:AG66)</f>
        <v>2649</v>
      </c>
      <c r="AI66">
        <v>223</v>
      </c>
      <c r="AJ66">
        <f t="shared" ref="AJ66:AJ86" si="34">4+2</f>
        <v>6</v>
      </c>
      <c r="AK66">
        <f t="shared" si="25"/>
        <v>11.878923766816143</v>
      </c>
      <c r="AL66" t="s">
        <v>19</v>
      </c>
      <c r="AM66">
        <v>1310</v>
      </c>
      <c r="AN66">
        <v>270</v>
      </c>
      <c r="AO66">
        <v>-59</v>
      </c>
      <c r="AP66">
        <f t="shared" ref="AP66:AP86" si="35">SUM(AM66:AO66)</f>
        <v>1521</v>
      </c>
      <c r="AQ66">
        <v>0</v>
      </c>
      <c r="AR66">
        <f t="shared" ref="AR66:AR86" si="36">SUM(AP66:AQ66)</f>
        <v>1521</v>
      </c>
      <c r="AS66">
        <v>85</v>
      </c>
      <c r="AT66">
        <f t="shared" ref="AT66:AT86" si="37">4+2</f>
        <v>6</v>
      </c>
      <c r="AU66">
        <f t="shared" ref="AU66:AU84" si="38">IFERROR(AR66/AS66,0)</f>
        <v>17.894117647058824</v>
      </c>
      <c r="AV66" t="s">
        <v>20</v>
      </c>
      <c r="AW66">
        <v>992</v>
      </c>
      <c r="AX66">
        <v>0</v>
      </c>
      <c r="AY66">
        <v>-52</v>
      </c>
      <c r="AZ66">
        <f t="shared" ref="AZ66:AZ86" si="39">SUM(AW66:AY66)</f>
        <v>940</v>
      </c>
      <c r="BA66">
        <v>0</v>
      </c>
      <c r="BB66">
        <f t="shared" ref="BB66:BB86" si="40">SUM(AZ66:BA66)</f>
        <v>940</v>
      </c>
      <c r="BC66">
        <v>93</v>
      </c>
      <c r="BD66">
        <f t="shared" ref="BD66:BD86" si="41">5+2</f>
        <v>7</v>
      </c>
      <c r="BE66">
        <f t="shared" ref="BE66:BE86" si="42">IFERROR(BB66/BC66,0)</f>
        <v>10.10752688172043</v>
      </c>
      <c r="BF66" t="s">
        <v>21</v>
      </c>
      <c r="BG66">
        <v>654</v>
      </c>
      <c r="BH66">
        <v>0</v>
      </c>
      <c r="BI66">
        <v>-37</v>
      </c>
      <c r="BJ66">
        <f t="shared" ref="BJ66:BJ86" si="43">SUM(BG66:BI66)</f>
        <v>617</v>
      </c>
      <c r="BK66">
        <v>0</v>
      </c>
      <c r="BL66">
        <f t="shared" ref="BL66:BL86" si="44">SUM(BJ66:BK66)</f>
        <v>617</v>
      </c>
      <c r="BM66">
        <v>29</v>
      </c>
      <c r="BN66">
        <f t="shared" ref="BN66:BN86" si="45">3+2</f>
        <v>5</v>
      </c>
      <c r="BO66">
        <f t="shared" ref="BO66:BO86" si="46">IFERROR(BL66/BM66,0)</f>
        <v>21.275862068965516</v>
      </c>
      <c r="BP66" t="s">
        <v>22</v>
      </c>
      <c r="BQ66">
        <v>355</v>
      </c>
      <c r="BR66">
        <v>0</v>
      </c>
      <c r="BS66">
        <v>-18</v>
      </c>
      <c r="BT66">
        <f t="shared" ref="BT66:BT86" si="47">SUM(BQ66:BS66)</f>
        <v>337</v>
      </c>
      <c r="BU66">
        <v>0</v>
      </c>
      <c r="BV66">
        <f t="shared" ref="BV66:BV86" si="48">SUM(BT66:BU66)</f>
        <v>337</v>
      </c>
      <c r="BW66">
        <v>19</v>
      </c>
      <c r="BX66">
        <f t="shared" ref="BX66:BX86" si="49">3+2</f>
        <v>5</v>
      </c>
      <c r="BY66">
        <f t="shared" ref="BY66:BY86" si="50">IFERROR(BV66/BW66,0)</f>
        <v>17.736842105263158</v>
      </c>
      <c r="BZ66" t="s">
        <v>23</v>
      </c>
      <c r="CA66">
        <v>0</v>
      </c>
    </row>
    <row r="67" spans="1:79" ht="17.25" customHeight="1" x14ac:dyDescent="0.3">
      <c r="A67" s="2">
        <v>44557</v>
      </c>
      <c r="B67" t="s">
        <v>154</v>
      </c>
      <c r="C67" t="s">
        <v>155</v>
      </c>
      <c r="D67" t="s">
        <v>27</v>
      </c>
      <c r="E67" t="s">
        <v>4</v>
      </c>
      <c r="F67">
        <v>292</v>
      </c>
      <c r="G67">
        <v>0</v>
      </c>
      <c r="H67">
        <v>0</v>
      </c>
      <c r="I67">
        <v>-10</v>
      </c>
      <c r="J67">
        <f t="shared" si="26"/>
        <v>282</v>
      </c>
      <c r="K67">
        <v>0</v>
      </c>
      <c r="L67">
        <f t="shared" si="27"/>
        <v>282</v>
      </c>
      <c r="M67">
        <v>33</v>
      </c>
      <c r="N67">
        <v>1</v>
      </c>
      <c r="O67">
        <f t="shared" si="28"/>
        <v>8.545454545454545</v>
      </c>
      <c r="P67" t="s">
        <v>15</v>
      </c>
      <c r="Q67">
        <v>126</v>
      </c>
      <c r="R67">
        <v>0</v>
      </c>
      <c r="S67">
        <v>0</v>
      </c>
      <c r="T67">
        <v>0</v>
      </c>
      <c r="U67">
        <f t="shared" si="29"/>
        <v>126</v>
      </c>
      <c r="V67">
        <v>0</v>
      </c>
      <c r="W67">
        <f t="shared" si="30"/>
        <v>126</v>
      </c>
      <c r="X67">
        <v>5</v>
      </c>
      <c r="Y67">
        <v>2</v>
      </c>
      <c r="Z67">
        <f t="shared" si="31"/>
        <v>25.2</v>
      </c>
      <c r="AA67" t="s">
        <v>16</v>
      </c>
      <c r="AB67">
        <v>5757</v>
      </c>
      <c r="AC67">
        <v>0</v>
      </c>
      <c r="AE67">
        <v>-151</v>
      </c>
      <c r="AF67">
        <f t="shared" si="32"/>
        <v>5606</v>
      </c>
      <c r="AG67">
        <v>2400</v>
      </c>
      <c r="AH67">
        <f t="shared" si="33"/>
        <v>8006</v>
      </c>
      <c r="AI67">
        <v>196</v>
      </c>
      <c r="AJ67">
        <f t="shared" si="34"/>
        <v>6</v>
      </c>
      <c r="AK67">
        <f t="shared" ref="AK67:AK86" si="51">IFERROR(AH67/AI67,0)</f>
        <v>40.846938775510203</v>
      </c>
      <c r="AL67" t="s">
        <v>19</v>
      </c>
      <c r="AM67">
        <v>2104</v>
      </c>
      <c r="AN67">
        <v>280</v>
      </c>
      <c r="AO67">
        <v>-58</v>
      </c>
      <c r="AP67">
        <f t="shared" si="35"/>
        <v>2326</v>
      </c>
      <c r="AQ67">
        <v>480</v>
      </c>
      <c r="AR67">
        <f t="shared" si="36"/>
        <v>2806</v>
      </c>
      <c r="AS67">
        <v>74</v>
      </c>
      <c r="AT67">
        <f t="shared" si="37"/>
        <v>6</v>
      </c>
      <c r="AU67">
        <f t="shared" si="38"/>
        <v>37.918918918918919</v>
      </c>
      <c r="AV67" t="s">
        <v>20</v>
      </c>
      <c r="AW67">
        <v>1224</v>
      </c>
      <c r="AX67">
        <v>0</v>
      </c>
      <c r="AY67">
        <v>-29</v>
      </c>
      <c r="AZ67">
        <f t="shared" si="39"/>
        <v>1195</v>
      </c>
      <c r="BA67">
        <v>0</v>
      </c>
      <c r="BB67">
        <f t="shared" si="40"/>
        <v>1195</v>
      </c>
      <c r="BC67">
        <v>79</v>
      </c>
      <c r="BD67">
        <f t="shared" si="41"/>
        <v>7</v>
      </c>
      <c r="BE67">
        <f t="shared" si="42"/>
        <v>15.126582278481013</v>
      </c>
      <c r="BF67" t="s">
        <v>21</v>
      </c>
      <c r="BG67">
        <v>758</v>
      </c>
      <c r="BH67">
        <v>0</v>
      </c>
      <c r="BI67">
        <v>-36</v>
      </c>
      <c r="BJ67">
        <f t="shared" si="43"/>
        <v>722</v>
      </c>
      <c r="BK67">
        <v>0</v>
      </c>
      <c r="BL67">
        <f t="shared" si="44"/>
        <v>722</v>
      </c>
      <c r="BM67">
        <v>25</v>
      </c>
      <c r="BN67">
        <f t="shared" si="45"/>
        <v>5</v>
      </c>
      <c r="BO67">
        <f t="shared" si="46"/>
        <v>28.88</v>
      </c>
      <c r="BP67" t="s">
        <v>22</v>
      </c>
      <c r="BQ67">
        <v>1184</v>
      </c>
      <c r="BR67">
        <v>0</v>
      </c>
      <c r="BS67">
        <v>-18</v>
      </c>
      <c r="BT67">
        <f t="shared" si="47"/>
        <v>1166</v>
      </c>
      <c r="BU67">
        <v>0</v>
      </c>
      <c r="BV67">
        <f t="shared" si="48"/>
        <v>1166</v>
      </c>
      <c r="BW67">
        <v>14</v>
      </c>
      <c r="BX67">
        <f t="shared" si="49"/>
        <v>5</v>
      </c>
      <c r="BY67">
        <f t="shared" si="50"/>
        <v>83.285714285714292</v>
      </c>
      <c r="BZ67" t="s">
        <v>23</v>
      </c>
      <c r="CA67">
        <v>-6688</v>
      </c>
    </row>
    <row r="68" spans="1:79" ht="17.25" customHeight="1" x14ac:dyDescent="0.3">
      <c r="A68" s="2">
        <v>44557</v>
      </c>
      <c r="B68" t="s">
        <v>156</v>
      </c>
      <c r="C68" t="s">
        <v>157</v>
      </c>
      <c r="D68" t="s">
        <v>27</v>
      </c>
      <c r="E68" t="s">
        <v>4</v>
      </c>
      <c r="F68">
        <v>418</v>
      </c>
      <c r="G68">
        <v>0</v>
      </c>
      <c r="H68">
        <v>0</v>
      </c>
      <c r="I68">
        <v>-51</v>
      </c>
      <c r="J68">
        <f t="shared" si="26"/>
        <v>367</v>
      </c>
      <c r="K68">
        <v>0</v>
      </c>
      <c r="L68">
        <f t="shared" si="27"/>
        <v>367</v>
      </c>
      <c r="M68">
        <v>28</v>
      </c>
      <c r="N68">
        <v>1</v>
      </c>
      <c r="O68">
        <f t="shared" si="28"/>
        <v>13.107142857142858</v>
      </c>
      <c r="P68" t="s">
        <v>15</v>
      </c>
      <c r="Q68">
        <v>202</v>
      </c>
      <c r="R68">
        <v>0</v>
      </c>
      <c r="S68">
        <v>0</v>
      </c>
      <c r="T68">
        <v>0</v>
      </c>
      <c r="U68">
        <f t="shared" si="29"/>
        <v>202</v>
      </c>
      <c r="V68">
        <v>0</v>
      </c>
      <c r="W68">
        <f t="shared" si="30"/>
        <v>202</v>
      </c>
      <c r="X68">
        <v>1</v>
      </c>
      <c r="Y68">
        <v>2</v>
      </c>
      <c r="Z68">
        <f t="shared" si="31"/>
        <v>202</v>
      </c>
      <c r="AA68" t="s">
        <v>16</v>
      </c>
      <c r="AB68">
        <v>2329</v>
      </c>
      <c r="AC68">
        <v>0</v>
      </c>
      <c r="AE68">
        <v>-17</v>
      </c>
      <c r="AF68">
        <f t="shared" si="32"/>
        <v>2312</v>
      </c>
      <c r="AG68">
        <v>0</v>
      </c>
      <c r="AH68">
        <f t="shared" si="33"/>
        <v>2312</v>
      </c>
      <c r="AI68">
        <v>67</v>
      </c>
      <c r="AJ68">
        <f t="shared" si="34"/>
        <v>6</v>
      </c>
      <c r="AK68">
        <f t="shared" si="51"/>
        <v>34.507462686567166</v>
      </c>
      <c r="AL68" t="s">
        <v>19</v>
      </c>
      <c r="AM68">
        <v>1223</v>
      </c>
      <c r="AN68">
        <v>0</v>
      </c>
      <c r="AO68">
        <v>-56</v>
      </c>
      <c r="AP68">
        <f t="shared" si="35"/>
        <v>1167</v>
      </c>
      <c r="AQ68">
        <v>0</v>
      </c>
      <c r="AR68">
        <f t="shared" si="36"/>
        <v>1167</v>
      </c>
      <c r="AS68">
        <v>23</v>
      </c>
      <c r="AT68">
        <f t="shared" si="37"/>
        <v>6</v>
      </c>
      <c r="AU68">
        <f t="shared" si="38"/>
        <v>50.739130434782609</v>
      </c>
      <c r="AV68" t="s">
        <v>20</v>
      </c>
      <c r="AW68">
        <v>1573</v>
      </c>
      <c r="AX68">
        <v>0</v>
      </c>
      <c r="AY68">
        <v>0</v>
      </c>
      <c r="AZ68">
        <f t="shared" si="39"/>
        <v>1573</v>
      </c>
      <c r="BA68">
        <v>0</v>
      </c>
      <c r="BB68">
        <f t="shared" si="40"/>
        <v>1573</v>
      </c>
      <c r="BC68">
        <v>35</v>
      </c>
      <c r="BD68">
        <f t="shared" si="41"/>
        <v>7</v>
      </c>
      <c r="BE68">
        <f t="shared" si="42"/>
        <v>44.942857142857143</v>
      </c>
      <c r="BF68" t="s">
        <v>21</v>
      </c>
      <c r="BG68">
        <v>821</v>
      </c>
      <c r="BH68">
        <v>0</v>
      </c>
      <c r="BI68">
        <v>-34</v>
      </c>
      <c r="BJ68">
        <f t="shared" si="43"/>
        <v>787</v>
      </c>
      <c r="BK68">
        <v>0</v>
      </c>
      <c r="BL68">
        <f t="shared" si="44"/>
        <v>787</v>
      </c>
      <c r="BM68">
        <v>9</v>
      </c>
      <c r="BN68">
        <f t="shared" si="45"/>
        <v>5</v>
      </c>
      <c r="BO68">
        <f t="shared" si="46"/>
        <v>87.444444444444443</v>
      </c>
      <c r="BP68" t="s">
        <v>22</v>
      </c>
      <c r="BQ68">
        <v>2771</v>
      </c>
      <c r="BR68">
        <v>0</v>
      </c>
      <c r="BS68">
        <v>-17</v>
      </c>
      <c r="BT68">
        <f t="shared" si="47"/>
        <v>2754</v>
      </c>
      <c r="BU68">
        <v>0</v>
      </c>
      <c r="BV68">
        <f t="shared" si="48"/>
        <v>2754</v>
      </c>
      <c r="BW68">
        <v>22</v>
      </c>
      <c r="BX68">
        <f t="shared" si="49"/>
        <v>5</v>
      </c>
      <c r="BY68">
        <f t="shared" si="50"/>
        <v>125.18181818181819</v>
      </c>
      <c r="BZ68" t="s">
        <v>23</v>
      </c>
      <c r="CA68">
        <v>1680</v>
      </c>
    </row>
    <row r="69" spans="1:79" ht="17.25" customHeight="1" x14ac:dyDescent="0.3">
      <c r="A69" s="2">
        <v>44557</v>
      </c>
      <c r="B69" t="s">
        <v>158</v>
      </c>
      <c r="C69" t="s">
        <v>159</v>
      </c>
      <c r="D69" t="s">
        <v>27</v>
      </c>
      <c r="E69" t="s">
        <v>4</v>
      </c>
      <c r="F69">
        <v>124</v>
      </c>
      <c r="G69">
        <v>0</v>
      </c>
      <c r="H69">
        <v>0</v>
      </c>
      <c r="I69">
        <v>0</v>
      </c>
      <c r="J69">
        <f t="shared" si="26"/>
        <v>124</v>
      </c>
      <c r="K69">
        <v>0</v>
      </c>
      <c r="L69">
        <f t="shared" si="27"/>
        <v>124</v>
      </c>
      <c r="M69">
        <v>2</v>
      </c>
      <c r="N69">
        <v>1</v>
      </c>
      <c r="O69">
        <f t="shared" si="28"/>
        <v>62</v>
      </c>
      <c r="P69" t="s">
        <v>15</v>
      </c>
      <c r="Q69">
        <v>42</v>
      </c>
      <c r="R69">
        <v>200</v>
      </c>
      <c r="S69">
        <v>0</v>
      </c>
      <c r="T69">
        <v>0</v>
      </c>
      <c r="U69">
        <f t="shared" si="29"/>
        <v>242</v>
      </c>
      <c r="V69">
        <v>0</v>
      </c>
      <c r="W69">
        <f t="shared" si="30"/>
        <v>242</v>
      </c>
      <c r="X69">
        <v>0</v>
      </c>
      <c r="Y69">
        <v>2</v>
      </c>
      <c r="Z69">
        <f t="shared" si="31"/>
        <v>0</v>
      </c>
      <c r="AA69" t="s">
        <v>16</v>
      </c>
      <c r="AB69">
        <v>1756</v>
      </c>
      <c r="AC69">
        <v>0</v>
      </c>
      <c r="AE69">
        <v>0</v>
      </c>
      <c r="AF69">
        <f t="shared" si="32"/>
        <v>1756</v>
      </c>
      <c r="AG69">
        <v>0</v>
      </c>
      <c r="AH69">
        <f t="shared" si="33"/>
        <v>1756</v>
      </c>
      <c r="AI69">
        <v>4</v>
      </c>
      <c r="AJ69">
        <f t="shared" si="34"/>
        <v>6</v>
      </c>
      <c r="AK69">
        <f t="shared" si="51"/>
        <v>439</v>
      </c>
      <c r="AL69" t="s">
        <v>19</v>
      </c>
      <c r="AM69">
        <v>576</v>
      </c>
      <c r="AN69">
        <v>1267</v>
      </c>
      <c r="AO69">
        <v>0</v>
      </c>
      <c r="AP69">
        <f t="shared" si="35"/>
        <v>1843</v>
      </c>
      <c r="AQ69">
        <v>0</v>
      </c>
      <c r="AR69">
        <f t="shared" si="36"/>
        <v>1843</v>
      </c>
      <c r="AS69">
        <v>1</v>
      </c>
      <c r="AT69">
        <f t="shared" si="37"/>
        <v>6</v>
      </c>
      <c r="AU69">
        <f t="shared" si="38"/>
        <v>1843</v>
      </c>
      <c r="AV69" t="s">
        <v>20</v>
      </c>
      <c r="AW69">
        <v>85</v>
      </c>
      <c r="AX69">
        <v>100</v>
      </c>
      <c r="AY69">
        <v>0</v>
      </c>
      <c r="AZ69">
        <f t="shared" si="39"/>
        <v>185</v>
      </c>
      <c r="BA69">
        <v>0</v>
      </c>
      <c r="BB69">
        <f t="shared" si="40"/>
        <v>185</v>
      </c>
      <c r="BC69">
        <v>3</v>
      </c>
      <c r="BD69">
        <f t="shared" si="41"/>
        <v>7</v>
      </c>
      <c r="BE69">
        <f t="shared" si="42"/>
        <v>61.666666666666664</v>
      </c>
      <c r="BF69" t="s">
        <v>21</v>
      </c>
      <c r="BG69">
        <v>24</v>
      </c>
      <c r="BH69">
        <v>40</v>
      </c>
      <c r="BI69">
        <v>0</v>
      </c>
      <c r="BJ69">
        <f t="shared" si="43"/>
        <v>64</v>
      </c>
      <c r="BK69">
        <v>0</v>
      </c>
      <c r="BL69">
        <f t="shared" si="44"/>
        <v>64</v>
      </c>
      <c r="BM69">
        <v>1</v>
      </c>
      <c r="BN69">
        <f t="shared" si="45"/>
        <v>5</v>
      </c>
      <c r="BO69">
        <f t="shared" si="46"/>
        <v>64</v>
      </c>
      <c r="BP69" t="s">
        <v>22</v>
      </c>
      <c r="BQ69">
        <v>25</v>
      </c>
      <c r="BR69">
        <v>200</v>
      </c>
      <c r="BS69">
        <v>0</v>
      </c>
      <c r="BT69">
        <f t="shared" si="47"/>
        <v>225</v>
      </c>
      <c r="BU69">
        <v>0</v>
      </c>
      <c r="BV69">
        <f t="shared" si="48"/>
        <v>225</v>
      </c>
      <c r="BW69">
        <v>0</v>
      </c>
      <c r="BX69">
        <f t="shared" si="49"/>
        <v>5</v>
      </c>
      <c r="BY69">
        <f t="shared" si="50"/>
        <v>0</v>
      </c>
      <c r="BZ69" t="s">
        <v>23</v>
      </c>
      <c r="CA69">
        <v>1400</v>
      </c>
    </row>
    <row r="70" spans="1:79" ht="17.25" customHeight="1" x14ac:dyDescent="0.3">
      <c r="A70" s="2">
        <v>44557</v>
      </c>
      <c r="B70" t="s">
        <v>160</v>
      </c>
      <c r="C70" t="s">
        <v>161</v>
      </c>
      <c r="D70" t="s">
        <v>27</v>
      </c>
      <c r="E70" t="s">
        <v>4</v>
      </c>
      <c r="F70">
        <v>0</v>
      </c>
      <c r="G70">
        <v>0</v>
      </c>
      <c r="H70">
        <v>0</v>
      </c>
      <c r="I70">
        <v>0</v>
      </c>
      <c r="J70">
        <f t="shared" si="26"/>
        <v>0</v>
      </c>
      <c r="K70">
        <v>0</v>
      </c>
      <c r="L70">
        <f t="shared" si="27"/>
        <v>0</v>
      </c>
      <c r="M70">
        <v>10</v>
      </c>
      <c r="N70">
        <v>1</v>
      </c>
      <c r="O70">
        <f t="shared" si="28"/>
        <v>0</v>
      </c>
      <c r="P70" t="s">
        <v>15</v>
      </c>
      <c r="Q70">
        <v>3</v>
      </c>
      <c r="R70">
        <v>0</v>
      </c>
      <c r="S70">
        <v>0</v>
      </c>
      <c r="T70">
        <v>0</v>
      </c>
      <c r="U70">
        <f t="shared" si="29"/>
        <v>3</v>
      </c>
      <c r="V70">
        <v>0</v>
      </c>
      <c r="W70">
        <f t="shared" si="30"/>
        <v>3</v>
      </c>
      <c r="X70">
        <v>1</v>
      </c>
      <c r="Y70">
        <v>2</v>
      </c>
      <c r="Z70">
        <f t="shared" si="31"/>
        <v>3</v>
      </c>
      <c r="AA70" t="s">
        <v>16</v>
      </c>
      <c r="AB70">
        <v>5</v>
      </c>
      <c r="AC70">
        <v>0</v>
      </c>
      <c r="AE70">
        <v>0</v>
      </c>
      <c r="AF70">
        <f t="shared" si="32"/>
        <v>5</v>
      </c>
      <c r="AG70">
        <v>0</v>
      </c>
      <c r="AH70">
        <f t="shared" si="33"/>
        <v>5</v>
      </c>
      <c r="AI70">
        <v>5</v>
      </c>
      <c r="AJ70">
        <f>4+2</f>
        <v>6</v>
      </c>
      <c r="AK70">
        <f t="shared" si="51"/>
        <v>1</v>
      </c>
      <c r="AL70" t="s">
        <v>19</v>
      </c>
      <c r="AM70">
        <v>8</v>
      </c>
      <c r="AN70">
        <v>0</v>
      </c>
      <c r="AO70">
        <v>0</v>
      </c>
      <c r="AP70">
        <f t="shared" si="35"/>
        <v>8</v>
      </c>
      <c r="AQ70">
        <v>0</v>
      </c>
      <c r="AR70">
        <f t="shared" si="36"/>
        <v>8</v>
      </c>
      <c r="AS70">
        <v>4</v>
      </c>
      <c r="AT70">
        <f t="shared" si="37"/>
        <v>6</v>
      </c>
      <c r="AU70">
        <f t="shared" si="38"/>
        <v>2</v>
      </c>
      <c r="AV70" t="s">
        <v>20</v>
      </c>
      <c r="AW70">
        <v>0</v>
      </c>
      <c r="AX70">
        <v>0</v>
      </c>
      <c r="AY70">
        <v>0</v>
      </c>
      <c r="AZ70">
        <f t="shared" si="39"/>
        <v>0</v>
      </c>
      <c r="BA70">
        <v>0</v>
      </c>
      <c r="BB70">
        <f t="shared" si="40"/>
        <v>0</v>
      </c>
      <c r="BC70">
        <v>7</v>
      </c>
      <c r="BD70">
        <f t="shared" si="41"/>
        <v>7</v>
      </c>
      <c r="BE70">
        <f t="shared" si="42"/>
        <v>0</v>
      </c>
      <c r="BF70" t="s">
        <v>21</v>
      </c>
      <c r="BG70">
        <v>0</v>
      </c>
      <c r="BH70">
        <v>0</v>
      </c>
      <c r="BI70">
        <v>0</v>
      </c>
      <c r="BJ70">
        <f t="shared" si="43"/>
        <v>0</v>
      </c>
      <c r="BK70">
        <v>0</v>
      </c>
      <c r="BL70">
        <f t="shared" si="44"/>
        <v>0</v>
      </c>
      <c r="BM70">
        <v>4</v>
      </c>
      <c r="BN70">
        <f t="shared" si="45"/>
        <v>5</v>
      </c>
      <c r="BO70">
        <f t="shared" si="46"/>
        <v>0</v>
      </c>
      <c r="BP70" t="s">
        <v>22</v>
      </c>
      <c r="BQ70">
        <v>6</v>
      </c>
      <c r="BR70">
        <v>0</v>
      </c>
      <c r="BS70">
        <v>0</v>
      </c>
      <c r="BT70">
        <f t="shared" si="47"/>
        <v>6</v>
      </c>
      <c r="BU70">
        <v>0</v>
      </c>
      <c r="BV70">
        <f t="shared" si="48"/>
        <v>6</v>
      </c>
      <c r="BW70">
        <v>9</v>
      </c>
      <c r="BX70">
        <f t="shared" si="49"/>
        <v>5</v>
      </c>
      <c r="BY70">
        <f t="shared" si="50"/>
        <v>0.66666666666666663</v>
      </c>
      <c r="BZ70" t="s">
        <v>23</v>
      </c>
      <c r="CA70">
        <v>0</v>
      </c>
    </row>
    <row r="71" spans="1:79" ht="17.25" customHeight="1" x14ac:dyDescent="0.3">
      <c r="A71" s="2">
        <v>44557</v>
      </c>
      <c r="B71" t="s">
        <v>162</v>
      </c>
      <c r="C71" t="s">
        <v>163</v>
      </c>
      <c r="D71" t="s">
        <v>27</v>
      </c>
      <c r="E71" t="s">
        <v>4</v>
      </c>
      <c r="F71">
        <v>221</v>
      </c>
      <c r="G71">
        <v>0</v>
      </c>
      <c r="H71">
        <v>0</v>
      </c>
      <c r="I71">
        <v>0</v>
      </c>
      <c r="J71">
        <f t="shared" si="26"/>
        <v>221</v>
      </c>
      <c r="K71">
        <v>0</v>
      </c>
      <c r="L71">
        <f t="shared" si="27"/>
        <v>221</v>
      </c>
      <c r="M71">
        <v>3</v>
      </c>
      <c r="N71">
        <v>1</v>
      </c>
      <c r="O71">
        <f t="shared" si="28"/>
        <v>73.666666666666671</v>
      </c>
      <c r="P71" t="s">
        <v>15</v>
      </c>
      <c r="Q71">
        <v>50</v>
      </c>
      <c r="R71">
        <v>0</v>
      </c>
      <c r="S71">
        <v>0</v>
      </c>
      <c r="T71">
        <v>-1</v>
      </c>
      <c r="U71">
        <f t="shared" si="29"/>
        <v>49</v>
      </c>
      <c r="V71">
        <v>0</v>
      </c>
      <c r="W71">
        <f t="shared" si="30"/>
        <v>49</v>
      </c>
      <c r="X71">
        <v>1</v>
      </c>
      <c r="Y71">
        <v>2</v>
      </c>
      <c r="Z71">
        <f t="shared" si="31"/>
        <v>49</v>
      </c>
      <c r="AA71" t="s">
        <v>16</v>
      </c>
      <c r="AB71">
        <v>137</v>
      </c>
      <c r="AC71">
        <v>0</v>
      </c>
      <c r="AE71">
        <v>-5</v>
      </c>
      <c r="AF71">
        <f t="shared" si="32"/>
        <v>132</v>
      </c>
      <c r="AG71">
        <v>0</v>
      </c>
      <c r="AH71">
        <f t="shared" si="33"/>
        <v>132</v>
      </c>
      <c r="AI71">
        <v>13</v>
      </c>
      <c r="AJ71">
        <f t="shared" si="34"/>
        <v>6</v>
      </c>
      <c r="AK71">
        <f t="shared" si="51"/>
        <v>10.153846153846153</v>
      </c>
      <c r="AL71" t="s">
        <v>19</v>
      </c>
      <c r="AM71">
        <v>70</v>
      </c>
      <c r="AN71">
        <v>0</v>
      </c>
      <c r="AO71">
        <v>-5</v>
      </c>
      <c r="AP71">
        <f t="shared" si="35"/>
        <v>65</v>
      </c>
      <c r="AQ71">
        <v>0</v>
      </c>
      <c r="AR71">
        <f t="shared" si="36"/>
        <v>65</v>
      </c>
      <c r="AS71">
        <v>2</v>
      </c>
      <c r="AT71">
        <f t="shared" si="37"/>
        <v>6</v>
      </c>
      <c r="AU71">
        <f t="shared" si="38"/>
        <v>32.5</v>
      </c>
      <c r="AV71" t="s">
        <v>20</v>
      </c>
      <c r="AW71">
        <v>2</v>
      </c>
      <c r="AX71">
        <v>0</v>
      </c>
      <c r="AY71">
        <v>0</v>
      </c>
      <c r="AZ71">
        <f t="shared" si="39"/>
        <v>2</v>
      </c>
      <c r="BA71">
        <v>0</v>
      </c>
      <c r="BB71">
        <f t="shared" si="40"/>
        <v>2</v>
      </c>
      <c r="BC71">
        <v>2</v>
      </c>
      <c r="BD71">
        <f t="shared" si="41"/>
        <v>7</v>
      </c>
      <c r="BE71">
        <f t="shared" si="42"/>
        <v>1</v>
      </c>
      <c r="BF71" t="s">
        <v>21</v>
      </c>
      <c r="BG71">
        <v>180</v>
      </c>
      <c r="BH71">
        <v>0</v>
      </c>
      <c r="BI71">
        <v>0</v>
      </c>
      <c r="BJ71">
        <f t="shared" si="43"/>
        <v>180</v>
      </c>
      <c r="BK71">
        <v>0</v>
      </c>
      <c r="BL71">
        <f t="shared" si="44"/>
        <v>180</v>
      </c>
      <c r="BM71">
        <v>1</v>
      </c>
      <c r="BN71">
        <f t="shared" si="45"/>
        <v>5</v>
      </c>
      <c r="BO71">
        <f t="shared" si="46"/>
        <v>180</v>
      </c>
      <c r="BP71" t="s">
        <v>22</v>
      </c>
      <c r="BQ71">
        <v>667</v>
      </c>
      <c r="BR71">
        <v>0</v>
      </c>
      <c r="BS71">
        <v>-100</v>
      </c>
      <c r="BT71">
        <f t="shared" si="47"/>
        <v>567</v>
      </c>
      <c r="BU71">
        <v>0</v>
      </c>
      <c r="BV71">
        <f t="shared" si="48"/>
        <v>567</v>
      </c>
      <c r="BW71">
        <v>3</v>
      </c>
      <c r="BX71">
        <f t="shared" si="49"/>
        <v>5</v>
      </c>
      <c r="BY71">
        <f t="shared" si="50"/>
        <v>189</v>
      </c>
      <c r="BZ71" t="s">
        <v>23</v>
      </c>
      <c r="CA71">
        <v>116</v>
      </c>
    </row>
    <row r="72" spans="1:79" ht="17.25" customHeight="1" x14ac:dyDescent="0.3">
      <c r="A72" s="2">
        <v>44557</v>
      </c>
      <c r="B72" t="s">
        <v>164</v>
      </c>
      <c r="C72" t="s">
        <v>165</v>
      </c>
      <c r="D72" t="s">
        <v>27</v>
      </c>
      <c r="E72" t="s">
        <v>4</v>
      </c>
      <c r="F72">
        <v>224</v>
      </c>
      <c r="G72">
        <v>0</v>
      </c>
      <c r="H72">
        <v>0</v>
      </c>
      <c r="I72">
        <v>0</v>
      </c>
      <c r="J72">
        <f t="shared" si="26"/>
        <v>224</v>
      </c>
      <c r="K72">
        <v>0</v>
      </c>
      <c r="L72">
        <f t="shared" si="27"/>
        <v>224</v>
      </c>
      <c r="M72">
        <v>7</v>
      </c>
      <c r="N72">
        <v>1</v>
      </c>
      <c r="O72">
        <f t="shared" si="28"/>
        <v>32</v>
      </c>
      <c r="P72" t="s">
        <v>15</v>
      </c>
      <c r="Q72">
        <v>19</v>
      </c>
      <c r="R72">
        <v>0</v>
      </c>
      <c r="S72">
        <v>0</v>
      </c>
      <c r="T72">
        <v>-1</v>
      </c>
      <c r="U72">
        <f t="shared" si="29"/>
        <v>18</v>
      </c>
      <c r="V72">
        <v>0</v>
      </c>
      <c r="W72">
        <f t="shared" si="30"/>
        <v>18</v>
      </c>
      <c r="X72">
        <v>2</v>
      </c>
      <c r="Y72">
        <v>2</v>
      </c>
      <c r="Z72">
        <f t="shared" si="31"/>
        <v>9</v>
      </c>
      <c r="AA72" t="s">
        <v>16</v>
      </c>
      <c r="AB72">
        <v>174</v>
      </c>
      <c r="AC72">
        <v>0</v>
      </c>
      <c r="AE72">
        <v>-5</v>
      </c>
      <c r="AF72">
        <f t="shared" si="32"/>
        <v>169</v>
      </c>
      <c r="AG72">
        <v>300</v>
      </c>
      <c r="AH72">
        <f t="shared" si="33"/>
        <v>469</v>
      </c>
      <c r="AI72">
        <v>3</v>
      </c>
      <c r="AJ72">
        <f t="shared" si="34"/>
        <v>6</v>
      </c>
      <c r="AK72">
        <f t="shared" si="51"/>
        <v>156.33333333333334</v>
      </c>
      <c r="AL72" t="s">
        <v>19</v>
      </c>
      <c r="AM72">
        <v>12</v>
      </c>
      <c r="AN72">
        <v>0</v>
      </c>
      <c r="AO72">
        <v>-5</v>
      </c>
      <c r="AP72">
        <f t="shared" si="35"/>
        <v>7</v>
      </c>
      <c r="AQ72">
        <v>180</v>
      </c>
      <c r="AR72">
        <f t="shared" si="36"/>
        <v>187</v>
      </c>
      <c r="AS72">
        <v>1</v>
      </c>
      <c r="AT72">
        <f t="shared" si="37"/>
        <v>6</v>
      </c>
      <c r="AU72">
        <f t="shared" si="38"/>
        <v>187</v>
      </c>
      <c r="AV72" t="s">
        <v>20</v>
      </c>
      <c r="AW72">
        <v>468</v>
      </c>
      <c r="AX72">
        <v>0</v>
      </c>
      <c r="AY72">
        <v>0</v>
      </c>
      <c r="AZ72">
        <f t="shared" si="39"/>
        <v>468</v>
      </c>
      <c r="BA72">
        <v>1200</v>
      </c>
      <c r="BB72">
        <f t="shared" si="40"/>
        <v>1668</v>
      </c>
      <c r="BC72">
        <v>1</v>
      </c>
      <c r="BD72">
        <f t="shared" si="41"/>
        <v>7</v>
      </c>
      <c r="BE72">
        <f t="shared" si="42"/>
        <v>1668</v>
      </c>
      <c r="BF72" t="s">
        <v>21</v>
      </c>
      <c r="BG72">
        <v>105</v>
      </c>
      <c r="BH72">
        <v>0</v>
      </c>
      <c r="BI72">
        <v>0</v>
      </c>
      <c r="BJ72">
        <f t="shared" si="43"/>
        <v>105</v>
      </c>
      <c r="BK72">
        <v>180</v>
      </c>
      <c r="BL72">
        <f t="shared" si="44"/>
        <v>285</v>
      </c>
      <c r="BM72">
        <v>1</v>
      </c>
      <c r="BN72">
        <f t="shared" si="45"/>
        <v>5</v>
      </c>
      <c r="BO72">
        <f t="shared" si="46"/>
        <v>285</v>
      </c>
      <c r="BP72" t="s">
        <v>22</v>
      </c>
      <c r="BQ72">
        <v>113</v>
      </c>
      <c r="BR72">
        <v>0</v>
      </c>
      <c r="BS72">
        <v>0</v>
      </c>
      <c r="BT72">
        <f t="shared" si="47"/>
        <v>113</v>
      </c>
      <c r="BU72">
        <v>180</v>
      </c>
      <c r="BV72">
        <f t="shared" si="48"/>
        <v>293</v>
      </c>
      <c r="BW72">
        <v>4</v>
      </c>
      <c r="BX72">
        <f t="shared" si="49"/>
        <v>5</v>
      </c>
      <c r="BY72">
        <f t="shared" si="50"/>
        <v>73.25</v>
      </c>
      <c r="BZ72" t="s">
        <v>23</v>
      </c>
      <c r="CA72">
        <v>-2264</v>
      </c>
    </row>
    <row r="73" spans="1:79" ht="17.25" customHeight="1" x14ac:dyDescent="0.3">
      <c r="A73" s="2">
        <v>44557</v>
      </c>
      <c r="B73" t="s">
        <v>166</v>
      </c>
      <c r="C73" t="s">
        <v>167</v>
      </c>
      <c r="D73" t="s">
        <v>27</v>
      </c>
      <c r="E73" t="s">
        <v>4</v>
      </c>
      <c r="F73">
        <v>491</v>
      </c>
      <c r="G73">
        <v>720</v>
      </c>
      <c r="H73">
        <v>0</v>
      </c>
      <c r="I73">
        <v>0</v>
      </c>
      <c r="J73">
        <f t="shared" si="26"/>
        <v>1211</v>
      </c>
      <c r="K73">
        <v>0</v>
      </c>
      <c r="L73">
        <f t="shared" si="27"/>
        <v>1211</v>
      </c>
      <c r="M73">
        <v>64</v>
      </c>
      <c r="N73">
        <v>1</v>
      </c>
      <c r="O73">
        <f t="shared" si="28"/>
        <v>18.921875</v>
      </c>
      <c r="P73" t="s">
        <v>15</v>
      </c>
      <c r="Q73">
        <v>30</v>
      </c>
      <c r="R73">
        <v>0</v>
      </c>
      <c r="S73">
        <v>0</v>
      </c>
      <c r="T73">
        <v>0</v>
      </c>
      <c r="U73">
        <f t="shared" si="29"/>
        <v>30</v>
      </c>
      <c r="V73">
        <v>0</v>
      </c>
      <c r="W73">
        <f t="shared" si="30"/>
        <v>30</v>
      </c>
      <c r="X73">
        <v>1</v>
      </c>
      <c r="Y73">
        <v>2</v>
      </c>
      <c r="Z73">
        <f t="shared" si="31"/>
        <v>30</v>
      </c>
      <c r="AA73" t="s">
        <v>16</v>
      </c>
      <c r="AB73">
        <v>5280</v>
      </c>
      <c r="AC73">
        <v>0</v>
      </c>
      <c r="AE73">
        <v>0</v>
      </c>
      <c r="AF73">
        <f t="shared" si="32"/>
        <v>5280</v>
      </c>
      <c r="AG73">
        <v>0</v>
      </c>
      <c r="AH73">
        <f t="shared" si="33"/>
        <v>5280</v>
      </c>
      <c r="AI73">
        <v>28</v>
      </c>
      <c r="AJ73">
        <f t="shared" si="34"/>
        <v>6</v>
      </c>
      <c r="AK73">
        <f t="shared" si="51"/>
        <v>188.57142857142858</v>
      </c>
      <c r="AL73" t="s">
        <v>19</v>
      </c>
      <c r="AM73">
        <v>776</v>
      </c>
      <c r="AN73">
        <v>520</v>
      </c>
      <c r="AO73">
        <v>-50</v>
      </c>
      <c r="AP73">
        <f t="shared" si="35"/>
        <v>1246</v>
      </c>
      <c r="AQ73">
        <v>0</v>
      </c>
      <c r="AR73">
        <f t="shared" si="36"/>
        <v>1246</v>
      </c>
      <c r="AS73">
        <v>30</v>
      </c>
      <c r="AT73">
        <f t="shared" si="37"/>
        <v>6</v>
      </c>
      <c r="AU73">
        <f t="shared" si="38"/>
        <v>41.533333333333331</v>
      </c>
      <c r="AV73" t="s">
        <v>20</v>
      </c>
      <c r="AW73">
        <v>0</v>
      </c>
      <c r="AX73">
        <v>220</v>
      </c>
      <c r="AY73">
        <v>0</v>
      </c>
      <c r="AZ73">
        <f t="shared" si="39"/>
        <v>220</v>
      </c>
      <c r="BA73">
        <v>0</v>
      </c>
      <c r="BB73">
        <f t="shared" si="40"/>
        <v>220</v>
      </c>
      <c r="BC73">
        <v>2</v>
      </c>
      <c r="BD73">
        <f t="shared" si="41"/>
        <v>7</v>
      </c>
      <c r="BE73">
        <f t="shared" si="42"/>
        <v>110</v>
      </c>
      <c r="BF73" t="s">
        <v>21</v>
      </c>
      <c r="BG73">
        <v>215</v>
      </c>
      <c r="BH73">
        <v>1500</v>
      </c>
      <c r="BI73">
        <v>0</v>
      </c>
      <c r="BJ73">
        <f t="shared" si="43"/>
        <v>1715</v>
      </c>
      <c r="BK73">
        <v>0</v>
      </c>
      <c r="BL73">
        <f t="shared" si="44"/>
        <v>1715</v>
      </c>
      <c r="BM73">
        <v>6</v>
      </c>
      <c r="BN73">
        <f t="shared" si="45"/>
        <v>5</v>
      </c>
      <c r="BO73">
        <f t="shared" si="46"/>
        <v>285.83333333333331</v>
      </c>
      <c r="BP73" t="s">
        <v>22</v>
      </c>
      <c r="BQ73">
        <v>525</v>
      </c>
      <c r="BR73">
        <v>583</v>
      </c>
      <c r="BS73">
        <v>0</v>
      </c>
      <c r="BT73">
        <f t="shared" si="47"/>
        <v>1108</v>
      </c>
      <c r="BU73">
        <v>0</v>
      </c>
      <c r="BV73">
        <f t="shared" si="48"/>
        <v>1108</v>
      </c>
      <c r="BW73">
        <v>10</v>
      </c>
      <c r="BX73">
        <f t="shared" si="49"/>
        <v>5</v>
      </c>
      <c r="BY73">
        <f t="shared" si="50"/>
        <v>110.8</v>
      </c>
      <c r="BZ73" t="s">
        <v>23</v>
      </c>
      <c r="CA73">
        <v>-6900</v>
      </c>
    </row>
    <row r="74" spans="1:79" ht="17.25" customHeight="1" x14ac:dyDescent="0.3">
      <c r="A74" s="2">
        <v>44557</v>
      </c>
      <c r="B74" t="s">
        <v>168</v>
      </c>
      <c r="C74" t="s">
        <v>169</v>
      </c>
      <c r="D74" t="s">
        <v>27</v>
      </c>
      <c r="E74" t="s">
        <v>4</v>
      </c>
      <c r="F74">
        <v>384</v>
      </c>
      <c r="G74">
        <v>0</v>
      </c>
      <c r="H74">
        <v>0</v>
      </c>
      <c r="I74">
        <v>0</v>
      </c>
      <c r="J74">
        <f t="shared" si="26"/>
        <v>384</v>
      </c>
      <c r="K74">
        <v>0</v>
      </c>
      <c r="L74">
        <f t="shared" si="27"/>
        <v>384</v>
      </c>
      <c r="M74">
        <v>3</v>
      </c>
      <c r="N74">
        <v>1</v>
      </c>
      <c r="O74">
        <f t="shared" si="28"/>
        <v>128</v>
      </c>
      <c r="P74" t="s">
        <v>15</v>
      </c>
      <c r="Q74">
        <v>247</v>
      </c>
      <c r="R74">
        <v>0</v>
      </c>
      <c r="S74">
        <v>0</v>
      </c>
      <c r="T74">
        <v>0</v>
      </c>
      <c r="U74">
        <f t="shared" si="29"/>
        <v>247</v>
      </c>
      <c r="V74">
        <v>0</v>
      </c>
      <c r="W74">
        <f t="shared" si="30"/>
        <v>247</v>
      </c>
      <c r="X74">
        <v>1</v>
      </c>
      <c r="Y74">
        <v>2</v>
      </c>
      <c r="Z74">
        <f t="shared" si="31"/>
        <v>247</v>
      </c>
      <c r="AA74" t="s">
        <v>16</v>
      </c>
      <c r="AB74">
        <v>563</v>
      </c>
      <c r="AC74">
        <v>0</v>
      </c>
      <c r="AE74">
        <v>0</v>
      </c>
      <c r="AF74">
        <f t="shared" si="32"/>
        <v>563</v>
      </c>
      <c r="AG74">
        <v>0</v>
      </c>
      <c r="AH74">
        <f t="shared" si="33"/>
        <v>563</v>
      </c>
      <c r="AI74">
        <v>4</v>
      </c>
      <c r="AJ74">
        <f t="shared" si="34"/>
        <v>6</v>
      </c>
      <c r="AK74">
        <f t="shared" si="51"/>
        <v>140.75</v>
      </c>
      <c r="AL74" t="s">
        <v>19</v>
      </c>
      <c r="AM74">
        <v>269</v>
      </c>
      <c r="AN74">
        <v>710</v>
      </c>
      <c r="AO74">
        <v>0</v>
      </c>
      <c r="AP74">
        <f t="shared" si="35"/>
        <v>979</v>
      </c>
      <c r="AQ74">
        <v>0</v>
      </c>
      <c r="AR74">
        <f t="shared" si="36"/>
        <v>979</v>
      </c>
      <c r="AS74">
        <v>4</v>
      </c>
      <c r="AT74">
        <f t="shared" si="37"/>
        <v>6</v>
      </c>
      <c r="AU74">
        <f t="shared" si="38"/>
        <v>244.75</v>
      </c>
      <c r="AV74" t="s">
        <v>20</v>
      </c>
      <c r="AW74">
        <v>215</v>
      </c>
      <c r="AX74">
        <v>30</v>
      </c>
      <c r="AY74">
        <v>-5</v>
      </c>
      <c r="AZ74">
        <f t="shared" si="39"/>
        <v>240</v>
      </c>
      <c r="BA74">
        <v>0</v>
      </c>
      <c r="BB74">
        <f t="shared" si="40"/>
        <v>240</v>
      </c>
      <c r="BC74">
        <v>1</v>
      </c>
      <c r="BD74">
        <f t="shared" si="41"/>
        <v>7</v>
      </c>
      <c r="BE74">
        <f t="shared" si="42"/>
        <v>240</v>
      </c>
      <c r="BF74" t="s">
        <v>21</v>
      </c>
      <c r="BG74">
        <v>565</v>
      </c>
      <c r="BH74">
        <v>380</v>
      </c>
      <c r="BI74">
        <v>0</v>
      </c>
      <c r="BJ74">
        <f t="shared" si="43"/>
        <v>945</v>
      </c>
      <c r="BK74">
        <v>0</v>
      </c>
      <c r="BL74">
        <f t="shared" si="44"/>
        <v>945</v>
      </c>
      <c r="BM74">
        <v>0</v>
      </c>
      <c r="BN74">
        <f t="shared" si="45"/>
        <v>5</v>
      </c>
      <c r="BO74">
        <f t="shared" si="46"/>
        <v>0</v>
      </c>
      <c r="BP74" t="s">
        <v>22</v>
      </c>
      <c r="BQ74">
        <v>118</v>
      </c>
      <c r="BR74">
        <v>250</v>
      </c>
      <c r="BS74">
        <v>0</v>
      </c>
      <c r="BT74">
        <f t="shared" si="47"/>
        <v>368</v>
      </c>
      <c r="BU74">
        <v>0</v>
      </c>
      <c r="BV74">
        <f t="shared" si="48"/>
        <v>368</v>
      </c>
      <c r="BW74">
        <v>2</v>
      </c>
      <c r="BX74">
        <f t="shared" si="49"/>
        <v>5</v>
      </c>
      <c r="BY74">
        <f t="shared" si="50"/>
        <v>184</v>
      </c>
      <c r="BZ74" t="s">
        <v>23</v>
      </c>
      <c r="CA74">
        <v>1500</v>
      </c>
    </row>
    <row r="75" spans="1:79" ht="17.25" customHeight="1" x14ac:dyDescent="0.3">
      <c r="A75" s="2">
        <v>44557</v>
      </c>
      <c r="B75" t="s">
        <v>170</v>
      </c>
      <c r="C75" t="s">
        <v>171</v>
      </c>
      <c r="D75" t="s">
        <v>27</v>
      </c>
      <c r="E75" t="s">
        <v>4</v>
      </c>
      <c r="F75">
        <v>93</v>
      </c>
      <c r="G75">
        <v>0</v>
      </c>
      <c r="H75">
        <v>0</v>
      </c>
      <c r="I75">
        <v>-17</v>
      </c>
      <c r="J75">
        <f t="shared" si="26"/>
        <v>76</v>
      </c>
      <c r="K75">
        <v>0</v>
      </c>
      <c r="L75">
        <f t="shared" si="27"/>
        <v>76</v>
      </c>
      <c r="M75">
        <v>2</v>
      </c>
      <c r="N75">
        <v>1</v>
      </c>
      <c r="O75">
        <f t="shared" si="28"/>
        <v>38</v>
      </c>
      <c r="P75" t="s">
        <v>15</v>
      </c>
      <c r="Q75">
        <v>117</v>
      </c>
      <c r="R75">
        <v>0</v>
      </c>
      <c r="S75">
        <v>0</v>
      </c>
      <c r="T75">
        <v>0</v>
      </c>
      <c r="U75">
        <f t="shared" si="29"/>
        <v>117</v>
      </c>
      <c r="V75">
        <v>0</v>
      </c>
      <c r="W75">
        <f t="shared" si="30"/>
        <v>117</v>
      </c>
      <c r="X75">
        <v>0</v>
      </c>
      <c r="Y75">
        <v>2</v>
      </c>
      <c r="Z75">
        <f t="shared" si="31"/>
        <v>0</v>
      </c>
      <c r="AA75" t="s">
        <v>16</v>
      </c>
      <c r="AB75">
        <v>254</v>
      </c>
      <c r="AC75">
        <v>0</v>
      </c>
      <c r="AE75">
        <v>-11</v>
      </c>
      <c r="AF75">
        <f t="shared" si="32"/>
        <v>243</v>
      </c>
      <c r="AG75">
        <v>0</v>
      </c>
      <c r="AH75">
        <f t="shared" si="33"/>
        <v>243</v>
      </c>
      <c r="AI75">
        <v>4</v>
      </c>
      <c r="AJ75">
        <f t="shared" si="34"/>
        <v>6</v>
      </c>
      <c r="AK75">
        <f t="shared" si="51"/>
        <v>60.75</v>
      </c>
      <c r="AL75" t="s">
        <v>19</v>
      </c>
      <c r="AM75">
        <v>923</v>
      </c>
      <c r="AN75">
        <v>0</v>
      </c>
      <c r="AO75">
        <v>-3</v>
      </c>
      <c r="AP75">
        <f t="shared" si="35"/>
        <v>920</v>
      </c>
      <c r="AQ75">
        <v>0</v>
      </c>
      <c r="AR75">
        <f t="shared" si="36"/>
        <v>920</v>
      </c>
      <c r="AS75">
        <v>2</v>
      </c>
      <c r="AT75">
        <f t="shared" si="37"/>
        <v>6</v>
      </c>
      <c r="AU75">
        <f t="shared" si="38"/>
        <v>460</v>
      </c>
      <c r="AV75" t="s">
        <v>20</v>
      </c>
      <c r="AW75">
        <v>124</v>
      </c>
      <c r="AX75">
        <v>0</v>
      </c>
      <c r="AY75">
        <v>-9</v>
      </c>
      <c r="AZ75">
        <f t="shared" si="39"/>
        <v>115</v>
      </c>
      <c r="BA75">
        <v>0</v>
      </c>
      <c r="BB75">
        <f t="shared" si="40"/>
        <v>115</v>
      </c>
      <c r="BC75">
        <v>3</v>
      </c>
      <c r="BD75">
        <f t="shared" si="41"/>
        <v>7</v>
      </c>
      <c r="BE75">
        <f t="shared" si="42"/>
        <v>38.333333333333336</v>
      </c>
      <c r="BF75" t="s">
        <v>21</v>
      </c>
      <c r="BG75">
        <v>414</v>
      </c>
      <c r="BH75">
        <v>0</v>
      </c>
      <c r="BI75">
        <v>0</v>
      </c>
      <c r="BJ75">
        <f t="shared" si="43"/>
        <v>414</v>
      </c>
      <c r="BK75">
        <v>0</v>
      </c>
      <c r="BL75">
        <f t="shared" si="44"/>
        <v>414</v>
      </c>
      <c r="BM75">
        <v>1</v>
      </c>
      <c r="BN75">
        <f t="shared" si="45"/>
        <v>5</v>
      </c>
      <c r="BO75">
        <f t="shared" si="46"/>
        <v>414</v>
      </c>
      <c r="BP75" t="s">
        <v>22</v>
      </c>
      <c r="BQ75">
        <v>769</v>
      </c>
      <c r="BR75">
        <v>0</v>
      </c>
      <c r="BS75">
        <v>0</v>
      </c>
      <c r="BT75">
        <f t="shared" si="47"/>
        <v>769</v>
      </c>
      <c r="BU75">
        <v>0</v>
      </c>
      <c r="BV75">
        <f t="shared" si="48"/>
        <v>769</v>
      </c>
      <c r="BW75">
        <v>2</v>
      </c>
      <c r="BX75">
        <f t="shared" si="49"/>
        <v>5</v>
      </c>
      <c r="BY75">
        <f t="shared" si="50"/>
        <v>384.5</v>
      </c>
      <c r="BZ75" t="s">
        <v>23</v>
      </c>
      <c r="CA75">
        <v>4200</v>
      </c>
    </row>
    <row r="76" spans="1:79" ht="17.25" customHeight="1" x14ac:dyDescent="0.3">
      <c r="A76" s="2">
        <v>44557</v>
      </c>
      <c r="B76" t="s">
        <v>172</v>
      </c>
      <c r="C76" t="s">
        <v>173</v>
      </c>
      <c r="D76" t="s">
        <v>27</v>
      </c>
      <c r="E76" t="s">
        <v>4</v>
      </c>
      <c r="F76">
        <v>150</v>
      </c>
      <c r="G76">
        <v>0</v>
      </c>
      <c r="H76">
        <v>0</v>
      </c>
      <c r="I76">
        <v>0</v>
      </c>
      <c r="J76">
        <f t="shared" si="26"/>
        <v>150</v>
      </c>
      <c r="K76">
        <v>0</v>
      </c>
      <c r="L76">
        <f t="shared" si="27"/>
        <v>150</v>
      </c>
      <c r="M76">
        <v>6</v>
      </c>
      <c r="N76">
        <v>1</v>
      </c>
      <c r="O76">
        <f t="shared" si="28"/>
        <v>25</v>
      </c>
      <c r="P76" t="s">
        <v>15</v>
      </c>
      <c r="Q76">
        <v>216</v>
      </c>
      <c r="R76">
        <v>0</v>
      </c>
      <c r="S76">
        <v>0</v>
      </c>
      <c r="T76">
        <v>0</v>
      </c>
      <c r="U76">
        <f t="shared" si="29"/>
        <v>216</v>
      </c>
      <c r="V76">
        <v>0</v>
      </c>
      <c r="W76">
        <f t="shared" si="30"/>
        <v>216</v>
      </c>
      <c r="X76">
        <v>2</v>
      </c>
      <c r="Y76">
        <v>2</v>
      </c>
      <c r="Z76">
        <f t="shared" si="31"/>
        <v>108</v>
      </c>
      <c r="AA76" t="s">
        <v>16</v>
      </c>
      <c r="AB76">
        <v>1525</v>
      </c>
      <c r="AC76">
        <v>0</v>
      </c>
      <c r="AE76">
        <v>0</v>
      </c>
      <c r="AF76">
        <f t="shared" si="32"/>
        <v>1525</v>
      </c>
      <c r="AG76">
        <v>0</v>
      </c>
      <c r="AH76">
        <f t="shared" si="33"/>
        <v>1525</v>
      </c>
      <c r="AI76">
        <v>2</v>
      </c>
      <c r="AJ76">
        <f t="shared" si="34"/>
        <v>6</v>
      </c>
      <c r="AK76">
        <f t="shared" si="51"/>
        <v>762.5</v>
      </c>
      <c r="AL76" t="s">
        <v>19</v>
      </c>
      <c r="AM76">
        <v>874</v>
      </c>
      <c r="AN76">
        <v>0</v>
      </c>
      <c r="AO76">
        <v>0</v>
      </c>
      <c r="AP76">
        <f t="shared" si="35"/>
        <v>874</v>
      </c>
      <c r="AQ76">
        <v>0</v>
      </c>
      <c r="AR76">
        <f t="shared" si="36"/>
        <v>874</v>
      </c>
      <c r="AS76">
        <v>10</v>
      </c>
      <c r="AT76">
        <f t="shared" si="37"/>
        <v>6</v>
      </c>
      <c r="AU76">
        <f t="shared" si="38"/>
        <v>87.4</v>
      </c>
      <c r="AV76" t="s">
        <v>20</v>
      </c>
      <c r="AW76">
        <v>117</v>
      </c>
      <c r="AX76">
        <v>15</v>
      </c>
      <c r="AY76">
        <v>0</v>
      </c>
      <c r="AZ76">
        <f t="shared" si="39"/>
        <v>132</v>
      </c>
      <c r="BA76">
        <v>0</v>
      </c>
      <c r="BB76">
        <f t="shared" si="40"/>
        <v>132</v>
      </c>
      <c r="BC76">
        <v>1</v>
      </c>
      <c r="BD76">
        <f t="shared" si="41"/>
        <v>7</v>
      </c>
      <c r="BE76">
        <f t="shared" si="42"/>
        <v>132</v>
      </c>
      <c r="BF76" t="s">
        <v>21</v>
      </c>
      <c r="BG76">
        <v>511</v>
      </c>
      <c r="BH76">
        <v>0</v>
      </c>
      <c r="BI76">
        <v>0</v>
      </c>
      <c r="BJ76">
        <f t="shared" si="43"/>
        <v>511</v>
      </c>
      <c r="BK76">
        <v>0</v>
      </c>
      <c r="BL76">
        <f t="shared" si="44"/>
        <v>511</v>
      </c>
      <c r="BM76">
        <v>2</v>
      </c>
      <c r="BN76">
        <f t="shared" si="45"/>
        <v>5</v>
      </c>
      <c r="BO76">
        <f t="shared" si="46"/>
        <v>255.5</v>
      </c>
      <c r="BP76" t="s">
        <v>22</v>
      </c>
      <c r="BQ76">
        <v>1858</v>
      </c>
      <c r="BR76">
        <v>0</v>
      </c>
      <c r="BS76">
        <v>-5</v>
      </c>
      <c r="BT76">
        <f t="shared" si="47"/>
        <v>1853</v>
      </c>
      <c r="BU76">
        <v>0</v>
      </c>
      <c r="BV76">
        <f t="shared" si="48"/>
        <v>1853</v>
      </c>
      <c r="BW76">
        <v>10</v>
      </c>
      <c r="BX76">
        <f t="shared" si="49"/>
        <v>5</v>
      </c>
      <c r="BY76">
        <f t="shared" si="50"/>
        <v>185.3</v>
      </c>
      <c r="BZ76" t="s">
        <v>23</v>
      </c>
      <c r="CA76">
        <v>750</v>
      </c>
    </row>
    <row r="77" spans="1:79" ht="17.25" customHeight="1" x14ac:dyDescent="0.3">
      <c r="A77" s="2">
        <v>44557</v>
      </c>
      <c r="B77" t="s">
        <v>174</v>
      </c>
      <c r="C77" t="s">
        <v>175</v>
      </c>
      <c r="D77" t="s">
        <v>27</v>
      </c>
      <c r="E77" t="s">
        <v>4</v>
      </c>
      <c r="F77">
        <v>251</v>
      </c>
      <c r="G77">
        <v>0</v>
      </c>
      <c r="H77">
        <v>0</v>
      </c>
      <c r="I77">
        <v>0</v>
      </c>
      <c r="J77">
        <f t="shared" si="26"/>
        <v>251</v>
      </c>
      <c r="K77">
        <v>0</v>
      </c>
      <c r="L77">
        <f t="shared" si="27"/>
        <v>251</v>
      </c>
      <c r="M77">
        <v>2</v>
      </c>
      <c r="N77">
        <v>1</v>
      </c>
      <c r="O77">
        <f t="shared" si="28"/>
        <v>125.5</v>
      </c>
      <c r="P77" t="s">
        <v>15</v>
      </c>
      <c r="Q77">
        <v>63</v>
      </c>
      <c r="R77">
        <v>0</v>
      </c>
      <c r="S77">
        <v>0</v>
      </c>
      <c r="T77">
        <v>0</v>
      </c>
      <c r="U77">
        <f t="shared" si="29"/>
        <v>63</v>
      </c>
      <c r="V77">
        <v>0</v>
      </c>
      <c r="W77">
        <f t="shared" si="30"/>
        <v>63</v>
      </c>
      <c r="X77">
        <v>0</v>
      </c>
      <c r="Y77">
        <v>2</v>
      </c>
      <c r="Z77">
        <f t="shared" si="31"/>
        <v>0</v>
      </c>
      <c r="AA77" t="s">
        <v>16</v>
      </c>
      <c r="AB77">
        <v>1589</v>
      </c>
      <c r="AC77">
        <v>0</v>
      </c>
      <c r="AE77">
        <v>-6</v>
      </c>
      <c r="AF77">
        <f t="shared" si="32"/>
        <v>1583</v>
      </c>
      <c r="AG77">
        <v>0</v>
      </c>
      <c r="AH77">
        <f t="shared" si="33"/>
        <v>1583</v>
      </c>
      <c r="AI77">
        <v>3</v>
      </c>
      <c r="AJ77">
        <f t="shared" si="34"/>
        <v>6</v>
      </c>
      <c r="AK77">
        <f t="shared" si="51"/>
        <v>527.66666666666663</v>
      </c>
      <c r="AL77" t="s">
        <v>19</v>
      </c>
      <c r="AM77">
        <v>750</v>
      </c>
      <c r="AN77">
        <v>710</v>
      </c>
      <c r="AO77">
        <v>0</v>
      </c>
      <c r="AP77">
        <f t="shared" si="35"/>
        <v>1460</v>
      </c>
      <c r="AQ77">
        <v>0</v>
      </c>
      <c r="AR77">
        <f t="shared" si="36"/>
        <v>1460</v>
      </c>
      <c r="AS77">
        <v>2</v>
      </c>
      <c r="AT77">
        <f t="shared" si="37"/>
        <v>6</v>
      </c>
      <c r="AU77">
        <f t="shared" si="38"/>
        <v>730</v>
      </c>
      <c r="AV77" t="s">
        <v>20</v>
      </c>
      <c r="AW77">
        <v>130</v>
      </c>
      <c r="AX77">
        <v>235</v>
      </c>
      <c r="AY77">
        <v>0</v>
      </c>
      <c r="AZ77">
        <f t="shared" si="39"/>
        <v>365</v>
      </c>
      <c r="BA77">
        <v>0</v>
      </c>
      <c r="BB77">
        <f t="shared" si="40"/>
        <v>365</v>
      </c>
      <c r="BC77">
        <v>1</v>
      </c>
      <c r="BD77">
        <f t="shared" si="41"/>
        <v>7</v>
      </c>
      <c r="BE77">
        <f t="shared" si="42"/>
        <v>365</v>
      </c>
      <c r="BF77" t="s">
        <v>21</v>
      </c>
      <c r="BG77">
        <v>218</v>
      </c>
      <c r="BH77">
        <v>240</v>
      </c>
      <c r="BI77">
        <v>0</v>
      </c>
      <c r="BJ77">
        <f t="shared" si="43"/>
        <v>458</v>
      </c>
      <c r="BK77">
        <v>0</v>
      </c>
      <c r="BL77">
        <f t="shared" si="44"/>
        <v>458</v>
      </c>
      <c r="BM77">
        <v>0</v>
      </c>
      <c r="BN77">
        <f t="shared" si="45"/>
        <v>5</v>
      </c>
      <c r="BO77">
        <f t="shared" si="46"/>
        <v>0</v>
      </c>
      <c r="BP77" t="s">
        <v>22</v>
      </c>
      <c r="BQ77">
        <v>71</v>
      </c>
      <c r="BR77">
        <v>240</v>
      </c>
      <c r="BS77">
        <v>0</v>
      </c>
      <c r="BT77">
        <f t="shared" si="47"/>
        <v>311</v>
      </c>
      <c r="BU77">
        <v>0</v>
      </c>
      <c r="BV77">
        <f t="shared" si="48"/>
        <v>311</v>
      </c>
      <c r="BW77">
        <v>2</v>
      </c>
      <c r="BX77">
        <f t="shared" si="49"/>
        <v>5</v>
      </c>
      <c r="BY77">
        <f t="shared" si="50"/>
        <v>155.5</v>
      </c>
      <c r="BZ77" t="s">
        <v>23</v>
      </c>
      <c r="CA77">
        <v>367</v>
      </c>
    </row>
    <row r="78" spans="1:79" ht="17.25" customHeight="1" x14ac:dyDescent="0.3">
      <c r="A78" s="2">
        <v>44557</v>
      </c>
      <c r="B78" t="s">
        <v>176</v>
      </c>
      <c r="C78" t="s">
        <v>177</v>
      </c>
      <c r="D78" t="s">
        <v>27</v>
      </c>
      <c r="E78" t="s">
        <v>4</v>
      </c>
      <c r="F78">
        <v>1180</v>
      </c>
      <c r="G78">
        <v>0</v>
      </c>
      <c r="H78">
        <v>0</v>
      </c>
      <c r="I78">
        <v>-22</v>
      </c>
      <c r="J78">
        <f t="shared" si="26"/>
        <v>1158</v>
      </c>
      <c r="K78">
        <v>0</v>
      </c>
      <c r="L78">
        <f t="shared" si="27"/>
        <v>1158</v>
      </c>
      <c r="M78">
        <v>38</v>
      </c>
      <c r="N78">
        <v>1</v>
      </c>
      <c r="O78">
        <f t="shared" si="28"/>
        <v>30.473684210526315</v>
      </c>
      <c r="P78" t="s">
        <v>15</v>
      </c>
      <c r="Q78">
        <v>692</v>
      </c>
      <c r="R78">
        <v>0</v>
      </c>
      <c r="S78">
        <v>0</v>
      </c>
      <c r="T78">
        <v>-11</v>
      </c>
      <c r="U78">
        <f t="shared" si="29"/>
        <v>681</v>
      </c>
      <c r="V78">
        <v>0</v>
      </c>
      <c r="W78">
        <f t="shared" si="30"/>
        <v>681</v>
      </c>
      <c r="X78">
        <v>19</v>
      </c>
      <c r="Y78">
        <v>2</v>
      </c>
      <c r="Z78">
        <f t="shared" si="31"/>
        <v>35.842105263157897</v>
      </c>
      <c r="AA78" t="s">
        <v>16</v>
      </c>
      <c r="AB78">
        <v>3011</v>
      </c>
      <c r="AC78">
        <v>0</v>
      </c>
      <c r="AE78">
        <v>-259</v>
      </c>
      <c r="AF78">
        <f t="shared" si="32"/>
        <v>2752</v>
      </c>
      <c r="AG78">
        <v>0</v>
      </c>
      <c r="AH78">
        <f t="shared" si="33"/>
        <v>2752</v>
      </c>
      <c r="AI78">
        <v>95</v>
      </c>
      <c r="AJ78">
        <f t="shared" si="34"/>
        <v>6</v>
      </c>
      <c r="AK78">
        <f t="shared" si="51"/>
        <v>28.96842105263158</v>
      </c>
      <c r="AL78" t="s">
        <v>19</v>
      </c>
      <c r="AM78">
        <v>4043</v>
      </c>
      <c r="AN78">
        <v>0</v>
      </c>
      <c r="AO78">
        <v>-22</v>
      </c>
      <c r="AP78">
        <f t="shared" si="35"/>
        <v>4021</v>
      </c>
      <c r="AQ78">
        <v>0</v>
      </c>
      <c r="AR78">
        <f t="shared" si="36"/>
        <v>4021</v>
      </c>
      <c r="AS78">
        <v>81</v>
      </c>
      <c r="AT78">
        <f t="shared" si="37"/>
        <v>6</v>
      </c>
      <c r="AU78">
        <f t="shared" si="38"/>
        <v>49.641975308641975</v>
      </c>
      <c r="AV78" t="s">
        <v>20</v>
      </c>
      <c r="AW78">
        <v>265</v>
      </c>
      <c r="AX78">
        <v>0</v>
      </c>
      <c r="AY78">
        <v>-80</v>
      </c>
      <c r="AZ78">
        <f t="shared" si="39"/>
        <v>185</v>
      </c>
      <c r="BA78">
        <v>0</v>
      </c>
      <c r="BB78">
        <f t="shared" si="40"/>
        <v>185</v>
      </c>
      <c r="BC78">
        <v>64</v>
      </c>
      <c r="BD78">
        <f t="shared" si="41"/>
        <v>7</v>
      </c>
      <c r="BE78">
        <f t="shared" si="42"/>
        <v>2.890625</v>
      </c>
      <c r="BF78" t="s">
        <v>21</v>
      </c>
      <c r="BG78">
        <v>1149</v>
      </c>
      <c r="BH78">
        <v>0</v>
      </c>
      <c r="BI78">
        <v>-149</v>
      </c>
      <c r="BJ78">
        <f t="shared" si="43"/>
        <v>1000</v>
      </c>
      <c r="BK78">
        <v>0</v>
      </c>
      <c r="BL78">
        <f t="shared" si="44"/>
        <v>1000</v>
      </c>
      <c r="BM78">
        <v>25</v>
      </c>
      <c r="BN78">
        <f t="shared" si="45"/>
        <v>5</v>
      </c>
      <c r="BO78">
        <f t="shared" si="46"/>
        <v>40</v>
      </c>
      <c r="BP78" t="s">
        <v>22</v>
      </c>
      <c r="BQ78">
        <v>1296</v>
      </c>
      <c r="BR78">
        <v>0</v>
      </c>
      <c r="BS78">
        <v>-68</v>
      </c>
      <c r="BT78">
        <f t="shared" si="47"/>
        <v>1228</v>
      </c>
      <c r="BU78">
        <v>0</v>
      </c>
      <c r="BV78">
        <f t="shared" si="48"/>
        <v>1228</v>
      </c>
      <c r="BW78">
        <v>22</v>
      </c>
      <c r="BX78">
        <f t="shared" si="49"/>
        <v>5</v>
      </c>
      <c r="BY78">
        <f t="shared" si="50"/>
        <v>55.81818181818182</v>
      </c>
      <c r="BZ78" t="s">
        <v>23</v>
      </c>
      <c r="CA78">
        <v>800</v>
      </c>
    </row>
    <row r="79" spans="1:79" ht="17.25" customHeight="1" x14ac:dyDescent="0.3">
      <c r="A79" s="2">
        <v>44557</v>
      </c>
      <c r="E79" t="s">
        <v>4</v>
      </c>
      <c r="F79">
        <v>0</v>
      </c>
      <c r="G79">
        <v>0</v>
      </c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P79" t="s">
        <v>15</v>
      </c>
      <c r="Q79">
        <v>0</v>
      </c>
      <c r="R79">
        <v>0</v>
      </c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AA79" t="s">
        <v>16</v>
      </c>
      <c r="AB79">
        <v>0</v>
      </c>
      <c r="AC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L79" t="s">
        <v>19</v>
      </c>
      <c r="AM79">
        <v>0</v>
      </c>
      <c r="AN79">
        <v>0</v>
      </c>
      <c r="AO79">
        <v>0</v>
      </c>
      <c r="AP79">
        <f t="shared" si="35"/>
        <v>0</v>
      </c>
      <c r="AQ79">
        <v>0</v>
      </c>
      <c r="AR79">
        <f t="shared" si="36"/>
        <v>0</v>
      </c>
      <c r="AS79">
        <v>0</v>
      </c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Z79" t="s">
        <v>23</v>
      </c>
      <c r="CA79">
        <v>0</v>
      </c>
    </row>
    <row r="80" spans="1:79" ht="17.25" customHeight="1" x14ac:dyDescent="0.3">
      <c r="A80" s="2">
        <v>44557</v>
      </c>
      <c r="B80" t="s">
        <v>178</v>
      </c>
      <c r="C80" t="s">
        <v>179</v>
      </c>
      <c r="D80" t="s">
        <v>27</v>
      </c>
      <c r="E80" t="s">
        <v>4</v>
      </c>
      <c r="F80">
        <v>0</v>
      </c>
      <c r="G80">
        <v>0</v>
      </c>
      <c r="H80">
        <v>0</v>
      </c>
      <c r="I80">
        <v>0</v>
      </c>
      <c r="J80">
        <f t="shared" si="26"/>
        <v>0</v>
      </c>
      <c r="K80">
        <v>0</v>
      </c>
      <c r="L80">
        <f t="shared" si="27"/>
        <v>0</v>
      </c>
      <c r="M80">
        <v>0</v>
      </c>
      <c r="N80">
        <v>1</v>
      </c>
      <c r="O80">
        <f t="shared" si="28"/>
        <v>0</v>
      </c>
      <c r="P80" t="s">
        <v>15</v>
      </c>
      <c r="Q80">
        <v>0</v>
      </c>
      <c r="R80">
        <v>0</v>
      </c>
      <c r="S80">
        <v>0</v>
      </c>
      <c r="T80">
        <v>0</v>
      </c>
      <c r="U80">
        <f t="shared" si="29"/>
        <v>0</v>
      </c>
      <c r="V80">
        <v>0</v>
      </c>
      <c r="W80">
        <f t="shared" si="30"/>
        <v>0</v>
      </c>
      <c r="X80">
        <v>0</v>
      </c>
      <c r="Y80">
        <v>2</v>
      </c>
      <c r="Z80">
        <f t="shared" si="31"/>
        <v>0</v>
      </c>
      <c r="AA80" t="s">
        <v>16</v>
      </c>
      <c r="AB80">
        <v>0</v>
      </c>
      <c r="AC80">
        <v>0</v>
      </c>
      <c r="AE80">
        <v>0</v>
      </c>
      <c r="AF80">
        <f t="shared" si="32"/>
        <v>0</v>
      </c>
      <c r="AG80">
        <v>0</v>
      </c>
      <c r="AH80">
        <f t="shared" si="33"/>
        <v>0</v>
      </c>
      <c r="AI80">
        <v>0</v>
      </c>
      <c r="AJ80">
        <f t="shared" si="34"/>
        <v>6</v>
      </c>
      <c r="AK80">
        <f t="shared" si="51"/>
        <v>0</v>
      </c>
      <c r="AL80" t="s">
        <v>19</v>
      </c>
      <c r="AM80">
        <v>0</v>
      </c>
      <c r="AN80">
        <v>0</v>
      </c>
      <c r="AO80">
        <v>0</v>
      </c>
      <c r="AP80">
        <f t="shared" si="35"/>
        <v>0</v>
      </c>
      <c r="AQ80">
        <v>0</v>
      </c>
      <c r="AR80">
        <f t="shared" si="36"/>
        <v>0</v>
      </c>
      <c r="AS80">
        <v>0</v>
      </c>
      <c r="AT80">
        <f t="shared" si="37"/>
        <v>6</v>
      </c>
      <c r="AU80">
        <f t="shared" si="38"/>
        <v>0</v>
      </c>
      <c r="AV80" t="s">
        <v>20</v>
      </c>
      <c r="AW80">
        <v>0</v>
      </c>
      <c r="AX80">
        <v>0</v>
      </c>
      <c r="AY80">
        <v>0</v>
      </c>
      <c r="AZ80">
        <f t="shared" si="39"/>
        <v>0</v>
      </c>
      <c r="BA80">
        <v>0</v>
      </c>
      <c r="BB80">
        <f t="shared" si="40"/>
        <v>0</v>
      </c>
      <c r="BC80">
        <v>0</v>
      </c>
      <c r="BD80">
        <f t="shared" si="41"/>
        <v>7</v>
      </c>
      <c r="BE80">
        <f t="shared" si="42"/>
        <v>0</v>
      </c>
      <c r="BF80" t="s">
        <v>21</v>
      </c>
      <c r="BG80">
        <v>0</v>
      </c>
      <c r="BH80">
        <v>0</v>
      </c>
      <c r="BI80">
        <v>0</v>
      </c>
      <c r="BJ80">
        <f t="shared" si="43"/>
        <v>0</v>
      </c>
      <c r="BK80">
        <v>0</v>
      </c>
      <c r="BL80">
        <f t="shared" si="44"/>
        <v>0</v>
      </c>
      <c r="BM80">
        <v>0</v>
      </c>
      <c r="BN80">
        <f t="shared" si="45"/>
        <v>5</v>
      </c>
      <c r="BO80">
        <f t="shared" si="46"/>
        <v>0</v>
      </c>
      <c r="BP80" t="s">
        <v>22</v>
      </c>
      <c r="BQ80">
        <v>0</v>
      </c>
      <c r="BR80">
        <v>0</v>
      </c>
      <c r="BS80">
        <v>0</v>
      </c>
      <c r="BT80">
        <f t="shared" si="47"/>
        <v>0</v>
      </c>
      <c r="BU80">
        <v>0</v>
      </c>
      <c r="BV80">
        <f t="shared" si="48"/>
        <v>0</v>
      </c>
      <c r="BW80">
        <v>0</v>
      </c>
      <c r="BX80">
        <f t="shared" si="49"/>
        <v>5</v>
      </c>
      <c r="BY80">
        <f t="shared" si="50"/>
        <v>0</v>
      </c>
      <c r="BZ80" t="s">
        <v>23</v>
      </c>
      <c r="CA80">
        <v>0</v>
      </c>
    </row>
    <row r="81" spans="1:79" ht="17.25" customHeight="1" x14ac:dyDescent="0.3">
      <c r="A81" s="2">
        <v>44557</v>
      </c>
      <c r="B81" t="s">
        <v>180</v>
      </c>
      <c r="C81" t="s">
        <v>181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0</v>
      </c>
      <c r="N81">
        <v>1</v>
      </c>
      <c r="O81">
        <f t="shared" si="28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0</v>
      </c>
      <c r="Y81">
        <v>2</v>
      </c>
      <c r="Z81">
        <f t="shared" si="31"/>
        <v>0</v>
      </c>
      <c r="AA81" t="s">
        <v>16</v>
      </c>
      <c r="AB81">
        <v>0</v>
      </c>
      <c r="AC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0</v>
      </c>
      <c r="AJ81">
        <f t="shared" si="34"/>
        <v>6</v>
      </c>
      <c r="AK81">
        <f t="shared" si="51"/>
        <v>0</v>
      </c>
      <c r="AL81" t="s">
        <v>19</v>
      </c>
      <c r="AM81">
        <v>0</v>
      </c>
      <c r="AN81">
        <v>0</v>
      </c>
      <c r="AO81">
        <v>0</v>
      </c>
      <c r="AP81">
        <f t="shared" si="35"/>
        <v>0</v>
      </c>
      <c r="AQ81">
        <v>0</v>
      </c>
      <c r="AR81">
        <f t="shared" si="36"/>
        <v>0</v>
      </c>
      <c r="AS81">
        <v>0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0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0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0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ht="17.25" customHeight="1" x14ac:dyDescent="0.3">
      <c r="A82" s="2">
        <v>44557</v>
      </c>
      <c r="B82" t="s">
        <v>182</v>
      </c>
      <c r="C82" t="s">
        <v>183</v>
      </c>
      <c r="D82" t="s">
        <v>27</v>
      </c>
      <c r="E82" t="s">
        <v>4</v>
      </c>
      <c r="F82">
        <v>866</v>
      </c>
      <c r="G82">
        <v>0</v>
      </c>
      <c r="H82">
        <v>0</v>
      </c>
      <c r="I82">
        <v>0</v>
      </c>
      <c r="J82">
        <f t="shared" si="26"/>
        <v>866</v>
      </c>
      <c r="K82">
        <v>0</v>
      </c>
      <c r="L82">
        <f t="shared" si="27"/>
        <v>866</v>
      </c>
      <c r="M82">
        <v>11</v>
      </c>
      <c r="N82">
        <v>1</v>
      </c>
      <c r="O82">
        <f t="shared" si="28"/>
        <v>78.727272727272734</v>
      </c>
      <c r="P82" t="s">
        <v>15</v>
      </c>
      <c r="Q82">
        <v>29</v>
      </c>
      <c r="R82">
        <v>0</v>
      </c>
      <c r="S82">
        <v>0</v>
      </c>
      <c r="T82">
        <v>0</v>
      </c>
      <c r="U82">
        <f t="shared" si="29"/>
        <v>29</v>
      </c>
      <c r="V82">
        <v>200</v>
      </c>
      <c r="W82">
        <f t="shared" si="30"/>
        <v>229</v>
      </c>
      <c r="X82">
        <v>4</v>
      </c>
      <c r="Y82">
        <v>2</v>
      </c>
      <c r="Z82">
        <f t="shared" si="31"/>
        <v>57.25</v>
      </c>
      <c r="AA82" t="s">
        <v>16</v>
      </c>
      <c r="AB82">
        <v>7134</v>
      </c>
      <c r="AC82">
        <v>0</v>
      </c>
      <c r="AE82">
        <v>0</v>
      </c>
      <c r="AF82">
        <f t="shared" si="32"/>
        <v>7134</v>
      </c>
      <c r="AG82">
        <v>0</v>
      </c>
      <c r="AH82">
        <f t="shared" si="33"/>
        <v>7134</v>
      </c>
      <c r="AI82">
        <v>61</v>
      </c>
      <c r="AJ82">
        <f t="shared" si="34"/>
        <v>6</v>
      </c>
      <c r="AK82">
        <f t="shared" si="51"/>
        <v>116.95081967213115</v>
      </c>
      <c r="AL82" t="s">
        <v>19</v>
      </c>
      <c r="AM82">
        <v>1525</v>
      </c>
      <c r="AN82">
        <v>0</v>
      </c>
      <c r="AO82">
        <v>-28</v>
      </c>
      <c r="AP82">
        <f t="shared" si="35"/>
        <v>1497</v>
      </c>
      <c r="AQ82">
        <v>0</v>
      </c>
      <c r="AR82">
        <f t="shared" si="36"/>
        <v>1497</v>
      </c>
      <c r="AS82">
        <v>17</v>
      </c>
      <c r="AT82">
        <f t="shared" si="37"/>
        <v>6</v>
      </c>
      <c r="AU82">
        <f t="shared" si="38"/>
        <v>88.058823529411768</v>
      </c>
      <c r="AV82" t="s">
        <v>20</v>
      </c>
      <c r="AW82">
        <v>728</v>
      </c>
      <c r="AX82">
        <v>0</v>
      </c>
      <c r="AY82">
        <v>0</v>
      </c>
      <c r="AZ82">
        <f t="shared" si="39"/>
        <v>728</v>
      </c>
      <c r="BA82">
        <v>0</v>
      </c>
      <c r="BB82">
        <f t="shared" si="40"/>
        <v>728</v>
      </c>
      <c r="BC82">
        <v>10</v>
      </c>
      <c r="BD82">
        <f t="shared" si="41"/>
        <v>7</v>
      </c>
      <c r="BE82">
        <f t="shared" si="42"/>
        <v>72.8</v>
      </c>
      <c r="BF82" t="s">
        <v>21</v>
      </c>
      <c r="BG82">
        <v>1021</v>
      </c>
      <c r="BH82">
        <v>0</v>
      </c>
      <c r="BI82">
        <v>-17</v>
      </c>
      <c r="BJ82">
        <f t="shared" si="43"/>
        <v>1004</v>
      </c>
      <c r="BK82">
        <v>0</v>
      </c>
      <c r="BL82">
        <f t="shared" si="44"/>
        <v>1004</v>
      </c>
      <c r="BM82">
        <v>15</v>
      </c>
      <c r="BN82">
        <v>71</v>
      </c>
      <c r="BO82">
        <f t="shared" si="46"/>
        <v>66.933333333333337</v>
      </c>
      <c r="BP82" t="s">
        <v>22</v>
      </c>
      <c r="BQ82">
        <v>398</v>
      </c>
      <c r="BR82">
        <v>0</v>
      </c>
      <c r="BS82">
        <v>0</v>
      </c>
      <c r="BT82">
        <f t="shared" si="47"/>
        <v>398</v>
      </c>
      <c r="BU82">
        <v>0</v>
      </c>
      <c r="BV82">
        <f t="shared" si="48"/>
        <v>398</v>
      </c>
      <c r="BW82">
        <v>4</v>
      </c>
      <c r="BX82">
        <f t="shared" si="49"/>
        <v>5</v>
      </c>
      <c r="BY82">
        <f t="shared" si="50"/>
        <v>99.5</v>
      </c>
      <c r="BZ82" t="s">
        <v>23</v>
      </c>
      <c r="CA82">
        <v>0</v>
      </c>
    </row>
    <row r="83" spans="1:79" ht="17.25" customHeight="1" x14ac:dyDescent="0.3">
      <c r="A83" s="2">
        <v>44557</v>
      </c>
      <c r="E83" t="s">
        <v>4</v>
      </c>
      <c r="F83">
        <v>0</v>
      </c>
      <c r="G83">
        <v>0</v>
      </c>
      <c r="I83">
        <v>0</v>
      </c>
      <c r="J83">
        <f t="shared" si="26"/>
        <v>0</v>
      </c>
      <c r="K83">
        <v>0</v>
      </c>
      <c r="L83">
        <f t="shared" si="27"/>
        <v>0</v>
      </c>
      <c r="M83">
        <v>0</v>
      </c>
      <c r="P83" t="s">
        <v>15</v>
      </c>
      <c r="Q83">
        <v>0</v>
      </c>
      <c r="R83">
        <v>0</v>
      </c>
      <c r="T83">
        <v>0</v>
      </c>
      <c r="U83">
        <f t="shared" si="29"/>
        <v>0</v>
      </c>
      <c r="V83">
        <v>0</v>
      </c>
      <c r="W83">
        <f t="shared" si="30"/>
        <v>0</v>
      </c>
      <c r="X83">
        <v>0</v>
      </c>
      <c r="AA83" t="s">
        <v>16</v>
      </c>
      <c r="AB83">
        <v>0</v>
      </c>
      <c r="AC83">
        <v>0</v>
      </c>
      <c r="AE83">
        <v>0</v>
      </c>
      <c r="AF83">
        <f t="shared" si="32"/>
        <v>0</v>
      </c>
      <c r="AG83">
        <v>0</v>
      </c>
      <c r="AH83">
        <f t="shared" si="33"/>
        <v>0</v>
      </c>
      <c r="AI83">
        <v>0</v>
      </c>
      <c r="AL83" t="s">
        <v>19</v>
      </c>
      <c r="AM83">
        <v>0</v>
      </c>
      <c r="AN83">
        <v>0</v>
      </c>
      <c r="AO83">
        <v>0</v>
      </c>
      <c r="AP83">
        <f t="shared" si="35"/>
        <v>0</v>
      </c>
      <c r="AQ83">
        <v>0</v>
      </c>
      <c r="AR83">
        <f t="shared" si="36"/>
        <v>0</v>
      </c>
      <c r="AS83">
        <v>0</v>
      </c>
      <c r="AV83" t="s">
        <v>20</v>
      </c>
      <c r="AW83">
        <v>0</v>
      </c>
      <c r="AX83">
        <v>0</v>
      </c>
      <c r="AY83">
        <v>0</v>
      </c>
      <c r="AZ83">
        <f t="shared" si="39"/>
        <v>0</v>
      </c>
      <c r="BA83">
        <v>0</v>
      </c>
      <c r="BB83">
        <f t="shared" si="40"/>
        <v>0</v>
      </c>
      <c r="BC83">
        <v>0</v>
      </c>
      <c r="BF83" t="s">
        <v>21</v>
      </c>
      <c r="BG83">
        <v>0</v>
      </c>
      <c r="BH83">
        <v>0</v>
      </c>
      <c r="BI83">
        <v>0</v>
      </c>
      <c r="BJ83">
        <f t="shared" si="43"/>
        <v>0</v>
      </c>
      <c r="BK83">
        <v>0</v>
      </c>
      <c r="BL83">
        <f t="shared" si="44"/>
        <v>0</v>
      </c>
      <c r="BM83">
        <v>0</v>
      </c>
      <c r="BP83" t="s">
        <v>22</v>
      </c>
      <c r="BQ83">
        <v>0</v>
      </c>
      <c r="BR83">
        <v>0</v>
      </c>
      <c r="BS83">
        <v>0</v>
      </c>
      <c r="BT83">
        <f t="shared" si="47"/>
        <v>0</v>
      </c>
      <c r="BU83">
        <v>0</v>
      </c>
      <c r="BV83">
        <f t="shared" si="48"/>
        <v>0</v>
      </c>
      <c r="BW83">
        <v>0</v>
      </c>
      <c r="BZ83" t="s">
        <v>23</v>
      </c>
      <c r="CA83">
        <v>0</v>
      </c>
    </row>
    <row r="84" spans="1:79" ht="17.25" customHeight="1" x14ac:dyDescent="0.3">
      <c r="A84" s="2">
        <v>44557</v>
      </c>
      <c r="B84" t="s">
        <v>184</v>
      </c>
      <c r="C84" t="s">
        <v>185</v>
      </c>
      <c r="D84" t="s">
        <v>27</v>
      </c>
      <c r="E84" t="s">
        <v>4</v>
      </c>
      <c r="F84">
        <v>0</v>
      </c>
      <c r="G84">
        <v>0</v>
      </c>
      <c r="H84">
        <v>0</v>
      </c>
      <c r="I84">
        <v>0</v>
      </c>
      <c r="J84">
        <f t="shared" si="26"/>
        <v>0</v>
      </c>
      <c r="K84">
        <v>0</v>
      </c>
      <c r="L84">
        <f t="shared" si="27"/>
        <v>0</v>
      </c>
      <c r="M84">
        <v>72</v>
      </c>
      <c r="N84">
        <v>1</v>
      </c>
      <c r="O84">
        <f t="shared" si="28"/>
        <v>0</v>
      </c>
      <c r="P84" t="s">
        <v>15</v>
      </c>
      <c r="Q84">
        <v>0</v>
      </c>
      <c r="R84">
        <v>0</v>
      </c>
      <c r="S84">
        <v>0</v>
      </c>
      <c r="T84">
        <v>0</v>
      </c>
      <c r="U84">
        <f t="shared" si="29"/>
        <v>0</v>
      </c>
      <c r="V84">
        <v>0</v>
      </c>
      <c r="W84">
        <f t="shared" si="30"/>
        <v>0</v>
      </c>
      <c r="X84">
        <v>12</v>
      </c>
      <c r="Y84">
        <v>2</v>
      </c>
      <c r="Z84">
        <f t="shared" si="31"/>
        <v>0</v>
      </c>
      <c r="AA84" t="s">
        <v>16</v>
      </c>
      <c r="AB84">
        <v>0</v>
      </c>
      <c r="AC84">
        <v>0</v>
      </c>
      <c r="AE84">
        <v>0</v>
      </c>
      <c r="AF84">
        <f t="shared" si="32"/>
        <v>0</v>
      </c>
      <c r="AG84">
        <v>0</v>
      </c>
      <c r="AH84">
        <f t="shared" si="33"/>
        <v>0</v>
      </c>
      <c r="AI84">
        <v>37</v>
      </c>
      <c r="AJ84">
        <f t="shared" si="34"/>
        <v>6</v>
      </c>
      <c r="AK84">
        <f>IFERROR(AH84/AI84,0)</f>
        <v>0</v>
      </c>
      <c r="AL84" t="s">
        <v>19</v>
      </c>
      <c r="AM84">
        <v>0</v>
      </c>
      <c r="AN84">
        <v>0</v>
      </c>
      <c r="AO84">
        <v>0</v>
      </c>
      <c r="AP84">
        <f t="shared" si="35"/>
        <v>0</v>
      </c>
      <c r="AQ84">
        <v>0</v>
      </c>
      <c r="AR84">
        <f t="shared" si="36"/>
        <v>0</v>
      </c>
      <c r="AS84">
        <v>6</v>
      </c>
      <c r="AT84">
        <f t="shared" si="37"/>
        <v>6</v>
      </c>
      <c r="AU84">
        <f t="shared" si="38"/>
        <v>0</v>
      </c>
      <c r="AV84" t="s">
        <v>20</v>
      </c>
      <c r="AW84">
        <v>0</v>
      </c>
      <c r="AX84">
        <v>0</v>
      </c>
      <c r="AY84">
        <v>0</v>
      </c>
      <c r="AZ84">
        <f t="shared" si="39"/>
        <v>0</v>
      </c>
      <c r="BA84">
        <v>0</v>
      </c>
      <c r="BB84">
        <f t="shared" si="40"/>
        <v>0</v>
      </c>
      <c r="BC84">
        <v>8</v>
      </c>
      <c r="BD84">
        <f t="shared" si="41"/>
        <v>7</v>
      </c>
      <c r="BE84">
        <f t="shared" si="42"/>
        <v>0</v>
      </c>
      <c r="BF84" t="s">
        <v>21</v>
      </c>
      <c r="BG84">
        <v>0</v>
      </c>
      <c r="BH84">
        <v>0</v>
      </c>
      <c r="BI84">
        <v>0</v>
      </c>
      <c r="BJ84">
        <f t="shared" si="43"/>
        <v>0</v>
      </c>
      <c r="BK84">
        <v>0</v>
      </c>
      <c r="BL84">
        <f t="shared" si="44"/>
        <v>0</v>
      </c>
      <c r="BM84">
        <v>34</v>
      </c>
      <c r="BN84">
        <f t="shared" si="45"/>
        <v>5</v>
      </c>
      <c r="BO84">
        <f t="shared" si="46"/>
        <v>0</v>
      </c>
      <c r="BP84" t="s">
        <v>22</v>
      </c>
      <c r="BQ84">
        <v>0</v>
      </c>
      <c r="BR84">
        <v>0</v>
      </c>
      <c r="BS84">
        <v>0</v>
      </c>
      <c r="BT84">
        <f t="shared" si="47"/>
        <v>0</v>
      </c>
      <c r="BU84">
        <v>0</v>
      </c>
      <c r="BV84">
        <f t="shared" si="48"/>
        <v>0</v>
      </c>
      <c r="BW84">
        <v>6</v>
      </c>
      <c r="BX84">
        <f t="shared" si="49"/>
        <v>5</v>
      </c>
      <c r="BY84">
        <f t="shared" si="50"/>
        <v>0</v>
      </c>
      <c r="BZ84" t="s">
        <v>23</v>
      </c>
      <c r="CA84">
        <v>0</v>
      </c>
    </row>
    <row r="85" spans="1:79" ht="17.25" customHeight="1" x14ac:dyDescent="0.3">
      <c r="A85" s="2">
        <v>44557</v>
      </c>
      <c r="B85" t="s">
        <v>186</v>
      </c>
      <c r="C85" t="s">
        <v>187</v>
      </c>
      <c r="D85" t="s">
        <v>27</v>
      </c>
      <c r="E85" t="s">
        <v>4</v>
      </c>
      <c r="F85">
        <v>127</v>
      </c>
      <c r="G85">
        <v>0</v>
      </c>
      <c r="H85">
        <v>0</v>
      </c>
      <c r="I85">
        <v>0</v>
      </c>
      <c r="J85">
        <f t="shared" si="26"/>
        <v>127</v>
      </c>
      <c r="K85">
        <v>0</v>
      </c>
      <c r="L85">
        <f t="shared" si="27"/>
        <v>127</v>
      </c>
      <c r="M85">
        <v>13</v>
      </c>
      <c r="N85">
        <v>1</v>
      </c>
      <c r="O85">
        <f t="shared" si="28"/>
        <v>9.7692307692307701</v>
      </c>
      <c r="P85" t="s">
        <v>15</v>
      </c>
      <c r="Q85">
        <v>213</v>
      </c>
      <c r="R85">
        <v>0</v>
      </c>
      <c r="S85">
        <v>0</v>
      </c>
      <c r="T85">
        <v>-13</v>
      </c>
      <c r="U85">
        <f t="shared" si="29"/>
        <v>200</v>
      </c>
      <c r="V85">
        <v>0</v>
      </c>
      <c r="W85">
        <f t="shared" si="30"/>
        <v>200</v>
      </c>
      <c r="X85">
        <v>4</v>
      </c>
      <c r="Y85">
        <v>2</v>
      </c>
      <c r="Z85">
        <f t="shared" si="31"/>
        <v>50</v>
      </c>
      <c r="AA85" t="s">
        <v>16</v>
      </c>
      <c r="AB85">
        <v>731</v>
      </c>
      <c r="AC85">
        <v>0</v>
      </c>
      <c r="AE85">
        <v>0</v>
      </c>
      <c r="AF85">
        <f t="shared" si="32"/>
        <v>731</v>
      </c>
      <c r="AG85">
        <v>0</v>
      </c>
      <c r="AH85">
        <f t="shared" si="33"/>
        <v>731</v>
      </c>
      <c r="AI85">
        <v>17</v>
      </c>
      <c r="AJ85">
        <f t="shared" si="34"/>
        <v>6</v>
      </c>
      <c r="AK85">
        <f t="shared" si="51"/>
        <v>43</v>
      </c>
      <c r="AL85" t="s">
        <v>19</v>
      </c>
      <c r="AM85">
        <v>215</v>
      </c>
      <c r="AN85">
        <v>0</v>
      </c>
      <c r="AO85">
        <v>0</v>
      </c>
      <c r="AP85">
        <f t="shared" si="35"/>
        <v>215</v>
      </c>
      <c r="AQ85">
        <v>0</v>
      </c>
      <c r="AR85">
        <f t="shared" si="36"/>
        <v>215</v>
      </c>
      <c r="AS85">
        <v>4</v>
      </c>
      <c r="AT85">
        <f t="shared" si="37"/>
        <v>6</v>
      </c>
      <c r="AU85">
        <f>IFERROR(AR85/AS85,0)</f>
        <v>53.75</v>
      </c>
      <c r="AV85" t="s">
        <v>20</v>
      </c>
      <c r="AW85">
        <v>238</v>
      </c>
      <c r="AX85">
        <v>0</v>
      </c>
      <c r="AY85">
        <v>0</v>
      </c>
      <c r="AZ85">
        <f t="shared" si="39"/>
        <v>238</v>
      </c>
      <c r="BA85">
        <v>0</v>
      </c>
      <c r="BB85">
        <f t="shared" si="40"/>
        <v>238</v>
      </c>
      <c r="BC85">
        <v>3</v>
      </c>
      <c r="BD85">
        <f t="shared" si="41"/>
        <v>7</v>
      </c>
      <c r="BE85">
        <f t="shared" si="42"/>
        <v>79.333333333333329</v>
      </c>
      <c r="BF85" t="s">
        <v>21</v>
      </c>
      <c r="BG85">
        <v>570</v>
      </c>
      <c r="BH85">
        <v>0</v>
      </c>
      <c r="BI85">
        <v>0</v>
      </c>
      <c r="BJ85">
        <f t="shared" si="43"/>
        <v>570</v>
      </c>
      <c r="BK85">
        <v>0</v>
      </c>
      <c r="BL85">
        <f t="shared" si="44"/>
        <v>570</v>
      </c>
      <c r="BM85">
        <v>5</v>
      </c>
      <c r="BN85">
        <f t="shared" si="45"/>
        <v>5</v>
      </c>
      <c r="BO85">
        <f t="shared" si="46"/>
        <v>114</v>
      </c>
      <c r="BP85" t="s">
        <v>22</v>
      </c>
      <c r="BQ85">
        <v>288</v>
      </c>
      <c r="BR85">
        <v>0</v>
      </c>
      <c r="BS85">
        <v>0</v>
      </c>
      <c r="BT85">
        <f t="shared" si="47"/>
        <v>288</v>
      </c>
      <c r="BU85">
        <v>0</v>
      </c>
      <c r="BV85">
        <f t="shared" si="48"/>
        <v>288</v>
      </c>
      <c r="BW85">
        <v>2</v>
      </c>
      <c r="BX85">
        <f t="shared" si="49"/>
        <v>5</v>
      </c>
      <c r="BY85">
        <f t="shared" si="50"/>
        <v>144</v>
      </c>
      <c r="BZ85" t="s">
        <v>23</v>
      </c>
      <c r="CA85">
        <v>0</v>
      </c>
    </row>
    <row r="86" spans="1:79" ht="18.600000000000001" customHeight="1" x14ac:dyDescent="0.3">
      <c r="A86" s="2">
        <v>44557</v>
      </c>
      <c r="B86" t="s">
        <v>188</v>
      </c>
      <c r="C86" t="s">
        <v>189</v>
      </c>
      <c r="D86" t="s">
        <v>27</v>
      </c>
      <c r="E86" t="s">
        <v>4</v>
      </c>
      <c r="F86">
        <v>792</v>
      </c>
      <c r="G86">
        <v>0</v>
      </c>
      <c r="H86">
        <v>0</v>
      </c>
      <c r="I86">
        <v>0</v>
      </c>
      <c r="J86">
        <f t="shared" si="26"/>
        <v>792</v>
      </c>
      <c r="K86">
        <v>0</v>
      </c>
      <c r="L86">
        <f t="shared" si="27"/>
        <v>792</v>
      </c>
      <c r="M86">
        <v>13</v>
      </c>
      <c r="N86">
        <v>1</v>
      </c>
      <c r="O86">
        <f t="shared" si="28"/>
        <v>60.92307692307692</v>
      </c>
      <c r="P86" t="s">
        <v>15</v>
      </c>
      <c r="Q86">
        <v>297</v>
      </c>
      <c r="R86">
        <v>0</v>
      </c>
      <c r="S86">
        <v>0</v>
      </c>
      <c r="T86">
        <v>0</v>
      </c>
      <c r="U86">
        <f t="shared" si="29"/>
        <v>297</v>
      </c>
      <c r="V86">
        <v>0</v>
      </c>
      <c r="W86">
        <f t="shared" si="30"/>
        <v>297</v>
      </c>
      <c r="X86">
        <v>0</v>
      </c>
      <c r="Y86">
        <v>2</v>
      </c>
      <c r="Z86">
        <f t="shared" si="31"/>
        <v>0</v>
      </c>
      <c r="AA86" t="s">
        <v>16</v>
      </c>
      <c r="AB86">
        <v>126</v>
      </c>
      <c r="AC86">
        <v>0</v>
      </c>
      <c r="AE86">
        <v>0</v>
      </c>
      <c r="AF86">
        <f t="shared" si="32"/>
        <v>126</v>
      </c>
      <c r="AG86">
        <v>0</v>
      </c>
      <c r="AH86">
        <f t="shared" si="33"/>
        <v>126</v>
      </c>
      <c r="AI86">
        <v>13</v>
      </c>
      <c r="AJ86">
        <f t="shared" si="34"/>
        <v>6</v>
      </c>
      <c r="AK86">
        <f t="shared" si="51"/>
        <v>9.6923076923076916</v>
      </c>
      <c r="AL86" t="s">
        <v>19</v>
      </c>
      <c r="AM86">
        <v>5</v>
      </c>
      <c r="AN86">
        <v>0</v>
      </c>
      <c r="AO86">
        <v>0</v>
      </c>
      <c r="AP86">
        <f t="shared" si="35"/>
        <v>5</v>
      </c>
      <c r="AQ86">
        <v>0</v>
      </c>
      <c r="AR86">
        <f t="shared" si="36"/>
        <v>5</v>
      </c>
      <c r="AS86">
        <v>6</v>
      </c>
      <c r="AT86">
        <f t="shared" si="37"/>
        <v>6</v>
      </c>
      <c r="AU86">
        <f>IFERROR(AR86/AS86,0)</f>
        <v>0.83333333333333337</v>
      </c>
      <c r="AV86" t="s">
        <v>20</v>
      </c>
      <c r="AW86">
        <v>95</v>
      </c>
      <c r="AX86">
        <v>0</v>
      </c>
      <c r="AY86">
        <v>0</v>
      </c>
      <c r="AZ86">
        <f t="shared" si="39"/>
        <v>95</v>
      </c>
      <c r="BA86">
        <v>0</v>
      </c>
      <c r="BB86">
        <f t="shared" si="40"/>
        <v>95</v>
      </c>
      <c r="BC86">
        <v>11</v>
      </c>
      <c r="BD86">
        <f t="shared" si="41"/>
        <v>7</v>
      </c>
      <c r="BE86">
        <f t="shared" si="42"/>
        <v>8.6363636363636367</v>
      </c>
      <c r="BF86" t="s">
        <v>21</v>
      </c>
      <c r="BG86">
        <v>559</v>
      </c>
      <c r="BH86">
        <v>0</v>
      </c>
      <c r="BI86">
        <v>0</v>
      </c>
      <c r="BJ86">
        <f t="shared" si="43"/>
        <v>559</v>
      </c>
      <c r="BK86">
        <v>0</v>
      </c>
      <c r="BL86">
        <f t="shared" si="44"/>
        <v>559</v>
      </c>
      <c r="BM86">
        <v>1</v>
      </c>
      <c r="BN86">
        <f t="shared" si="45"/>
        <v>5</v>
      </c>
      <c r="BO86">
        <f t="shared" si="46"/>
        <v>559</v>
      </c>
      <c r="BP86" t="s">
        <v>22</v>
      </c>
      <c r="BQ86">
        <v>253</v>
      </c>
      <c r="BR86">
        <v>0</v>
      </c>
      <c r="BS86">
        <v>0</v>
      </c>
      <c r="BT86">
        <f t="shared" si="47"/>
        <v>253</v>
      </c>
      <c r="BU86">
        <v>0</v>
      </c>
      <c r="BV86">
        <f t="shared" si="48"/>
        <v>253</v>
      </c>
      <c r="BW86">
        <v>6</v>
      </c>
      <c r="BX86">
        <f t="shared" si="49"/>
        <v>5</v>
      </c>
      <c r="BY86">
        <f t="shared" si="50"/>
        <v>42.166666666666664</v>
      </c>
      <c r="BZ86" t="s">
        <v>23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090D-1A8E-4AD9-B852-C1262EFC1B8F}">
  <dimension ref="A1:CA92"/>
  <sheetViews>
    <sheetView zoomScale="85" zoomScaleNormal="85" workbookViewId="0">
      <pane xSplit="4" ySplit="1" topLeftCell="E77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6640625" defaultRowHeight="17.25" customHeight="1" x14ac:dyDescent="0.3"/>
  <cols>
    <col min="1" max="1" width="14.21875" customWidth="1"/>
    <col min="2" max="2" width="7.88671875" customWidth="1"/>
    <col min="3" max="3" width="25.5546875" bestFit="1" customWidth="1"/>
    <col min="4" max="4" width="4.44140625" bestFit="1" customWidth="1"/>
    <col min="5" max="5" width="10.33203125" bestFit="1" customWidth="1"/>
    <col min="6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44558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4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44558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67</v>
      </c>
      <c r="BH3">
        <v>0</v>
      </c>
      <c r="BI3">
        <v>0</v>
      </c>
      <c r="BJ3">
        <f t="shared" si="17"/>
        <v>67</v>
      </c>
      <c r="BK3">
        <v>0</v>
      </c>
      <c r="BL3">
        <f t="shared" si="18"/>
        <v>67</v>
      </c>
      <c r="BM3">
        <v>6</v>
      </c>
      <c r="BN3">
        <f t="shared" si="19"/>
        <v>5</v>
      </c>
      <c r="BO3">
        <f t="shared" si="20"/>
        <v>11.166666666666666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8" customHeight="1" x14ac:dyDescent="0.3">
      <c r="A4" s="2">
        <v>44558</v>
      </c>
      <c r="B4" t="s">
        <v>30</v>
      </c>
      <c r="C4" t="s">
        <v>31</v>
      </c>
      <c r="D4" t="s">
        <v>27</v>
      </c>
      <c r="E4" t="s">
        <v>4</v>
      </c>
      <c r="F4">
        <v>225</v>
      </c>
      <c r="G4">
        <v>0</v>
      </c>
      <c r="H4">
        <v>0</v>
      </c>
      <c r="I4">
        <v>-21</v>
      </c>
      <c r="J4">
        <f t="shared" si="0"/>
        <v>204</v>
      </c>
      <c r="K4">
        <v>0</v>
      </c>
      <c r="L4">
        <f t="shared" si="1"/>
        <v>204</v>
      </c>
      <c r="M4">
        <v>8</v>
      </c>
      <c r="N4">
        <v>1</v>
      </c>
      <c r="O4">
        <f t="shared" si="2"/>
        <v>25.5</v>
      </c>
      <c r="P4" t="s">
        <v>15</v>
      </c>
      <c r="Q4">
        <v>352</v>
      </c>
      <c r="R4">
        <v>0</v>
      </c>
      <c r="S4">
        <v>0</v>
      </c>
      <c r="T4">
        <v>-36</v>
      </c>
      <c r="U4">
        <f t="shared" si="3"/>
        <v>316</v>
      </c>
      <c r="V4">
        <v>0</v>
      </c>
      <c r="W4">
        <f t="shared" si="4"/>
        <v>316</v>
      </c>
      <c r="X4">
        <v>7</v>
      </c>
      <c r="Y4">
        <v>2</v>
      </c>
      <c r="Z4">
        <f t="shared" si="5"/>
        <v>45.142857142857146</v>
      </c>
      <c r="AA4" t="s">
        <v>16</v>
      </c>
      <c r="AB4">
        <v>870</v>
      </c>
      <c r="AC4">
        <v>0</v>
      </c>
      <c r="AE4">
        <v>0</v>
      </c>
      <c r="AF4">
        <f t="shared" si="6"/>
        <v>870</v>
      </c>
      <c r="AG4">
        <v>0</v>
      </c>
      <c r="AH4">
        <f t="shared" si="7"/>
        <v>870</v>
      </c>
      <c r="AI4">
        <v>21</v>
      </c>
      <c r="AJ4">
        <f t="shared" si="8"/>
        <v>6</v>
      </c>
      <c r="AK4">
        <f t="shared" si="25"/>
        <v>41.428571428571431</v>
      </c>
      <c r="AL4" t="s">
        <v>19</v>
      </c>
      <c r="AM4">
        <v>1194</v>
      </c>
      <c r="AN4">
        <v>165</v>
      </c>
      <c r="AO4">
        <v>-1</v>
      </c>
      <c r="AP4">
        <f t="shared" si="9"/>
        <v>1358</v>
      </c>
      <c r="AQ4">
        <v>0</v>
      </c>
      <c r="AR4">
        <f t="shared" si="10"/>
        <v>1358</v>
      </c>
      <c r="AS4">
        <v>17</v>
      </c>
      <c r="AT4">
        <f t="shared" si="11"/>
        <v>6</v>
      </c>
      <c r="AU4">
        <f t="shared" si="12"/>
        <v>79.882352941176464</v>
      </c>
      <c r="AV4" t="s">
        <v>20</v>
      </c>
      <c r="AW4">
        <v>169</v>
      </c>
      <c r="AX4">
        <v>0</v>
      </c>
      <c r="AY4">
        <v>-2</v>
      </c>
      <c r="AZ4">
        <f t="shared" si="13"/>
        <v>167</v>
      </c>
      <c r="BA4">
        <v>0</v>
      </c>
      <c r="BB4">
        <f t="shared" si="14"/>
        <v>167</v>
      </c>
      <c r="BC4">
        <v>4</v>
      </c>
      <c r="BD4">
        <f t="shared" si="15"/>
        <v>7</v>
      </c>
      <c r="BE4">
        <f t="shared" si="16"/>
        <v>41.75</v>
      </c>
      <c r="BF4" t="s">
        <v>21</v>
      </c>
      <c r="BG4">
        <v>233</v>
      </c>
      <c r="BH4">
        <v>0</v>
      </c>
      <c r="BI4">
        <v>0</v>
      </c>
      <c r="BJ4">
        <f t="shared" si="17"/>
        <v>233</v>
      </c>
      <c r="BK4">
        <v>0</v>
      </c>
      <c r="BL4">
        <f t="shared" si="18"/>
        <v>233</v>
      </c>
      <c r="BM4">
        <v>3</v>
      </c>
      <c r="BN4">
        <f t="shared" si="19"/>
        <v>5</v>
      </c>
      <c r="BO4">
        <f t="shared" si="20"/>
        <v>77.666666666666671</v>
      </c>
      <c r="BP4" t="s">
        <v>22</v>
      </c>
      <c r="BQ4">
        <v>2003</v>
      </c>
      <c r="BR4">
        <v>0</v>
      </c>
      <c r="BS4">
        <v>0</v>
      </c>
      <c r="BT4">
        <f t="shared" si="21"/>
        <v>2003</v>
      </c>
      <c r="BU4">
        <v>0</v>
      </c>
      <c r="BV4">
        <f t="shared" si="22"/>
        <v>2003</v>
      </c>
      <c r="BW4">
        <v>18</v>
      </c>
      <c r="BX4">
        <f t="shared" si="23"/>
        <v>5</v>
      </c>
      <c r="BY4">
        <f t="shared" si="24"/>
        <v>111.27777777777777</v>
      </c>
      <c r="BZ4" t="s">
        <v>23</v>
      </c>
      <c r="CA4">
        <v>960</v>
      </c>
    </row>
    <row r="5" spans="1:79" ht="17.25" customHeight="1" x14ac:dyDescent="0.3">
      <c r="A5" s="2">
        <v>44558</v>
      </c>
      <c r="B5" t="s">
        <v>32</v>
      </c>
      <c r="C5" t="s">
        <v>33</v>
      </c>
      <c r="D5" t="s">
        <v>27</v>
      </c>
      <c r="E5" t="s">
        <v>4</v>
      </c>
      <c r="F5">
        <v>192</v>
      </c>
      <c r="G5">
        <v>0</v>
      </c>
      <c r="H5">
        <v>0</v>
      </c>
      <c r="I5">
        <v>-17</v>
      </c>
      <c r="J5">
        <f t="shared" si="0"/>
        <v>175</v>
      </c>
      <c r="K5">
        <v>0</v>
      </c>
      <c r="L5">
        <f t="shared" si="1"/>
        <v>175</v>
      </c>
      <c r="M5">
        <v>6</v>
      </c>
      <c r="N5">
        <v>1</v>
      </c>
      <c r="O5">
        <f t="shared" si="2"/>
        <v>29.166666666666668</v>
      </c>
      <c r="P5" t="s">
        <v>15</v>
      </c>
      <c r="Q5">
        <v>76</v>
      </c>
      <c r="R5">
        <v>0</v>
      </c>
      <c r="S5">
        <v>0</v>
      </c>
      <c r="T5">
        <v>0</v>
      </c>
      <c r="U5">
        <f t="shared" si="3"/>
        <v>76</v>
      </c>
      <c r="V5">
        <v>0</v>
      </c>
      <c r="W5">
        <f t="shared" si="4"/>
        <v>76</v>
      </c>
      <c r="X5">
        <v>2</v>
      </c>
      <c r="Y5">
        <v>2</v>
      </c>
      <c r="Z5">
        <f t="shared" si="5"/>
        <v>38</v>
      </c>
      <c r="AA5" t="s">
        <v>16</v>
      </c>
      <c r="AB5">
        <v>325</v>
      </c>
      <c r="AC5">
        <v>0</v>
      </c>
      <c r="AE5">
        <v>0</v>
      </c>
      <c r="AF5">
        <f t="shared" si="6"/>
        <v>325</v>
      </c>
      <c r="AG5">
        <v>0</v>
      </c>
      <c r="AH5">
        <f t="shared" si="7"/>
        <v>325</v>
      </c>
      <c r="AI5">
        <v>3</v>
      </c>
      <c r="AJ5">
        <f t="shared" si="8"/>
        <v>6</v>
      </c>
      <c r="AK5">
        <f t="shared" si="25"/>
        <v>108.33333333333333</v>
      </c>
      <c r="AL5" t="s">
        <v>19</v>
      </c>
      <c r="AM5">
        <v>430</v>
      </c>
      <c r="AN5">
        <v>25</v>
      </c>
      <c r="AO5">
        <v>0</v>
      </c>
      <c r="AP5">
        <f t="shared" si="9"/>
        <v>455</v>
      </c>
      <c r="AQ5">
        <v>0</v>
      </c>
      <c r="AR5">
        <f t="shared" si="10"/>
        <v>455</v>
      </c>
      <c r="AS5">
        <v>1</v>
      </c>
      <c r="AT5">
        <f t="shared" si="11"/>
        <v>6</v>
      </c>
      <c r="AU5">
        <f t="shared" si="12"/>
        <v>455</v>
      </c>
      <c r="AV5" t="s">
        <v>20</v>
      </c>
      <c r="AW5">
        <v>236</v>
      </c>
      <c r="AX5">
        <v>0</v>
      </c>
      <c r="AY5">
        <v>0</v>
      </c>
      <c r="AZ5">
        <f t="shared" si="13"/>
        <v>236</v>
      </c>
      <c r="BA5">
        <v>0</v>
      </c>
      <c r="BB5">
        <f t="shared" si="14"/>
        <v>236</v>
      </c>
      <c r="BC5">
        <v>1</v>
      </c>
      <c r="BD5">
        <f t="shared" si="15"/>
        <v>7</v>
      </c>
      <c r="BE5">
        <f t="shared" si="16"/>
        <v>236</v>
      </c>
      <c r="BF5" t="s">
        <v>21</v>
      </c>
      <c r="BG5">
        <v>73</v>
      </c>
      <c r="BH5">
        <v>0</v>
      </c>
      <c r="BI5">
        <v>0</v>
      </c>
      <c r="BJ5">
        <f t="shared" si="17"/>
        <v>73</v>
      </c>
      <c r="BK5">
        <v>0</v>
      </c>
      <c r="BL5">
        <f t="shared" si="18"/>
        <v>73</v>
      </c>
      <c r="BM5">
        <v>2</v>
      </c>
      <c r="BN5">
        <f t="shared" si="19"/>
        <v>5</v>
      </c>
      <c r="BO5">
        <f t="shared" si="20"/>
        <v>36.5</v>
      </c>
      <c r="BP5" t="s">
        <v>22</v>
      </c>
      <c r="BQ5">
        <v>371</v>
      </c>
      <c r="BR5">
        <v>0</v>
      </c>
      <c r="BS5">
        <v>0</v>
      </c>
      <c r="BT5">
        <f t="shared" si="21"/>
        <v>371</v>
      </c>
      <c r="BU5">
        <v>0</v>
      </c>
      <c r="BV5">
        <f t="shared" si="22"/>
        <v>371</v>
      </c>
      <c r="BW5">
        <v>2</v>
      </c>
      <c r="BX5">
        <f t="shared" si="23"/>
        <v>5</v>
      </c>
      <c r="BY5">
        <f t="shared" si="24"/>
        <v>185.5</v>
      </c>
      <c r="BZ5" t="s">
        <v>23</v>
      </c>
      <c r="CA5">
        <v>2916</v>
      </c>
    </row>
    <row r="6" spans="1:79" ht="15.75" customHeight="1" x14ac:dyDescent="0.3">
      <c r="A6" s="2">
        <v>44558</v>
      </c>
      <c r="B6" t="s">
        <v>34</v>
      </c>
      <c r="C6" t="s">
        <v>35</v>
      </c>
      <c r="D6" t="s">
        <v>27</v>
      </c>
      <c r="E6" t="s">
        <v>4</v>
      </c>
      <c r="F6">
        <v>77</v>
      </c>
      <c r="G6">
        <v>0</v>
      </c>
      <c r="H6">
        <v>0</v>
      </c>
      <c r="I6">
        <v>-8</v>
      </c>
      <c r="J6">
        <f t="shared" si="0"/>
        <v>69</v>
      </c>
      <c r="K6">
        <v>0</v>
      </c>
      <c r="L6">
        <f t="shared" si="1"/>
        <v>69</v>
      </c>
      <c r="M6">
        <v>8</v>
      </c>
      <c r="N6">
        <v>1</v>
      </c>
      <c r="O6">
        <f t="shared" si="2"/>
        <v>8.625</v>
      </c>
      <c r="P6" t="s">
        <v>15</v>
      </c>
      <c r="Q6">
        <v>224</v>
      </c>
      <c r="R6">
        <v>0</v>
      </c>
      <c r="S6">
        <v>0</v>
      </c>
      <c r="T6">
        <v>-36</v>
      </c>
      <c r="U6">
        <f t="shared" si="3"/>
        <v>188</v>
      </c>
      <c r="V6">
        <v>0</v>
      </c>
      <c r="W6">
        <f t="shared" si="4"/>
        <v>188</v>
      </c>
      <c r="X6">
        <v>2</v>
      </c>
      <c r="Y6">
        <v>2</v>
      </c>
      <c r="Z6">
        <f t="shared" si="5"/>
        <v>94</v>
      </c>
      <c r="AA6" t="s">
        <v>16</v>
      </c>
      <c r="AB6">
        <v>439</v>
      </c>
      <c r="AC6">
        <v>0</v>
      </c>
      <c r="AE6">
        <v>0</v>
      </c>
      <c r="AF6">
        <f t="shared" si="6"/>
        <v>439</v>
      </c>
      <c r="AG6">
        <v>0</v>
      </c>
      <c r="AH6">
        <f t="shared" si="7"/>
        <v>439</v>
      </c>
      <c r="AI6">
        <v>2</v>
      </c>
      <c r="AJ6">
        <f t="shared" si="8"/>
        <v>6</v>
      </c>
      <c r="AK6">
        <f t="shared" si="25"/>
        <v>219.5</v>
      </c>
      <c r="AL6" t="s">
        <v>19</v>
      </c>
      <c r="AM6">
        <v>378</v>
      </c>
      <c r="AN6">
        <v>0</v>
      </c>
      <c r="AO6">
        <v>0</v>
      </c>
      <c r="AP6">
        <f t="shared" si="9"/>
        <v>378</v>
      </c>
      <c r="AQ6">
        <v>0</v>
      </c>
      <c r="AR6">
        <f t="shared" si="10"/>
        <v>378</v>
      </c>
      <c r="AS6">
        <v>4</v>
      </c>
      <c r="AT6">
        <f t="shared" si="11"/>
        <v>6</v>
      </c>
      <c r="AU6">
        <f t="shared" si="12"/>
        <v>94.5</v>
      </c>
      <c r="AV6" t="s">
        <v>20</v>
      </c>
      <c r="AW6">
        <v>581</v>
      </c>
      <c r="AX6">
        <v>0</v>
      </c>
      <c r="AY6">
        <v>0</v>
      </c>
      <c r="AZ6">
        <f t="shared" si="13"/>
        <v>581</v>
      </c>
      <c r="BA6">
        <v>0</v>
      </c>
      <c r="BB6">
        <f t="shared" si="14"/>
        <v>581</v>
      </c>
      <c r="BC6">
        <v>1</v>
      </c>
      <c r="BD6">
        <f t="shared" si="15"/>
        <v>7</v>
      </c>
      <c r="BE6">
        <f t="shared" si="16"/>
        <v>581</v>
      </c>
      <c r="BF6" t="s">
        <v>21</v>
      </c>
      <c r="BG6">
        <v>241</v>
      </c>
      <c r="BH6">
        <v>96</v>
      </c>
      <c r="BI6">
        <v>0</v>
      </c>
      <c r="BJ6">
        <f t="shared" si="17"/>
        <v>337</v>
      </c>
      <c r="BK6">
        <v>0</v>
      </c>
      <c r="BL6">
        <f t="shared" si="18"/>
        <v>337</v>
      </c>
      <c r="BM6">
        <v>1</v>
      </c>
      <c r="BN6">
        <f t="shared" si="19"/>
        <v>5</v>
      </c>
      <c r="BO6">
        <f t="shared" si="20"/>
        <v>337</v>
      </c>
      <c r="BP6" t="s">
        <v>22</v>
      </c>
      <c r="BQ6">
        <v>302</v>
      </c>
      <c r="BR6">
        <v>0</v>
      </c>
      <c r="BS6">
        <v>0</v>
      </c>
      <c r="BT6">
        <f t="shared" si="21"/>
        <v>302</v>
      </c>
      <c r="BU6">
        <v>0</v>
      </c>
      <c r="BV6">
        <f t="shared" si="22"/>
        <v>302</v>
      </c>
      <c r="BW6">
        <v>3</v>
      </c>
      <c r="BX6">
        <f t="shared" si="23"/>
        <v>5</v>
      </c>
      <c r="BY6">
        <f t="shared" si="24"/>
        <v>100.66666666666667</v>
      </c>
      <c r="BZ6" t="s">
        <v>23</v>
      </c>
      <c r="CA6">
        <v>927</v>
      </c>
    </row>
    <row r="7" spans="1:79" ht="17.25" customHeight="1" x14ac:dyDescent="0.3">
      <c r="A7" s="2">
        <v>44558</v>
      </c>
      <c r="B7" t="s">
        <v>36</v>
      </c>
      <c r="C7" t="s">
        <v>37</v>
      </c>
      <c r="D7" t="s">
        <v>27</v>
      </c>
      <c r="E7" t="s">
        <v>4</v>
      </c>
      <c r="F7">
        <v>233</v>
      </c>
      <c r="G7">
        <v>160</v>
      </c>
      <c r="H7">
        <v>0</v>
      </c>
      <c r="I7">
        <v>-2</v>
      </c>
      <c r="J7">
        <f t="shared" si="0"/>
        <v>391</v>
      </c>
      <c r="K7">
        <v>0</v>
      </c>
      <c r="L7">
        <f t="shared" si="1"/>
        <v>391</v>
      </c>
      <c r="M7">
        <v>10</v>
      </c>
      <c r="N7">
        <v>1</v>
      </c>
      <c r="O7">
        <f t="shared" si="2"/>
        <v>39.1</v>
      </c>
      <c r="P7" t="s">
        <v>15</v>
      </c>
      <c r="Q7">
        <v>363</v>
      </c>
      <c r="R7">
        <v>0</v>
      </c>
      <c r="S7">
        <v>0</v>
      </c>
      <c r="T7">
        <v>0</v>
      </c>
      <c r="U7">
        <f t="shared" si="3"/>
        <v>363</v>
      </c>
      <c r="V7">
        <v>0</v>
      </c>
      <c r="W7">
        <f t="shared" si="4"/>
        <v>363</v>
      </c>
      <c r="X7">
        <v>2</v>
      </c>
      <c r="Y7">
        <v>2</v>
      </c>
      <c r="Z7">
        <f t="shared" si="5"/>
        <v>181.5</v>
      </c>
      <c r="AA7" t="s">
        <v>16</v>
      </c>
      <c r="AB7">
        <v>1423</v>
      </c>
      <c r="AC7">
        <v>0</v>
      </c>
      <c r="AE7">
        <v>-5</v>
      </c>
      <c r="AF7">
        <f t="shared" si="6"/>
        <v>1418</v>
      </c>
      <c r="AG7">
        <v>0</v>
      </c>
      <c r="AH7">
        <f t="shared" si="7"/>
        <v>1418</v>
      </c>
      <c r="AI7">
        <v>27</v>
      </c>
      <c r="AJ7">
        <f t="shared" si="8"/>
        <v>6</v>
      </c>
      <c r="AK7">
        <f t="shared" si="25"/>
        <v>52.518518518518519</v>
      </c>
      <c r="AL7" t="s">
        <v>19</v>
      </c>
      <c r="AM7">
        <v>495</v>
      </c>
      <c r="AN7">
        <v>480</v>
      </c>
      <c r="AO7">
        <v>0</v>
      </c>
      <c r="AP7">
        <f t="shared" si="9"/>
        <v>975</v>
      </c>
      <c r="AQ7">
        <v>0</v>
      </c>
      <c r="AR7">
        <f t="shared" si="10"/>
        <v>975</v>
      </c>
      <c r="AS7">
        <v>4</v>
      </c>
      <c r="AT7">
        <f t="shared" si="11"/>
        <v>6</v>
      </c>
      <c r="AU7">
        <f t="shared" si="12"/>
        <v>243.75</v>
      </c>
      <c r="AV7" t="s">
        <v>20</v>
      </c>
      <c r="AW7">
        <v>252</v>
      </c>
      <c r="AX7">
        <v>0</v>
      </c>
      <c r="AY7">
        <v>-5</v>
      </c>
      <c r="AZ7">
        <f t="shared" si="13"/>
        <v>247</v>
      </c>
      <c r="BA7">
        <v>0</v>
      </c>
      <c r="BB7">
        <f t="shared" si="14"/>
        <v>247</v>
      </c>
      <c r="BC7">
        <v>4</v>
      </c>
      <c r="BD7">
        <f t="shared" si="15"/>
        <v>7</v>
      </c>
      <c r="BE7">
        <f t="shared" si="16"/>
        <v>61.75</v>
      </c>
      <c r="BF7" t="s">
        <v>21</v>
      </c>
      <c r="BG7">
        <v>110</v>
      </c>
      <c r="BH7">
        <v>320</v>
      </c>
      <c r="BI7">
        <v>0</v>
      </c>
      <c r="BJ7">
        <f t="shared" si="17"/>
        <v>430</v>
      </c>
      <c r="BK7">
        <v>0</v>
      </c>
      <c r="BL7">
        <f t="shared" si="18"/>
        <v>430</v>
      </c>
      <c r="BM7">
        <v>1</v>
      </c>
      <c r="BN7">
        <f t="shared" si="19"/>
        <v>5</v>
      </c>
      <c r="BO7">
        <f t="shared" si="20"/>
        <v>430</v>
      </c>
      <c r="BP7" t="s">
        <v>22</v>
      </c>
      <c r="BQ7">
        <v>1505</v>
      </c>
      <c r="BR7">
        <v>480</v>
      </c>
      <c r="BS7">
        <v>-10</v>
      </c>
      <c r="BT7">
        <f t="shared" si="21"/>
        <v>1975</v>
      </c>
      <c r="BU7">
        <v>0</v>
      </c>
      <c r="BV7">
        <f t="shared" si="22"/>
        <v>1975</v>
      </c>
      <c r="BW7">
        <v>45</v>
      </c>
      <c r="BX7">
        <f t="shared" si="23"/>
        <v>5</v>
      </c>
      <c r="BY7">
        <f t="shared" si="24"/>
        <v>43.888888888888886</v>
      </c>
      <c r="BZ7" t="s">
        <v>23</v>
      </c>
      <c r="CA7">
        <v>5882</v>
      </c>
    </row>
    <row r="8" spans="1:79" ht="17.25" customHeight="1" x14ac:dyDescent="0.3">
      <c r="A8" s="2">
        <v>44558</v>
      </c>
      <c r="B8" t="s">
        <v>38</v>
      </c>
      <c r="C8" t="s">
        <v>39</v>
      </c>
      <c r="D8" t="s">
        <v>27</v>
      </c>
      <c r="E8" t="s">
        <v>4</v>
      </c>
      <c r="F8">
        <v>426</v>
      </c>
      <c r="G8">
        <v>139</v>
      </c>
      <c r="H8">
        <v>0</v>
      </c>
      <c r="I8">
        <v>-12</v>
      </c>
      <c r="J8">
        <f t="shared" si="0"/>
        <v>553</v>
      </c>
      <c r="K8">
        <v>0</v>
      </c>
      <c r="L8">
        <f t="shared" si="1"/>
        <v>553</v>
      </c>
      <c r="M8">
        <v>9</v>
      </c>
      <c r="N8">
        <v>1</v>
      </c>
      <c r="O8">
        <f t="shared" si="2"/>
        <v>61.444444444444443</v>
      </c>
      <c r="P8" t="s">
        <v>15</v>
      </c>
      <c r="Q8">
        <v>220</v>
      </c>
      <c r="R8">
        <v>0</v>
      </c>
      <c r="S8">
        <v>0</v>
      </c>
      <c r="T8">
        <v>0</v>
      </c>
      <c r="U8">
        <f t="shared" si="3"/>
        <v>220</v>
      </c>
      <c r="V8">
        <v>0</v>
      </c>
      <c r="W8">
        <f t="shared" si="4"/>
        <v>220</v>
      </c>
      <c r="X8">
        <v>0</v>
      </c>
      <c r="Y8">
        <v>2</v>
      </c>
      <c r="Z8">
        <f t="shared" si="5"/>
        <v>0</v>
      </c>
      <c r="AA8" t="s">
        <v>16</v>
      </c>
      <c r="AB8">
        <v>325</v>
      </c>
      <c r="AC8">
        <v>0</v>
      </c>
      <c r="AE8">
        <v>0</v>
      </c>
      <c r="AF8">
        <f t="shared" si="6"/>
        <v>325</v>
      </c>
      <c r="AG8">
        <v>0</v>
      </c>
      <c r="AH8">
        <f t="shared" si="7"/>
        <v>325</v>
      </c>
      <c r="AI8">
        <v>1</v>
      </c>
      <c r="AJ8">
        <f t="shared" si="8"/>
        <v>6</v>
      </c>
      <c r="AK8">
        <f t="shared" si="25"/>
        <v>325</v>
      </c>
      <c r="AL8" t="s">
        <v>19</v>
      </c>
      <c r="AM8">
        <v>267</v>
      </c>
      <c r="AN8">
        <v>0</v>
      </c>
      <c r="AO8">
        <v>0</v>
      </c>
      <c r="AP8">
        <f t="shared" si="9"/>
        <v>267</v>
      </c>
      <c r="AQ8">
        <v>0</v>
      </c>
      <c r="AR8">
        <f t="shared" si="10"/>
        <v>267</v>
      </c>
      <c r="AS8">
        <v>1</v>
      </c>
      <c r="AT8">
        <f t="shared" si="11"/>
        <v>6</v>
      </c>
      <c r="AU8">
        <f t="shared" si="12"/>
        <v>267</v>
      </c>
      <c r="AV8" t="s">
        <v>20</v>
      </c>
      <c r="AW8">
        <v>266</v>
      </c>
      <c r="AX8">
        <v>0</v>
      </c>
      <c r="AY8">
        <v>0</v>
      </c>
      <c r="AZ8">
        <f t="shared" si="13"/>
        <v>266</v>
      </c>
      <c r="BA8">
        <v>0</v>
      </c>
      <c r="BB8">
        <f t="shared" si="14"/>
        <v>266</v>
      </c>
      <c r="BC8">
        <v>2</v>
      </c>
      <c r="BD8">
        <f t="shared" si="15"/>
        <v>7</v>
      </c>
      <c r="BE8">
        <f t="shared" si="16"/>
        <v>133</v>
      </c>
      <c r="BF8" t="s">
        <v>21</v>
      </c>
      <c r="BG8">
        <v>282</v>
      </c>
      <c r="BH8">
        <v>290</v>
      </c>
      <c r="BI8">
        <v>0</v>
      </c>
      <c r="BJ8">
        <f t="shared" si="17"/>
        <v>572</v>
      </c>
      <c r="BK8">
        <v>0</v>
      </c>
      <c r="BL8">
        <f t="shared" si="18"/>
        <v>572</v>
      </c>
      <c r="BM8">
        <v>1</v>
      </c>
      <c r="BN8">
        <f t="shared" si="19"/>
        <v>5</v>
      </c>
      <c r="BO8">
        <f t="shared" si="20"/>
        <v>572</v>
      </c>
      <c r="BP8" t="s">
        <v>22</v>
      </c>
      <c r="BQ8">
        <v>141</v>
      </c>
      <c r="BR8">
        <v>200</v>
      </c>
      <c r="BS8">
        <v>-100</v>
      </c>
      <c r="BT8">
        <f t="shared" si="21"/>
        <v>241</v>
      </c>
      <c r="BU8">
        <v>0</v>
      </c>
      <c r="BV8">
        <f t="shared" si="22"/>
        <v>241</v>
      </c>
      <c r="BW8">
        <v>1</v>
      </c>
      <c r="BX8">
        <f t="shared" si="23"/>
        <v>5</v>
      </c>
      <c r="BY8">
        <f t="shared" si="24"/>
        <v>241</v>
      </c>
      <c r="BZ8" t="s">
        <v>23</v>
      </c>
      <c r="CA8">
        <v>8600</v>
      </c>
    </row>
    <row r="9" spans="1:79" ht="17.25" customHeight="1" x14ac:dyDescent="0.3">
      <c r="A9" s="2">
        <v>44558</v>
      </c>
      <c r="B9" t="s">
        <v>40</v>
      </c>
      <c r="C9" t="s">
        <v>41</v>
      </c>
      <c r="D9" t="s">
        <v>27</v>
      </c>
      <c r="E9" t="s">
        <v>4</v>
      </c>
      <c r="F9">
        <v>350</v>
      </c>
      <c r="G9">
        <v>97</v>
      </c>
      <c r="H9">
        <v>0</v>
      </c>
      <c r="I9">
        <v>-17</v>
      </c>
      <c r="J9">
        <f t="shared" si="0"/>
        <v>430</v>
      </c>
      <c r="K9">
        <v>0</v>
      </c>
      <c r="L9">
        <f t="shared" si="1"/>
        <v>430</v>
      </c>
      <c r="M9">
        <v>33</v>
      </c>
      <c r="N9">
        <v>1</v>
      </c>
      <c r="O9">
        <v>360</v>
      </c>
      <c r="P9" t="s">
        <v>15</v>
      </c>
      <c r="Q9">
        <v>245</v>
      </c>
      <c r="R9">
        <v>329</v>
      </c>
      <c r="S9">
        <v>0</v>
      </c>
      <c r="T9">
        <v>0</v>
      </c>
      <c r="U9">
        <f t="shared" si="3"/>
        <v>574</v>
      </c>
      <c r="V9">
        <v>0</v>
      </c>
      <c r="W9">
        <f t="shared" si="4"/>
        <v>574</v>
      </c>
      <c r="X9">
        <v>5</v>
      </c>
      <c r="Y9">
        <v>2</v>
      </c>
      <c r="Z9">
        <f t="shared" si="5"/>
        <v>114.8</v>
      </c>
      <c r="AA9" t="s">
        <v>16</v>
      </c>
      <c r="AB9">
        <v>915</v>
      </c>
      <c r="AC9">
        <v>0</v>
      </c>
      <c r="AE9">
        <v>-36</v>
      </c>
      <c r="AF9">
        <f t="shared" si="6"/>
        <v>879</v>
      </c>
      <c r="AG9">
        <v>0</v>
      </c>
      <c r="AH9">
        <f t="shared" si="7"/>
        <v>879</v>
      </c>
      <c r="AI9">
        <v>5</v>
      </c>
      <c r="AJ9">
        <f t="shared" si="8"/>
        <v>6</v>
      </c>
      <c r="AK9">
        <f t="shared" si="25"/>
        <v>175.8</v>
      </c>
      <c r="AL9" t="s">
        <v>19</v>
      </c>
      <c r="AM9">
        <v>690</v>
      </c>
      <c r="AN9">
        <v>1760</v>
      </c>
      <c r="AO9">
        <v>-1</v>
      </c>
      <c r="AP9">
        <f t="shared" si="9"/>
        <v>2449</v>
      </c>
      <c r="AQ9">
        <v>0</v>
      </c>
      <c r="AR9">
        <f t="shared" si="10"/>
        <v>2449</v>
      </c>
      <c r="AS9">
        <v>11</v>
      </c>
      <c r="AT9">
        <f t="shared" si="11"/>
        <v>6</v>
      </c>
      <c r="AU9">
        <f t="shared" si="12"/>
        <v>222.63636363636363</v>
      </c>
      <c r="AV9" t="s">
        <v>20</v>
      </c>
      <c r="AW9">
        <v>120</v>
      </c>
      <c r="AX9">
        <v>200</v>
      </c>
      <c r="AY9">
        <v>0</v>
      </c>
      <c r="AZ9">
        <f t="shared" si="13"/>
        <v>320</v>
      </c>
      <c r="BA9">
        <v>0</v>
      </c>
      <c r="BB9">
        <f t="shared" si="14"/>
        <v>320</v>
      </c>
      <c r="BC9">
        <v>4</v>
      </c>
      <c r="BD9">
        <f t="shared" si="15"/>
        <v>7</v>
      </c>
      <c r="BE9">
        <f t="shared" si="16"/>
        <v>80</v>
      </c>
      <c r="BF9" t="s">
        <v>21</v>
      </c>
      <c r="BG9">
        <v>357</v>
      </c>
      <c r="BH9">
        <v>3456</v>
      </c>
      <c r="BI9">
        <v>0</v>
      </c>
      <c r="BJ9">
        <f t="shared" si="17"/>
        <v>3813</v>
      </c>
      <c r="BK9">
        <v>0</v>
      </c>
      <c r="BL9">
        <f t="shared" si="18"/>
        <v>3813</v>
      </c>
      <c r="BM9">
        <v>8</v>
      </c>
      <c r="BN9">
        <f t="shared" si="19"/>
        <v>5</v>
      </c>
      <c r="BO9">
        <f t="shared" si="20"/>
        <v>476.625</v>
      </c>
      <c r="BP9" t="s">
        <v>22</v>
      </c>
      <c r="BQ9">
        <v>590</v>
      </c>
      <c r="BR9">
        <v>215</v>
      </c>
      <c r="BS9">
        <v>-15</v>
      </c>
      <c r="BT9">
        <f t="shared" si="21"/>
        <v>790</v>
      </c>
      <c r="BU9">
        <v>0</v>
      </c>
      <c r="BV9">
        <f t="shared" si="22"/>
        <v>790</v>
      </c>
      <c r="BW9">
        <v>2</v>
      </c>
      <c r="BX9">
        <f t="shared" si="23"/>
        <v>5</v>
      </c>
      <c r="BY9">
        <f t="shared" si="24"/>
        <v>395</v>
      </c>
      <c r="BZ9" t="s">
        <v>23</v>
      </c>
      <c r="CA9">
        <v>2219</v>
      </c>
    </row>
    <row r="10" spans="1:79" ht="17.25" customHeight="1" x14ac:dyDescent="0.3">
      <c r="A10" s="2">
        <v>44558</v>
      </c>
      <c r="B10" t="s">
        <v>42</v>
      </c>
      <c r="C10" t="s">
        <v>43</v>
      </c>
      <c r="D10" t="s">
        <v>27</v>
      </c>
      <c r="E10" t="s">
        <v>4</v>
      </c>
      <c r="F10">
        <v>281</v>
      </c>
      <c r="G10">
        <v>31</v>
      </c>
      <c r="H10">
        <v>0</v>
      </c>
      <c r="I10">
        <v>-10</v>
      </c>
      <c r="J10">
        <f t="shared" si="0"/>
        <v>302</v>
      </c>
      <c r="K10">
        <v>0</v>
      </c>
      <c r="L10">
        <f t="shared" si="1"/>
        <v>302</v>
      </c>
      <c r="M10">
        <v>51</v>
      </c>
      <c r="N10">
        <v>1</v>
      </c>
      <c r="O10">
        <f t="shared" si="2"/>
        <v>5.9215686274509807</v>
      </c>
      <c r="P10" t="s">
        <v>15</v>
      </c>
      <c r="Q10">
        <v>237</v>
      </c>
      <c r="R10">
        <v>417</v>
      </c>
      <c r="S10">
        <v>0</v>
      </c>
      <c r="T10">
        <v>0</v>
      </c>
      <c r="U10">
        <f t="shared" si="3"/>
        <v>654</v>
      </c>
      <c r="V10">
        <v>0</v>
      </c>
      <c r="W10">
        <f t="shared" si="4"/>
        <v>654</v>
      </c>
      <c r="X10">
        <v>8</v>
      </c>
      <c r="Y10">
        <v>2</v>
      </c>
      <c r="Z10">
        <f t="shared" si="5"/>
        <v>81.75</v>
      </c>
      <c r="AA10" t="s">
        <v>16</v>
      </c>
      <c r="AB10">
        <v>3832</v>
      </c>
      <c r="AC10">
        <v>3060</v>
      </c>
      <c r="AE10">
        <v>-10</v>
      </c>
      <c r="AF10">
        <f t="shared" si="6"/>
        <v>6882</v>
      </c>
      <c r="AG10">
        <v>0</v>
      </c>
      <c r="AH10">
        <f t="shared" si="7"/>
        <v>6882</v>
      </c>
      <c r="AI10">
        <v>5</v>
      </c>
      <c r="AJ10">
        <f t="shared" si="8"/>
        <v>6</v>
      </c>
      <c r="AK10">
        <f t="shared" si="25"/>
        <v>1376.4</v>
      </c>
      <c r="AL10" t="s">
        <v>19</v>
      </c>
      <c r="AM10">
        <v>1319</v>
      </c>
      <c r="AN10">
        <v>1124</v>
      </c>
      <c r="AO10">
        <v>0</v>
      </c>
      <c r="AP10">
        <f t="shared" si="9"/>
        <v>2443</v>
      </c>
      <c r="AQ10">
        <v>0</v>
      </c>
      <c r="AR10">
        <f t="shared" si="10"/>
        <v>2443</v>
      </c>
      <c r="AS10">
        <v>7</v>
      </c>
      <c r="AT10">
        <f t="shared" si="11"/>
        <v>6</v>
      </c>
      <c r="AU10">
        <f t="shared" si="12"/>
        <v>349</v>
      </c>
      <c r="AV10" t="s">
        <v>20</v>
      </c>
      <c r="AW10">
        <v>48</v>
      </c>
      <c r="AX10">
        <v>200</v>
      </c>
      <c r="AY10">
        <v>0</v>
      </c>
      <c r="AZ10">
        <f t="shared" si="13"/>
        <v>248</v>
      </c>
      <c r="BA10">
        <v>0</v>
      </c>
      <c r="BB10">
        <f t="shared" si="14"/>
        <v>248</v>
      </c>
      <c r="BC10">
        <v>4</v>
      </c>
      <c r="BD10">
        <f t="shared" si="15"/>
        <v>7</v>
      </c>
      <c r="BE10">
        <f t="shared" si="16"/>
        <v>62</v>
      </c>
      <c r="BF10" t="s">
        <v>21</v>
      </c>
      <c r="BG10">
        <v>153</v>
      </c>
      <c r="BH10">
        <v>2144</v>
      </c>
      <c r="BI10">
        <v>0</v>
      </c>
      <c r="BJ10">
        <f t="shared" si="17"/>
        <v>2297</v>
      </c>
      <c r="BK10">
        <v>0</v>
      </c>
      <c r="BL10">
        <f t="shared" si="18"/>
        <v>2297</v>
      </c>
      <c r="BM10">
        <v>2</v>
      </c>
      <c r="BN10">
        <f t="shared" si="19"/>
        <v>5</v>
      </c>
      <c r="BO10">
        <f t="shared" si="20"/>
        <v>1148.5</v>
      </c>
      <c r="BP10" t="s">
        <v>22</v>
      </c>
      <c r="BQ10">
        <v>820</v>
      </c>
      <c r="BR10">
        <v>76</v>
      </c>
      <c r="BS10">
        <v>-50</v>
      </c>
      <c r="BT10">
        <f t="shared" si="21"/>
        <v>846</v>
      </c>
      <c r="BU10">
        <v>0</v>
      </c>
      <c r="BV10">
        <f t="shared" si="22"/>
        <v>846</v>
      </c>
      <c r="BW10">
        <v>11</v>
      </c>
      <c r="BX10">
        <f t="shared" si="23"/>
        <v>5</v>
      </c>
      <c r="BY10">
        <f t="shared" si="24"/>
        <v>76.909090909090907</v>
      </c>
      <c r="BZ10" t="s">
        <v>23</v>
      </c>
      <c r="CA10">
        <v>8278</v>
      </c>
    </row>
    <row r="11" spans="1:79" ht="17.25" customHeight="1" x14ac:dyDescent="0.3">
      <c r="A11" s="2">
        <v>44558</v>
      </c>
      <c r="B11" t="s">
        <v>44</v>
      </c>
      <c r="C11" t="s">
        <v>45</v>
      </c>
      <c r="D11" t="s">
        <v>27</v>
      </c>
      <c r="E11" t="s">
        <v>4</v>
      </c>
      <c r="F11">
        <v>228</v>
      </c>
      <c r="G11">
        <v>0</v>
      </c>
      <c r="H11">
        <v>0</v>
      </c>
      <c r="I11">
        <v>-5</v>
      </c>
      <c r="J11">
        <f t="shared" si="0"/>
        <v>223</v>
      </c>
      <c r="K11">
        <v>0</v>
      </c>
      <c r="L11">
        <f t="shared" si="1"/>
        <v>223</v>
      </c>
      <c r="M11">
        <v>15</v>
      </c>
      <c r="N11">
        <v>1</v>
      </c>
      <c r="O11">
        <f t="shared" si="2"/>
        <v>14.866666666666667</v>
      </c>
      <c r="P11" t="s">
        <v>15</v>
      </c>
      <c r="Q11">
        <v>214</v>
      </c>
      <c r="R11">
        <v>0</v>
      </c>
      <c r="S11">
        <v>0</v>
      </c>
      <c r="T11">
        <v>-24</v>
      </c>
      <c r="U11">
        <f t="shared" si="3"/>
        <v>190</v>
      </c>
      <c r="V11">
        <v>0</v>
      </c>
      <c r="W11">
        <f t="shared" si="4"/>
        <v>190</v>
      </c>
      <c r="X11">
        <v>6</v>
      </c>
      <c r="Y11">
        <v>2</v>
      </c>
      <c r="Z11">
        <f t="shared" si="5"/>
        <v>31.666666666666668</v>
      </c>
      <c r="AA11" t="s">
        <v>16</v>
      </c>
      <c r="AB11">
        <v>1948</v>
      </c>
      <c r="AC11">
        <v>0</v>
      </c>
      <c r="AE11">
        <v>-10</v>
      </c>
      <c r="AF11">
        <f t="shared" si="6"/>
        <v>1938</v>
      </c>
      <c r="AG11">
        <v>0</v>
      </c>
      <c r="AH11">
        <f t="shared" si="7"/>
        <v>1938</v>
      </c>
      <c r="AI11">
        <v>5</v>
      </c>
      <c r="AJ11">
        <f t="shared" si="8"/>
        <v>6</v>
      </c>
      <c r="AK11">
        <f t="shared" si="25"/>
        <v>387.6</v>
      </c>
      <c r="AL11" t="s">
        <v>19</v>
      </c>
      <c r="AM11">
        <v>2563</v>
      </c>
      <c r="AN11">
        <v>202</v>
      </c>
      <c r="AO11">
        <v>0</v>
      </c>
      <c r="AP11">
        <f t="shared" si="9"/>
        <v>2765</v>
      </c>
      <c r="AQ11">
        <v>0</v>
      </c>
      <c r="AR11">
        <f t="shared" si="10"/>
        <v>2765</v>
      </c>
      <c r="AS11">
        <v>5</v>
      </c>
      <c r="AT11">
        <f t="shared" si="11"/>
        <v>6</v>
      </c>
      <c r="AU11">
        <f t="shared" si="12"/>
        <v>553</v>
      </c>
      <c r="AV11" t="s">
        <v>20</v>
      </c>
      <c r="AW11">
        <v>403</v>
      </c>
      <c r="AX11">
        <v>0</v>
      </c>
      <c r="AY11">
        <v>0</v>
      </c>
      <c r="AZ11">
        <f t="shared" si="13"/>
        <v>403</v>
      </c>
      <c r="BA11">
        <v>0</v>
      </c>
      <c r="BB11">
        <f t="shared" si="14"/>
        <v>403</v>
      </c>
      <c r="BC11">
        <v>3</v>
      </c>
      <c r="BD11">
        <f t="shared" si="15"/>
        <v>7</v>
      </c>
      <c r="BE11">
        <f t="shared" si="16"/>
        <v>134.33333333333334</v>
      </c>
      <c r="BF11" t="s">
        <v>21</v>
      </c>
      <c r="BG11">
        <v>92</v>
      </c>
      <c r="BH11">
        <v>973</v>
      </c>
      <c r="BI11">
        <v>0</v>
      </c>
      <c r="BJ11">
        <f t="shared" si="17"/>
        <v>1065</v>
      </c>
      <c r="BK11">
        <v>0</v>
      </c>
      <c r="BL11">
        <f t="shared" si="18"/>
        <v>1065</v>
      </c>
      <c r="BM11">
        <v>4</v>
      </c>
      <c r="BN11">
        <f t="shared" si="19"/>
        <v>5</v>
      </c>
      <c r="BO11">
        <f t="shared" si="20"/>
        <v>266.25</v>
      </c>
      <c r="BP11" t="s">
        <v>22</v>
      </c>
      <c r="BQ11">
        <v>577</v>
      </c>
      <c r="BR11">
        <v>0</v>
      </c>
      <c r="BS11">
        <v>0</v>
      </c>
      <c r="BT11">
        <f t="shared" si="21"/>
        <v>577</v>
      </c>
      <c r="BU11">
        <v>0</v>
      </c>
      <c r="BV11">
        <f t="shared" si="22"/>
        <v>577</v>
      </c>
      <c r="BW11">
        <v>7</v>
      </c>
      <c r="BX11">
        <f t="shared" si="23"/>
        <v>5</v>
      </c>
      <c r="BY11">
        <f t="shared" si="24"/>
        <v>82.428571428571431</v>
      </c>
      <c r="BZ11" t="s">
        <v>23</v>
      </c>
      <c r="CA11">
        <v>7650</v>
      </c>
    </row>
    <row r="12" spans="1:79" ht="17.25" customHeight="1" x14ac:dyDescent="0.3">
      <c r="A12" s="2">
        <v>44558</v>
      </c>
      <c r="B12" t="s">
        <v>46</v>
      </c>
      <c r="C12" t="s">
        <v>47</v>
      </c>
      <c r="D12" t="s">
        <v>27</v>
      </c>
      <c r="E12" t="s">
        <v>4</v>
      </c>
      <c r="F12">
        <v>90</v>
      </c>
      <c r="G12">
        <v>0</v>
      </c>
      <c r="H12">
        <v>0</v>
      </c>
      <c r="I12">
        <v>-2</v>
      </c>
      <c r="J12">
        <f t="shared" si="0"/>
        <v>88</v>
      </c>
      <c r="K12">
        <v>0</v>
      </c>
      <c r="L12">
        <f t="shared" si="1"/>
        <v>88</v>
      </c>
      <c r="M12">
        <v>3</v>
      </c>
      <c r="N12">
        <v>1</v>
      </c>
      <c r="O12">
        <f t="shared" si="2"/>
        <v>29.333333333333332</v>
      </c>
      <c r="P12" t="s">
        <v>15</v>
      </c>
      <c r="Q12">
        <v>240</v>
      </c>
      <c r="R12">
        <v>0</v>
      </c>
      <c r="S12">
        <v>0</v>
      </c>
      <c r="T12">
        <v>0</v>
      </c>
      <c r="U12">
        <f t="shared" si="3"/>
        <v>240</v>
      </c>
      <c r="V12">
        <v>0</v>
      </c>
      <c r="W12">
        <f t="shared" si="4"/>
        <v>240</v>
      </c>
      <c r="X12">
        <v>0</v>
      </c>
      <c r="Y12">
        <v>2</v>
      </c>
      <c r="Z12">
        <f t="shared" si="5"/>
        <v>0</v>
      </c>
      <c r="AA12" t="s">
        <v>16</v>
      </c>
      <c r="AB12">
        <v>6105</v>
      </c>
      <c r="AC12">
        <v>0</v>
      </c>
      <c r="AE12">
        <v>0</v>
      </c>
      <c r="AF12">
        <f t="shared" si="6"/>
        <v>6105</v>
      </c>
      <c r="AG12">
        <v>0</v>
      </c>
      <c r="AH12">
        <f t="shared" si="7"/>
        <v>6105</v>
      </c>
      <c r="AI12">
        <v>51</v>
      </c>
      <c r="AJ12">
        <f t="shared" si="8"/>
        <v>6</v>
      </c>
      <c r="AK12">
        <f t="shared" si="25"/>
        <v>119.70588235294117</v>
      </c>
      <c r="AL12" t="s">
        <v>19</v>
      </c>
      <c r="AM12">
        <v>474</v>
      </c>
      <c r="AN12">
        <v>510</v>
      </c>
      <c r="AO12">
        <v>-2</v>
      </c>
      <c r="AP12">
        <f t="shared" si="9"/>
        <v>982</v>
      </c>
      <c r="AQ12">
        <v>0</v>
      </c>
      <c r="AR12">
        <f t="shared" si="10"/>
        <v>982</v>
      </c>
      <c r="AS12">
        <v>15</v>
      </c>
      <c r="AT12">
        <f t="shared" si="11"/>
        <v>6</v>
      </c>
      <c r="AU12">
        <f t="shared" si="12"/>
        <v>65.466666666666669</v>
      </c>
      <c r="AV12" t="s">
        <v>20</v>
      </c>
      <c r="AW12">
        <v>197</v>
      </c>
      <c r="AX12">
        <v>190</v>
      </c>
      <c r="AY12">
        <v>0</v>
      </c>
      <c r="AZ12">
        <f t="shared" si="13"/>
        <v>387</v>
      </c>
      <c r="BA12">
        <v>0</v>
      </c>
      <c r="BB12">
        <f t="shared" si="14"/>
        <v>387</v>
      </c>
      <c r="BC12">
        <v>7</v>
      </c>
      <c r="BD12">
        <f t="shared" si="15"/>
        <v>7</v>
      </c>
      <c r="BE12">
        <f t="shared" si="16"/>
        <v>55.285714285714285</v>
      </c>
      <c r="BF12" t="s">
        <v>21</v>
      </c>
      <c r="BG12">
        <v>236</v>
      </c>
      <c r="BH12">
        <v>3840</v>
      </c>
      <c r="BI12">
        <v>0</v>
      </c>
      <c r="BJ12">
        <f t="shared" si="17"/>
        <v>4076</v>
      </c>
      <c r="BK12">
        <v>0</v>
      </c>
      <c r="BL12">
        <f t="shared" si="18"/>
        <v>4076</v>
      </c>
      <c r="BM12">
        <v>36</v>
      </c>
      <c r="BN12">
        <f t="shared" si="19"/>
        <v>5</v>
      </c>
      <c r="BO12">
        <f t="shared" si="20"/>
        <v>113.22222222222223</v>
      </c>
      <c r="BP12" t="s">
        <v>22</v>
      </c>
      <c r="BQ12">
        <v>1931</v>
      </c>
      <c r="BR12">
        <v>200</v>
      </c>
      <c r="BS12">
        <v>-10</v>
      </c>
      <c r="BT12">
        <f t="shared" si="21"/>
        <v>2121</v>
      </c>
      <c r="BU12">
        <v>0</v>
      </c>
      <c r="BV12">
        <f t="shared" si="22"/>
        <v>2121</v>
      </c>
      <c r="BW12">
        <v>13</v>
      </c>
      <c r="BX12">
        <f t="shared" si="23"/>
        <v>5</v>
      </c>
      <c r="BY12">
        <f t="shared" si="24"/>
        <v>163.15384615384616</v>
      </c>
      <c r="BZ12" t="s">
        <v>23</v>
      </c>
      <c r="CA12">
        <v>8665</v>
      </c>
    </row>
    <row r="13" spans="1:79" ht="18" customHeight="1" x14ac:dyDescent="0.3">
      <c r="A13" s="2">
        <v>44558</v>
      </c>
      <c r="B13" t="s">
        <v>48</v>
      </c>
      <c r="C13" t="s">
        <v>49</v>
      </c>
      <c r="D13" t="s">
        <v>27</v>
      </c>
      <c r="E13" t="s">
        <v>4</v>
      </c>
      <c r="F13">
        <v>224</v>
      </c>
      <c r="G13">
        <v>0</v>
      </c>
      <c r="H13">
        <v>0</v>
      </c>
      <c r="I13">
        <v>-28</v>
      </c>
      <c r="J13">
        <f t="shared" si="0"/>
        <v>196</v>
      </c>
      <c r="K13">
        <v>0</v>
      </c>
      <c r="L13">
        <f t="shared" si="1"/>
        <v>196</v>
      </c>
      <c r="M13">
        <v>5</v>
      </c>
      <c r="N13">
        <v>1</v>
      </c>
      <c r="O13">
        <f t="shared" si="2"/>
        <v>39.200000000000003</v>
      </c>
      <c r="P13" t="s">
        <v>15</v>
      </c>
      <c r="Q13">
        <v>86</v>
      </c>
      <c r="R13">
        <v>0</v>
      </c>
      <c r="S13">
        <v>0</v>
      </c>
      <c r="T13">
        <v>0</v>
      </c>
      <c r="U13">
        <f t="shared" si="3"/>
        <v>86</v>
      </c>
      <c r="V13">
        <v>0</v>
      </c>
      <c r="W13">
        <f t="shared" si="4"/>
        <v>86</v>
      </c>
      <c r="X13">
        <v>1</v>
      </c>
      <c r="Y13">
        <v>2</v>
      </c>
      <c r="Z13">
        <f t="shared" si="5"/>
        <v>86</v>
      </c>
      <c r="AA13" t="s">
        <v>16</v>
      </c>
      <c r="AB13">
        <v>401</v>
      </c>
      <c r="AC13">
        <v>0</v>
      </c>
      <c r="AE13">
        <v>-25</v>
      </c>
      <c r="AF13">
        <f t="shared" si="6"/>
        <v>376</v>
      </c>
      <c r="AG13">
        <v>0</v>
      </c>
      <c r="AH13">
        <f t="shared" si="7"/>
        <v>376</v>
      </c>
      <c r="AI13">
        <v>7</v>
      </c>
      <c r="AJ13">
        <f t="shared" si="8"/>
        <v>6</v>
      </c>
      <c r="AK13">
        <f>IFERROR(AH13/AI13,0)</f>
        <v>53.714285714285715</v>
      </c>
      <c r="AL13" t="s">
        <v>19</v>
      </c>
      <c r="AM13">
        <v>699</v>
      </c>
      <c r="AN13">
        <v>230</v>
      </c>
      <c r="AO13">
        <v>-10</v>
      </c>
      <c r="AP13">
        <f t="shared" si="9"/>
        <v>919</v>
      </c>
      <c r="AQ13">
        <v>0</v>
      </c>
      <c r="AR13">
        <f t="shared" si="10"/>
        <v>919</v>
      </c>
      <c r="AS13">
        <v>4</v>
      </c>
      <c r="AT13">
        <f t="shared" si="11"/>
        <v>6</v>
      </c>
      <c r="AU13">
        <f t="shared" si="12"/>
        <v>229.75</v>
      </c>
      <c r="AV13" t="s">
        <v>20</v>
      </c>
      <c r="AW13">
        <v>408</v>
      </c>
      <c r="AX13">
        <v>0</v>
      </c>
      <c r="AY13">
        <v>0</v>
      </c>
      <c r="AZ13">
        <f t="shared" si="13"/>
        <v>408</v>
      </c>
      <c r="BA13">
        <v>0</v>
      </c>
      <c r="BB13">
        <f t="shared" si="14"/>
        <v>408</v>
      </c>
      <c r="BC13">
        <v>1</v>
      </c>
      <c r="BD13">
        <f t="shared" si="15"/>
        <v>7</v>
      </c>
      <c r="BE13">
        <f t="shared" si="16"/>
        <v>408</v>
      </c>
      <c r="BF13" t="s">
        <v>21</v>
      </c>
      <c r="BG13">
        <v>37</v>
      </c>
      <c r="BH13">
        <v>310</v>
      </c>
      <c r="BI13">
        <v>0</v>
      </c>
      <c r="BJ13">
        <f t="shared" si="17"/>
        <v>347</v>
      </c>
      <c r="BK13">
        <v>0</v>
      </c>
      <c r="BL13">
        <f t="shared" si="18"/>
        <v>347</v>
      </c>
      <c r="BM13">
        <v>1</v>
      </c>
      <c r="BN13">
        <f t="shared" si="19"/>
        <v>5</v>
      </c>
      <c r="BO13">
        <f t="shared" si="20"/>
        <v>347</v>
      </c>
      <c r="BP13" t="s">
        <v>22</v>
      </c>
      <c r="BQ13">
        <v>484</v>
      </c>
      <c r="BR13">
        <v>1319</v>
      </c>
      <c r="BS13">
        <v>0</v>
      </c>
      <c r="BT13">
        <f t="shared" si="21"/>
        <v>1803</v>
      </c>
      <c r="BU13">
        <v>0</v>
      </c>
      <c r="BV13">
        <f t="shared" si="22"/>
        <v>1803</v>
      </c>
      <c r="BW13">
        <v>4</v>
      </c>
      <c r="BX13">
        <f t="shared" si="23"/>
        <v>5</v>
      </c>
      <c r="BY13">
        <f t="shared" si="24"/>
        <v>450.75</v>
      </c>
      <c r="BZ13" t="s">
        <v>23</v>
      </c>
      <c r="CA13">
        <v>4608</v>
      </c>
    </row>
    <row r="14" spans="1:79" ht="17.25" customHeight="1" x14ac:dyDescent="0.3">
      <c r="A14" s="2">
        <v>44558</v>
      </c>
      <c r="B14" t="s">
        <v>50</v>
      </c>
      <c r="C14" t="s">
        <v>51</v>
      </c>
      <c r="D14" t="s">
        <v>27</v>
      </c>
      <c r="E14" t="s">
        <v>4</v>
      </c>
      <c r="F14">
        <v>65</v>
      </c>
      <c r="G14">
        <v>0</v>
      </c>
      <c r="H14">
        <v>0</v>
      </c>
      <c r="I14">
        <v>-6</v>
      </c>
      <c r="J14">
        <f t="shared" si="0"/>
        <v>59</v>
      </c>
      <c r="K14">
        <v>0</v>
      </c>
      <c r="L14">
        <f t="shared" si="1"/>
        <v>59</v>
      </c>
      <c r="M14">
        <v>5</v>
      </c>
      <c r="N14">
        <v>1</v>
      </c>
      <c r="O14">
        <f t="shared" si="2"/>
        <v>11.8</v>
      </c>
      <c r="P14" t="s">
        <v>15</v>
      </c>
      <c r="Q14">
        <v>196</v>
      </c>
      <c r="R14">
        <v>0</v>
      </c>
      <c r="S14">
        <v>0</v>
      </c>
      <c r="T14">
        <v>0</v>
      </c>
      <c r="U14">
        <f t="shared" si="3"/>
        <v>196</v>
      </c>
      <c r="V14">
        <v>0</v>
      </c>
      <c r="W14">
        <f t="shared" si="4"/>
        <v>196</v>
      </c>
      <c r="X14">
        <v>1</v>
      </c>
      <c r="Y14">
        <v>2</v>
      </c>
      <c r="Z14">
        <f t="shared" si="5"/>
        <v>196</v>
      </c>
      <c r="AA14" t="s">
        <v>16</v>
      </c>
      <c r="AB14">
        <v>899</v>
      </c>
      <c r="AC14">
        <v>0</v>
      </c>
      <c r="AE14">
        <v>0</v>
      </c>
      <c r="AF14">
        <f t="shared" si="6"/>
        <v>899</v>
      </c>
      <c r="AG14">
        <v>0</v>
      </c>
      <c r="AH14">
        <f t="shared" si="7"/>
        <v>899</v>
      </c>
      <c r="AI14">
        <v>8</v>
      </c>
      <c r="AJ14">
        <f t="shared" si="8"/>
        <v>6</v>
      </c>
      <c r="AK14">
        <f t="shared" si="25"/>
        <v>112.375</v>
      </c>
      <c r="AL14" t="s">
        <v>19</v>
      </c>
      <c r="AM14">
        <v>1073</v>
      </c>
      <c r="AN14">
        <v>130</v>
      </c>
      <c r="AO14">
        <v>0</v>
      </c>
      <c r="AP14">
        <f t="shared" si="9"/>
        <v>1203</v>
      </c>
      <c r="AQ14">
        <v>0</v>
      </c>
      <c r="AR14">
        <f t="shared" si="10"/>
        <v>1203</v>
      </c>
      <c r="AS14">
        <v>17</v>
      </c>
      <c r="AT14">
        <f t="shared" si="11"/>
        <v>6</v>
      </c>
      <c r="AU14">
        <f t="shared" si="12"/>
        <v>70.764705882352942</v>
      </c>
      <c r="AV14" t="s">
        <v>20</v>
      </c>
      <c r="AW14">
        <v>311</v>
      </c>
      <c r="AX14">
        <v>0</v>
      </c>
      <c r="AY14">
        <v>-2</v>
      </c>
      <c r="AZ14">
        <f t="shared" si="13"/>
        <v>309</v>
      </c>
      <c r="BA14">
        <v>0</v>
      </c>
      <c r="BB14">
        <f t="shared" si="14"/>
        <v>309</v>
      </c>
      <c r="BC14">
        <v>15</v>
      </c>
      <c r="BD14">
        <f t="shared" si="15"/>
        <v>7</v>
      </c>
      <c r="BE14">
        <f t="shared" si="16"/>
        <v>20.6</v>
      </c>
      <c r="BF14" t="s">
        <v>21</v>
      </c>
      <c r="BG14">
        <v>181</v>
      </c>
      <c r="BH14">
        <v>40</v>
      </c>
      <c r="BI14">
        <v>-5</v>
      </c>
      <c r="BJ14">
        <f t="shared" si="17"/>
        <v>216</v>
      </c>
      <c r="BK14">
        <v>0</v>
      </c>
      <c r="BL14">
        <f t="shared" si="18"/>
        <v>216</v>
      </c>
      <c r="BM14">
        <v>4</v>
      </c>
      <c r="BN14">
        <f t="shared" si="19"/>
        <v>5</v>
      </c>
      <c r="BO14">
        <f t="shared" si="20"/>
        <v>54</v>
      </c>
      <c r="BP14" t="s">
        <v>22</v>
      </c>
      <c r="BQ14">
        <v>726</v>
      </c>
      <c r="BR14">
        <v>0</v>
      </c>
      <c r="BS14">
        <v>-5</v>
      </c>
      <c r="BT14">
        <f t="shared" si="21"/>
        <v>721</v>
      </c>
      <c r="BU14">
        <v>0</v>
      </c>
      <c r="BV14">
        <f t="shared" si="22"/>
        <v>721</v>
      </c>
      <c r="BW14">
        <v>6</v>
      </c>
      <c r="BX14">
        <f t="shared" si="23"/>
        <v>5</v>
      </c>
      <c r="BY14">
        <f t="shared" si="24"/>
        <v>120.16666666666667</v>
      </c>
      <c r="BZ14" t="s">
        <v>23</v>
      </c>
      <c r="CA14">
        <v>575</v>
      </c>
    </row>
    <row r="15" spans="1:79" ht="17.25" customHeight="1" x14ac:dyDescent="0.3">
      <c r="A15" s="2">
        <v>44558</v>
      </c>
      <c r="B15" t="s">
        <v>52</v>
      </c>
      <c r="C15" t="s">
        <v>53</v>
      </c>
      <c r="D15" t="s">
        <v>27</v>
      </c>
      <c r="E15" t="s">
        <v>4</v>
      </c>
      <c r="F15">
        <v>135</v>
      </c>
      <c r="G15">
        <v>0</v>
      </c>
      <c r="H15">
        <v>0</v>
      </c>
      <c r="I15">
        <v>-6</v>
      </c>
      <c r="J15">
        <f t="shared" si="0"/>
        <v>129</v>
      </c>
      <c r="K15">
        <v>0</v>
      </c>
      <c r="L15">
        <f t="shared" si="1"/>
        <v>129</v>
      </c>
      <c r="M15">
        <v>3</v>
      </c>
      <c r="N15">
        <v>1</v>
      </c>
      <c r="O15">
        <f t="shared" si="2"/>
        <v>43</v>
      </c>
      <c r="P15" t="s">
        <v>15</v>
      </c>
      <c r="Q15">
        <v>179</v>
      </c>
      <c r="R15">
        <v>0</v>
      </c>
      <c r="S15">
        <v>0</v>
      </c>
      <c r="T15">
        <v>0</v>
      </c>
      <c r="U15">
        <f t="shared" si="3"/>
        <v>179</v>
      </c>
      <c r="V15">
        <v>0</v>
      </c>
      <c r="W15">
        <f t="shared" si="4"/>
        <v>179</v>
      </c>
      <c r="X15">
        <v>1</v>
      </c>
      <c r="Y15">
        <v>2</v>
      </c>
      <c r="Z15">
        <f t="shared" si="5"/>
        <v>179</v>
      </c>
      <c r="AA15" t="s">
        <v>16</v>
      </c>
      <c r="AB15">
        <v>1687</v>
      </c>
      <c r="AC15">
        <v>0</v>
      </c>
      <c r="AE15">
        <v>-10</v>
      </c>
      <c r="AF15">
        <f t="shared" si="6"/>
        <v>1677</v>
      </c>
      <c r="AG15">
        <v>0</v>
      </c>
      <c r="AH15">
        <f t="shared" si="7"/>
        <v>1677</v>
      </c>
      <c r="AI15">
        <v>26</v>
      </c>
      <c r="AJ15">
        <f t="shared" si="8"/>
        <v>6</v>
      </c>
      <c r="AK15">
        <f t="shared" si="25"/>
        <v>64.5</v>
      </c>
      <c r="AL15" t="s">
        <v>19</v>
      </c>
      <c r="AM15">
        <v>986</v>
      </c>
      <c r="AN15">
        <v>160</v>
      </c>
      <c r="AO15">
        <v>-23</v>
      </c>
      <c r="AP15">
        <f t="shared" si="9"/>
        <v>1123</v>
      </c>
      <c r="AQ15">
        <v>0</v>
      </c>
      <c r="AR15">
        <f t="shared" si="10"/>
        <v>1123</v>
      </c>
      <c r="AS15">
        <v>7</v>
      </c>
      <c r="AT15">
        <f t="shared" si="11"/>
        <v>6</v>
      </c>
      <c r="AU15">
        <f t="shared" si="12"/>
        <v>160.42857142857142</v>
      </c>
      <c r="AV15" t="s">
        <v>20</v>
      </c>
      <c r="AW15">
        <v>297</v>
      </c>
      <c r="AX15">
        <v>0</v>
      </c>
      <c r="AY15">
        <v>0</v>
      </c>
      <c r="AZ15">
        <f t="shared" si="13"/>
        <v>297</v>
      </c>
      <c r="BA15">
        <v>0</v>
      </c>
      <c r="BB15">
        <f t="shared" si="14"/>
        <v>297</v>
      </c>
      <c r="BC15">
        <v>2</v>
      </c>
      <c r="BD15">
        <f t="shared" si="15"/>
        <v>7</v>
      </c>
      <c r="BE15">
        <f t="shared" si="16"/>
        <v>148.5</v>
      </c>
      <c r="BF15" t="s">
        <v>21</v>
      </c>
      <c r="BG15">
        <v>164</v>
      </c>
      <c r="BH15">
        <v>500</v>
      </c>
      <c r="BI15">
        <v>0</v>
      </c>
      <c r="BJ15">
        <f t="shared" si="17"/>
        <v>664</v>
      </c>
      <c r="BK15">
        <v>0</v>
      </c>
      <c r="BL15">
        <f t="shared" si="18"/>
        <v>664</v>
      </c>
      <c r="BM15">
        <v>3</v>
      </c>
      <c r="BN15">
        <f t="shared" si="19"/>
        <v>5</v>
      </c>
      <c r="BO15">
        <f t="shared" si="20"/>
        <v>221.33333333333334</v>
      </c>
      <c r="BP15" t="s">
        <v>22</v>
      </c>
      <c r="BQ15">
        <v>426</v>
      </c>
      <c r="BR15">
        <v>220</v>
      </c>
      <c r="BS15">
        <v>-5</v>
      </c>
      <c r="BT15">
        <f t="shared" si="21"/>
        <v>641</v>
      </c>
      <c r="BU15">
        <v>0</v>
      </c>
      <c r="BV15">
        <f t="shared" si="22"/>
        <v>641</v>
      </c>
      <c r="BW15">
        <v>20</v>
      </c>
      <c r="BX15">
        <f t="shared" si="23"/>
        <v>5</v>
      </c>
      <c r="BY15">
        <f t="shared" si="24"/>
        <v>32.049999999999997</v>
      </c>
      <c r="BZ15" t="s">
        <v>23</v>
      </c>
      <c r="CA15">
        <v>6498</v>
      </c>
    </row>
    <row r="16" spans="1:79" ht="17.25" customHeight="1" x14ac:dyDescent="0.3">
      <c r="A16" s="2">
        <v>44558</v>
      </c>
      <c r="B16" t="s">
        <v>54</v>
      </c>
      <c r="C16" t="s">
        <v>55</v>
      </c>
      <c r="D16" t="s">
        <v>27</v>
      </c>
      <c r="E16" t="s">
        <v>4</v>
      </c>
      <c r="F16">
        <v>335</v>
      </c>
      <c r="G16">
        <v>0</v>
      </c>
      <c r="H16">
        <v>0</v>
      </c>
      <c r="I16">
        <v>-20</v>
      </c>
      <c r="J16">
        <f t="shared" si="0"/>
        <v>315</v>
      </c>
      <c r="K16">
        <v>0</v>
      </c>
      <c r="L16">
        <f t="shared" si="1"/>
        <v>315</v>
      </c>
      <c r="M16">
        <v>18</v>
      </c>
      <c r="N16">
        <v>1</v>
      </c>
      <c r="O16">
        <f t="shared" si="2"/>
        <v>17.5</v>
      </c>
      <c r="P16" t="s">
        <v>15</v>
      </c>
      <c r="Q16">
        <v>189</v>
      </c>
      <c r="R16">
        <v>0</v>
      </c>
      <c r="S16">
        <v>0</v>
      </c>
      <c r="T16">
        <v>0</v>
      </c>
      <c r="U16">
        <f t="shared" si="3"/>
        <v>189</v>
      </c>
      <c r="V16">
        <v>0</v>
      </c>
      <c r="W16">
        <f t="shared" si="4"/>
        <v>189</v>
      </c>
      <c r="X16">
        <v>1</v>
      </c>
      <c r="Y16">
        <v>2</v>
      </c>
      <c r="Z16">
        <f t="shared" si="5"/>
        <v>189</v>
      </c>
      <c r="AA16" t="s">
        <v>16</v>
      </c>
      <c r="AB16">
        <v>489</v>
      </c>
      <c r="AC16">
        <v>0</v>
      </c>
      <c r="AE16">
        <v>-3</v>
      </c>
      <c r="AF16">
        <f t="shared" si="6"/>
        <v>486</v>
      </c>
      <c r="AG16">
        <v>0</v>
      </c>
      <c r="AH16">
        <f t="shared" si="7"/>
        <v>486</v>
      </c>
      <c r="AI16">
        <v>10</v>
      </c>
      <c r="AJ16">
        <f t="shared" si="8"/>
        <v>6</v>
      </c>
      <c r="AK16">
        <f t="shared" si="25"/>
        <v>48.6</v>
      </c>
      <c r="AL16" t="s">
        <v>19</v>
      </c>
      <c r="AM16">
        <v>1509</v>
      </c>
      <c r="AN16">
        <v>231</v>
      </c>
      <c r="AO16">
        <v>-1</v>
      </c>
      <c r="AP16">
        <f t="shared" si="9"/>
        <v>1739</v>
      </c>
      <c r="AQ16">
        <v>0</v>
      </c>
      <c r="AR16">
        <f t="shared" si="10"/>
        <v>1739</v>
      </c>
      <c r="AS16">
        <v>12</v>
      </c>
      <c r="AT16">
        <f t="shared" si="11"/>
        <v>6</v>
      </c>
      <c r="AU16">
        <f t="shared" si="12"/>
        <v>144.91666666666666</v>
      </c>
      <c r="AV16" t="s">
        <v>20</v>
      </c>
      <c r="AW16">
        <v>351</v>
      </c>
      <c r="AX16">
        <v>0</v>
      </c>
      <c r="AY16">
        <v>-17</v>
      </c>
      <c r="AZ16">
        <f t="shared" si="13"/>
        <v>334</v>
      </c>
      <c r="BA16">
        <v>0</v>
      </c>
      <c r="BB16">
        <f t="shared" si="14"/>
        <v>334</v>
      </c>
      <c r="BC16">
        <v>3</v>
      </c>
      <c r="BD16">
        <f t="shared" si="15"/>
        <v>7</v>
      </c>
      <c r="BE16">
        <f t="shared" si="16"/>
        <v>111.33333333333333</v>
      </c>
      <c r="BF16" t="s">
        <v>21</v>
      </c>
      <c r="BG16">
        <v>321</v>
      </c>
      <c r="BH16">
        <v>0</v>
      </c>
      <c r="BI16">
        <v>-10</v>
      </c>
      <c r="BJ16">
        <f t="shared" si="17"/>
        <v>311</v>
      </c>
      <c r="BK16">
        <v>0</v>
      </c>
      <c r="BL16">
        <f t="shared" si="18"/>
        <v>311</v>
      </c>
      <c r="BM16">
        <v>4</v>
      </c>
      <c r="BN16">
        <f t="shared" si="19"/>
        <v>5</v>
      </c>
      <c r="BO16">
        <f t="shared" si="20"/>
        <v>77.75</v>
      </c>
      <c r="BP16" t="s">
        <v>22</v>
      </c>
      <c r="BQ16">
        <v>332</v>
      </c>
      <c r="BR16">
        <v>0</v>
      </c>
      <c r="BS16">
        <v>0</v>
      </c>
      <c r="BT16">
        <f t="shared" si="21"/>
        <v>332</v>
      </c>
      <c r="BU16">
        <v>0</v>
      </c>
      <c r="BV16">
        <f t="shared" si="22"/>
        <v>332</v>
      </c>
      <c r="BW16">
        <v>3</v>
      </c>
      <c r="BX16">
        <f t="shared" si="23"/>
        <v>5</v>
      </c>
      <c r="BY16">
        <f t="shared" si="24"/>
        <v>110.66666666666667</v>
      </c>
      <c r="BZ16" t="s">
        <v>23</v>
      </c>
      <c r="CA16">
        <v>18654</v>
      </c>
    </row>
    <row r="17" spans="1:79" ht="17.25" customHeight="1" x14ac:dyDescent="0.3">
      <c r="A17" s="2">
        <v>44558</v>
      </c>
      <c r="B17" t="s">
        <v>56</v>
      </c>
      <c r="C17" t="s">
        <v>57</v>
      </c>
      <c r="D17" t="s">
        <v>27</v>
      </c>
      <c r="E17" t="s">
        <v>4</v>
      </c>
      <c r="F17">
        <v>199</v>
      </c>
      <c r="G17">
        <v>0</v>
      </c>
      <c r="H17">
        <v>0</v>
      </c>
      <c r="I17">
        <v>-59</v>
      </c>
      <c r="J17">
        <f t="shared" si="0"/>
        <v>140</v>
      </c>
      <c r="K17">
        <v>0</v>
      </c>
      <c r="L17">
        <f t="shared" si="1"/>
        <v>140</v>
      </c>
      <c r="M17">
        <v>26</v>
      </c>
      <c r="N17">
        <v>1</v>
      </c>
      <c r="O17">
        <f t="shared" si="2"/>
        <v>5.384615384615385</v>
      </c>
      <c r="P17" t="s">
        <v>15</v>
      </c>
      <c r="Q17">
        <v>80</v>
      </c>
      <c r="R17">
        <v>0</v>
      </c>
      <c r="S17">
        <v>0</v>
      </c>
      <c r="T17">
        <v>0</v>
      </c>
      <c r="U17">
        <f t="shared" si="3"/>
        <v>80</v>
      </c>
      <c r="V17">
        <v>0</v>
      </c>
      <c r="W17">
        <f t="shared" si="4"/>
        <v>80</v>
      </c>
      <c r="X17">
        <v>3</v>
      </c>
      <c r="Y17">
        <v>2</v>
      </c>
      <c r="Z17">
        <f t="shared" si="5"/>
        <v>26.666666666666668</v>
      </c>
      <c r="AA17" t="s">
        <v>16</v>
      </c>
      <c r="AB17">
        <v>2094</v>
      </c>
      <c r="AC17">
        <v>1530</v>
      </c>
      <c r="AE17">
        <v>-11</v>
      </c>
      <c r="AF17">
        <f t="shared" si="6"/>
        <v>3613</v>
      </c>
      <c r="AG17">
        <v>0</v>
      </c>
      <c r="AH17">
        <f t="shared" si="7"/>
        <v>3613</v>
      </c>
      <c r="AI17">
        <v>16</v>
      </c>
      <c r="AJ17">
        <f t="shared" si="8"/>
        <v>6</v>
      </c>
      <c r="AK17">
        <f t="shared" si="25"/>
        <v>225.8125</v>
      </c>
      <c r="AL17" t="s">
        <v>19</v>
      </c>
      <c r="AM17">
        <v>1270</v>
      </c>
      <c r="AN17">
        <v>59</v>
      </c>
      <c r="AO17">
        <v>-20</v>
      </c>
      <c r="AP17">
        <f t="shared" si="9"/>
        <v>1309</v>
      </c>
      <c r="AQ17">
        <v>0</v>
      </c>
      <c r="AR17">
        <f t="shared" si="10"/>
        <v>1309</v>
      </c>
      <c r="AS17">
        <v>14</v>
      </c>
      <c r="AT17">
        <f t="shared" si="11"/>
        <v>6</v>
      </c>
      <c r="AU17">
        <f t="shared" si="12"/>
        <v>93.5</v>
      </c>
      <c r="AV17" t="s">
        <v>20</v>
      </c>
      <c r="AW17">
        <v>270</v>
      </c>
      <c r="AX17">
        <v>0</v>
      </c>
      <c r="AY17">
        <v>-67</v>
      </c>
      <c r="AZ17">
        <f t="shared" si="13"/>
        <v>203</v>
      </c>
      <c r="BA17">
        <v>0</v>
      </c>
      <c r="BB17">
        <f t="shared" si="14"/>
        <v>203</v>
      </c>
      <c r="BC17">
        <v>3</v>
      </c>
      <c r="BD17">
        <f t="shared" si="15"/>
        <v>7</v>
      </c>
      <c r="BE17">
        <f t="shared" si="16"/>
        <v>67.666666666666671</v>
      </c>
      <c r="BF17" t="s">
        <v>21</v>
      </c>
      <c r="BG17">
        <v>201</v>
      </c>
      <c r="BH17">
        <v>0</v>
      </c>
      <c r="BI17">
        <v>-20</v>
      </c>
      <c r="BJ17">
        <f t="shared" si="17"/>
        <v>181</v>
      </c>
      <c r="BK17">
        <v>0</v>
      </c>
      <c r="BL17">
        <f t="shared" si="18"/>
        <v>181</v>
      </c>
      <c r="BM17">
        <v>5</v>
      </c>
      <c r="BN17">
        <f t="shared" si="19"/>
        <v>5</v>
      </c>
      <c r="BO17">
        <f t="shared" si="20"/>
        <v>36.200000000000003</v>
      </c>
      <c r="BP17" t="s">
        <v>22</v>
      </c>
      <c r="BQ17">
        <v>382</v>
      </c>
      <c r="BR17">
        <v>0</v>
      </c>
      <c r="BS17">
        <v>0</v>
      </c>
      <c r="BT17">
        <f t="shared" si="21"/>
        <v>382</v>
      </c>
      <c r="BU17">
        <v>0</v>
      </c>
      <c r="BV17">
        <f t="shared" si="22"/>
        <v>382</v>
      </c>
      <c r="BW17">
        <v>3</v>
      </c>
      <c r="BX17">
        <f t="shared" si="23"/>
        <v>5</v>
      </c>
      <c r="BY17">
        <f t="shared" si="24"/>
        <v>127.33333333333333</v>
      </c>
      <c r="BZ17" t="s">
        <v>23</v>
      </c>
      <c r="CA17">
        <v>10019</v>
      </c>
    </row>
    <row r="18" spans="1:79" ht="17.25" customHeight="1" x14ac:dyDescent="0.3">
      <c r="A18" s="2">
        <v>44558</v>
      </c>
      <c r="B18" t="s">
        <v>58</v>
      </c>
      <c r="C18" t="s">
        <v>59</v>
      </c>
      <c r="D18" t="s">
        <v>27</v>
      </c>
      <c r="E18" t="s">
        <v>4</v>
      </c>
      <c r="F18">
        <v>45</v>
      </c>
      <c r="G18">
        <v>0</v>
      </c>
      <c r="H18">
        <v>0</v>
      </c>
      <c r="I18">
        <v>0</v>
      </c>
      <c r="J18">
        <f t="shared" si="0"/>
        <v>45</v>
      </c>
      <c r="K18">
        <v>0</v>
      </c>
      <c r="L18">
        <f t="shared" si="1"/>
        <v>45</v>
      </c>
      <c r="M18">
        <v>2</v>
      </c>
      <c r="N18">
        <v>1</v>
      </c>
      <c r="O18">
        <f t="shared" si="2"/>
        <v>22.5</v>
      </c>
      <c r="P18" t="s">
        <v>15</v>
      </c>
      <c r="Q18">
        <v>117</v>
      </c>
      <c r="R18">
        <v>0</v>
      </c>
      <c r="S18">
        <v>0</v>
      </c>
      <c r="T18">
        <v>0</v>
      </c>
      <c r="U18">
        <f t="shared" si="3"/>
        <v>117</v>
      </c>
      <c r="V18">
        <v>0</v>
      </c>
      <c r="W18">
        <f t="shared" si="4"/>
        <v>117</v>
      </c>
      <c r="X18">
        <v>0</v>
      </c>
      <c r="Y18">
        <v>2</v>
      </c>
      <c r="Z18">
        <f t="shared" si="5"/>
        <v>0</v>
      </c>
      <c r="AA18" t="s">
        <v>16</v>
      </c>
      <c r="AB18">
        <v>391</v>
      </c>
      <c r="AC18">
        <v>0</v>
      </c>
      <c r="AE18">
        <v>0</v>
      </c>
      <c r="AF18">
        <f t="shared" si="6"/>
        <v>391</v>
      </c>
      <c r="AG18">
        <v>0</v>
      </c>
      <c r="AH18">
        <f t="shared" si="7"/>
        <v>391</v>
      </c>
      <c r="AI18">
        <v>4</v>
      </c>
      <c r="AJ18">
        <f t="shared" si="8"/>
        <v>6</v>
      </c>
      <c r="AK18">
        <f t="shared" si="25"/>
        <v>97.75</v>
      </c>
      <c r="AL18" t="s">
        <v>19</v>
      </c>
      <c r="AM18">
        <v>49</v>
      </c>
      <c r="AN18">
        <v>0</v>
      </c>
      <c r="AO18">
        <v>0</v>
      </c>
      <c r="AP18">
        <f t="shared" si="9"/>
        <v>49</v>
      </c>
      <c r="AQ18">
        <v>0</v>
      </c>
      <c r="AR18">
        <f t="shared" si="10"/>
        <v>49</v>
      </c>
      <c r="AS18">
        <v>3</v>
      </c>
      <c r="AT18">
        <f t="shared" si="11"/>
        <v>6</v>
      </c>
      <c r="AU18">
        <f t="shared" si="12"/>
        <v>16.333333333333332</v>
      </c>
      <c r="AV18" t="s">
        <v>20</v>
      </c>
      <c r="AW18">
        <v>109</v>
      </c>
      <c r="AX18">
        <v>0</v>
      </c>
      <c r="AY18">
        <v>0</v>
      </c>
      <c r="AZ18">
        <f t="shared" si="13"/>
        <v>109</v>
      </c>
      <c r="BA18">
        <v>0</v>
      </c>
      <c r="BB18">
        <f t="shared" si="14"/>
        <v>109</v>
      </c>
      <c r="BC18">
        <v>2</v>
      </c>
      <c r="BD18">
        <f t="shared" si="15"/>
        <v>7</v>
      </c>
      <c r="BE18">
        <f t="shared" si="16"/>
        <v>54.5</v>
      </c>
      <c r="BF18" t="s">
        <v>21</v>
      </c>
      <c r="BG18">
        <v>63</v>
      </c>
      <c r="BH18">
        <v>40</v>
      </c>
      <c r="BI18">
        <v>0</v>
      </c>
      <c r="BJ18">
        <f t="shared" si="17"/>
        <v>103</v>
      </c>
      <c r="BK18">
        <v>0</v>
      </c>
      <c r="BL18">
        <f t="shared" si="18"/>
        <v>103</v>
      </c>
      <c r="BM18">
        <v>1</v>
      </c>
      <c r="BN18">
        <f t="shared" si="19"/>
        <v>5</v>
      </c>
      <c r="BO18">
        <f t="shared" si="20"/>
        <v>103</v>
      </c>
      <c r="BP18" t="s">
        <v>22</v>
      </c>
      <c r="BQ18">
        <v>94</v>
      </c>
      <c r="BR18">
        <v>0</v>
      </c>
      <c r="BS18">
        <v>0</v>
      </c>
      <c r="BT18">
        <f t="shared" si="21"/>
        <v>94</v>
      </c>
      <c r="BU18">
        <v>0</v>
      </c>
      <c r="BV18">
        <f t="shared" si="22"/>
        <v>94</v>
      </c>
      <c r="BW18">
        <v>0</v>
      </c>
      <c r="BX18">
        <f t="shared" si="23"/>
        <v>5</v>
      </c>
      <c r="BY18">
        <f t="shared" si="24"/>
        <v>0</v>
      </c>
      <c r="BZ18" t="s">
        <v>23</v>
      </c>
      <c r="CA18">
        <v>0</v>
      </c>
    </row>
    <row r="19" spans="1:79" ht="17.25" customHeight="1" x14ac:dyDescent="0.3">
      <c r="A19" s="2">
        <v>44558</v>
      </c>
      <c r="B19" t="s">
        <v>60</v>
      </c>
      <c r="C19" t="s">
        <v>61</v>
      </c>
      <c r="D19" t="s">
        <v>27</v>
      </c>
      <c r="E19" t="s">
        <v>4</v>
      </c>
      <c r="F19">
        <v>170</v>
      </c>
      <c r="G19">
        <v>0</v>
      </c>
      <c r="H19">
        <v>0</v>
      </c>
      <c r="I19">
        <v>0</v>
      </c>
      <c r="J19">
        <f t="shared" si="0"/>
        <v>170</v>
      </c>
      <c r="K19">
        <v>0</v>
      </c>
      <c r="L19">
        <f t="shared" si="1"/>
        <v>170</v>
      </c>
      <c r="M19">
        <v>3</v>
      </c>
      <c r="N19">
        <v>1</v>
      </c>
      <c r="O19">
        <f t="shared" si="2"/>
        <v>56.666666666666664</v>
      </c>
      <c r="P19" t="s">
        <v>15</v>
      </c>
      <c r="Q19">
        <v>116</v>
      </c>
      <c r="R19">
        <v>0</v>
      </c>
      <c r="S19">
        <v>0</v>
      </c>
      <c r="T19">
        <v>0</v>
      </c>
      <c r="U19">
        <f t="shared" si="3"/>
        <v>116</v>
      </c>
      <c r="V19">
        <v>0</v>
      </c>
      <c r="W19">
        <f t="shared" si="4"/>
        <v>116</v>
      </c>
      <c r="X19">
        <v>0</v>
      </c>
      <c r="Y19">
        <v>2</v>
      </c>
      <c r="Z19">
        <f t="shared" si="5"/>
        <v>0</v>
      </c>
      <c r="AA19" t="s">
        <v>16</v>
      </c>
      <c r="AB19">
        <v>563</v>
      </c>
      <c r="AC19">
        <v>0</v>
      </c>
      <c r="AE19">
        <v>0</v>
      </c>
      <c r="AF19">
        <f t="shared" si="6"/>
        <v>563</v>
      </c>
      <c r="AG19">
        <v>0</v>
      </c>
      <c r="AH19">
        <f t="shared" si="7"/>
        <v>563</v>
      </c>
      <c r="AI19">
        <v>14</v>
      </c>
      <c r="AJ19">
        <f t="shared" si="8"/>
        <v>6</v>
      </c>
      <c r="AK19">
        <f t="shared" si="25"/>
        <v>40.214285714285715</v>
      </c>
      <c r="AL19" t="s">
        <v>19</v>
      </c>
      <c r="AM19">
        <v>386</v>
      </c>
      <c r="AN19">
        <v>0</v>
      </c>
      <c r="AO19">
        <v>0</v>
      </c>
      <c r="AP19">
        <f t="shared" si="9"/>
        <v>386</v>
      </c>
      <c r="AQ19">
        <v>0</v>
      </c>
      <c r="AR19">
        <f t="shared" si="10"/>
        <v>386</v>
      </c>
      <c r="AS19">
        <v>5</v>
      </c>
      <c r="AT19">
        <f t="shared" si="11"/>
        <v>6</v>
      </c>
      <c r="AU19">
        <f t="shared" si="12"/>
        <v>77.2</v>
      </c>
      <c r="AV19" t="s">
        <v>20</v>
      </c>
      <c r="AW19">
        <v>456</v>
      </c>
      <c r="AX19">
        <v>0</v>
      </c>
      <c r="AY19">
        <v>-32</v>
      </c>
      <c r="AZ19">
        <f t="shared" si="13"/>
        <v>424</v>
      </c>
      <c r="BA19">
        <v>0</v>
      </c>
      <c r="BB19">
        <f t="shared" si="14"/>
        <v>424</v>
      </c>
      <c r="BC19">
        <v>10</v>
      </c>
      <c r="BD19">
        <f t="shared" si="15"/>
        <v>7</v>
      </c>
      <c r="BE19">
        <f t="shared" si="16"/>
        <v>42.4</v>
      </c>
      <c r="BF19" t="s">
        <v>21</v>
      </c>
      <c r="BG19">
        <v>136</v>
      </c>
      <c r="BH19">
        <v>0</v>
      </c>
      <c r="BI19">
        <v>-10</v>
      </c>
      <c r="BJ19">
        <f t="shared" si="17"/>
        <v>126</v>
      </c>
      <c r="BK19">
        <v>0</v>
      </c>
      <c r="BL19">
        <f t="shared" si="18"/>
        <v>126</v>
      </c>
      <c r="BM19">
        <v>1</v>
      </c>
      <c r="BN19">
        <f t="shared" si="19"/>
        <v>5</v>
      </c>
      <c r="BO19">
        <f t="shared" si="20"/>
        <v>126</v>
      </c>
      <c r="BP19" t="s">
        <v>22</v>
      </c>
      <c r="BQ19">
        <v>301</v>
      </c>
      <c r="BR19">
        <v>0</v>
      </c>
      <c r="BS19">
        <v>0</v>
      </c>
      <c r="BT19">
        <f t="shared" si="21"/>
        <v>301</v>
      </c>
      <c r="BU19">
        <v>0</v>
      </c>
      <c r="BV19">
        <f t="shared" si="22"/>
        <v>301</v>
      </c>
      <c r="BW19">
        <v>3</v>
      </c>
      <c r="BX19">
        <f t="shared" si="23"/>
        <v>5</v>
      </c>
      <c r="BY19">
        <f t="shared" si="24"/>
        <v>100.33333333333333</v>
      </c>
      <c r="BZ19" t="s">
        <v>23</v>
      </c>
      <c r="CA19">
        <v>1477</v>
      </c>
    </row>
    <row r="20" spans="1:79" ht="17.25" customHeight="1" x14ac:dyDescent="0.3">
      <c r="A20" s="2">
        <v>44558</v>
      </c>
      <c r="B20" t="s">
        <v>62</v>
      </c>
      <c r="C20" t="s">
        <v>63</v>
      </c>
      <c r="D20" t="s">
        <v>27</v>
      </c>
      <c r="E20" t="s">
        <v>4</v>
      </c>
      <c r="F20">
        <v>1200</v>
      </c>
      <c r="G20">
        <v>0</v>
      </c>
      <c r="H20">
        <v>0</v>
      </c>
      <c r="I20">
        <v>-165</v>
      </c>
      <c r="J20">
        <f t="shared" si="0"/>
        <v>1035</v>
      </c>
      <c r="K20">
        <v>0</v>
      </c>
      <c r="L20">
        <f t="shared" si="1"/>
        <v>1035</v>
      </c>
      <c r="M20">
        <v>77</v>
      </c>
      <c r="N20">
        <v>1</v>
      </c>
      <c r="O20">
        <f t="shared" si="2"/>
        <v>13.441558441558442</v>
      </c>
      <c r="P20" t="s">
        <v>15</v>
      </c>
      <c r="Q20">
        <v>935</v>
      </c>
      <c r="R20">
        <v>0</v>
      </c>
      <c r="S20">
        <v>0</v>
      </c>
      <c r="T20">
        <v>-20</v>
      </c>
      <c r="U20">
        <f t="shared" si="3"/>
        <v>915</v>
      </c>
      <c r="V20">
        <v>0</v>
      </c>
      <c r="W20">
        <f t="shared" si="4"/>
        <v>915</v>
      </c>
      <c r="X20">
        <v>22</v>
      </c>
      <c r="Y20">
        <v>2</v>
      </c>
      <c r="Z20">
        <f t="shared" si="5"/>
        <v>41.590909090909093</v>
      </c>
      <c r="AA20" t="s">
        <v>16</v>
      </c>
      <c r="AB20">
        <v>17559</v>
      </c>
      <c r="AC20">
        <v>0</v>
      </c>
      <c r="AE20">
        <v>-100</v>
      </c>
      <c r="AF20">
        <f t="shared" si="6"/>
        <v>17459</v>
      </c>
      <c r="AG20">
        <v>0</v>
      </c>
      <c r="AH20">
        <f t="shared" si="7"/>
        <v>17459</v>
      </c>
      <c r="AI20">
        <v>395</v>
      </c>
      <c r="AJ20">
        <f t="shared" si="8"/>
        <v>6</v>
      </c>
      <c r="AK20">
        <f t="shared" si="25"/>
        <v>44.2</v>
      </c>
      <c r="AL20" t="s">
        <v>19</v>
      </c>
      <c r="AM20">
        <v>3092</v>
      </c>
      <c r="AN20">
        <v>70</v>
      </c>
      <c r="AO20">
        <v>-10</v>
      </c>
      <c r="AP20">
        <f t="shared" si="9"/>
        <v>3152</v>
      </c>
      <c r="AQ20">
        <v>0</v>
      </c>
      <c r="AR20">
        <f t="shared" si="10"/>
        <v>3152</v>
      </c>
      <c r="AS20">
        <v>63</v>
      </c>
      <c r="AT20">
        <f t="shared" si="11"/>
        <v>6</v>
      </c>
      <c r="AU20">
        <f t="shared" si="12"/>
        <v>50.031746031746032</v>
      </c>
      <c r="AV20" t="s">
        <v>20</v>
      </c>
      <c r="AW20">
        <v>3341</v>
      </c>
      <c r="AX20">
        <v>0</v>
      </c>
      <c r="AY20">
        <v>-60</v>
      </c>
      <c r="AZ20">
        <f t="shared" si="13"/>
        <v>3281</v>
      </c>
      <c r="BA20">
        <v>0</v>
      </c>
      <c r="BB20">
        <f t="shared" si="14"/>
        <v>3281</v>
      </c>
      <c r="BC20">
        <v>91</v>
      </c>
      <c r="BD20">
        <f t="shared" si="15"/>
        <v>7</v>
      </c>
      <c r="BE20">
        <f t="shared" si="16"/>
        <v>36.054945054945058</v>
      </c>
      <c r="BF20" t="s">
        <v>21</v>
      </c>
      <c r="BG20">
        <v>1285</v>
      </c>
      <c r="BH20">
        <v>0</v>
      </c>
      <c r="BI20">
        <v>-30</v>
      </c>
      <c r="BJ20">
        <f t="shared" si="17"/>
        <v>1255</v>
      </c>
      <c r="BK20">
        <v>0</v>
      </c>
      <c r="BL20">
        <f t="shared" si="18"/>
        <v>1255</v>
      </c>
      <c r="BM20">
        <v>39</v>
      </c>
      <c r="BN20">
        <f t="shared" si="19"/>
        <v>5</v>
      </c>
      <c r="BO20">
        <f t="shared" si="20"/>
        <v>32.179487179487182</v>
      </c>
      <c r="BP20" t="s">
        <v>22</v>
      </c>
      <c r="BQ20">
        <v>2046</v>
      </c>
      <c r="BR20">
        <v>0</v>
      </c>
      <c r="BS20">
        <v>0</v>
      </c>
      <c r="BT20">
        <f t="shared" si="21"/>
        <v>2046</v>
      </c>
      <c r="BU20">
        <v>0</v>
      </c>
      <c r="BV20">
        <f t="shared" si="22"/>
        <v>2046</v>
      </c>
      <c r="BW20">
        <v>17</v>
      </c>
      <c r="BX20">
        <f t="shared" si="23"/>
        <v>5</v>
      </c>
      <c r="BY20">
        <f t="shared" si="24"/>
        <v>120.35294117647059</v>
      </c>
      <c r="BZ20" t="s">
        <v>23</v>
      </c>
      <c r="CA20">
        <v>4800</v>
      </c>
    </row>
    <row r="21" spans="1:79" ht="17.25" customHeight="1" x14ac:dyDescent="0.3">
      <c r="A21" s="2">
        <v>44558</v>
      </c>
      <c r="B21" t="s">
        <v>64</v>
      </c>
      <c r="C21" t="s">
        <v>65</v>
      </c>
      <c r="D21" t="s">
        <v>27</v>
      </c>
      <c r="E21" t="s">
        <v>4</v>
      </c>
      <c r="F21">
        <v>15164</v>
      </c>
      <c r="G21">
        <v>0</v>
      </c>
      <c r="H21">
        <v>0</v>
      </c>
      <c r="I21">
        <v>-1502</v>
      </c>
      <c r="J21">
        <f t="shared" si="0"/>
        <v>13662</v>
      </c>
      <c r="K21">
        <v>0</v>
      </c>
      <c r="L21">
        <f t="shared" si="1"/>
        <v>13662</v>
      </c>
      <c r="M21">
        <v>4430</v>
      </c>
      <c r="N21">
        <v>1</v>
      </c>
      <c r="O21">
        <f t="shared" si="2"/>
        <v>3.0839729119638828</v>
      </c>
      <c r="P21" t="s">
        <v>15</v>
      </c>
      <c r="Q21">
        <v>15110</v>
      </c>
      <c r="R21">
        <v>0</v>
      </c>
      <c r="S21">
        <v>0</v>
      </c>
      <c r="T21">
        <v>-1580</v>
      </c>
      <c r="U21">
        <f t="shared" si="3"/>
        <v>13530</v>
      </c>
      <c r="V21">
        <v>0</v>
      </c>
      <c r="W21">
        <f t="shared" si="4"/>
        <v>13530</v>
      </c>
      <c r="X21">
        <v>598</v>
      </c>
      <c r="Y21">
        <v>2</v>
      </c>
      <c r="Z21">
        <f t="shared" si="5"/>
        <v>22.625418060200669</v>
      </c>
      <c r="AA21" t="s">
        <v>16</v>
      </c>
      <c r="AB21">
        <v>187054</v>
      </c>
      <c r="AC21">
        <v>0</v>
      </c>
      <c r="AE21">
        <v>-6247</v>
      </c>
      <c r="AF21">
        <f t="shared" si="6"/>
        <v>180807</v>
      </c>
      <c r="AG21">
        <f>27208+30146</f>
        <v>57354</v>
      </c>
      <c r="AH21">
        <f t="shared" si="7"/>
        <v>238161</v>
      </c>
      <c r="AI21">
        <v>4976</v>
      </c>
      <c r="AJ21">
        <f t="shared" si="8"/>
        <v>6</v>
      </c>
      <c r="AK21">
        <f t="shared" si="25"/>
        <v>47.861937299035368</v>
      </c>
      <c r="AL21" t="s">
        <v>19</v>
      </c>
      <c r="AM21">
        <v>43155</v>
      </c>
      <c r="AN21">
        <v>2930</v>
      </c>
      <c r="AO21">
        <v>-238</v>
      </c>
      <c r="AP21">
        <f t="shared" si="9"/>
        <v>45847</v>
      </c>
      <c r="AQ21">
        <v>0</v>
      </c>
      <c r="AR21">
        <f t="shared" si="10"/>
        <v>45847</v>
      </c>
      <c r="AS21">
        <v>1243</v>
      </c>
      <c r="AT21">
        <f t="shared" si="11"/>
        <v>6</v>
      </c>
      <c r="AU21">
        <f t="shared" si="12"/>
        <v>36.884151246983109</v>
      </c>
      <c r="AV21" t="s">
        <v>20</v>
      </c>
      <c r="AW21">
        <v>117678</v>
      </c>
      <c r="AX21">
        <v>0</v>
      </c>
      <c r="AY21">
        <v>-2220</v>
      </c>
      <c r="AZ21">
        <f t="shared" si="13"/>
        <v>115458</v>
      </c>
      <c r="BA21">
        <v>9000</v>
      </c>
      <c r="BB21">
        <f t="shared" si="14"/>
        <v>124458</v>
      </c>
      <c r="BC21">
        <v>3376</v>
      </c>
      <c r="BD21">
        <f t="shared" si="15"/>
        <v>7</v>
      </c>
      <c r="BE21">
        <f t="shared" si="16"/>
        <v>36.865521327014221</v>
      </c>
      <c r="BF21" t="s">
        <v>21</v>
      </c>
      <c r="BG21">
        <v>24222</v>
      </c>
      <c r="BH21">
        <v>0</v>
      </c>
      <c r="BI21">
        <v>-1058</v>
      </c>
      <c r="BJ21">
        <f t="shared" si="17"/>
        <v>23164</v>
      </c>
      <c r="BK21">
        <v>0</v>
      </c>
      <c r="BL21">
        <f t="shared" si="18"/>
        <v>23164</v>
      </c>
      <c r="BM21">
        <v>1370</v>
      </c>
      <c r="BN21">
        <f t="shared" si="19"/>
        <v>5</v>
      </c>
      <c r="BO21">
        <f>IFERROR(BL21/BM21,0)</f>
        <v>16.908029197080293</v>
      </c>
      <c r="BP21" t="s">
        <v>22</v>
      </c>
      <c r="BQ21">
        <v>58849</v>
      </c>
      <c r="BR21">
        <v>0</v>
      </c>
      <c r="BS21">
        <v>-1450</v>
      </c>
      <c r="BT21">
        <f t="shared" si="21"/>
        <v>57399</v>
      </c>
      <c r="BU21">
        <v>0</v>
      </c>
      <c r="BV21">
        <f t="shared" si="22"/>
        <v>57399</v>
      </c>
      <c r="BW21">
        <v>985</v>
      </c>
      <c r="BX21">
        <f t="shared" si="23"/>
        <v>5</v>
      </c>
      <c r="BY21">
        <f t="shared" si="24"/>
        <v>58.273096446700507</v>
      </c>
      <c r="BZ21" t="s">
        <v>23</v>
      </c>
      <c r="CA21">
        <v>63199</v>
      </c>
    </row>
    <row r="22" spans="1:79" ht="17.25" customHeight="1" x14ac:dyDescent="0.3">
      <c r="A22" s="2">
        <v>44558</v>
      </c>
      <c r="B22" t="s">
        <v>66</v>
      </c>
      <c r="C22" t="s">
        <v>67</v>
      </c>
      <c r="D22" t="s">
        <v>27</v>
      </c>
      <c r="E22" t="s">
        <v>4</v>
      </c>
      <c r="F22">
        <v>488</v>
      </c>
      <c r="G22">
        <v>229</v>
      </c>
      <c r="H22">
        <v>0</v>
      </c>
      <c r="I22">
        <v>0</v>
      </c>
      <c r="J22">
        <f t="shared" si="0"/>
        <v>717</v>
      </c>
      <c r="K22">
        <v>0</v>
      </c>
      <c r="L22">
        <f t="shared" si="1"/>
        <v>717</v>
      </c>
      <c r="M22">
        <v>14</v>
      </c>
      <c r="N22">
        <v>1</v>
      </c>
      <c r="O22">
        <f t="shared" si="2"/>
        <v>51.214285714285715</v>
      </c>
      <c r="P22" t="s">
        <v>15</v>
      </c>
      <c r="Q22">
        <v>276</v>
      </c>
      <c r="R22">
        <v>480</v>
      </c>
      <c r="S22">
        <v>0</v>
      </c>
      <c r="T22">
        <v>0</v>
      </c>
      <c r="U22">
        <f t="shared" si="3"/>
        <v>756</v>
      </c>
      <c r="V22">
        <v>0</v>
      </c>
      <c r="W22">
        <f t="shared" si="4"/>
        <v>756</v>
      </c>
      <c r="X22">
        <v>1</v>
      </c>
      <c r="Y22">
        <v>2</v>
      </c>
      <c r="Z22">
        <f t="shared" si="5"/>
        <v>756</v>
      </c>
      <c r="AA22" t="s">
        <v>16</v>
      </c>
      <c r="AB22">
        <v>1062</v>
      </c>
      <c r="AC22">
        <v>0</v>
      </c>
      <c r="AE22">
        <v>0</v>
      </c>
      <c r="AF22">
        <f t="shared" si="6"/>
        <v>1062</v>
      </c>
      <c r="AG22">
        <v>0</v>
      </c>
      <c r="AH22">
        <f t="shared" si="7"/>
        <v>1062</v>
      </c>
      <c r="AI22">
        <v>17</v>
      </c>
      <c r="AJ22">
        <f t="shared" si="8"/>
        <v>6</v>
      </c>
      <c r="AK22">
        <f t="shared" si="25"/>
        <v>62.470588235294116</v>
      </c>
      <c r="AL22" t="s">
        <v>19</v>
      </c>
      <c r="AM22">
        <v>343</v>
      </c>
      <c r="AN22">
        <v>550</v>
      </c>
      <c r="AO22">
        <v>-2</v>
      </c>
      <c r="AP22">
        <f t="shared" si="9"/>
        <v>891</v>
      </c>
      <c r="AQ22">
        <v>0</v>
      </c>
      <c r="AR22">
        <f t="shared" si="10"/>
        <v>891</v>
      </c>
      <c r="AS22">
        <v>15</v>
      </c>
      <c r="AT22">
        <f t="shared" si="11"/>
        <v>6</v>
      </c>
      <c r="AU22">
        <f t="shared" si="12"/>
        <v>59.4</v>
      </c>
      <c r="AV22" t="s">
        <v>20</v>
      </c>
      <c r="AW22">
        <v>0</v>
      </c>
      <c r="AX22">
        <v>300</v>
      </c>
      <c r="AY22">
        <v>0</v>
      </c>
      <c r="AZ22">
        <f t="shared" si="13"/>
        <v>300</v>
      </c>
      <c r="BA22">
        <v>0</v>
      </c>
      <c r="BB22">
        <f t="shared" si="14"/>
        <v>300</v>
      </c>
      <c r="BC22">
        <v>5</v>
      </c>
      <c r="BD22">
        <f t="shared" si="15"/>
        <v>7</v>
      </c>
      <c r="BE22">
        <f t="shared" si="16"/>
        <v>60</v>
      </c>
      <c r="BF22" t="s">
        <v>21</v>
      </c>
      <c r="BG22">
        <v>496</v>
      </c>
      <c r="BH22">
        <v>2290</v>
      </c>
      <c r="BI22">
        <v>0</v>
      </c>
      <c r="BJ22">
        <f t="shared" si="17"/>
        <v>2786</v>
      </c>
      <c r="BK22">
        <v>0</v>
      </c>
      <c r="BL22">
        <f t="shared" si="18"/>
        <v>2786</v>
      </c>
      <c r="BM22">
        <v>17</v>
      </c>
      <c r="BN22">
        <f t="shared" si="19"/>
        <v>5</v>
      </c>
      <c r="BO22">
        <f t="shared" si="20"/>
        <v>163.88235294117646</v>
      </c>
      <c r="BP22" t="s">
        <v>22</v>
      </c>
      <c r="BQ22">
        <v>1019</v>
      </c>
      <c r="BR22">
        <v>55</v>
      </c>
      <c r="BS22">
        <v>0</v>
      </c>
      <c r="BT22">
        <f t="shared" si="21"/>
        <v>1074</v>
      </c>
      <c r="BU22">
        <v>0</v>
      </c>
      <c r="BV22">
        <f t="shared" si="22"/>
        <v>1074</v>
      </c>
      <c r="BW22">
        <v>8</v>
      </c>
      <c r="BX22">
        <f t="shared" si="23"/>
        <v>5</v>
      </c>
      <c r="BY22">
        <f t="shared" si="24"/>
        <v>134.25</v>
      </c>
      <c r="BZ22" t="s">
        <v>23</v>
      </c>
      <c r="CA22">
        <v>0</v>
      </c>
    </row>
    <row r="23" spans="1:79" ht="17.25" customHeight="1" x14ac:dyDescent="0.3">
      <c r="A23" s="2">
        <v>44558</v>
      </c>
      <c r="B23" t="s">
        <v>68</v>
      </c>
      <c r="C23" t="s">
        <v>69</v>
      </c>
      <c r="D23" t="s">
        <v>27</v>
      </c>
      <c r="E23" t="s">
        <v>4</v>
      </c>
      <c r="F23">
        <v>210</v>
      </c>
      <c r="G23">
        <v>0</v>
      </c>
      <c r="H23">
        <v>0</v>
      </c>
      <c r="I23">
        <v>-28</v>
      </c>
      <c r="J23">
        <f t="shared" si="0"/>
        <v>182</v>
      </c>
      <c r="K23">
        <v>0</v>
      </c>
      <c r="L23">
        <f t="shared" si="1"/>
        <v>182</v>
      </c>
      <c r="M23">
        <v>17</v>
      </c>
      <c r="N23">
        <v>1</v>
      </c>
      <c r="O23">
        <f t="shared" si="2"/>
        <v>10.705882352941176</v>
      </c>
      <c r="P23" t="s">
        <v>15</v>
      </c>
      <c r="Q23">
        <v>286</v>
      </c>
      <c r="R23">
        <v>0</v>
      </c>
      <c r="S23">
        <v>0</v>
      </c>
      <c r="T23">
        <v>0</v>
      </c>
      <c r="U23">
        <f t="shared" si="3"/>
        <v>286</v>
      </c>
      <c r="V23">
        <v>0</v>
      </c>
      <c r="W23">
        <f t="shared" si="4"/>
        <v>286</v>
      </c>
      <c r="X23">
        <v>4</v>
      </c>
      <c r="Y23">
        <v>2</v>
      </c>
      <c r="Z23">
        <f t="shared" si="5"/>
        <v>71.5</v>
      </c>
      <c r="AA23" t="s">
        <v>16</v>
      </c>
      <c r="AB23">
        <v>462</v>
      </c>
      <c r="AC23">
        <v>0</v>
      </c>
      <c r="AE23">
        <v>0</v>
      </c>
      <c r="AF23">
        <f t="shared" si="6"/>
        <v>462</v>
      </c>
      <c r="AG23">
        <v>0</v>
      </c>
      <c r="AH23">
        <f t="shared" si="7"/>
        <v>462</v>
      </c>
      <c r="AI23">
        <v>7</v>
      </c>
      <c r="AJ23">
        <f t="shared" si="8"/>
        <v>6</v>
      </c>
      <c r="AK23">
        <f t="shared" si="25"/>
        <v>66</v>
      </c>
      <c r="AL23" t="s">
        <v>19</v>
      </c>
      <c r="AM23">
        <v>1164</v>
      </c>
      <c r="AN23">
        <v>600</v>
      </c>
      <c r="AO23">
        <v>-2</v>
      </c>
      <c r="AP23">
        <f t="shared" si="9"/>
        <v>1762</v>
      </c>
      <c r="AQ23">
        <v>0</v>
      </c>
      <c r="AR23">
        <f t="shared" si="10"/>
        <v>1762</v>
      </c>
      <c r="AS23">
        <v>16</v>
      </c>
      <c r="AT23">
        <f t="shared" si="11"/>
        <v>6</v>
      </c>
      <c r="AU23">
        <f t="shared" si="12"/>
        <v>110.125</v>
      </c>
      <c r="AV23" t="s">
        <v>20</v>
      </c>
      <c r="AW23">
        <v>20</v>
      </c>
      <c r="AX23">
        <v>0</v>
      </c>
      <c r="AY23">
        <v>-18</v>
      </c>
      <c r="AZ23">
        <f t="shared" si="13"/>
        <v>2</v>
      </c>
      <c r="BA23">
        <v>0</v>
      </c>
      <c r="BB23">
        <f t="shared" si="14"/>
        <v>2</v>
      </c>
      <c r="BC23">
        <v>13</v>
      </c>
      <c r="BD23">
        <f t="shared" si="15"/>
        <v>7</v>
      </c>
      <c r="BE23">
        <f t="shared" si="16"/>
        <v>0.15384615384615385</v>
      </c>
      <c r="BF23" t="s">
        <v>21</v>
      </c>
      <c r="BG23">
        <v>370</v>
      </c>
      <c r="BH23">
        <v>300</v>
      </c>
      <c r="BI23">
        <v>0</v>
      </c>
      <c r="BJ23">
        <f t="shared" si="17"/>
        <v>670</v>
      </c>
      <c r="BK23">
        <v>0</v>
      </c>
      <c r="BL23">
        <f t="shared" si="18"/>
        <v>670</v>
      </c>
      <c r="BM23">
        <v>6</v>
      </c>
      <c r="BN23">
        <f t="shared" si="19"/>
        <v>5</v>
      </c>
      <c r="BO23">
        <f t="shared" si="20"/>
        <v>111.66666666666667</v>
      </c>
      <c r="BP23" t="s">
        <v>22</v>
      </c>
      <c r="BQ23">
        <v>774</v>
      </c>
      <c r="BR23">
        <v>0</v>
      </c>
      <c r="BS23">
        <v>-20</v>
      </c>
      <c r="BT23">
        <f t="shared" si="21"/>
        <v>754</v>
      </c>
      <c r="BU23">
        <v>0</v>
      </c>
      <c r="BV23">
        <f t="shared" si="22"/>
        <v>754</v>
      </c>
      <c r="BW23">
        <v>8</v>
      </c>
      <c r="BX23">
        <f t="shared" si="23"/>
        <v>5</v>
      </c>
      <c r="BY23">
        <f t="shared" si="24"/>
        <v>94.25</v>
      </c>
      <c r="BZ23" t="s">
        <v>23</v>
      </c>
      <c r="CA23">
        <v>30643</v>
      </c>
    </row>
    <row r="24" spans="1:79" ht="17.25" customHeight="1" x14ac:dyDescent="0.3">
      <c r="A24" s="2">
        <v>44558</v>
      </c>
      <c r="B24" t="s">
        <v>70</v>
      </c>
      <c r="C24" t="s">
        <v>71</v>
      </c>
      <c r="D24" t="s">
        <v>27</v>
      </c>
      <c r="E24" t="s">
        <v>4</v>
      </c>
      <c r="F24">
        <v>1140</v>
      </c>
      <c r="G24">
        <v>0</v>
      </c>
      <c r="H24">
        <v>0</v>
      </c>
      <c r="I24">
        <v>-30</v>
      </c>
      <c r="J24">
        <f t="shared" si="0"/>
        <v>1110</v>
      </c>
      <c r="K24">
        <v>0</v>
      </c>
      <c r="L24">
        <f t="shared" si="1"/>
        <v>1110</v>
      </c>
      <c r="M24">
        <v>94</v>
      </c>
      <c r="N24">
        <v>1</v>
      </c>
      <c r="O24">
        <f t="shared" si="2"/>
        <v>11.808510638297872</v>
      </c>
      <c r="P24" t="s">
        <v>15</v>
      </c>
      <c r="Q24">
        <v>1044</v>
      </c>
      <c r="R24">
        <v>0</v>
      </c>
      <c r="S24">
        <v>0</v>
      </c>
      <c r="T24">
        <v>-6</v>
      </c>
      <c r="U24">
        <f t="shared" si="3"/>
        <v>1038</v>
      </c>
      <c r="V24">
        <v>0</v>
      </c>
      <c r="W24">
        <f t="shared" si="4"/>
        <v>1038</v>
      </c>
      <c r="X24">
        <v>23</v>
      </c>
      <c r="Y24">
        <v>2</v>
      </c>
      <c r="Z24">
        <f t="shared" si="5"/>
        <v>45.130434782608695</v>
      </c>
      <c r="AA24" t="s">
        <v>16</v>
      </c>
      <c r="AB24">
        <v>2373</v>
      </c>
      <c r="AC24">
        <v>0</v>
      </c>
      <c r="AE24">
        <v>-25</v>
      </c>
      <c r="AF24">
        <f t="shared" si="6"/>
        <v>2348</v>
      </c>
      <c r="AG24">
        <v>0</v>
      </c>
      <c r="AH24">
        <f t="shared" si="7"/>
        <v>2348</v>
      </c>
      <c r="AI24">
        <v>59</v>
      </c>
      <c r="AJ24">
        <f t="shared" si="8"/>
        <v>6</v>
      </c>
      <c r="AK24">
        <f t="shared" si="25"/>
        <v>39.796610169491522</v>
      </c>
      <c r="AL24" t="s">
        <v>19</v>
      </c>
      <c r="AM24">
        <v>2155</v>
      </c>
      <c r="AN24">
        <v>0</v>
      </c>
      <c r="AO24">
        <v>-38</v>
      </c>
      <c r="AP24">
        <f t="shared" si="9"/>
        <v>2117</v>
      </c>
      <c r="AQ24">
        <v>0</v>
      </c>
      <c r="AR24">
        <f t="shared" si="10"/>
        <v>2117</v>
      </c>
      <c r="AS24">
        <v>82</v>
      </c>
      <c r="AT24">
        <f t="shared" si="11"/>
        <v>6</v>
      </c>
      <c r="AU24">
        <f t="shared" si="12"/>
        <v>25.817073170731707</v>
      </c>
      <c r="AV24" t="s">
        <v>20</v>
      </c>
      <c r="AW24">
        <v>3087</v>
      </c>
      <c r="AX24">
        <v>0</v>
      </c>
      <c r="AY24">
        <v>-80</v>
      </c>
      <c r="AZ24">
        <f t="shared" si="13"/>
        <v>3007</v>
      </c>
      <c r="BA24">
        <v>0</v>
      </c>
      <c r="BB24">
        <f t="shared" si="14"/>
        <v>3007</v>
      </c>
      <c r="BC24">
        <v>72</v>
      </c>
      <c r="BD24">
        <f t="shared" si="15"/>
        <v>7</v>
      </c>
      <c r="BE24">
        <f t="shared" si="16"/>
        <v>41.763888888888886</v>
      </c>
      <c r="BF24" t="s">
        <v>21</v>
      </c>
      <c r="BG24">
        <v>677</v>
      </c>
      <c r="BH24">
        <v>0</v>
      </c>
      <c r="BI24">
        <v>-22</v>
      </c>
      <c r="BJ24">
        <f t="shared" si="17"/>
        <v>655</v>
      </c>
      <c r="BK24">
        <v>0</v>
      </c>
      <c r="BL24">
        <f t="shared" si="18"/>
        <v>655</v>
      </c>
      <c r="BM24">
        <v>45</v>
      </c>
      <c r="BN24">
        <f t="shared" si="19"/>
        <v>5</v>
      </c>
      <c r="BO24">
        <f t="shared" si="20"/>
        <v>14.555555555555555</v>
      </c>
      <c r="BP24" t="s">
        <v>22</v>
      </c>
      <c r="BQ24">
        <v>3708</v>
      </c>
      <c r="BR24">
        <v>0</v>
      </c>
      <c r="BS24">
        <v>-30</v>
      </c>
      <c r="BT24">
        <f t="shared" si="21"/>
        <v>3678</v>
      </c>
      <c r="BU24">
        <v>0</v>
      </c>
      <c r="BV24">
        <f t="shared" si="22"/>
        <v>3678</v>
      </c>
      <c r="BW24">
        <v>41</v>
      </c>
      <c r="BX24">
        <f t="shared" si="23"/>
        <v>5</v>
      </c>
      <c r="BY24">
        <f t="shared" si="24"/>
        <v>89.707317073170728</v>
      </c>
      <c r="BZ24" t="s">
        <v>23</v>
      </c>
      <c r="CA24">
        <v>29700</v>
      </c>
    </row>
    <row r="25" spans="1:79" ht="17.25" customHeight="1" x14ac:dyDescent="0.3">
      <c r="A25" s="2">
        <v>44558</v>
      </c>
      <c r="B25" t="s">
        <v>72</v>
      </c>
      <c r="C25" t="s">
        <v>73</v>
      </c>
      <c r="D25" t="s">
        <v>27</v>
      </c>
      <c r="E25" t="s">
        <v>4</v>
      </c>
      <c r="F25">
        <v>526</v>
      </c>
      <c r="G25">
        <v>0</v>
      </c>
      <c r="H25">
        <v>0</v>
      </c>
      <c r="I25">
        <v>-10</v>
      </c>
      <c r="J25">
        <f t="shared" si="0"/>
        <v>516</v>
      </c>
      <c r="K25">
        <v>0</v>
      </c>
      <c r="L25">
        <f t="shared" si="1"/>
        <v>516</v>
      </c>
      <c r="M25">
        <v>33</v>
      </c>
      <c r="N25">
        <v>1</v>
      </c>
      <c r="O25">
        <f t="shared" si="2"/>
        <v>15.636363636363637</v>
      </c>
      <c r="P25" t="s">
        <v>15</v>
      </c>
      <c r="Q25">
        <v>175</v>
      </c>
      <c r="R25">
        <v>0</v>
      </c>
      <c r="S25">
        <v>0</v>
      </c>
      <c r="T25">
        <v>0</v>
      </c>
      <c r="U25">
        <f t="shared" si="3"/>
        <v>175</v>
      </c>
      <c r="V25">
        <v>0</v>
      </c>
      <c r="W25">
        <f t="shared" si="4"/>
        <v>175</v>
      </c>
      <c r="X25">
        <v>8</v>
      </c>
      <c r="Y25">
        <v>2</v>
      </c>
      <c r="Z25">
        <f t="shared" si="5"/>
        <v>21.875</v>
      </c>
      <c r="AA25" t="s">
        <v>16</v>
      </c>
      <c r="AB25">
        <v>798</v>
      </c>
      <c r="AC25">
        <v>0</v>
      </c>
      <c r="AE25">
        <v>-11</v>
      </c>
      <c r="AF25">
        <f t="shared" si="6"/>
        <v>787</v>
      </c>
      <c r="AG25">
        <v>0</v>
      </c>
      <c r="AH25">
        <f t="shared" si="7"/>
        <v>787</v>
      </c>
      <c r="AI25">
        <v>26</v>
      </c>
      <c r="AJ25">
        <f t="shared" si="8"/>
        <v>6</v>
      </c>
      <c r="AK25">
        <f t="shared" si="25"/>
        <v>30.26923076923077</v>
      </c>
      <c r="AL25" t="s">
        <v>19</v>
      </c>
      <c r="AM25">
        <v>1029</v>
      </c>
      <c r="AN25">
        <v>1700</v>
      </c>
      <c r="AO25">
        <v>-57</v>
      </c>
      <c r="AP25">
        <f t="shared" si="9"/>
        <v>2672</v>
      </c>
      <c r="AQ25">
        <v>0</v>
      </c>
      <c r="AR25">
        <f t="shared" si="10"/>
        <v>2672</v>
      </c>
      <c r="AS25">
        <v>30</v>
      </c>
      <c r="AT25">
        <f t="shared" si="11"/>
        <v>6</v>
      </c>
      <c r="AU25">
        <f t="shared" si="12"/>
        <v>89.066666666666663</v>
      </c>
      <c r="AV25" t="s">
        <v>20</v>
      </c>
      <c r="AW25">
        <v>827</v>
      </c>
      <c r="AX25">
        <v>0</v>
      </c>
      <c r="AY25">
        <v>-98</v>
      </c>
      <c r="AZ25">
        <f t="shared" si="13"/>
        <v>729</v>
      </c>
      <c r="BA25">
        <v>0</v>
      </c>
      <c r="BB25">
        <f t="shared" si="14"/>
        <v>729</v>
      </c>
      <c r="BC25">
        <v>15</v>
      </c>
      <c r="BD25">
        <f t="shared" si="15"/>
        <v>7</v>
      </c>
      <c r="BE25">
        <f t="shared" si="16"/>
        <v>48.6</v>
      </c>
      <c r="BF25" t="s">
        <v>21</v>
      </c>
      <c r="BG25">
        <v>1179</v>
      </c>
      <c r="BH25">
        <v>0</v>
      </c>
      <c r="BI25">
        <v>-20</v>
      </c>
      <c r="BJ25">
        <f t="shared" si="17"/>
        <v>1159</v>
      </c>
      <c r="BK25">
        <v>0</v>
      </c>
      <c r="BL25">
        <f t="shared" si="18"/>
        <v>1159</v>
      </c>
      <c r="BM25">
        <v>14</v>
      </c>
      <c r="BN25">
        <f t="shared" si="19"/>
        <v>5</v>
      </c>
      <c r="BO25">
        <f t="shared" si="20"/>
        <v>82.785714285714292</v>
      </c>
      <c r="BP25" t="s">
        <v>22</v>
      </c>
      <c r="BQ25">
        <v>390</v>
      </c>
      <c r="BR25">
        <v>75</v>
      </c>
      <c r="BS25">
        <v>-20</v>
      </c>
      <c r="BT25">
        <f t="shared" si="21"/>
        <v>445</v>
      </c>
      <c r="BU25">
        <v>0</v>
      </c>
      <c r="BV25">
        <f t="shared" si="22"/>
        <v>445</v>
      </c>
      <c r="BW25">
        <v>24</v>
      </c>
      <c r="BX25">
        <f t="shared" si="23"/>
        <v>5</v>
      </c>
      <c r="BY25">
        <f t="shared" si="24"/>
        <v>18.541666666666668</v>
      </c>
      <c r="BZ25" t="s">
        <v>23</v>
      </c>
      <c r="CA25">
        <v>8700</v>
      </c>
    </row>
    <row r="26" spans="1:79" ht="17.25" customHeight="1" x14ac:dyDescent="0.3">
      <c r="A26" s="2">
        <v>44558</v>
      </c>
      <c r="B26" t="s">
        <v>74</v>
      </c>
      <c r="C26" t="s">
        <v>75</v>
      </c>
      <c r="D26" t="s">
        <v>27</v>
      </c>
      <c r="E26" t="s">
        <v>4</v>
      </c>
      <c r="F26">
        <v>3328</v>
      </c>
      <c r="G26">
        <v>1617</v>
      </c>
      <c r="H26">
        <v>0</v>
      </c>
      <c r="I26">
        <v>-641</v>
      </c>
      <c r="J26">
        <f t="shared" si="0"/>
        <v>4304</v>
      </c>
      <c r="K26">
        <v>0</v>
      </c>
      <c r="L26">
        <f t="shared" si="1"/>
        <v>4304</v>
      </c>
      <c r="M26">
        <v>825</v>
      </c>
      <c r="N26">
        <v>1</v>
      </c>
      <c r="O26">
        <f t="shared" si="2"/>
        <v>5.2169696969696968</v>
      </c>
      <c r="P26" t="s">
        <v>15</v>
      </c>
      <c r="Q26">
        <v>1352</v>
      </c>
      <c r="R26">
        <v>2026</v>
      </c>
      <c r="S26">
        <v>0</v>
      </c>
      <c r="T26">
        <v>-106</v>
      </c>
      <c r="U26">
        <f t="shared" si="3"/>
        <v>3272</v>
      </c>
      <c r="V26">
        <v>0</v>
      </c>
      <c r="W26">
        <f t="shared" si="4"/>
        <v>3272</v>
      </c>
      <c r="X26">
        <v>165</v>
      </c>
      <c r="Y26">
        <v>2</v>
      </c>
      <c r="Z26">
        <f>IFERROR(W26/X26,0)</f>
        <v>19.830303030303032</v>
      </c>
      <c r="AA26" t="s">
        <v>16</v>
      </c>
      <c r="AB26">
        <v>6379</v>
      </c>
      <c r="AC26">
        <v>0</v>
      </c>
      <c r="AE26">
        <v>-81</v>
      </c>
      <c r="AF26">
        <f t="shared" si="6"/>
        <v>6298</v>
      </c>
      <c r="AG26">
        <v>0</v>
      </c>
      <c r="AH26">
        <f t="shared" si="7"/>
        <v>6298</v>
      </c>
      <c r="AI26">
        <v>224</v>
      </c>
      <c r="AJ26">
        <f t="shared" si="8"/>
        <v>6</v>
      </c>
      <c r="AK26">
        <f t="shared" si="25"/>
        <v>28.116071428571427</v>
      </c>
      <c r="AL26" t="s">
        <v>19</v>
      </c>
      <c r="AM26">
        <v>2862</v>
      </c>
      <c r="AN26">
        <v>1210</v>
      </c>
      <c r="AO26">
        <v>-15</v>
      </c>
      <c r="AP26">
        <f t="shared" si="9"/>
        <v>4057</v>
      </c>
      <c r="AQ26">
        <v>0</v>
      </c>
      <c r="AR26">
        <f t="shared" si="10"/>
        <v>4057</v>
      </c>
      <c r="AS26">
        <v>91</v>
      </c>
      <c r="AT26">
        <f t="shared" si="11"/>
        <v>6</v>
      </c>
      <c r="AU26">
        <f t="shared" si="12"/>
        <v>44.582417582417584</v>
      </c>
      <c r="AV26" t="s">
        <v>20</v>
      </c>
      <c r="AW26">
        <v>2418</v>
      </c>
      <c r="AX26">
        <v>760</v>
      </c>
      <c r="AY26">
        <v>-30</v>
      </c>
      <c r="AZ26">
        <f t="shared" si="13"/>
        <v>3148</v>
      </c>
      <c r="BA26">
        <v>0</v>
      </c>
      <c r="BB26">
        <f t="shared" si="14"/>
        <v>3148</v>
      </c>
      <c r="BC26">
        <v>80</v>
      </c>
      <c r="BD26">
        <f t="shared" si="15"/>
        <v>7</v>
      </c>
      <c r="BE26">
        <f t="shared" si="16"/>
        <v>39.35</v>
      </c>
      <c r="BF26" t="s">
        <v>21</v>
      </c>
      <c r="BG26">
        <v>117</v>
      </c>
      <c r="BH26">
        <v>2900</v>
      </c>
      <c r="BI26">
        <v>-35</v>
      </c>
      <c r="BJ26">
        <f t="shared" si="17"/>
        <v>2982</v>
      </c>
      <c r="BK26">
        <v>0</v>
      </c>
      <c r="BL26">
        <f t="shared" si="18"/>
        <v>2982</v>
      </c>
      <c r="BM26">
        <v>90</v>
      </c>
      <c r="BN26">
        <f t="shared" si="19"/>
        <v>5</v>
      </c>
      <c r="BO26">
        <f t="shared" si="20"/>
        <v>33.133333333333333</v>
      </c>
      <c r="BP26" t="s">
        <v>22</v>
      </c>
      <c r="BQ26">
        <v>2507</v>
      </c>
      <c r="BR26">
        <v>2053</v>
      </c>
      <c r="BS26">
        <v>-50</v>
      </c>
      <c r="BT26">
        <f t="shared" si="21"/>
        <v>4510</v>
      </c>
      <c r="BU26">
        <v>0</v>
      </c>
      <c r="BV26">
        <f t="shared" si="22"/>
        <v>4510</v>
      </c>
      <c r="BW26">
        <v>101</v>
      </c>
      <c r="BX26">
        <f t="shared" si="23"/>
        <v>5</v>
      </c>
      <c r="BY26">
        <f t="shared" si="24"/>
        <v>44.653465346534652</v>
      </c>
      <c r="BZ26" t="s">
        <v>23</v>
      </c>
      <c r="CA26">
        <v>-3000</v>
      </c>
    </row>
    <row r="27" spans="1:79" ht="17.25" customHeight="1" x14ac:dyDescent="0.3">
      <c r="A27" s="2">
        <v>44558</v>
      </c>
      <c r="B27" t="s">
        <v>76</v>
      </c>
      <c r="C27" t="s">
        <v>77</v>
      </c>
      <c r="D27" t="s">
        <v>27</v>
      </c>
      <c r="E27" t="s">
        <v>4</v>
      </c>
      <c r="F27">
        <v>977</v>
      </c>
      <c r="G27">
        <v>0</v>
      </c>
      <c r="H27">
        <v>0</v>
      </c>
      <c r="I27">
        <v>-50</v>
      </c>
      <c r="J27">
        <f t="shared" si="0"/>
        <v>927</v>
      </c>
      <c r="K27">
        <v>0</v>
      </c>
      <c r="L27">
        <f t="shared" si="1"/>
        <v>927</v>
      </c>
      <c r="M27">
        <v>60</v>
      </c>
      <c r="N27">
        <v>1</v>
      </c>
      <c r="O27">
        <f t="shared" si="2"/>
        <v>15.45</v>
      </c>
      <c r="P27" t="s">
        <v>15</v>
      </c>
      <c r="Q27">
        <v>668</v>
      </c>
      <c r="R27">
        <v>0</v>
      </c>
      <c r="S27">
        <v>0</v>
      </c>
      <c r="T27">
        <v>0</v>
      </c>
      <c r="U27">
        <f t="shared" si="3"/>
        <v>668</v>
      </c>
      <c r="V27">
        <v>0</v>
      </c>
      <c r="W27">
        <f t="shared" si="4"/>
        <v>668</v>
      </c>
      <c r="X27">
        <v>11</v>
      </c>
      <c r="Y27">
        <v>2</v>
      </c>
      <c r="Z27">
        <f t="shared" si="5"/>
        <v>60.727272727272727</v>
      </c>
      <c r="AA27" t="s">
        <v>16</v>
      </c>
      <c r="AB27">
        <v>1544</v>
      </c>
      <c r="AC27">
        <v>0</v>
      </c>
      <c r="AE27">
        <v>-10</v>
      </c>
      <c r="AF27">
        <f t="shared" si="6"/>
        <v>1534</v>
      </c>
      <c r="AG27">
        <v>0</v>
      </c>
      <c r="AH27">
        <f t="shared" si="7"/>
        <v>1534</v>
      </c>
      <c r="AI27">
        <v>40</v>
      </c>
      <c r="AJ27">
        <f t="shared" si="8"/>
        <v>6</v>
      </c>
      <c r="AK27">
        <f t="shared" si="25"/>
        <v>38.35</v>
      </c>
      <c r="AL27" t="s">
        <v>19</v>
      </c>
      <c r="AM27">
        <v>861</v>
      </c>
      <c r="AN27">
        <v>0</v>
      </c>
      <c r="AO27">
        <v>0</v>
      </c>
      <c r="AP27">
        <f t="shared" si="9"/>
        <v>861</v>
      </c>
      <c r="AQ27">
        <v>0</v>
      </c>
      <c r="AR27">
        <f t="shared" si="10"/>
        <v>861</v>
      </c>
      <c r="AS27">
        <v>11</v>
      </c>
      <c r="AT27">
        <f t="shared" si="11"/>
        <v>6</v>
      </c>
      <c r="AU27">
        <f t="shared" si="12"/>
        <v>78.272727272727266</v>
      </c>
      <c r="AV27" t="s">
        <v>20</v>
      </c>
      <c r="AW27">
        <v>1435</v>
      </c>
      <c r="AX27">
        <v>0</v>
      </c>
      <c r="AY27">
        <v>-60</v>
      </c>
      <c r="AZ27">
        <f t="shared" si="13"/>
        <v>1375</v>
      </c>
      <c r="BA27">
        <v>0</v>
      </c>
      <c r="BB27">
        <f t="shared" si="14"/>
        <v>1375</v>
      </c>
      <c r="BC27">
        <v>32</v>
      </c>
      <c r="BD27">
        <f t="shared" si="15"/>
        <v>7</v>
      </c>
      <c r="BE27">
        <f t="shared" si="16"/>
        <v>42.96875</v>
      </c>
      <c r="BF27" t="s">
        <v>21</v>
      </c>
      <c r="BG27">
        <v>377</v>
      </c>
      <c r="BH27">
        <v>0</v>
      </c>
      <c r="BI27">
        <v>0</v>
      </c>
      <c r="BJ27">
        <f t="shared" si="17"/>
        <v>377</v>
      </c>
      <c r="BK27">
        <v>0</v>
      </c>
      <c r="BL27">
        <f t="shared" si="18"/>
        <v>377</v>
      </c>
      <c r="BM27">
        <v>13</v>
      </c>
      <c r="BN27">
        <f t="shared" si="19"/>
        <v>5</v>
      </c>
      <c r="BO27">
        <f t="shared" si="20"/>
        <v>29</v>
      </c>
      <c r="BP27" t="s">
        <v>22</v>
      </c>
      <c r="BQ27">
        <v>1471</v>
      </c>
      <c r="BR27">
        <v>0</v>
      </c>
      <c r="BS27">
        <v>-40</v>
      </c>
      <c r="BT27">
        <f t="shared" si="21"/>
        <v>1431</v>
      </c>
      <c r="BU27">
        <v>0</v>
      </c>
      <c r="BV27">
        <f t="shared" si="22"/>
        <v>1431</v>
      </c>
      <c r="BW27">
        <v>17</v>
      </c>
      <c r="BX27">
        <f t="shared" si="23"/>
        <v>5</v>
      </c>
      <c r="BY27">
        <f t="shared" si="24"/>
        <v>84.17647058823529</v>
      </c>
      <c r="BZ27" t="s">
        <v>23</v>
      </c>
      <c r="CA27">
        <v>9300</v>
      </c>
    </row>
    <row r="28" spans="1:79" ht="17.25" customHeight="1" x14ac:dyDescent="0.3">
      <c r="A28" s="2">
        <v>44558</v>
      </c>
      <c r="B28" t="s">
        <v>78</v>
      </c>
      <c r="C28" t="s">
        <v>79</v>
      </c>
      <c r="D28" t="s">
        <v>27</v>
      </c>
      <c r="E28" t="s">
        <v>4</v>
      </c>
      <c r="F28">
        <v>732</v>
      </c>
      <c r="G28">
        <v>0</v>
      </c>
      <c r="H28">
        <v>0</v>
      </c>
      <c r="I28">
        <v>0</v>
      </c>
      <c r="J28">
        <f t="shared" si="0"/>
        <v>732</v>
      </c>
      <c r="K28">
        <v>0</v>
      </c>
      <c r="L28">
        <f t="shared" si="1"/>
        <v>732</v>
      </c>
      <c r="M28">
        <v>27</v>
      </c>
      <c r="N28">
        <v>1</v>
      </c>
      <c r="O28">
        <f t="shared" si="2"/>
        <v>27.111111111111111</v>
      </c>
      <c r="P28" t="s">
        <v>15</v>
      </c>
      <c r="Q28">
        <v>487</v>
      </c>
      <c r="R28">
        <v>0</v>
      </c>
      <c r="S28">
        <v>0</v>
      </c>
      <c r="T28">
        <v>0</v>
      </c>
      <c r="U28">
        <f t="shared" si="3"/>
        <v>487</v>
      </c>
      <c r="V28">
        <v>0</v>
      </c>
      <c r="W28">
        <f t="shared" si="4"/>
        <v>487</v>
      </c>
      <c r="X28">
        <v>5</v>
      </c>
      <c r="Y28">
        <v>2</v>
      </c>
      <c r="Z28">
        <f t="shared" si="5"/>
        <v>97.4</v>
      </c>
      <c r="AA28" t="s">
        <v>16</v>
      </c>
      <c r="AB28">
        <v>1736</v>
      </c>
      <c r="AC28">
        <v>0</v>
      </c>
      <c r="AE28">
        <v>-190</v>
      </c>
      <c r="AF28">
        <f t="shared" si="6"/>
        <v>1546</v>
      </c>
      <c r="AG28">
        <v>0</v>
      </c>
      <c r="AH28">
        <f t="shared" si="7"/>
        <v>1546</v>
      </c>
      <c r="AI28">
        <v>52</v>
      </c>
      <c r="AJ28">
        <f t="shared" si="8"/>
        <v>6</v>
      </c>
      <c r="AK28">
        <f t="shared" si="25"/>
        <v>29.73076923076923</v>
      </c>
      <c r="AL28" t="s">
        <v>19</v>
      </c>
      <c r="AM28">
        <v>813</v>
      </c>
      <c r="AN28">
        <v>0</v>
      </c>
      <c r="AO28">
        <v>0</v>
      </c>
      <c r="AP28">
        <f t="shared" si="9"/>
        <v>813</v>
      </c>
      <c r="AQ28">
        <v>0</v>
      </c>
      <c r="AR28">
        <f t="shared" si="10"/>
        <v>813</v>
      </c>
      <c r="AS28">
        <v>11</v>
      </c>
      <c r="AT28">
        <f t="shared" si="11"/>
        <v>6</v>
      </c>
      <c r="AU28">
        <f t="shared" si="12"/>
        <v>73.909090909090907</v>
      </c>
      <c r="AV28" t="s">
        <v>20</v>
      </c>
      <c r="AW28">
        <v>1593</v>
      </c>
      <c r="AX28">
        <v>0</v>
      </c>
      <c r="AY28">
        <v>-40</v>
      </c>
      <c r="AZ28">
        <f t="shared" si="13"/>
        <v>1553</v>
      </c>
      <c r="BA28">
        <v>0</v>
      </c>
      <c r="BB28">
        <f t="shared" si="14"/>
        <v>1553</v>
      </c>
      <c r="BC28">
        <v>38</v>
      </c>
      <c r="BD28">
        <f t="shared" si="15"/>
        <v>7</v>
      </c>
      <c r="BE28">
        <f t="shared" si="16"/>
        <v>40.868421052631582</v>
      </c>
      <c r="BF28" t="s">
        <v>21</v>
      </c>
      <c r="BG28">
        <v>1094</v>
      </c>
      <c r="BH28">
        <v>0</v>
      </c>
      <c r="BI28">
        <v>-25</v>
      </c>
      <c r="BJ28">
        <f t="shared" si="17"/>
        <v>1069</v>
      </c>
      <c r="BK28">
        <v>0</v>
      </c>
      <c r="BL28">
        <f t="shared" si="18"/>
        <v>1069</v>
      </c>
      <c r="BM28">
        <v>16</v>
      </c>
      <c r="BN28">
        <f t="shared" si="19"/>
        <v>5</v>
      </c>
      <c r="BO28">
        <f t="shared" si="20"/>
        <v>66.8125</v>
      </c>
      <c r="BP28" t="s">
        <v>22</v>
      </c>
      <c r="BQ28">
        <v>1439</v>
      </c>
      <c r="BR28">
        <v>0</v>
      </c>
      <c r="BS28">
        <v>-32</v>
      </c>
      <c r="BT28">
        <f t="shared" si="21"/>
        <v>1407</v>
      </c>
      <c r="BU28">
        <v>0</v>
      </c>
      <c r="BV28">
        <f t="shared" si="22"/>
        <v>1407</v>
      </c>
      <c r="BW28">
        <v>5</v>
      </c>
      <c r="BX28">
        <f t="shared" si="23"/>
        <v>5</v>
      </c>
      <c r="BY28">
        <f t="shared" si="24"/>
        <v>281.39999999999998</v>
      </c>
      <c r="BZ28" t="s">
        <v>23</v>
      </c>
      <c r="CA28">
        <v>1500</v>
      </c>
    </row>
    <row r="29" spans="1:79" ht="17.25" customHeight="1" x14ac:dyDescent="0.3">
      <c r="A29" s="2">
        <v>44558</v>
      </c>
      <c r="B29" t="s">
        <v>80</v>
      </c>
      <c r="C29" t="s">
        <v>81</v>
      </c>
      <c r="D29" t="s">
        <v>27</v>
      </c>
      <c r="E29" t="s">
        <v>4</v>
      </c>
      <c r="F29">
        <v>1056</v>
      </c>
      <c r="G29">
        <v>0</v>
      </c>
      <c r="H29">
        <v>0</v>
      </c>
      <c r="I29">
        <v>-20</v>
      </c>
      <c r="J29">
        <f t="shared" si="0"/>
        <v>1036</v>
      </c>
      <c r="K29">
        <v>0</v>
      </c>
      <c r="L29">
        <f t="shared" si="1"/>
        <v>1036</v>
      </c>
      <c r="M29">
        <v>30</v>
      </c>
      <c r="N29">
        <v>1</v>
      </c>
      <c r="O29">
        <f t="shared" si="2"/>
        <v>34.533333333333331</v>
      </c>
      <c r="P29" t="s">
        <v>15</v>
      </c>
      <c r="Q29">
        <v>216</v>
      </c>
      <c r="R29">
        <v>0</v>
      </c>
      <c r="S29">
        <v>0</v>
      </c>
      <c r="T29">
        <v>0</v>
      </c>
      <c r="U29">
        <f t="shared" si="3"/>
        <v>216</v>
      </c>
      <c r="V29">
        <v>0</v>
      </c>
      <c r="W29">
        <f t="shared" si="4"/>
        <v>216</v>
      </c>
      <c r="X29">
        <v>7</v>
      </c>
      <c r="Y29">
        <v>2</v>
      </c>
      <c r="Z29">
        <f t="shared" si="5"/>
        <v>30.857142857142858</v>
      </c>
      <c r="AA29" t="s">
        <v>16</v>
      </c>
      <c r="AB29">
        <v>2036</v>
      </c>
      <c r="AC29">
        <v>0</v>
      </c>
      <c r="AE29">
        <v>-184</v>
      </c>
      <c r="AF29">
        <f t="shared" si="6"/>
        <v>1852</v>
      </c>
      <c r="AG29">
        <v>0</v>
      </c>
      <c r="AH29">
        <f t="shared" si="7"/>
        <v>1852</v>
      </c>
      <c r="AI29">
        <v>99</v>
      </c>
      <c r="AJ29">
        <f t="shared" si="8"/>
        <v>6</v>
      </c>
      <c r="AK29">
        <f t="shared" si="25"/>
        <v>18.707070707070706</v>
      </c>
      <c r="AL29" t="s">
        <v>19</v>
      </c>
      <c r="AM29">
        <v>1413</v>
      </c>
      <c r="AN29">
        <v>70</v>
      </c>
      <c r="AO29">
        <v>0</v>
      </c>
      <c r="AP29">
        <f t="shared" si="9"/>
        <v>1483</v>
      </c>
      <c r="AQ29">
        <v>0</v>
      </c>
      <c r="AR29">
        <f t="shared" si="10"/>
        <v>1483</v>
      </c>
      <c r="AS29">
        <v>40</v>
      </c>
      <c r="AT29">
        <f t="shared" si="11"/>
        <v>6</v>
      </c>
      <c r="AU29">
        <f t="shared" si="12"/>
        <v>37.075000000000003</v>
      </c>
      <c r="AV29" t="s">
        <v>20</v>
      </c>
      <c r="AW29">
        <v>3217</v>
      </c>
      <c r="AX29">
        <v>0</v>
      </c>
      <c r="AY29">
        <v>-80</v>
      </c>
      <c r="AZ29">
        <f t="shared" si="13"/>
        <v>3137</v>
      </c>
      <c r="BA29">
        <v>0</v>
      </c>
      <c r="BB29">
        <f t="shared" si="14"/>
        <v>3137</v>
      </c>
      <c r="BC29">
        <v>77</v>
      </c>
      <c r="BD29">
        <f t="shared" si="15"/>
        <v>7</v>
      </c>
      <c r="BE29">
        <f t="shared" si="16"/>
        <v>40.740259740259738</v>
      </c>
      <c r="BF29" t="s">
        <v>21</v>
      </c>
      <c r="BG29">
        <v>890</v>
      </c>
      <c r="BH29">
        <v>40</v>
      </c>
      <c r="BI29">
        <v>-10</v>
      </c>
      <c r="BJ29">
        <f t="shared" si="17"/>
        <v>920</v>
      </c>
      <c r="BK29">
        <v>0</v>
      </c>
      <c r="BL29">
        <f t="shared" si="18"/>
        <v>920</v>
      </c>
      <c r="BM29">
        <v>29</v>
      </c>
      <c r="BN29">
        <f t="shared" si="19"/>
        <v>5</v>
      </c>
      <c r="BO29">
        <f t="shared" si="20"/>
        <v>31.724137931034484</v>
      </c>
      <c r="BP29" t="s">
        <v>22</v>
      </c>
      <c r="BQ29">
        <v>1583</v>
      </c>
      <c r="BR29">
        <v>0</v>
      </c>
      <c r="BS29">
        <v>-81</v>
      </c>
      <c r="BT29">
        <f t="shared" si="21"/>
        <v>1502</v>
      </c>
      <c r="BU29">
        <v>0</v>
      </c>
      <c r="BV29">
        <f t="shared" si="22"/>
        <v>1502</v>
      </c>
      <c r="BW29">
        <v>14</v>
      </c>
      <c r="BX29">
        <f t="shared" si="23"/>
        <v>5</v>
      </c>
      <c r="BY29">
        <f t="shared" si="24"/>
        <v>107.28571428571429</v>
      </c>
      <c r="BZ29" t="s">
        <v>23</v>
      </c>
      <c r="CA29">
        <v>0</v>
      </c>
    </row>
    <row r="30" spans="1:79" ht="17.25" customHeight="1" x14ac:dyDescent="0.3">
      <c r="A30" s="2">
        <v>44558</v>
      </c>
      <c r="B30" t="s">
        <v>82</v>
      </c>
      <c r="C30" t="s">
        <v>83</v>
      </c>
      <c r="D30" t="s">
        <v>27</v>
      </c>
      <c r="E30" t="s">
        <v>4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f t="shared" si="1"/>
        <v>0</v>
      </c>
      <c r="M30">
        <v>41</v>
      </c>
      <c r="N30">
        <v>1</v>
      </c>
      <c r="O30">
        <f t="shared" si="2"/>
        <v>0</v>
      </c>
      <c r="P30" t="s">
        <v>15</v>
      </c>
      <c r="Q30">
        <v>76</v>
      </c>
      <c r="R30">
        <v>0</v>
      </c>
      <c r="S30">
        <v>0</v>
      </c>
      <c r="T30">
        <v>0</v>
      </c>
      <c r="U30">
        <f t="shared" si="3"/>
        <v>76</v>
      </c>
      <c r="V30">
        <v>0</v>
      </c>
      <c r="W30">
        <f t="shared" si="4"/>
        <v>76</v>
      </c>
      <c r="X30">
        <v>4</v>
      </c>
      <c r="Y30">
        <v>2</v>
      </c>
      <c r="Z30">
        <f t="shared" si="5"/>
        <v>19</v>
      </c>
      <c r="AA30" t="s">
        <v>16</v>
      </c>
      <c r="AB30">
        <v>3</v>
      </c>
      <c r="AC30">
        <v>0</v>
      </c>
      <c r="AE30">
        <v>0</v>
      </c>
      <c r="AF30">
        <f t="shared" si="6"/>
        <v>3</v>
      </c>
      <c r="AG30">
        <v>0</v>
      </c>
      <c r="AH30">
        <f t="shared" si="7"/>
        <v>3</v>
      </c>
      <c r="AI30">
        <v>52</v>
      </c>
      <c r="AJ30">
        <f t="shared" si="8"/>
        <v>6</v>
      </c>
      <c r="AK30">
        <f t="shared" si="25"/>
        <v>5.7692307692307696E-2</v>
      </c>
      <c r="AL30" t="s">
        <v>19</v>
      </c>
      <c r="AM30">
        <v>0</v>
      </c>
      <c r="AN30">
        <v>0</v>
      </c>
      <c r="AO30">
        <v>0</v>
      </c>
      <c r="AP30">
        <f t="shared" si="9"/>
        <v>0</v>
      </c>
      <c r="AQ30">
        <v>0</v>
      </c>
      <c r="AR30">
        <f t="shared" si="10"/>
        <v>0</v>
      </c>
      <c r="AS30">
        <v>24</v>
      </c>
      <c r="AT30">
        <f t="shared" si="11"/>
        <v>6</v>
      </c>
      <c r="AU30">
        <f t="shared" si="12"/>
        <v>0</v>
      </c>
      <c r="AV30" t="s">
        <v>20</v>
      </c>
      <c r="AW30">
        <v>0</v>
      </c>
      <c r="AX30">
        <v>0</v>
      </c>
      <c r="AY30">
        <v>0</v>
      </c>
      <c r="AZ30">
        <f t="shared" si="13"/>
        <v>0</v>
      </c>
      <c r="BA30">
        <v>0</v>
      </c>
      <c r="BB30">
        <f t="shared" si="14"/>
        <v>0</v>
      </c>
      <c r="BC30">
        <v>32</v>
      </c>
      <c r="BD30">
        <f t="shared" si="15"/>
        <v>7</v>
      </c>
      <c r="BE30">
        <f t="shared" si="16"/>
        <v>0</v>
      </c>
      <c r="BF30" t="s">
        <v>21</v>
      </c>
      <c r="BG30">
        <v>13</v>
      </c>
      <c r="BH30">
        <v>0</v>
      </c>
      <c r="BI30">
        <v>-13</v>
      </c>
      <c r="BJ30">
        <f t="shared" si="17"/>
        <v>0</v>
      </c>
      <c r="BK30">
        <v>0</v>
      </c>
      <c r="BL30">
        <f t="shared" si="18"/>
        <v>0</v>
      </c>
      <c r="BM30">
        <v>15</v>
      </c>
      <c r="BN30">
        <f t="shared" si="19"/>
        <v>5</v>
      </c>
      <c r="BO30">
        <f t="shared" si="20"/>
        <v>0</v>
      </c>
      <c r="BP30" t="s">
        <v>22</v>
      </c>
      <c r="BQ30">
        <v>131</v>
      </c>
      <c r="BR30">
        <v>0</v>
      </c>
      <c r="BS30">
        <v>-32</v>
      </c>
      <c r="BT30">
        <f t="shared" si="21"/>
        <v>99</v>
      </c>
      <c r="BU30">
        <v>0</v>
      </c>
      <c r="BV30">
        <f t="shared" si="22"/>
        <v>99</v>
      </c>
      <c r="BW30">
        <v>11</v>
      </c>
      <c r="BX30">
        <f t="shared" si="23"/>
        <v>5</v>
      </c>
      <c r="BY30">
        <f t="shared" si="24"/>
        <v>9</v>
      </c>
      <c r="BZ30" t="s">
        <v>23</v>
      </c>
      <c r="CA30">
        <v>0</v>
      </c>
    </row>
    <row r="31" spans="1:79" ht="17.25" customHeight="1" x14ac:dyDescent="0.3">
      <c r="A31" s="2">
        <v>44558</v>
      </c>
      <c r="B31" t="s">
        <v>84</v>
      </c>
      <c r="C31" t="s">
        <v>85</v>
      </c>
      <c r="D31" t="s">
        <v>27</v>
      </c>
      <c r="E31" t="s">
        <v>4</v>
      </c>
      <c r="F31">
        <v>1321</v>
      </c>
      <c r="G31">
        <v>56</v>
      </c>
      <c r="H31">
        <v>0</v>
      </c>
      <c r="I31">
        <v>-35</v>
      </c>
      <c r="J31">
        <f t="shared" si="0"/>
        <v>1342</v>
      </c>
      <c r="K31">
        <v>0</v>
      </c>
      <c r="L31">
        <f t="shared" si="1"/>
        <v>1342</v>
      </c>
      <c r="M31">
        <v>168</v>
      </c>
      <c r="N31">
        <v>1</v>
      </c>
      <c r="O31">
        <f t="shared" si="2"/>
        <v>7.9880952380952381</v>
      </c>
      <c r="P31" t="s">
        <v>15</v>
      </c>
      <c r="Q31">
        <v>1157</v>
      </c>
      <c r="R31">
        <v>0</v>
      </c>
      <c r="S31">
        <v>0</v>
      </c>
      <c r="T31">
        <v>0</v>
      </c>
      <c r="U31">
        <f t="shared" si="3"/>
        <v>1157</v>
      </c>
      <c r="V31">
        <v>0</v>
      </c>
      <c r="W31">
        <f t="shared" si="4"/>
        <v>1157</v>
      </c>
      <c r="X31">
        <v>33</v>
      </c>
      <c r="Y31">
        <v>2</v>
      </c>
      <c r="Z31">
        <f t="shared" si="5"/>
        <v>35.060606060606062</v>
      </c>
      <c r="AA31" t="s">
        <v>16</v>
      </c>
      <c r="AB31">
        <v>7721</v>
      </c>
      <c r="AC31">
        <v>0</v>
      </c>
      <c r="AE31">
        <v>-114</v>
      </c>
      <c r="AF31">
        <f t="shared" si="6"/>
        <v>7607</v>
      </c>
      <c r="AG31">
        <v>0</v>
      </c>
      <c r="AH31">
        <f t="shared" si="7"/>
        <v>7607</v>
      </c>
      <c r="AI31">
        <v>308</v>
      </c>
      <c r="AJ31">
        <f t="shared" si="8"/>
        <v>6</v>
      </c>
      <c r="AK31">
        <f t="shared" si="25"/>
        <v>24.698051948051948</v>
      </c>
      <c r="AL31" t="s">
        <v>19</v>
      </c>
      <c r="AM31">
        <v>1725</v>
      </c>
      <c r="AN31">
        <v>345</v>
      </c>
      <c r="AO31">
        <v>-64</v>
      </c>
      <c r="AP31">
        <f t="shared" si="9"/>
        <v>2006</v>
      </c>
      <c r="AQ31">
        <v>0</v>
      </c>
      <c r="AR31">
        <f t="shared" si="10"/>
        <v>2006</v>
      </c>
      <c r="AS31">
        <v>60</v>
      </c>
      <c r="AT31">
        <f t="shared" si="11"/>
        <v>6</v>
      </c>
      <c r="AU31">
        <f t="shared" si="12"/>
        <v>33.43333333333333</v>
      </c>
      <c r="AV31" t="s">
        <v>20</v>
      </c>
      <c r="AW31">
        <v>1864</v>
      </c>
      <c r="AX31">
        <v>0</v>
      </c>
      <c r="AY31">
        <v>-124</v>
      </c>
      <c r="AZ31">
        <f t="shared" si="13"/>
        <v>1740</v>
      </c>
      <c r="BA31">
        <v>0</v>
      </c>
      <c r="BB31">
        <f t="shared" si="14"/>
        <v>1740</v>
      </c>
      <c r="BC31">
        <v>86</v>
      </c>
      <c r="BD31">
        <f t="shared" si="15"/>
        <v>7</v>
      </c>
      <c r="BE31">
        <f t="shared" si="16"/>
        <v>20.232558139534884</v>
      </c>
      <c r="BF31" t="s">
        <v>21</v>
      </c>
      <c r="BG31">
        <v>673</v>
      </c>
      <c r="BH31">
        <v>0</v>
      </c>
      <c r="BI31">
        <v>-60</v>
      </c>
      <c r="BJ31">
        <f t="shared" si="17"/>
        <v>613</v>
      </c>
      <c r="BK31">
        <v>0</v>
      </c>
      <c r="BL31">
        <f t="shared" si="18"/>
        <v>613</v>
      </c>
      <c r="BM31">
        <v>62</v>
      </c>
      <c r="BN31">
        <f t="shared" si="19"/>
        <v>5</v>
      </c>
      <c r="BO31">
        <f t="shared" si="20"/>
        <v>9.887096774193548</v>
      </c>
      <c r="BP31" t="s">
        <v>22</v>
      </c>
      <c r="BQ31">
        <v>1394</v>
      </c>
      <c r="BR31">
        <v>0</v>
      </c>
      <c r="BS31">
        <v>-5</v>
      </c>
      <c r="BT31">
        <f t="shared" si="21"/>
        <v>1389</v>
      </c>
      <c r="BU31">
        <v>0</v>
      </c>
      <c r="BV31">
        <f t="shared" si="22"/>
        <v>1389</v>
      </c>
      <c r="BW31">
        <v>45</v>
      </c>
      <c r="BX31">
        <f t="shared" si="23"/>
        <v>5</v>
      </c>
      <c r="BY31">
        <f t="shared" si="24"/>
        <v>30.866666666666667</v>
      </c>
      <c r="BZ31" t="s">
        <v>23</v>
      </c>
      <c r="CA31">
        <v>18500</v>
      </c>
    </row>
    <row r="32" spans="1:79" ht="17.25" customHeight="1" x14ac:dyDescent="0.3">
      <c r="A32" s="2">
        <v>44558</v>
      </c>
      <c r="B32" t="s">
        <v>86</v>
      </c>
      <c r="C32" t="s">
        <v>87</v>
      </c>
      <c r="D32" t="s">
        <v>27</v>
      </c>
      <c r="E32" t="s">
        <v>4</v>
      </c>
      <c r="F32">
        <v>281</v>
      </c>
      <c r="G32">
        <v>2597</v>
      </c>
      <c r="H32">
        <v>0</v>
      </c>
      <c r="I32">
        <v>0</v>
      </c>
      <c r="J32">
        <f t="shared" si="0"/>
        <v>2878</v>
      </c>
      <c r="K32">
        <v>0</v>
      </c>
      <c r="L32">
        <f t="shared" si="1"/>
        <v>2878</v>
      </c>
      <c r="M32">
        <v>183</v>
      </c>
      <c r="N32">
        <v>1</v>
      </c>
      <c r="O32">
        <f t="shared" si="2"/>
        <v>15.726775956284152</v>
      </c>
      <c r="P32" t="s">
        <v>15</v>
      </c>
      <c r="Q32">
        <v>784</v>
      </c>
      <c r="R32">
        <v>2222</v>
      </c>
      <c r="S32">
        <v>0</v>
      </c>
      <c r="T32">
        <v>0</v>
      </c>
      <c r="U32">
        <f t="shared" si="3"/>
        <v>3006</v>
      </c>
      <c r="V32">
        <v>0</v>
      </c>
      <c r="W32">
        <f t="shared" si="4"/>
        <v>3006</v>
      </c>
      <c r="X32">
        <v>32</v>
      </c>
      <c r="Y32">
        <v>2</v>
      </c>
      <c r="Z32">
        <f t="shared" si="5"/>
        <v>93.9375</v>
      </c>
      <c r="AA32" t="s">
        <v>16</v>
      </c>
      <c r="AB32">
        <v>12438</v>
      </c>
      <c r="AC32">
        <v>0</v>
      </c>
      <c r="AE32">
        <v>0</v>
      </c>
      <c r="AF32">
        <f t="shared" si="6"/>
        <v>12438</v>
      </c>
      <c r="AG32">
        <v>0</v>
      </c>
      <c r="AH32">
        <f t="shared" si="7"/>
        <v>12438</v>
      </c>
      <c r="AI32">
        <v>230</v>
      </c>
      <c r="AJ32">
        <f t="shared" si="8"/>
        <v>6</v>
      </c>
      <c r="AK32">
        <f t="shared" si="25"/>
        <v>54.07826086956522</v>
      </c>
      <c r="AL32" t="s">
        <v>19</v>
      </c>
      <c r="AM32">
        <v>1726</v>
      </c>
      <c r="AN32">
        <v>1805</v>
      </c>
      <c r="AO32">
        <v>0</v>
      </c>
      <c r="AP32">
        <f t="shared" si="9"/>
        <v>3531</v>
      </c>
      <c r="AQ32">
        <v>0</v>
      </c>
      <c r="AR32">
        <f t="shared" si="10"/>
        <v>3531</v>
      </c>
      <c r="AS32">
        <v>39</v>
      </c>
      <c r="AT32">
        <f t="shared" si="11"/>
        <v>6</v>
      </c>
      <c r="AU32">
        <f t="shared" si="12"/>
        <v>90.538461538461533</v>
      </c>
      <c r="AV32" t="s">
        <v>20</v>
      </c>
      <c r="AW32">
        <v>437</v>
      </c>
      <c r="AX32">
        <v>3960</v>
      </c>
      <c r="AY32">
        <v>0</v>
      </c>
      <c r="AZ32">
        <f t="shared" si="13"/>
        <v>4397</v>
      </c>
      <c r="BA32">
        <v>0</v>
      </c>
      <c r="BB32">
        <f t="shared" si="14"/>
        <v>4397</v>
      </c>
      <c r="BC32">
        <v>50</v>
      </c>
      <c r="BD32">
        <f t="shared" si="15"/>
        <v>7</v>
      </c>
      <c r="BE32">
        <f t="shared" si="16"/>
        <v>87.94</v>
      </c>
      <c r="BF32" t="s">
        <v>21</v>
      </c>
      <c r="BG32">
        <v>294</v>
      </c>
      <c r="BH32">
        <v>1750</v>
      </c>
      <c r="BI32">
        <v>0</v>
      </c>
      <c r="BJ32">
        <f t="shared" si="17"/>
        <v>2044</v>
      </c>
      <c r="BK32">
        <v>0</v>
      </c>
      <c r="BL32">
        <f t="shared" si="18"/>
        <v>2044</v>
      </c>
      <c r="BM32">
        <v>29</v>
      </c>
      <c r="BN32">
        <f t="shared" si="19"/>
        <v>5</v>
      </c>
      <c r="BO32">
        <f t="shared" si="20"/>
        <v>70.482758620689651</v>
      </c>
      <c r="BP32" t="s">
        <v>22</v>
      </c>
      <c r="BQ32">
        <v>1221</v>
      </c>
      <c r="BR32">
        <v>1748</v>
      </c>
      <c r="BS32">
        <v>-220</v>
      </c>
      <c r="BT32">
        <f t="shared" si="21"/>
        <v>2749</v>
      </c>
      <c r="BU32">
        <v>4800</v>
      </c>
      <c r="BV32">
        <f t="shared" si="22"/>
        <v>7549</v>
      </c>
      <c r="BW32">
        <v>72</v>
      </c>
      <c r="BX32">
        <f t="shared" si="23"/>
        <v>5</v>
      </c>
      <c r="BY32">
        <f t="shared" si="24"/>
        <v>104.84722222222223</v>
      </c>
      <c r="BZ32" t="s">
        <v>23</v>
      </c>
      <c r="CA32">
        <v>7667</v>
      </c>
    </row>
    <row r="33" spans="1:79" ht="17.25" customHeight="1" x14ac:dyDescent="0.3">
      <c r="A33" s="2">
        <v>44558</v>
      </c>
      <c r="B33" t="s">
        <v>88</v>
      </c>
      <c r="C33" t="s">
        <v>89</v>
      </c>
      <c r="D33" t="s">
        <v>27</v>
      </c>
      <c r="E33" t="s">
        <v>4</v>
      </c>
      <c r="F33">
        <v>1402</v>
      </c>
      <c r="G33">
        <v>1485</v>
      </c>
      <c r="H33">
        <v>0</v>
      </c>
      <c r="I33">
        <v>-30</v>
      </c>
      <c r="J33">
        <f t="shared" si="0"/>
        <v>2857</v>
      </c>
      <c r="K33">
        <v>0</v>
      </c>
      <c r="L33">
        <f t="shared" si="1"/>
        <v>2857</v>
      </c>
      <c r="M33">
        <v>160</v>
      </c>
      <c r="N33">
        <v>1</v>
      </c>
      <c r="O33">
        <f t="shared" si="2"/>
        <v>17.856249999999999</v>
      </c>
      <c r="P33" t="s">
        <v>15</v>
      </c>
      <c r="Q33">
        <v>126</v>
      </c>
      <c r="R33">
        <v>1400</v>
      </c>
      <c r="S33">
        <v>0</v>
      </c>
      <c r="T33">
        <v>0</v>
      </c>
      <c r="U33">
        <f t="shared" si="3"/>
        <v>1526</v>
      </c>
      <c r="V33">
        <v>0</v>
      </c>
      <c r="W33">
        <f t="shared" si="4"/>
        <v>1526</v>
      </c>
      <c r="X33">
        <v>14</v>
      </c>
      <c r="Y33">
        <v>2</v>
      </c>
      <c r="Z33">
        <f t="shared" si="5"/>
        <v>109</v>
      </c>
      <c r="AA33" t="s">
        <v>16</v>
      </c>
      <c r="AB33">
        <v>3616</v>
      </c>
      <c r="AC33">
        <v>0</v>
      </c>
      <c r="AE33">
        <v>0</v>
      </c>
      <c r="AF33">
        <f t="shared" si="6"/>
        <v>3616</v>
      </c>
      <c r="AG33">
        <v>0</v>
      </c>
      <c r="AH33">
        <f t="shared" si="7"/>
        <v>3616</v>
      </c>
      <c r="AI33">
        <v>19</v>
      </c>
      <c r="AJ33">
        <f t="shared" si="8"/>
        <v>6</v>
      </c>
      <c r="AK33">
        <f t="shared" si="25"/>
        <v>190.31578947368422</v>
      </c>
      <c r="AL33" t="s">
        <v>19</v>
      </c>
      <c r="AM33">
        <v>1286</v>
      </c>
      <c r="AN33">
        <v>771</v>
      </c>
      <c r="AO33">
        <v>0</v>
      </c>
      <c r="AP33">
        <f t="shared" si="9"/>
        <v>2057</v>
      </c>
      <c r="AQ33">
        <v>0</v>
      </c>
      <c r="AR33">
        <f t="shared" si="10"/>
        <v>2057</v>
      </c>
      <c r="AS33">
        <v>23</v>
      </c>
      <c r="AT33">
        <f t="shared" si="11"/>
        <v>6</v>
      </c>
      <c r="AU33">
        <f t="shared" si="12"/>
        <v>89.434782608695656</v>
      </c>
      <c r="AV33" t="s">
        <v>20</v>
      </c>
      <c r="AW33">
        <v>106</v>
      </c>
      <c r="AX33">
        <v>380</v>
      </c>
      <c r="AY33">
        <v>-39</v>
      </c>
      <c r="AZ33">
        <f t="shared" si="13"/>
        <v>447</v>
      </c>
      <c r="BA33">
        <v>0</v>
      </c>
      <c r="BB33">
        <f t="shared" si="14"/>
        <v>447</v>
      </c>
      <c r="BC33">
        <v>13</v>
      </c>
      <c r="BD33">
        <f t="shared" si="15"/>
        <v>7</v>
      </c>
      <c r="BE33">
        <f t="shared" si="16"/>
        <v>34.384615384615387</v>
      </c>
      <c r="BF33" t="s">
        <v>21</v>
      </c>
      <c r="BG33">
        <v>223</v>
      </c>
      <c r="BH33">
        <v>0</v>
      </c>
      <c r="BI33">
        <v>0</v>
      </c>
      <c r="BJ33">
        <f t="shared" si="17"/>
        <v>223</v>
      </c>
      <c r="BK33">
        <v>0</v>
      </c>
      <c r="BL33">
        <f t="shared" si="18"/>
        <v>223</v>
      </c>
      <c r="BM33">
        <v>45</v>
      </c>
      <c r="BN33">
        <f t="shared" si="19"/>
        <v>5</v>
      </c>
      <c r="BO33">
        <f t="shared" si="20"/>
        <v>4.9555555555555557</v>
      </c>
      <c r="BP33" t="s">
        <v>22</v>
      </c>
      <c r="BQ33">
        <v>705</v>
      </c>
      <c r="BR33">
        <v>811</v>
      </c>
      <c r="BS33">
        <v>-310</v>
      </c>
      <c r="BT33">
        <f t="shared" si="21"/>
        <v>1206</v>
      </c>
      <c r="BU33">
        <v>600</v>
      </c>
      <c r="BV33">
        <f t="shared" si="22"/>
        <v>1806</v>
      </c>
      <c r="BW33">
        <v>60</v>
      </c>
      <c r="BX33">
        <f t="shared" si="23"/>
        <v>5</v>
      </c>
      <c r="BY33">
        <f t="shared" si="24"/>
        <v>30.1</v>
      </c>
      <c r="BZ33" t="s">
        <v>23</v>
      </c>
      <c r="CA33">
        <v>4026</v>
      </c>
    </row>
    <row r="34" spans="1:79" ht="17.25" customHeight="1" x14ac:dyDescent="0.3">
      <c r="A34" s="2">
        <v>44558</v>
      </c>
      <c r="B34" t="s">
        <v>90</v>
      </c>
      <c r="C34" t="s">
        <v>91</v>
      </c>
      <c r="D34" t="s">
        <v>27</v>
      </c>
      <c r="E34" t="s">
        <v>4</v>
      </c>
      <c r="F34">
        <v>424</v>
      </c>
      <c r="G34">
        <v>0</v>
      </c>
      <c r="H34">
        <v>0</v>
      </c>
      <c r="I34">
        <v>0</v>
      </c>
      <c r="J34">
        <f t="shared" si="0"/>
        <v>424</v>
      </c>
      <c r="K34">
        <v>0</v>
      </c>
      <c r="L34">
        <f t="shared" si="1"/>
        <v>424</v>
      </c>
      <c r="M34">
        <v>43</v>
      </c>
      <c r="N34">
        <v>1</v>
      </c>
      <c r="O34">
        <f t="shared" si="2"/>
        <v>9.8604651162790695</v>
      </c>
      <c r="P34" t="s">
        <v>15</v>
      </c>
      <c r="Q34">
        <v>331</v>
      </c>
      <c r="R34">
        <v>0</v>
      </c>
      <c r="S34">
        <v>0</v>
      </c>
      <c r="T34">
        <v>-190</v>
      </c>
      <c r="U34">
        <f t="shared" si="3"/>
        <v>141</v>
      </c>
      <c r="V34">
        <v>0</v>
      </c>
      <c r="W34">
        <f t="shared" si="4"/>
        <v>141</v>
      </c>
      <c r="X34">
        <v>16</v>
      </c>
      <c r="Y34">
        <v>2</v>
      </c>
      <c r="Z34">
        <f t="shared" si="5"/>
        <v>8.8125</v>
      </c>
      <c r="AA34" t="s">
        <v>16</v>
      </c>
      <c r="AB34">
        <v>6062</v>
      </c>
      <c r="AC34">
        <v>0</v>
      </c>
      <c r="AE34">
        <v>-73</v>
      </c>
      <c r="AF34">
        <f t="shared" si="6"/>
        <v>5989</v>
      </c>
      <c r="AG34">
        <v>0</v>
      </c>
      <c r="AH34">
        <f t="shared" si="7"/>
        <v>5989</v>
      </c>
      <c r="AI34">
        <v>177</v>
      </c>
      <c r="AJ34">
        <f t="shared" si="8"/>
        <v>6</v>
      </c>
      <c r="AK34">
        <f t="shared" si="25"/>
        <v>33.836158192090394</v>
      </c>
      <c r="AL34" t="s">
        <v>19</v>
      </c>
      <c r="AM34">
        <v>2442</v>
      </c>
      <c r="AN34">
        <v>430</v>
      </c>
      <c r="AO34">
        <v>-21</v>
      </c>
      <c r="AP34">
        <f t="shared" si="9"/>
        <v>2851</v>
      </c>
      <c r="AQ34">
        <v>0</v>
      </c>
      <c r="AR34">
        <f t="shared" si="10"/>
        <v>2851</v>
      </c>
      <c r="AS34">
        <v>91</v>
      </c>
      <c r="AT34">
        <f t="shared" si="11"/>
        <v>6</v>
      </c>
      <c r="AU34">
        <f t="shared" si="12"/>
        <v>31.329670329670328</v>
      </c>
      <c r="AV34" t="s">
        <v>20</v>
      </c>
      <c r="AW34">
        <v>1935</v>
      </c>
      <c r="AX34">
        <v>0</v>
      </c>
      <c r="AY34">
        <v>-79</v>
      </c>
      <c r="AZ34">
        <f t="shared" si="13"/>
        <v>1856</v>
      </c>
      <c r="BA34">
        <v>0</v>
      </c>
      <c r="BB34">
        <f t="shared" si="14"/>
        <v>1856</v>
      </c>
      <c r="BC34">
        <v>102</v>
      </c>
      <c r="BD34">
        <f t="shared" si="15"/>
        <v>7</v>
      </c>
      <c r="BE34">
        <f t="shared" si="16"/>
        <v>18.196078431372548</v>
      </c>
      <c r="BF34" t="s">
        <v>21</v>
      </c>
      <c r="BG34">
        <v>782</v>
      </c>
      <c r="BH34">
        <v>2</v>
      </c>
      <c r="BI34">
        <v>-40</v>
      </c>
      <c r="BJ34">
        <f t="shared" si="17"/>
        <v>744</v>
      </c>
      <c r="BK34">
        <v>0</v>
      </c>
      <c r="BL34">
        <f t="shared" si="18"/>
        <v>744</v>
      </c>
      <c r="BM34">
        <v>52</v>
      </c>
      <c r="BN34">
        <f t="shared" si="19"/>
        <v>5</v>
      </c>
      <c r="BO34">
        <f t="shared" si="20"/>
        <v>14.307692307692308</v>
      </c>
      <c r="BP34" t="s">
        <v>22</v>
      </c>
      <c r="BQ34">
        <v>2908</v>
      </c>
      <c r="BR34">
        <v>0</v>
      </c>
      <c r="BS34">
        <v>-190</v>
      </c>
      <c r="BT34">
        <f t="shared" si="21"/>
        <v>2718</v>
      </c>
      <c r="BU34">
        <v>0</v>
      </c>
      <c r="BV34">
        <f t="shared" si="22"/>
        <v>2718</v>
      </c>
      <c r="BW34">
        <v>41</v>
      </c>
      <c r="BX34">
        <f t="shared" si="23"/>
        <v>5</v>
      </c>
      <c r="BY34">
        <f t="shared" si="24"/>
        <v>66.292682926829272</v>
      </c>
      <c r="BZ34" t="s">
        <v>23</v>
      </c>
      <c r="CA34">
        <v>4800</v>
      </c>
    </row>
    <row r="35" spans="1:79" ht="17.25" customHeight="1" x14ac:dyDescent="0.3">
      <c r="A35" s="2">
        <v>44558</v>
      </c>
      <c r="B35" t="s">
        <v>92</v>
      </c>
      <c r="C35" t="s">
        <v>93</v>
      </c>
      <c r="D35" t="s">
        <v>27</v>
      </c>
      <c r="E35" t="s">
        <v>4</v>
      </c>
      <c r="F35">
        <v>307</v>
      </c>
      <c r="G35">
        <v>0</v>
      </c>
      <c r="H35">
        <v>0</v>
      </c>
      <c r="I35">
        <v>-12</v>
      </c>
      <c r="J35">
        <f t="shared" si="0"/>
        <v>295</v>
      </c>
      <c r="K35">
        <v>0</v>
      </c>
      <c r="L35">
        <f t="shared" si="1"/>
        <v>295</v>
      </c>
      <c r="M35">
        <v>32</v>
      </c>
      <c r="N35">
        <v>1</v>
      </c>
      <c r="O35">
        <f t="shared" si="2"/>
        <v>9.21875</v>
      </c>
      <c r="P35" t="s">
        <v>15</v>
      </c>
      <c r="Q35">
        <v>283</v>
      </c>
      <c r="R35">
        <v>0</v>
      </c>
      <c r="S35">
        <v>0</v>
      </c>
      <c r="T35">
        <v>-194</v>
      </c>
      <c r="U35">
        <f t="shared" si="3"/>
        <v>89</v>
      </c>
      <c r="V35">
        <v>0</v>
      </c>
      <c r="W35">
        <f t="shared" si="4"/>
        <v>89</v>
      </c>
      <c r="X35">
        <v>10</v>
      </c>
      <c r="Y35">
        <v>2</v>
      </c>
      <c r="Z35">
        <f t="shared" si="5"/>
        <v>8.9</v>
      </c>
      <c r="AA35" t="s">
        <v>16</v>
      </c>
      <c r="AB35">
        <v>5628</v>
      </c>
      <c r="AC35">
        <v>0</v>
      </c>
      <c r="AE35">
        <v>-64</v>
      </c>
      <c r="AF35">
        <f t="shared" si="6"/>
        <v>5564</v>
      </c>
      <c r="AG35">
        <v>0</v>
      </c>
      <c r="AH35">
        <f t="shared" si="7"/>
        <v>5564</v>
      </c>
      <c r="AI35">
        <v>153</v>
      </c>
      <c r="AJ35">
        <f t="shared" si="8"/>
        <v>6</v>
      </c>
      <c r="AK35">
        <f t="shared" si="25"/>
        <v>36.366013071895424</v>
      </c>
      <c r="AL35" t="s">
        <v>19</v>
      </c>
      <c r="AM35">
        <v>4099</v>
      </c>
      <c r="AN35">
        <v>221</v>
      </c>
      <c r="AO35">
        <v>-15</v>
      </c>
      <c r="AP35">
        <f t="shared" si="9"/>
        <v>4305</v>
      </c>
      <c r="AQ35">
        <v>0</v>
      </c>
      <c r="AR35">
        <f t="shared" si="10"/>
        <v>4305</v>
      </c>
      <c r="AS35">
        <v>59</v>
      </c>
      <c r="AT35">
        <f t="shared" si="11"/>
        <v>6</v>
      </c>
      <c r="AU35">
        <f t="shared" si="12"/>
        <v>72.966101694915253</v>
      </c>
      <c r="AV35" t="s">
        <v>20</v>
      </c>
      <c r="AW35">
        <v>1779</v>
      </c>
      <c r="AX35">
        <v>0</v>
      </c>
      <c r="AY35">
        <v>-55</v>
      </c>
      <c r="AZ35">
        <f t="shared" si="13"/>
        <v>1724</v>
      </c>
      <c r="BA35">
        <v>0</v>
      </c>
      <c r="BB35">
        <f t="shared" si="14"/>
        <v>1724</v>
      </c>
      <c r="BC35">
        <v>89</v>
      </c>
      <c r="BD35">
        <f t="shared" si="15"/>
        <v>7</v>
      </c>
      <c r="BE35">
        <f t="shared" si="16"/>
        <v>19.370786516853933</v>
      </c>
      <c r="BF35" t="s">
        <v>21</v>
      </c>
      <c r="BG35">
        <v>1896</v>
      </c>
      <c r="BH35">
        <v>2</v>
      </c>
      <c r="BI35">
        <v>-40</v>
      </c>
      <c r="BJ35">
        <f t="shared" si="17"/>
        <v>1858</v>
      </c>
      <c r="BK35">
        <v>0</v>
      </c>
      <c r="BL35">
        <f t="shared" si="18"/>
        <v>1858</v>
      </c>
      <c r="BM35">
        <v>44</v>
      </c>
      <c r="BN35">
        <f t="shared" si="19"/>
        <v>5</v>
      </c>
      <c r="BO35">
        <f t="shared" si="20"/>
        <v>42.227272727272727</v>
      </c>
      <c r="BP35" t="s">
        <v>22</v>
      </c>
      <c r="BQ35">
        <v>2073</v>
      </c>
      <c r="BR35">
        <v>0</v>
      </c>
      <c r="BS35">
        <v>-127</v>
      </c>
      <c r="BT35">
        <f t="shared" si="21"/>
        <v>1946</v>
      </c>
      <c r="BU35">
        <v>0</v>
      </c>
      <c r="BV35">
        <f t="shared" si="22"/>
        <v>1946</v>
      </c>
      <c r="BW35">
        <v>25</v>
      </c>
      <c r="BX35">
        <f t="shared" si="23"/>
        <v>5</v>
      </c>
      <c r="BY35">
        <f t="shared" si="24"/>
        <v>77.84</v>
      </c>
      <c r="BZ35" t="s">
        <v>23</v>
      </c>
      <c r="CA35">
        <v>13627</v>
      </c>
    </row>
    <row r="36" spans="1:79" ht="17.25" customHeight="1" x14ac:dyDescent="0.3">
      <c r="A36" s="2">
        <v>44558</v>
      </c>
      <c r="B36" t="s">
        <v>94</v>
      </c>
      <c r="C36" t="s">
        <v>95</v>
      </c>
      <c r="D36" t="s">
        <v>27</v>
      </c>
      <c r="E36" t="s">
        <v>4</v>
      </c>
      <c r="F36">
        <v>1403</v>
      </c>
      <c r="G36">
        <v>0</v>
      </c>
      <c r="H36">
        <v>0</v>
      </c>
      <c r="I36">
        <v>0</v>
      </c>
      <c r="J36">
        <f t="shared" si="0"/>
        <v>1403</v>
      </c>
      <c r="K36">
        <v>0</v>
      </c>
      <c r="L36">
        <f t="shared" si="1"/>
        <v>1403</v>
      </c>
      <c r="M36">
        <v>65</v>
      </c>
      <c r="N36">
        <v>1</v>
      </c>
      <c r="O36">
        <f t="shared" si="2"/>
        <v>21.584615384615386</v>
      </c>
      <c r="P36" t="s">
        <v>15</v>
      </c>
      <c r="Q36">
        <v>961</v>
      </c>
      <c r="R36">
        <v>0</v>
      </c>
      <c r="S36">
        <v>0</v>
      </c>
      <c r="T36">
        <v>-30</v>
      </c>
      <c r="U36">
        <f t="shared" si="3"/>
        <v>931</v>
      </c>
      <c r="V36">
        <v>0</v>
      </c>
      <c r="W36">
        <f t="shared" si="4"/>
        <v>931</v>
      </c>
      <c r="X36">
        <v>21</v>
      </c>
      <c r="Y36">
        <v>2</v>
      </c>
      <c r="Z36">
        <f t="shared" si="5"/>
        <v>44.333333333333336</v>
      </c>
      <c r="AA36" t="s">
        <v>16</v>
      </c>
      <c r="AB36">
        <v>2618</v>
      </c>
      <c r="AC36">
        <v>0</v>
      </c>
      <c r="AE36">
        <v>-300</v>
      </c>
      <c r="AF36">
        <f t="shared" si="6"/>
        <v>2318</v>
      </c>
      <c r="AG36">
        <v>0</v>
      </c>
      <c r="AH36">
        <f t="shared" si="7"/>
        <v>2318</v>
      </c>
      <c r="AI36">
        <v>61</v>
      </c>
      <c r="AJ36">
        <f t="shared" si="8"/>
        <v>6</v>
      </c>
      <c r="AK36">
        <f t="shared" si="25"/>
        <v>38</v>
      </c>
      <c r="AL36" t="s">
        <v>19</v>
      </c>
      <c r="AM36">
        <v>3316</v>
      </c>
      <c r="AN36">
        <v>300</v>
      </c>
      <c r="AO36">
        <v>-10</v>
      </c>
      <c r="AP36">
        <f t="shared" si="9"/>
        <v>3606</v>
      </c>
      <c r="AQ36">
        <v>0</v>
      </c>
      <c r="AR36">
        <f t="shared" si="10"/>
        <v>3606</v>
      </c>
      <c r="AS36">
        <v>24</v>
      </c>
      <c r="AT36">
        <f t="shared" si="11"/>
        <v>6</v>
      </c>
      <c r="AU36">
        <f t="shared" si="12"/>
        <v>150.25</v>
      </c>
      <c r="AV36" t="s">
        <v>20</v>
      </c>
      <c r="AW36">
        <v>1647</v>
      </c>
      <c r="AX36">
        <v>0</v>
      </c>
      <c r="AY36">
        <v>0</v>
      </c>
      <c r="AZ36">
        <f t="shared" si="13"/>
        <v>1647</v>
      </c>
      <c r="BA36">
        <v>0</v>
      </c>
      <c r="BB36">
        <f t="shared" si="14"/>
        <v>1647</v>
      </c>
      <c r="BC36">
        <v>43</v>
      </c>
      <c r="BD36">
        <f t="shared" si="15"/>
        <v>7</v>
      </c>
      <c r="BE36">
        <f t="shared" si="16"/>
        <v>38.302325581395351</v>
      </c>
      <c r="BF36" t="s">
        <v>21</v>
      </c>
      <c r="BG36">
        <v>1595</v>
      </c>
      <c r="BH36">
        <v>0</v>
      </c>
      <c r="BI36">
        <v>-37</v>
      </c>
      <c r="BJ36">
        <f t="shared" si="17"/>
        <v>1558</v>
      </c>
      <c r="BK36">
        <v>0</v>
      </c>
      <c r="BL36">
        <f t="shared" si="18"/>
        <v>1558</v>
      </c>
      <c r="BM36">
        <v>37</v>
      </c>
      <c r="BN36">
        <f t="shared" si="19"/>
        <v>5</v>
      </c>
      <c r="BO36">
        <f t="shared" si="20"/>
        <v>42.108108108108105</v>
      </c>
      <c r="BP36" t="s">
        <v>22</v>
      </c>
      <c r="BQ36">
        <v>3537</v>
      </c>
      <c r="BR36">
        <v>0</v>
      </c>
      <c r="BS36">
        <v>-85</v>
      </c>
      <c r="BT36">
        <f t="shared" si="21"/>
        <v>3452</v>
      </c>
      <c r="BU36">
        <v>0</v>
      </c>
      <c r="BV36">
        <f t="shared" si="22"/>
        <v>3452</v>
      </c>
      <c r="BW36">
        <v>30</v>
      </c>
      <c r="BX36">
        <f t="shared" si="23"/>
        <v>5</v>
      </c>
      <c r="BY36">
        <f t="shared" si="24"/>
        <v>115.06666666666666</v>
      </c>
      <c r="BZ36" t="s">
        <v>23</v>
      </c>
      <c r="CA36">
        <v>20434</v>
      </c>
    </row>
    <row r="37" spans="1:79" ht="17.25" customHeight="1" x14ac:dyDescent="0.3">
      <c r="A37" s="2">
        <v>44558</v>
      </c>
      <c r="B37" t="s">
        <v>96</v>
      </c>
      <c r="C37" t="s">
        <v>97</v>
      </c>
      <c r="D37" t="s">
        <v>27</v>
      </c>
      <c r="E37" t="s">
        <v>4</v>
      </c>
      <c r="F37">
        <v>4338</v>
      </c>
      <c r="G37">
        <v>0</v>
      </c>
      <c r="H37">
        <v>0</v>
      </c>
      <c r="I37">
        <v>-1065</v>
      </c>
      <c r="J37">
        <f t="shared" si="0"/>
        <v>3273</v>
      </c>
      <c r="K37">
        <v>0</v>
      </c>
      <c r="L37">
        <f t="shared" si="1"/>
        <v>3273</v>
      </c>
      <c r="M37">
        <v>1882</v>
      </c>
      <c r="N37">
        <v>1</v>
      </c>
      <c r="O37">
        <f t="shared" si="2"/>
        <v>1.7391073326248672</v>
      </c>
      <c r="P37" t="s">
        <v>15</v>
      </c>
      <c r="Q37">
        <v>8609</v>
      </c>
      <c r="R37">
        <v>0</v>
      </c>
      <c r="S37">
        <v>0</v>
      </c>
      <c r="T37">
        <v>-1280</v>
      </c>
      <c r="U37">
        <f t="shared" si="3"/>
        <v>7329</v>
      </c>
      <c r="V37">
        <v>0</v>
      </c>
      <c r="W37">
        <f t="shared" si="4"/>
        <v>7329</v>
      </c>
      <c r="X37">
        <v>470</v>
      </c>
      <c r="Y37">
        <v>2</v>
      </c>
      <c r="Z37">
        <f t="shared" si="5"/>
        <v>15.593617021276597</v>
      </c>
      <c r="AA37" t="s">
        <v>16</v>
      </c>
      <c r="AB37">
        <v>15247</v>
      </c>
      <c r="AC37">
        <v>0</v>
      </c>
      <c r="AE37">
        <v>-4239</v>
      </c>
      <c r="AF37">
        <f t="shared" si="6"/>
        <v>11008</v>
      </c>
      <c r="AG37">
        <f>34000+14000</f>
        <v>48000</v>
      </c>
      <c r="AH37">
        <f t="shared" si="7"/>
        <v>59008</v>
      </c>
      <c r="AI37">
        <v>2542</v>
      </c>
      <c r="AJ37">
        <f t="shared" si="8"/>
        <v>6</v>
      </c>
      <c r="AK37">
        <f t="shared" si="25"/>
        <v>23.213217938631001</v>
      </c>
      <c r="AL37" t="s">
        <v>19</v>
      </c>
      <c r="AM37">
        <v>10722</v>
      </c>
      <c r="AN37">
        <v>14943</v>
      </c>
      <c r="AO37">
        <v>-876</v>
      </c>
      <c r="AP37">
        <f t="shared" si="9"/>
        <v>24789</v>
      </c>
      <c r="AQ37">
        <v>7000</v>
      </c>
      <c r="AR37">
        <f t="shared" si="10"/>
        <v>31789</v>
      </c>
      <c r="AS37">
        <v>1093</v>
      </c>
      <c r="AT37">
        <f t="shared" si="11"/>
        <v>6</v>
      </c>
      <c r="AU37">
        <f t="shared" si="12"/>
        <v>29.084172003659653</v>
      </c>
      <c r="AV37" t="s">
        <v>20</v>
      </c>
      <c r="AW37">
        <v>4319</v>
      </c>
      <c r="AX37">
        <v>0</v>
      </c>
      <c r="AY37">
        <v>-263</v>
      </c>
      <c r="AZ37">
        <f t="shared" si="13"/>
        <v>4056</v>
      </c>
      <c r="BA37">
        <f>5000+5000</f>
        <v>10000</v>
      </c>
      <c r="BB37">
        <f t="shared" si="14"/>
        <v>14056</v>
      </c>
      <c r="BC37">
        <v>704</v>
      </c>
      <c r="BD37">
        <f t="shared" si="15"/>
        <v>7</v>
      </c>
      <c r="BE37">
        <f t="shared" si="16"/>
        <v>19.96590909090909</v>
      </c>
      <c r="BF37" t="s">
        <v>21</v>
      </c>
      <c r="BG37">
        <v>1032</v>
      </c>
      <c r="BH37">
        <v>0</v>
      </c>
      <c r="BI37">
        <v>-718</v>
      </c>
      <c r="BJ37">
        <f t="shared" si="17"/>
        <v>314</v>
      </c>
      <c r="BK37">
        <v>3000</v>
      </c>
      <c r="BL37">
        <f t="shared" si="18"/>
        <v>3314</v>
      </c>
      <c r="BM37">
        <v>424</v>
      </c>
      <c r="BN37">
        <f t="shared" si="19"/>
        <v>5</v>
      </c>
      <c r="BO37">
        <f t="shared" si="20"/>
        <v>7.8160377358490569</v>
      </c>
      <c r="BP37" t="s">
        <v>22</v>
      </c>
      <c r="BQ37">
        <v>2221</v>
      </c>
      <c r="BR37">
        <v>0</v>
      </c>
      <c r="BS37">
        <v>-1425</v>
      </c>
      <c r="BT37">
        <f t="shared" si="21"/>
        <v>796</v>
      </c>
      <c r="BU37">
        <v>2828</v>
      </c>
      <c r="BV37">
        <f t="shared" si="22"/>
        <v>3624</v>
      </c>
      <c r="BW37">
        <v>512</v>
      </c>
      <c r="BX37">
        <f t="shared" si="23"/>
        <v>5</v>
      </c>
      <c r="BY37">
        <f t="shared" si="24"/>
        <v>7.078125</v>
      </c>
      <c r="BZ37" t="s">
        <v>23</v>
      </c>
      <c r="CA37">
        <v>16900</v>
      </c>
    </row>
    <row r="38" spans="1:79" ht="17.25" customHeight="1" x14ac:dyDescent="0.3">
      <c r="A38" s="2">
        <v>44558</v>
      </c>
      <c r="B38" t="s">
        <v>98</v>
      </c>
      <c r="C38" t="s">
        <v>99</v>
      </c>
      <c r="D38" t="s">
        <v>27</v>
      </c>
      <c r="E38" t="s">
        <v>4</v>
      </c>
      <c r="F38">
        <v>77</v>
      </c>
      <c r="G38">
        <v>0</v>
      </c>
      <c r="H38">
        <v>0</v>
      </c>
      <c r="I38">
        <v>-56</v>
      </c>
      <c r="J38">
        <f t="shared" si="0"/>
        <v>21</v>
      </c>
      <c r="K38">
        <v>0</v>
      </c>
      <c r="L38">
        <f t="shared" si="1"/>
        <v>21</v>
      </c>
      <c r="M38">
        <v>100</v>
      </c>
      <c r="N38">
        <v>1</v>
      </c>
      <c r="O38">
        <f t="shared" si="2"/>
        <v>0.21</v>
      </c>
      <c r="P38" t="s">
        <v>15</v>
      </c>
      <c r="Q38">
        <v>218</v>
      </c>
      <c r="R38">
        <v>0</v>
      </c>
      <c r="S38">
        <v>0</v>
      </c>
      <c r="T38">
        <v>-15</v>
      </c>
      <c r="U38">
        <f t="shared" si="3"/>
        <v>203</v>
      </c>
      <c r="V38">
        <v>0</v>
      </c>
      <c r="W38">
        <f t="shared" si="4"/>
        <v>203</v>
      </c>
      <c r="X38">
        <v>26</v>
      </c>
      <c r="Y38">
        <v>2</v>
      </c>
      <c r="Z38">
        <f t="shared" si="5"/>
        <v>7.8076923076923075</v>
      </c>
      <c r="AA38" t="s">
        <v>16</v>
      </c>
      <c r="AB38">
        <v>1624</v>
      </c>
      <c r="AC38">
        <v>0</v>
      </c>
      <c r="AE38">
        <v>-306</v>
      </c>
      <c r="AF38">
        <f t="shared" si="6"/>
        <v>1318</v>
      </c>
      <c r="AG38">
        <v>0</v>
      </c>
      <c r="AH38">
        <f t="shared" si="7"/>
        <v>1318</v>
      </c>
      <c r="AI38">
        <v>1637</v>
      </c>
      <c r="AJ38">
        <f t="shared" si="8"/>
        <v>6</v>
      </c>
      <c r="AK38">
        <f t="shared" si="25"/>
        <v>0.80513133781307267</v>
      </c>
      <c r="AL38" t="s">
        <v>19</v>
      </c>
      <c r="AM38">
        <v>4</v>
      </c>
      <c r="AN38">
        <v>0</v>
      </c>
      <c r="AO38">
        <v>0</v>
      </c>
      <c r="AP38">
        <f t="shared" si="9"/>
        <v>4</v>
      </c>
      <c r="AQ38">
        <v>0</v>
      </c>
      <c r="AR38">
        <f t="shared" si="10"/>
        <v>4</v>
      </c>
      <c r="AS38">
        <v>821</v>
      </c>
      <c r="AT38">
        <f t="shared" si="11"/>
        <v>6</v>
      </c>
      <c r="AU38">
        <f t="shared" si="12"/>
        <v>4.8721071863580996E-3</v>
      </c>
      <c r="AV38" t="s">
        <v>20</v>
      </c>
      <c r="AW38">
        <v>3792</v>
      </c>
      <c r="AX38">
        <v>0</v>
      </c>
      <c r="AY38">
        <v>-283</v>
      </c>
      <c r="AZ38">
        <f t="shared" si="13"/>
        <v>3509</v>
      </c>
      <c r="BA38">
        <v>0</v>
      </c>
      <c r="BB38">
        <f t="shared" si="14"/>
        <v>3509</v>
      </c>
      <c r="BC38">
        <v>633</v>
      </c>
      <c r="BD38">
        <f t="shared" si="15"/>
        <v>7</v>
      </c>
      <c r="BE38">
        <f t="shared" si="16"/>
        <v>5.5434439178515005</v>
      </c>
      <c r="BF38" t="s">
        <v>21</v>
      </c>
      <c r="BG38">
        <v>70</v>
      </c>
      <c r="BH38">
        <v>0</v>
      </c>
      <c r="BI38">
        <v>-70</v>
      </c>
      <c r="BJ38">
        <f t="shared" si="17"/>
        <v>0</v>
      </c>
      <c r="BK38">
        <v>0</v>
      </c>
      <c r="BL38">
        <f t="shared" si="18"/>
        <v>0</v>
      </c>
      <c r="BM38">
        <v>119</v>
      </c>
      <c r="BN38">
        <f t="shared" si="19"/>
        <v>5</v>
      </c>
      <c r="BO38">
        <f t="shared" si="20"/>
        <v>0</v>
      </c>
      <c r="BP38" t="s">
        <v>22</v>
      </c>
      <c r="BQ38">
        <v>0</v>
      </c>
      <c r="BR38">
        <v>0</v>
      </c>
      <c r="BS38">
        <v>0</v>
      </c>
      <c r="BT38">
        <f t="shared" si="21"/>
        <v>0</v>
      </c>
      <c r="BU38">
        <v>0</v>
      </c>
      <c r="BV38">
        <f t="shared" si="22"/>
        <v>0</v>
      </c>
      <c r="BW38">
        <v>89</v>
      </c>
      <c r="BX38">
        <f t="shared" si="23"/>
        <v>5</v>
      </c>
      <c r="BY38">
        <f t="shared" si="24"/>
        <v>0</v>
      </c>
      <c r="BZ38" t="s">
        <v>23</v>
      </c>
      <c r="CA38">
        <v>-35443</v>
      </c>
    </row>
    <row r="39" spans="1:79" ht="17.25" customHeight="1" x14ac:dyDescent="0.3">
      <c r="A39" s="2">
        <v>44558</v>
      </c>
      <c r="B39" t="s">
        <v>100</v>
      </c>
      <c r="C39" t="s">
        <v>101</v>
      </c>
      <c r="D39" t="s">
        <v>27</v>
      </c>
      <c r="E39" t="s">
        <v>4</v>
      </c>
      <c r="F39">
        <v>2298</v>
      </c>
      <c r="G39">
        <v>0</v>
      </c>
      <c r="H39">
        <v>0</v>
      </c>
      <c r="I39">
        <v>-1010</v>
      </c>
      <c r="J39">
        <f t="shared" si="0"/>
        <v>1288</v>
      </c>
      <c r="K39">
        <v>0</v>
      </c>
      <c r="L39">
        <f t="shared" si="1"/>
        <v>1288</v>
      </c>
      <c r="M39">
        <v>2054</v>
      </c>
      <c r="N39">
        <v>1</v>
      </c>
      <c r="O39">
        <f t="shared" si="2"/>
        <v>0.62706913339824732</v>
      </c>
      <c r="P39" t="s">
        <v>15</v>
      </c>
      <c r="Q39">
        <v>4084</v>
      </c>
      <c r="R39">
        <v>0</v>
      </c>
      <c r="S39">
        <v>0</v>
      </c>
      <c r="T39">
        <v>-355</v>
      </c>
      <c r="U39">
        <f t="shared" si="3"/>
        <v>3729</v>
      </c>
      <c r="V39">
        <v>0</v>
      </c>
      <c r="W39">
        <f t="shared" si="4"/>
        <v>3729</v>
      </c>
      <c r="X39">
        <v>460</v>
      </c>
      <c r="Y39">
        <v>2</v>
      </c>
      <c r="Z39">
        <f t="shared" si="5"/>
        <v>8.1065217391304341</v>
      </c>
      <c r="AA39" t="s">
        <v>16</v>
      </c>
      <c r="AB39">
        <v>20548</v>
      </c>
      <c r="AC39">
        <v>0</v>
      </c>
      <c r="AE39">
        <v>-6942</v>
      </c>
      <c r="AF39">
        <f t="shared" si="6"/>
        <v>13606</v>
      </c>
      <c r="AG39">
        <v>0</v>
      </c>
      <c r="AH39">
        <f t="shared" si="7"/>
        <v>13606</v>
      </c>
      <c r="AI39">
        <v>8249</v>
      </c>
      <c r="AJ39">
        <f t="shared" si="8"/>
        <v>6</v>
      </c>
      <c r="AK39">
        <f t="shared" si="25"/>
        <v>1.6494120499454479</v>
      </c>
      <c r="AL39" t="s">
        <v>19</v>
      </c>
      <c r="AM39">
        <v>1138</v>
      </c>
      <c r="AN39">
        <v>6000</v>
      </c>
      <c r="AO39">
        <v>-6025</v>
      </c>
      <c r="AP39">
        <f t="shared" si="9"/>
        <v>1113</v>
      </c>
      <c r="AQ39">
        <f>10500+2500+4000+2000</f>
        <v>19000</v>
      </c>
      <c r="AR39">
        <f t="shared" si="10"/>
        <v>20113</v>
      </c>
      <c r="AS39">
        <v>3543</v>
      </c>
      <c r="AT39">
        <f t="shared" si="11"/>
        <v>6</v>
      </c>
      <c r="AU39">
        <f t="shared" si="12"/>
        <v>5.6768275472763197</v>
      </c>
      <c r="AV39" t="s">
        <v>20</v>
      </c>
      <c r="AW39">
        <v>9557</v>
      </c>
      <c r="AX39">
        <v>0</v>
      </c>
      <c r="AY39">
        <v>-1600</v>
      </c>
      <c r="AZ39">
        <f t="shared" si="13"/>
        <v>7957</v>
      </c>
      <c r="BA39">
        <f>20000+15000</f>
        <v>35000</v>
      </c>
      <c r="BB39">
        <f t="shared" si="14"/>
        <v>42957</v>
      </c>
      <c r="BC39">
        <v>2607</v>
      </c>
      <c r="BD39">
        <f t="shared" si="15"/>
        <v>7</v>
      </c>
      <c r="BE39">
        <f t="shared" si="16"/>
        <v>16.477560414269274</v>
      </c>
      <c r="BF39" t="s">
        <v>21</v>
      </c>
      <c r="BG39">
        <v>1155</v>
      </c>
      <c r="BH39">
        <v>0</v>
      </c>
      <c r="BI39">
        <v>-1143</v>
      </c>
      <c r="BJ39">
        <f t="shared" si="17"/>
        <v>12</v>
      </c>
      <c r="BK39">
        <v>17400</v>
      </c>
      <c r="BL39">
        <f t="shared" si="18"/>
        <v>17412</v>
      </c>
      <c r="BM39">
        <v>1129</v>
      </c>
      <c r="BN39">
        <f t="shared" si="19"/>
        <v>5</v>
      </c>
      <c r="BO39">
        <f t="shared" si="20"/>
        <v>15.422497785651018</v>
      </c>
      <c r="BP39" t="s">
        <v>22</v>
      </c>
      <c r="BQ39">
        <v>4747</v>
      </c>
      <c r="BR39">
        <v>0</v>
      </c>
      <c r="BS39">
        <v>-4607</v>
      </c>
      <c r="BT39">
        <f t="shared" si="21"/>
        <v>140</v>
      </c>
      <c r="BU39">
        <v>17899</v>
      </c>
      <c r="BV39">
        <f t="shared" si="22"/>
        <v>18039</v>
      </c>
      <c r="BW39">
        <v>848</v>
      </c>
      <c r="BX39">
        <f t="shared" si="23"/>
        <v>5</v>
      </c>
      <c r="BY39">
        <f t="shared" si="24"/>
        <v>21.272405660377359</v>
      </c>
      <c r="BZ39" t="s">
        <v>23</v>
      </c>
      <c r="CA39">
        <v>2629</v>
      </c>
    </row>
    <row r="40" spans="1:79" ht="17.25" customHeight="1" x14ac:dyDescent="0.3">
      <c r="A40" s="2">
        <v>44558</v>
      </c>
      <c r="B40" t="s">
        <v>102</v>
      </c>
      <c r="C40" t="s">
        <v>103</v>
      </c>
      <c r="D40" t="s">
        <v>27</v>
      </c>
      <c r="E40" t="s">
        <v>4</v>
      </c>
      <c r="F40">
        <v>1123</v>
      </c>
      <c r="G40">
        <v>0</v>
      </c>
      <c r="H40">
        <v>0</v>
      </c>
      <c r="I40">
        <v>-257</v>
      </c>
      <c r="J40">
        <f t="shared" si="0"/>
        <v>866</v>
      </c>
      <c r="K40">
        <v>0</v>
      </c>
      <c r="L40">
        <f t="shared" si="1"/>
        <v>866</v>
      </c>
      <c r="M40">
        <v>209</v>
      </c>
      <c r="N40">
        <v>1</v>
      </c>
      <c r="O40">
        <f t="shared" si="2"/>
        <v>4.143540669856459</v>
      </c>
      <c r="P40" t="s">
        <v>15</v>
      </c>
      <c r="Q40">
        <v>0</v>
      </c>
      <c r="R40">
        <v>0</v>
      </c>
      <c r="S40">
        <v>0</v>
      </c>
      <c r="T40">
        <v>0</v>
      </c>
      <c r="U40">
        <f t="shared" si="3"/>
        <v>0</v>
      </c>
      <c r="V40">
        <v>0</v>
      </c>
      <c r="W40">
        <f t="shared" si="4"/>
        <v>0</v>
      </c>
      <c r="X40">
        <v>44</v>
      </c>
      <c r="Y40">
        <v>2</v>
      </c>
      <c r="Z40">
        <f t="shared" si="5"/>
        <v>0</v>
      </c>
      <c r="AA40" t="s">
        <v>16</v>
      </c>
      <c r="AB40">
        <v>3209</v>
      </c>
      <c r="AC40">
        <v>0</v>
      </c>
      <c r="AE40">
        <v>-395</v>
      </c>
      <c r="AF40">
        <f t="shared" si="6"/>
        <v>2814</v>
      </c>
      <c r="AG40">
        <v>0</v>
      </c>
      <c r="AH40">
        <f t="shared" si="7"/>
        <v>2814</v>
      </c>
      <c r="AI40">
        <v>220</v>
      </c>
      <c r="AJ40">
        <f t="shared" si="8"/>
        <v>6</v>
      </c>
      <c r="AK40">
        <f t="shared" si="25"/>
        <v>12.790909090909091</v>
      </c>
      <c r="AL40" t="s">
        <v>19</v>
      </c>
      <c r="AM40">
        <v>615</v>
      </c>
      <c r="AN40">
        <v>70</v>
      </c>
      <c r="AO40">
        <v>-20</v>
      </c>
      <c r="AP40">
        <f t="shared" si="9"/>
        <v>665</v>
      </c>
      <c r="AQ40">
        <v>0</v>
      </c>
      <c r="AR40">
        <f t="shared" si="10"/>
        <v>665</v>
      </c>
      <c r="AS40">
        <v>69</v>
      </c>
      <c r="AT40">
        <f t="shared" si="11"/>
        <v>6</v>
      </c>
      <c r="AU40">
        <f t="shared" si="12"/>
        <v>9.6376811594202891</v>
      </c>
      <c r="AV40" t="s">
        <v>20</v>
      </c>
      <c r="AW40">
        <v>1554</v>
      </c>
      <c r="AX40">
        <v>0</v>
      </c>
      <c r="AY40">
        <v>-70</v>
      </c>
      <c r="AZ40">
        <f t="shared" si="13"/>
        <v>1484</v>
      </c>
      <c r="BA40">
        <v>0</v>
      </c>
      <c r="BB40">
        <f t="shared" si="14"/>
        <v>1484</v>
      </c>
      <c r="BC40">
        <v>105</v>
      </c>
      <c r="BD40">
        <f t="shared" si="15"/>
        <v>7</v>
      </c>
      <c r="BE40">
        <f t="shared" si="16"/>
        <v>14.133333333333333</v>
      </c>
      <c r="BF40" t="s">
        <v>21</v>
      </c>
      <c r="BG40">
        <v>36</v>
      </c>
      <c r="BH40">
        <v>50</v>
      </c>
      <c r="BI40">
        <v>-36</v>
      </c>
      <c r="BJ40">
        <f t="shared" si="17"/>
        <v>50</v>
      </c>
      <c r="BK40">
        <v>0</v>
      </c>
      <c r="BL40">
        <f t="shared" si="18"/>
        <v>50</v>
      </c>
      <c r="BM40">
        <v>25</v>
      </c>
      <c r="BN40">
        <f t="shared" si="19"/>
        <v>5</v>
      </c>
      <c r="BO40">
        <f t="shared" si="20"/>
        <v>2</v>
      </c>
      <c r="BP40" t="s">
        <v>22</v>
      </c>
      <c r="BQ40">
        <v>133</v>
      </c>
      <c r="BR40">
        <v>0</v>
      </c>
      <c r="BS40">
        <v>0</v>
      </c>
      <c r="BT40">
        <f t="shared" si="21"/>
        <v>133</v>
      </c>
      <c r="BU40">
        <v>0</v>
      </c>
      <c r="BV40">
        <f t="shared" si="22"/>
        <v>133</v>
      </c>
      <c r="BW40">
        <v>36</v>
      </c>
      <c r="BX40">
        <f t="shared" si="23"/>
        <v>5</v>
      </c>
      <c r="BY40">
        <f t="shared" si="24"/>
        <v>3.6944444444444446</v>
      </c>
      <c r="BZ40" t="s">
        <v>23</v>
      </c>
      <c r="CA40">
        <v>100</v>
      </c>
    </row>
    <row r="41" spans="1:79" ht="17.25" customHeight="1" x14ac:dyDescent="0.3">
      <c r="A41" s="2">
        <v>44558</v>
      </c>
      <c r="B41" t="s">
        <v>104</v>
      </c>
      <c r="C41" t="s">
        <v>105</v>
      </c>
      <c r="D41" t="s">
        <v>27</v>
      </c>
      <c r="E41" t="s">
        <v>4</v>
      </c>
      <c r="F41">
        <v>345</v>
      </c>
      <c r="G41">
        <v>0</v>
      </c>
      <c r="H41">
        <v>0</v>
      </c>
      <c r="I41">
        <v>-112</v>
      </c>
      <c r="J41">
        <f t="shared" si="0"/>
        <v>233</v>
      </c>
      <c r="K41">
        <v>0</v>
      </c>
      <c r="L41">
        <f t="shared" si="1"/>
        <v>233</v>
      </c>
      <c r="M41">
        <v>81</v>
      </c>
      <c r="N41">
        <v>1</v>
      </c>
      <c r="O41">
        <f t="shared" si="2"/>
        <v>2.8765432098765431</v>
      </c>
      <c r="P41" t="s">
        <v>15</v>
      </c>
      <c r="Q41">
        <v>528</v>
      </c>
      <c r="R41">
        <v>0</v>
      </c>
      <c r="S41">
        <v>0</v>
      </c>
      <c r="T41">
        <v>-10</v>
      </c>
      <c r="U41">
        <f t="shared" si="3"/>
        <v>518</v>
      </c>
      <c r="V41">
        <v>0</v>
      </c>
      <c r="W41">
        <f t="shared" si="4"/>
        <v>518</v>
      </c>
      <c r="X41">
        <v>21</v>
      </c>
      <c r="Y41">
        <v>2</v>
      </c>
      <c r="Z41">
        <f t="shared" si="5"/>
        <v>24.666666666666668</v>
      </c>
      <c r="AA41" t="s">
        <v>16</v>
      </c>
      <c r="AB41">
        <v>17</v>
      </c>
      <c r="AC41">
        <v>0</v>
      </c>
      <c r="AE41">
        <v>0</v>
      </c>
      <c r="AF41">
        <f t="shared" si="6"/>
        <v>17</v>
      </c>
      <c r="AG41">
        <f>1600+1400</f>
        <v>3000</v>
      </c>
      <c r="AH41">
        <f t="shared" si="7"/>
        <v>3017</v>
      </c>
      <c r="AI41">
        <v>34</v>
      </c>
      <c r="AJ41">
        <f t="shared" si="8"/>
        <v>6</v>
      </c>
      <c r="AK41">
        <f t="shared" si="25"/>
        <v>88.735294117647058</v>
      </c>
      <c r="AL41" t="s">
        <v>19</v>
      </c>
      <c r="AM41">
        <v>369</v>
      </c>
      <c r="AN41">
        <v>0</v>
      </c>
      <c r="AO41">
        <v>-44</v>
      </c>
      <c r="AP41">
        <f t="shared" si="9"/>
        <v>325</v>
      </c>
      <c r="AQ41">
        <v>1400</v>
      </c>
      <c r="AR41">
        <f t="shared" si="10"/>
        <v>1725</v>
      </c>
      <c r="AS41">
        <v>27</v>
      </c>
      <c r="AT41">
        <f t="shared" si="11"/>
        <v>6</v>
      </c>
      <c r="AU41">
        <f t="shared" si="12"/>
        <v>63.888888888888886</v>
      </c>
      <c r="AV41" t="s">
        <v>20</v>
      </c>
      <c r="AW41">
        <v>5</v>
      </c>
      <c r="AX41">
        <v>0</v>
      </c>
      <c r="AY41">
        <v>0</v>
      </c>
      <c r="AZ41">
        <f t="shared" si="13"/>
        <v>5</v>
      </c>
      <c r="BA41">
        <v>3000</v>
      </c>
      <c r="BB41">
        <f t="shared" si="14"/>
        <v>3005</v>
      </c>
      <c r="BC41">
        <v>12</v>
      </c>
      <c r="BD41">
        <f t="shared" si="15"/>
        <v>7</v>
      </c>
      <c r="BE41">
        <f t="shared" si="16"/>
        <v>250.41666666666666</v>
      </c>
      <c r="BF41" t="s">
        <v>21</v>
      </c>
      <c r="BG41">
        <v>176</v>
      </c>
      <c r="BH41">
        <v>0</v>
      </c>
      <c r="BI41">
        <v>0</v>
      </c>
      <c r="BJ41">
        <f t="shared" si="17"/>
        <v>176</v>
      </c>
      <c r="BK41">
        <v>1200</v>
      </c>
      <c r="BL41">
        <f t="shared" si="18"/>
        <v>1376</v>
      </c>
      <c r="BM41">
        <v>9</v>
      </c>
      <c r="BN41">
        <f t="shared" si="19"/>
        <v>5</v>
      </c>
      <c r="BO41">
        <f t="shared" si="20"/>
        <v>152.88888888888889</v>
      </c>
      <c r="BP41" t="s">
        <v>22</v>
      </c>
      <c r="BQ41">
        <v>1201</v>
      </c>
      <c r="BR41">
        <v>0</v>
      </c>
      <c r="BS41">
        <v>-20</v>
      </c>
      <c r="BT41">
        <f t="shared" si="21"/>
        <v>1181</v>
      </c>
      <c r="BU41">
        <v>0</v>
      </c>
      <c r="BV41">
        <f t="shared" si="22"/>
        <v>1181</v>
      </c>
      <c r="BW41">
        <v>23</v>
      </c>
      <c r="BX41">
        <f t="shared" si="23"/>
        <v>5</v>
      </c>
      <c r="BY41">
        <f t="shared" si="24"/>
        <v>51.347826086956523</v>
      </c>
      <c r="BZ41" t="s">
        <v>23</v>
      </c>
      <c r="CA41">
        <v>-11800</v>
      </c>
    </row>
    <row r="42" spans="1:79" ht="17.25" customHeight="1" x14ac:dyDescent="0.3">
      <c r="A42" s="2">
        <v>44558</v>
      </c>
      <c r="B42" t="s">
        <v>106</v>
      </c>
      <c r="C42" t="s">
        <v>107</v>
      </c>
      <c r="D42" t="s">
        <v>27</v>
      </c>
      <c r="E42" t="s">
        <v>4</v>
      </c>
      <c r="F42">
        <v>105</v>
      </c>
      <c r="G42">
        <v>0</v>
      </c>
      <c r="H42">
        <v>0</v>
      </c>
      <c r="I42">
        <v>-30</v>
      </c>
      <c r="J42">
        <f t="shared" si="0"/>
        <v>75</v>
      </c>
      <c r="K42">
        <v>0</v>
      </c>
      <c r="L42">
        <f t="shared" si="1"/>
        <v>75</v>
      </c>
      <c r="M42">
        <v>71</v>
      </c>
      <c r="N42">
        <v>1</v>
      </c>
      <c r="O42">
        <f t="shared" si="2"/>
        <v>1.056338028169014</v>
      </c>
      <c r="P42" t="s">
        <v>15</v>
      </c>
      <c r="Q42">
        <v>422</v>
      </c>
      <c r="R42">
        <v>0</v>
      </c>
      <c r="S42">
        <v>0</v>
      </c>
      <c r="T42">
        <v>-10</v>
      </c>
      <c r="U42">
        <f t="shared" si="3"/>
        <v>412</v>
      </c>
      <c r="V42">
        <v>0</v>
      </c>
      <c r="W42">
        <f t="shared" si="4"/>
        <v>412</v>
      </c>
      <c r="X42">
        <v>19</v>
      </c>
      <c r="Y42">
        <v>2</v>
      </c>
      <c r="Z42">
        <f t="shared" si="5"/>
        <v>21.684210526315791</v>
      </c>
      <c r="AA42" t="s">
        <v>16</v>
      </c>
      <c r="AB42">
        <v>89</v>
      </c>
      <c r="AC42">
        <v>0</v>
      </c>
      <c r="AE42">
        <v>-22</v>
      </c>
      <c r="AF42">
        <f t="shared" si="6"/>
        <v>67</v>
      </c>
      <c r="AG42">
        <v>0</v>
      </c>
      <c r="AH42">
        <f t="shared" si="7"/>
        <v>67</v>
      </c>
      <c r="AI42">
        <v>12</v>
      </c>
      <c r="AJ42">
        <f t="shared" si="8"/>
        <v>6</v>
      </c>
      <c r="AK42">
        <f t="shared" si="25"/>
        <v>5.583333333333333</v>
      </c>
      <c r="AL42" t="s">
        <v>19</v>
      </c>
      <c r="AM42">
        <v>1065</v>
      </c>
      <c r="AN42">
        <v>0</v>
      </c>
      <c r="AO42">
        <v>-39</v>
      </c>
      <c r="AP42">
        <f t="shared" si="9"/>
        <v>1026</v>
      </c>
      <c r="AQ42">
        <v>0</v>
      </c>
      <c r="AR42">
        <f t="shared" si="10"/>
        <v>1026</v>
      </c>
      <c r="AS42">
        <v>10</v>
      </c>
      <c r="AT42">
        <f t="shared" si="11"/>
        <v>6</v>
      </c>
      <c r="AU42">
        <f t="shared" si="12"/>
        <v>102.6</v>
      </c>
      <c r="AV42" t="s">
        <v>20</v>
      </c>
      <c r="AW42">
        <v>239</v>
      </c>
      <c r="AX42">
        <v>0</v>
      </c>
      <c r="AY42">
        <v>-10</v>
      </c>
      <c r="AZ42">
        <f t="shared" si="13"/>
        <v>229</v>
      </c>
      <c r="BA42">
        <v>0</v>
      </c>
      <c r="BB42">
        <f t="shared" si="14"/>
        <v>229</v>
      </c>
      <c r="BC42">
        <v>2</v>
      </c>
      <c r="BD42">
        <f t="shared" si="15"/>
        <v>7</v>
      </c>
      <c r="BE42">
        <f t="shared" si="16"/>
        <v>114.5</v>
      </c>
      <c r="BF42" t="s">
        <v>21</v>
      </c>
      <c r="BG42">
        <v>464</v>
      </c>
      <c r="BH42">
        <v>0</v>
      </c>
      <c r="BI42">
        <v>0</v>
      </c>
      <c r="BJ42">
        <f t="shared" si="17"/>
        <v>464</v>
      </c>
      <c r="BK42">
        <v>0</v>
      </c>
      <c r="BL42">
        <f t="shared" si="18"/>
        <v>464</v>
      </c>
      <c r="BM42">
        <v>8</v>
      </c>
      <c r="BN42">
        <f t="shared" si="19"/>
        <v>5</v>
      </c>
      <c r="BO42">
        <f t="shared" si="20"/>
        <v>58</v>
      </c>
      <c r="BP42" t="s">
        <v>22</v>
      </c>
      <c r="BQ42">
        <v>877</v>
      </c>
      <c r="BR42">
        <v>0</v>
      </c>
      <c r="BS42">
        <v>-50</v>
      </c>
      <c r="BT42">
        <f t="shared" si="21"/>
        <v>827</v>
      </c>
      <c r="BU42">
        <v>0</v>
      </c>
      <c r="BV42">
        <f t="shared" si="22"/>
        <v>827</v>
      </c>
      <c r="BW42">
        <v>21</v>
      </c>
      <c r="BX42">
        <f t="shared" si="23"/>
        <v>5</v>
      </c>
      <c r="BY42">
        <f t="shared" si="24"/>
        <v>39.38095238095238</v>
      </c>
      <c r="BZ42" t="s">
        <v>23</v>
      </c>
      <c r="CA42">
        <v>0</v>
      </c>
    </row>
    <row r="43" spans="1:79" ht="17.25" customHeight="1" x14ac:dyDescent="0.3">
      <c r="A43" s="2">
        <v>44558</v>
      </c>
      <c r="B43" t="s">
        <v>108</v>
      </c>
      <c r="C43" t="s">
        <v>109</v>
      </c>
      <c r="D43" t="s">
        <v>27</v>
      </c>
      <c r="E43" t="s">
        <v>4</v>
      </c>
      <c r="F43">
        <v>461</v>
      </c>
      <c r="G43">
        <v>0</v>
      </c>
      <c r="H43">
        <v>0</v>
      </c>
      <c r="I43">
        <v>0</v>
      </c>
      <c r="J43">
        <f t="shared" si="0"/>
        <v>461</v>
      </c>
      <c r="K43">
        <v>0</v>
      </c>
      <c r="L43">
        <f t="shared" si="1"/>
        <v>461</v>
      </c>
      <c r="M43">
        <v>12</v>
      </c>
      <c r="N43">
        <v>1</v>
      </c>
      <c r="O43">
        <f t="shared" si="2"/>
        <v>38.416666666666664</v>
      </c>
      <c r="P43" t="s">
        <v>15</v>
      </c>
      <c r="Q43">
        <v>20</v>
      </c>
      <c r="R43">
        <v>0</v>
      </c>
      <c r="S43">
        <v>0</v>
      </c>
      <c r="T43">
        <v>0</v>
      </c>
      <c r="U43">
        <f t="shared" si="3"/>
        <v>20</v>
      </c>
      <c r="V43">
        <v>0</v>
      </c>
      <c r="W43">
        <f t="shared" si="4"/>
        <v>20</v>
      </c>
      <c r="X43">
        <v>1</v>
      </c>
      <c r="Y43">
        <v>2</v>
      </c>
      <c r="Z43">
        <f t="shared" si="5"/>
        <v>20</v>
      </c>
      <c r="AA43" t="s">
        <v>16</v>
      </c>
      <c r="AB43">
        <v>2632</v>
      </c>
      <c r="AC43">
        <v>0</v>
      </c>
      <c r="AE43">
        <v>-11</v>
      </c>
      <c r="AF43">
        <f t="shared" si="6"/>
        <v>2621</v>
      </c>
      <c r="AG43">
        <v>0</v>
      </c>
      <c r="AH43">
        <f t="shared" si="7"/>
        <v>2621</v>
      </c>
      <c r="AI43">
        <v>17</v>
      </c>
      <c r="AJ43">
        <f t="shared" si="8"/>
        <v>6</v>
      </c>
      <c r="AK43">
        <f>IFERROR(AH43/AI43,0)</f>
        <v>154.1764705882353</v>
      </c>
      <c r="AL43" t="s">
        <v>19</v>
      </c>
      <c r="AM43">
        <v>335</v>
      </c>
      <c r="AN43">
        <v>0</v>
      </c>
      <c r="AO43">
        <v>-28</v>
      </c>
      <c r="AP43">
        <f t="shared" si="9"/>
        <v>307</v>
      </c>
      <c r="AQ43">
        <v>0</v>
      </c>
      <c r="AR43">
        <f t="shared" si="10"/>
        <v>307</v>
      </c>
      <c r="AS43">
        <v>6</v>
      </c>
      <c r="AT43">
        <f t="shared" si="11"/>
        <v>6</v>
      </c>
      <c r="AU43">
        <f t="shared" si="12"/>
        <v>51.166666666666664</v>
      </c>
      <c r="AV43" t="s">
        <v>20</v>
      </c>
      <c r="AW43">
        <v>534</v>
      </c>
      <c r="AX43">
        <v>0</v>
      </c>
      <c r="AY43">
        <v>0</v>
      </c>
      <c r="AZ43">
        <f t="shared" si="13"/>
        <v>534</v>
      </c>
      <c r="BA43">
        <v>0</v>
      </c>
      <c r="BB43">
        <f t="shared" si="14"/>
        <v>534</v>
      </c>
      <c r="BC43">
        <v>7</v>
      </c>
      <c r="BD43">
        <f t="shared" si="15"/>
        <v>7</v>
      </c>
      <c r="BE43">
        <f t="shared" si="16"/>
        <v>76.285714285714292</v>
      </c>
      <c r="BF43" t="s">
        <v>21</v>
      </c>
      <c r="BG43">
        <v>140</v>
      </c>
      <c r="BH43">
        <v>0</v>
      </c>
      <c r="BI43">
        <v>0</v>
      </c>
      <c r="BJ43">
        <f t="shared" si="17"/>
        <v>140</v>
      </c>
      <c r="BK43">
        <v>0</v>
      </c>
      <c r="BL43">
        <f t="shared" si="18"/>
        <v>140</v>
      </c>
      <c r="BM43">
        <v>2</v>
      </c>
      <c r="BN43">
        <f t="shared" si="19"/>
        <v>5</v>
      </c>
      <c r="BO43">
        <f t="shared" si="20"/>
        <v>70</v>
      </c>
      <c r="BP43" t="s">
        <v>22</v>
      </c>
      <c r="BQ43">
        <v>740</v>
      </c>
      <c r="BR43">
        <v>0</v>
      </c>
      <c r="BS43">
        <v>0</v>
      </c>
      <c r="BT43">
        <f t="shared" si="21"/>
        <v>740</v>
      </c>
      <c r="BU43">
        <v>0</v>
      </c>
      <c r="BV43">
        <f t="shared" si="22"/>
        <v>740</v>
      </c>
      <c r="BW43">
        <v>6</v>
      </c>
      <c r="BX43">
        <f t="shared" si="23"/>
        <v>5</v>
      </c>
      <c r="BY43">
        <f t="shared" si="24"/>
        <v>123.33333333333333</v>
      </c>
      <c r="BZ43" t="s">
        <v>23</v>
      </c>
      <c r="CA43">
        <v>0</v>
      </c>
    </row>
    <row r="44" spans="1:79" ht="17.25" customHeight="1" x14ac:dyDescent="0.3">
      <c r="A44" s="2">
        <v>44558</v>
      </c>
      <c r="B44" t="s">
        <v>110</v>
      </c>
      <c r="C44" t="s">
        <v>111</v>
      </c>
      <c r="D44" t="s">
        <v>27</v>
      </c>
      <c r="E44" t="s">
        <v>4</v>
      </c>
      <c r="F44">
        <v>2403</v>
      </c>
      <c r="G44">
        <v>2012</v>
      </c>
      <c r="H44">
        <v>0</v>
      </c>
      <c r="I44">
        <v>-254</v>
      </c>
      <c r="J44">
        <f t="shared" si="0"/>
        <v>4161</v>
      </c>
      <c r="K44">
        <v>0</v>
      </c>
      <c r="L44">
        <f t="shared" si="1"/>
        <v>4161</v>
      </c>
      <c r="M44">
        <v>330</v>
      </c>
      <c r="N44">
        <v>1</v>
      </c>
      <c r="O44">
        <f t="shared" si="2"/>
        <v>12.609090909090909</v>
      </c>
      <c r="P44" t="s">
        <v>15</v>
      </c>
      <c r="Q44">
        <v>1040</v>
      </c>
      <c r="R44">
        <v>775</v>
      </c>
      <c r="S44">
        <v>0</v>
      </c>
      <c r="T44">
        <v>-23</v>
      </c>
      <c r="U44">
        <f t="shared" si="3"/>
        <v>1792</v>
      </c>
      <c r="V44">
        <v>0</v>
      </c>
      <c r="W44">
        <f t="shared" si="4"/>
        <v>1792</v>
      </c>
      <c r="X44">
        <v>61</v>
      </c>
      <c r="Y44">
        <v>2</v>
      </c>
      <c r="Z44">
        <f t="shared" si="5"/>
        <v>29.377049180327869</v>
      </c>
      <c r="AA44" t="s">
        <v>16</v>
      </c>
      <c r="AB44">
        <v>19014</v>
      </c>
      <c r="AC44">
        <v>0</v>
      </c>
      <c r="AE44">
        <v>-277</v>
      </c>
      <c r="AF44">
        <f t="shared" si="6"/>
        <v>18737</v>
      </c>
      <c r="AG44">
        <v>0</v>
      </c>
      <c r="AH44">
        <f t="shared" si="7"/>
        <v>18737</v>
      </c>
      <c r="AI44">
        <v>533</v>
      </c>
      <c r="AJ44">
        <f t="shared" si="8"/>
        <v>6</v>
      </c>
      <c r="AK44">
        <f t="shared" si="25"/>
        <v>35.153846153846153</v>
      </c>
      <c r="AL44" t="s">
        <v>19</v>
      </c>
      <c r="AM44">
        <v>4521</v>
      </c>
      <c r="AN44">
        <v>1674</v>
      </c>
      <c r="AO44">
        <v>-48</v>
      </c>
      <c r="AP44">
        <f t="shared" si="9"/>
        <v>6147</v>
      </c>
      <c r="AQ44">
        <v>0</v>
      </c>
      <c r="AR44">
        <f t="shared" si="10"/>
        <v>6147</v>
      </c>
      <c r="AS44">
        <v>161</v>
      </c>
      <c r="AT44">
        <f t="shared" si="11"/>
        <v>6</v>
      </c>
      <c r="AU44">
        <f t="shared" si="12"/>
        <v>38.180124223602483</v>
      </c>
      <c r="AV44" t="s">
        <v>20</v>
      </c>
      <c r="AW44">
        <v>5413</v>
      </c>
      <c r="AX44">
        <v>2220</v>
      </c>
      <c r="AY44">
        <v>-202</v>
      </c>
      <c r="AZ44">
        <f t="shared" si="13"/>
        <v>7431</v>
      </c>
      <c r="BA44">
        <v>0</v>
      </c>
      <c r="BB44">
        <f t="shared" si="14"/>
        <v>7431</v>
      </c>
      <c r="BC44">
        <v>203</v>
      </c>
      <c r="BD44">
        <f t="shared" si="15"/>
        <v>7</v>
      </c>
      <c r="BE44">
        <f t="shared" si="16"/>
        <v>36.60591133004926</v>
      </c>
      <c r="BF44" t="s">
        <v>21</v>
      </c>
      <c r="BG44">
        <v>669</v>
      </c>
      <c r="BH44">
        <v>2330</v>
      </c>
      <c r="BI44">
        <v>-94</v>
      </c>
      <c r="BJ44">
        <f t="shared" si="17"/>
        <v>2905</v>
      </c>
      <c r="BK44">
        <v>0</v>
      </c>
      <c r="BL44">
        <f t="shared" si="18"/>
        <v>2905</v>
      </c>
      <c r="BM44">
        <v>227</v>
      </c>
      <c r="BN44">
        <f t="shared" si="19"/>
        <v>5</v>
      </c>
      <c r="BO44">
        <f t="shared" si="20"/>
        <v>12.797356828193832</v>
      </c>
      <c r="BP44" t="s">
        <v>22</v>
      </c>
      <c r="BQ44">
        <v>2959</v>
      </c>
      <c r="BR44">
        <v>1273</v>
      </c>
      <c r="BS44">
        <v>-39</v>
      </c>
      <c r="BT44">
        <f t="shared" si="21"/>
        <v>4193</v>
      </c>
      <c r="BU44">
        <v>0</v>
      </c>
      <c r="BV44">
        <f t="shared" si="22"/>
        <v>4193</v>
      </c>
      <c r="BW44">
        <v>142</v>
      </c>
      <c r="BX44">
        <f t="shared" si="23"/>
        <v>5</v>
      </c>
      <c r="BY44">
        <f t="shared" si="24"/>
        <v>29.528169014084508</v>
      </c>
      <c r="BZ44" t="s">
        <v>23</v>
      </c>
      <c r="CA44">
        <v>11600</v>
      </c>
    </row>
    <row r="45" spans="1:79" ht="17.25" customHeight="1" x14ac:dyDescent="0.3">
      <c r="A45" s="2">
        <v>44558</v>
      </c>
      <c r="B45" t="s">
        <v>112</v>
      </c>
      <c r="C45" t="s">
        <v>113</v>
      </c>
      <c r="D45" t="s">
        <v>27</v>
      </c>
      <c r="E45" t="s">
        <v>4</v>
      </c>
      <c r="F45">
        <v>2187</v>
      </c>
      <c r="G45">
        <v>540</v>
      </c>
      <c r="H45">
        <v>0</v>
      </c>
      <c r="I45">
        <v>-17</v>
      </c>
      <c r="J45">
        <f t="shared" si="0"/>
        <v>2710</v>
      </c>
      <c r="K45">
        <v>0</v>
      </c>
      <c r="L45">
        <f t="shared" si="1"/>
        <v>2710</v>
      </c>
      <c r="M45">
        <v>184</v>
      </c>
      <c r="N45">
        <v>1</v>
      </c>
      <c r="O45">
        <f t="shared" si="2"/>
        <v>14.728260869565217</v>
      </c>
      <c r="P45" t="s">
        <v>15</v>
      </c>
      <c r="Q45">
        <v>1318</v>
      </c>
      <c r="R45">
        <v>1290</v>
      </c>
      <c r="S45">
        <v>0</v>
      </c>
      <c r="T45">
        <v>-12</v>
      </c>
      <c r="U45">
        <f t="shared" si="3"/>
        <v>2596</v>
      </c>
      <c r="V45">
        <v>0</v>
      </c>
      <c r="W45">
        <f t="shared" si="4"/>
        <v>2596</v>
      </c>
      <c r="X45">
        <v>85</v>
      </c>
      <c r="Y45">
        <v>2</v>
      </c>
      <c r="Z45">
        <f t="shared" si="5"/>
        <v>30.541176470588237</v>
      </c>
      <c r="AA45" t="s">
        <v>16</v>
      </c>
      <c r="AB45">
        <v>9261</v>
      </c>
      <c r="AC45">
        <v>0</v>
      </c>
      <c r="AE45">
        <v>-150</v>
      </c>
      <c r="AF45">
        <f t="shared" si="6"/>
        <v>9111</v>
      </c>
      <c r="AG45">
        <v>0</v>
      </c>
      <c r="AH45">
        <f t="shared" si="7"/>
        <v>9111</v>
      </c>
      <c r="AI45">
        <v>417</v>
      </c>
      <c r="AJ45">
        <f t="shared" si="8"/>
        <v>6</v>
      </c>
      <c r="AK45">
        <f t="shared" si="25"/>
        <v>21.848920863309353</v>
      </c>
      <c r="AL45" t="s">
        <v>19</v>
      </c>
      <c r="AM45">
        <v>2996</v>
      </c>
      <c r="AN45">
        <v>1800</v>
      </c>
      <c r="AO45">
        <v>-17</v>
      </c>
      <c r="AP45">
        <f t="shared" si="9"/>
        <v>4779</v>
      </c>
      <c r="AQ45">
        <v>0</v>
      </c>
      <c r="AR45">
        <f t="shared" si="10"/>
        <v>4779</v>
      </c>
      <c r="AS45">
        <v>166</v>
      </c>
      <c r="AT45">
        <f t="shared" si="11"/>
        <v>6</v>
      </c>
      <c r="AU45">
        <f t="shared" si="12"/>
        <v>28.789156626506024</v>
      </c>
      <c r="AV45" t="s">
        <v>20</v>
      </c>
      <c r="AW45">
        <v>6213</v>
      </c>
      <c r="AX45">
        <v>3180</v>
      </c>
      <c r="AY45">
        <v>-251</v>
      </c>
      <c r="AZ45">
        <f t="shared" si="13"/>
        <v>9142</v>
      </c>
      <c r="BA45">
        <v>0</v>
      </c>
      <c r="BB45">
        <f t="shared" si="14"/>
        <v>9142</v>
      </c>
      <c r="BC45">
        <v>161</v>
      </c>
      <c r="BD45">
        <f t="shared" si="15"/>
        <v>7</v>
      </c>
      <c r="BE45">
        <f t="shared" si="16"/>
        <v>56.782608695652172</v>
      </c>
      <c r="BF45" t="s">
        <v>21</v>
      </c>
      <c r="BG45">
        <v>712</v>
      </c>
      <c r="BH45">
        <v>2205</v>
      </c>
      <c r="BI45">
        <v>-132</v>
      </c>
      <c r="BJ45">
        <f t="shared" si="17"/>
        <v>2785</v>
      </c>
      <c r="BK45">
        <v>0</v>
      </c>
      <c r="BL45">
        <f t="shared" si="18"/>
        <v>2785</v>
      </c>
      <c r="BM45">
        <v>93</v>
      </c>
      <c r="BN45">
        <f t="shared" si="19"/>
        <v>5</v>
      </c>
      <c r="BO45">
        <f t="shared" si="20"/>
        <v>29.946236559139784</v>
      </c>
      <c r="BP45" t="s">
        <v>22</v>
      </c>
      <c r="BQ45">
        <v>1346</v>
      </c>
      <c r="BR45">
        <v>1060</v>
      </c>
      <c r="BS45">
        <v>-50</v>
      </c>
      <c r="BT45">
        <f t="shared" si="21"/>
        <v>2356</v>
      </c>
      <c r="BU45">
        <v>0</v>
      </c>
      <c r="BV45">
        <f t="shared" si="22"/>
        <v>2356</v>
      </c>
      <c r="BW45">
        <v>78</v>
      </c>
      <c r="BX45">
        <f t="shared" si="23"/>
        <v>5</v>
      </c>
      <c r="BY45">
        <f t="shared" si="24"/>
        <v>30.205128205128204</v>
      </c>
      <c r="BZ45" t="s">
        <v>23</v>
      </c>
      <c r="CA45">
        <v>19313</v>
      </c>
    </row>
    <row r="46" spans="1:79" ht="17.25" customHeight="1" x14ac:dyDescent="0.3">
      <c r="A46" s="2">
        <v>44558</v>
      </c>
      <c r="B46" t="s">
        <v>114</v>
      </c>
      <c r="C46" t="s">
        <v>115</v>
      </c>
      <c r="D46" t="s">
        <v>27</v>
      </c>
      <c r="E46" t="s">
        <v>4</v>
      </c>
      <c r="F46">
        <v>3</v>
      </c>
      <c r="G46">
        <v>30</v>
      </c>
      <c r="H46">
        <v>0</v>
      </c>
      <c r="I46">
        <v>0</v>
      </c>
      <c r="J46">
        <f t="shared" si="0"/>
        <v>33</v>
      </c>
      <c r="K46">
        <v>0</v>
      </c>
      <c r="L46">
        <f t="shared" si="1"/>
        <v>33</v>
      </c>
      <c r="M46">
        <v>57</v>
      </c>
      <c r="N46">
        <v>1</v>
      </c>
      <c r="O46">
        <f t="shared" si="2"/>
        <v>0.57894736842105265</v>
      </c>
      <c r="P46" t="s">
        <v>15</v>
      </c>
      <c r="Q46">
        <v>330</v>
      </c>
      <c r="R46">
        <v>200</v>
      </c>
      <c r="S46">
        <v>0</v>
      </c>
      <c r="T46">
        <v>0</v>
      </c>
      <c r="U46">
        <f t="shared" si="3"/>
        <v>530</v>
      </c>
      <c r="V46">
        <v>0</v>
      </c>
      <c r="W46">
        <f t="shared" si="4"/>
        <v>530</v>
      </c>
      <c r="X46">
        <v>68</v>
      </c>
      <c r="Y46">
        <v>2</v>
      </c>
      <c r="Z46">
        <f t="shared" si="5"/>
        <v>7.7941176470588234</v>
      </c>
      <c r="AA46" t="s">
        <v>16</v>
      </c>
      <c r="AB46">
        <v>1084</v>
      </c>
      <c r="AC46">
        <v>0</v>
      </c>
      <c r="AE46">
        <v>-42</v>
      </c>
      <c r="AF46">
        <f t="shared" si="6"/>
        <v>1042</v>
      </c>
      <c r="AG46">
        <v>0</v>
      </c>
      <c r="AH46">
        <f t="shared" si="7"/>
        <v>1042</v>
      </c>
      <c r="AI46">
        <v>26</v>
      </c>
      <c r="AJ46">
        <f t="shared" si="8"/>
        <v>6</v>
      </c>
      <c r="AK46">
        <f t="shared" si="25"/>
        <v>40.07692307692308</v>
      </c>
      <c r="AL46" t="s">
        <v>19</v>
      </c>
      <c r="AM46">
        <v>743</v>
      </c>
      <c r="AN46">
        <v>390</v>
      </c>
      <c r="AO46">
        <v>0</v>
      </c>
      <c r="AP46">
        <f t="shared" si="9"/>
        <v>1133</v>
      </c>
      <c r="AQ46">
        <v>0</v>
      </c>
      <c r="AR46">
        <f t="shared" si="10"/>
        <v>1133</v>
      </c>
      <c r="AS46">
        <v>20</v>
      </c>
      <c r="AT46">
        <f t="shared" si="11"/>
        <v>6</v>
      </c>
      <c r="AU46">
        <f t="shared" si="12"/>
        <v>56.65</v>
      </c>
      <c r="AV46" t="s">
        <v>20</v>
      </c>
      <c r="AW46">
        <v>32</v>
      </c>
      <c r="AX46">
        <v>200</v>
      </c>
      <c r="AY46">
        <v>0</v>
      </c>
      <c r="AZ46">
        <f t="shared" si="13"/>
        <v>232</v>
      </c>
      <c r="BA46">
        <v>0</v>
      </c>
      <c r="BB46">
        <f t="shared" si="14"/>
        <v>232</v>
      </c>
      <c r="BC46">
        <v>14</v>
      </c>
      <c r="BD46">
        <f t="shared" si="15"/>
        <v>7</v>
      </c>
      <c r="BE46">
        <f t="shared" si="16"/>
        <v>16.571428571428573</v>
      </c>
      <c r="BF46" t="s">
        <v>21</v>
      </c>
      <c r="BG46">
        <v>357</v>
      </c>
      <c r="BH46">
        <v>1800</v>
      </c>
      <c r="BI46">
        <v>-10</v>
      </c>
      <c r="BJ46">
        <f t="shared" si="17"/>
        <v>2147</v>
      </c>
      <c r="BK46">
        <v>0</v>
      </c>
      <c r="BL46">
        <f t="shared" si="18"/>
        <v>2147</v>
      </c>
      <c r="BM46">
        <v>12</v>
      </c>
      <c r="BN46">
        <f t="shared" si="19"/>
        <v>5</v>
      </c>
      <c r="BO46">
        <f t="shared" si="20"/>
        <v>178.91666666666666</v>
      </c>
      <c r="BP46" t="s">
        <v>22</v>
      </c>
      <c r="BQ46">
        <v>672</v>
      </c>
      <c r="BR46">
        <v>149</v>
      </c>
      <c r="BS46">
        <v>0</v>
      </c>
      <c r="BT46">
        <f t="shared" si="21"/>
        <v>821</v>
      </c>
      <c r="BU46">
        <v>0</v>
      </c>
      <c r="BV46">
        <f t="shared" si="22"/>
        <v>821</v>
      </c>
      <c r="BW46">
        <v>11</v>
      </c>
      <c r="BX46">
        <f t="shared" si="23"/>
        <v>5</v>
      </c>
      <c r="BY46">
        <f t="shared" si="24"/>
        <v>74.63636363636364</v>
      </c>
      <c r="BZ46" t="s">
        <v>23</v>
      </c>
      <c r="CA46">
        <v>-30001</v>
      </c>
    </row>
    <row r="47" spans="1:79" ht="17.25" customHeight="1" x14ac:dyDescent="0.3">
      <c r="A47" s="2">
        <v>44558</v>
      </c>
      <c r="B47" t="s">
        <v>116</v>
      </c>
      <c r="C47" t="s">
        <v>117</v>
      </c>
      <c r="D47" t="s">
        <v>27</v>
      </c>
      <c r="E47" t="s">
        <v>4</v>
      </c>
      <c r="F47">
        <v>734</v>
      </c>
      <c r="G47">
        <v>0</v>
      </c>
      <c r="H47">
        <v>0</v>
      </c>
      <c r="I47">
        <v>-157</v>
      </c>
      <c r="J47">
        <f t="shared" si="0"/>
        <v>577</v>
      </c>
      <c r="K47">
        <v>0</v>
      </c>
      <c r="L47">
        <f t="shared" si="1"/>
        <v>577</v>
      </c>
      <c r="M47">
        <v>222</v>
      </c>
      <c r="N47">
        <v>1</v>
      </c>
      <c r="O47">
        <f t="shared" si="2"/>
        <v>2.599099099099099</v>
      </c>
      <c r="P47" t="s">
        <v>15</v>
      </c>
      <c r="Q47">
        <v>445</v>
      </c>
      <c r="R47">
        <v>0</v>
      </c>
      <c r="S47">
        <v>0</v>
      </c>
      <c r="T47">
        <v>0</v>
      </c>
      <c r="U47">
        <f t="shared" si="3"/>
        <v>445</v>
      </c>
      <c r="V47">
        <v>0</v>
      </c>
      <c r="W47">
        <f t="shared" si="4"/>
        <v>445</v>
      </c>
      <c r="X47">
        <v>53</v>
      </c>
      <c r="Y47">
        <v>2</v>
      </c>
      <c r="Z47">
        <f t="shared" si="5"/>
        <v>8.3962264150943398</v>
      </c>
      <c r="AA47" t="s">
        <v>16</v>
      </c>
      <c r="AB47">
        <v>20913</v>
      </c>
      <c r="AC47">
        <v>0</v>
      </c>
      <c r="AE47">
        <v>-805</v>
      </c>
      <c r="AF47">
        <f t="shared" si="6"/>
        <v>20108</v>
      </c>
      <c r="AG47">
        <v>9692</v>
      </c>
      <c r="AH47">
        <f t="shared" si="7"/>
        <v>29800</v>
      </c>
      <c r="AI47">
        <v>1523</v>
      </c>
      <c r="AJ47">
        <f t="shared" si="8"/>
        <v>6</v>
      </c>
      <c r="AK47">
        <f t="shared" si="25"/>
        <v>19.566644780039397</v>
      </c>
      <c r="AL47" t="s">
        <v>19</v>
      </c>
      <c r="AM47">
        <v>935</v>
      </c>
      <c r="AN47">
        <v>631</v>
      </c>
      <c r="AO47">
        <v>-177</v>
      </c>
      <c r="AP47">
        <f t="shared" si="9"/>
        <v>1389</v>
      </c>
      <c r="AQ47">
        <v>2250</v>
      </c>
      <c r="AR47">
        <f t="shared" si="10"/>
        <v>3639</v>
      </c>
      <c r="AS47">
        <v>266</v>
      </c>
      <c r="AT47">
        <f t="shared" si="11"/>
        <v>6</v>
      </c>
      <c r="AU47">
        <f t="shared" si="12"/>
        <v>13.680451127819548</v>
      </c>
      <c r="AV47" t="s">
        <v>20</v>
      </c>
      <c r="AW47">
        <v>7015</v>
      </c>
      <c r="AX47">
        <v>0</v>
      </c>
      <c r="AY47">
        <v>-258</v>
      </c>
      <c r="AZ47">
        <f t="shared" si="13"/>
        <v>6757</v>
      </c>
      <c r="BA47">
        <v>0</v>
      </c>
      <c r="BB47">
        <f t="shared" si="14"/>
        <v>6757</v>
      </c>
      <c r="BC47">
        <v>205</v>
      </c>
      <c r="BD47">
        <f t="shared" si="15"/>
        <v>7</v>
      </c>
      <c r="BE47">
        <f t="shared" si="16"/>
        <v>32.960975609756098</v>
      </c>
      <c r="BF47" t="s">
        <v>21</v>
      </c>
      <c r="BG47">
        <v>1836</v>
      </c>
      <c r="BH47">
        <v>40</v>
      </c>
      <c r="BI47">
        <v>-33</v>
      </c>
      <c r="BJ47">
        <f t="shared" si="17"/>
        <v>1843</v>
      </c>
      <c r="BK47">
        <v>1500</v>
      </c>
      <c r="BL47">
        <f t="shared" si="18"/>
        <v>3343</v>
      </c>
      <c r="BM47">
        <v>92</v>
      </c>
      <c r="BN47">
        <f t="shared" si="19"/>
        <v>5</v>
      </c>
      <c r="BO47">
        <f t="shared" si="20"/>
        <v>36.336956521739133</v>
      </c>
      <c r="BP47" t="s">
        <v>22</v>
      </c>
      <c r="BQ47">
        <v>2297</v>
      </c>
      <c r="BR47">
        <v>8</v>
      </c>
      <c r="BS47">
        <v>-196</v>
      </c>
      <c r="BT47">
        <f t="shared" si="21"/>
        <v>2109</v>
      </c>
      <c r="BU47">
        <v>0</v>
      </c>
      <c r="BV47">
        <f t="shared" si="22"/>
        <v>2109</v>
      </c>
      <c r="BW47">
        <v>143</v>
      </c>
      <c r="BX47">
        <f t="shared" si="23"/>
        <v>5</v>
      </c>
      <c r="BY47">
        <f t="shared" si="24"/>
        <v>14.748251748251748</v>
      </c>
      <c r="BZ47" t="s">
        <v>23</v>
      </c>
      <c r="CA47">
        <v>-81531</v>
      </c>
    </row>
    <row r="48" spans="1:79" ht="17.25" customHeight="1" x14ac:dyDescent="0.3">
      <c r="A48" s="2">
        <v>44558</v>
      </c>
      <c r="B48" t="s">
        <v>118</v>
      </c>
      <c r="C48" t="s">
        <v>119</v>
      </c>
      <c r="D48" t="s">
        <v>27</v>
      </c>
      <c r="E48" t="s">
        <v>4</v>
      </c>
      <c r="F48">
        <v>52</v>
      </c>
      <c r="G48">
        <v>0</v>
      </c>
      <c r="H48">
        <v>0</v>
      </c>
      <c r="I48">
        <v>-11</v>
      </c>
      <c r="J48">
        <f t="shared" si="0"/>
        <v>41</v>
      </c>
      <c r="K48">
        <v>0</v>
      </c>
      <c r="L48">
        <f t="shared" si="1"/>
        <v>41</v>
      </c>
      <c r="M48">
        <v>15</v>
      </c>
      <c r="N48">
        <v>1</v>
      </c>
      <c r="O48">
        <f t="shared" si="2"/>
        <v>2.7333333333333334</v>
      </c>
      <c r="P48" t="s">
        <v>15</v>
      </c>
      <c r="Q48">
        <v>0</v>
      </c>
      <c r="R48">
        <v>0</v>
      </c>
      <c r="S48">
        <v>0</v>
      </c>
      <c r="T48">
        <v>0</v>
      </c>
      <c r="U48">
        <f t="shared" si="3"/>
        <v>0</v>
      </c>
      <c r="V48">
        <v>0</v>
      </c>
      <c r="W48">
        <f t="shared" si="4"/>
        <v>0</v>
      </c>
      <c r="X48">
        <v>5</v>
      </c>
      <c r="Y48">
        <v>2</v>
      </c>
      <c r="Z48">
        <f t="shared" si="5"/>
        <v>0</v>
      </c>
      <c r="AA48" t="s">
        <v>16</v>
      </c>
      <c r="AB48">
        <v>757</v>
      </c>
      <c r="AC48">
        <v>0</v>
      </c>
      <c r="AE48">
        <v>0</v>
      </c>
      <c r="AF48">
        <f t="shared" si="6"/>
        <v>757</v>
      </c>
      <c r="AG48">
        <v>0</v>
      </c>
      <c r="AH48">
        <f t="shared" si="7"/>
        <v>757</v>
      </c>
      <c r="AI48">
        <v>23</v>
      </c>
      <c r="AJ48">
        <f t="shared" si="8"/>
        <v>6</v>
      </c>
      <c r="AK48">
        <f t="shared" si="25"/>
        <v>32.913043478260867</v>
      </c>
      <c r="AL48" t="s">
        <v>19</v>
      </c>
      <c r="AM48">
        <v>2</v>
      </c>
      <c r="AN48">
        <v>0</v>
      </c>
      <c r="AO48">
        <v>0</v>
      </c>
      <c r="AP48">
        <f t="shared" si="9"/>
        <v>2</v>
      </c>
      <c r="AQ48">
        <v>0</v>
      </c>
      <c r="AR48">
        <f t="shared" si="10"/>
        <v>2</v>
      </c>
      <c r="AS48">
        <v>22</v>
      </c>
      <c r="AT48">
        <f t="shared" si="11"/>
        <v>6</v>
      </c>
      <c r="AU48">
        <f t="shared" si="12"/>
        <v>9.0909090909090912E-2</v>
      </c>
      <c r="AV48" t="s">
        <v>20</v>
      </c>
      <c r="AW48">
        <v>3</v>
      </c>
      <c r="AX48">
        <v>0</v>
      </c>
      <c r="AY48">
        <v>0</v>
      </c>
      <c r="AZ48">
        <f t="shared" si="13"/>
        <v>3</v>
      </c>
      <c r="BA48">
        <v>0</v>
      </c>
      <c r="BB48">
        <f t="shared" si="14"/>
        <v>3</v>
      </c>
      <c r="BC48">
        <v>35</v>
      </c>
      <c r="BD48">
        <f t="shared" si="15"/>
        <v>7</v>
      </c>
      <c r="BE48">
        <f t="shared" si="16"/>
        <v>8.5714285714285715E-2</v>
      </c>
      <c r="BF48" t="s">
        <v>21</v>
      </c>
      <c r="BG48">
        <v>0</v>
      </c>
      <c r="BH48">
        <v>0</v>
      </c>
      <c r="BI48">
        <v>0</v>
      </c>
      <c r="BJ48">
        <f t="shared" si="17"/>
        <v>0</v>
      </c>
      <c r="BK48">
        <v>0</v>
      </c>
      <c r="BL48">
        <f t="shared" si="18"/>
        <v>0</v>
      </c>
      <c r="BM48">
        <v>8</v>
      </c>
      <c r="BN48">
        <f t="shared" si="19"/>
        <v>5</v>
      </c>
      <c r="BO48">
        <f t="shared" si="20"/>
        <v>0</v>
      </c>
      <c r="BP48" t="s">
        <v>22</v>
      </c>
      <c r="BQ48">
        <v>1131</v>
      </c>
      <c r="BR48">
        <v>0</v>
      </c>
      <c r="BS48">
        <v>0</v>
      </c>
      <c r="BT48">
        <f t="shared" si="21"/>
        <v>1131</v>
      </c>
      <c r="BU48">
        <v>0</v>
      </c>
      <c r="BV48">
        <f t="shared" si="22"/>
        <v>1131</v>
      </c>
      <c r="BW48">
        <v>9</v>
      </c>
      <c r="BX48">
        <f t="shared" si="23"/>
        <v>5</v>
      </c>
      <c r="BY48">
        <f t="shared" si="24"/>
        <v>125.66666666666667</v>
      </c>
      <c r="BZ48" t="s">
        <v>23</v>
      </c>
      <c r="CA48">
        <v>0</v>
      </c>
    </row>
    <row r="49" spans="1:79" ht="17.25" customHeight="1" x14ac:dyDescent="0.3">
      <c r="A49" s="2">
        <v>44558</v>
      </c>
      <c r="B49" t="s">
        <v>120</v>
      </c>
      <c r="C49" t="s">
        <v>121</v>
      </c>
      <c r="D49" t="s">
        <v>27</v>
      </c>
      <c r="E49" t="s">
        <v>4</v>
      </c>
      <c r="F49">
        <v>575</v>
      </c>
      <c r="G49">
        <v>200</v>
      </c>
      <c r="H49">
        <v>0</v>
      </c>
      <c r="I49">
        <v>-11</v>
      </c>
      <c r="J49">
        <f t="shared" si="0"/>
        <v>764</v>
      </c>
      <c r="K49">
        <v>0</v>
      </c>
      <c r="L49">
        <f t="shared" si="1"/>
        <v>764</v>
      </c>
      <c r="M49">
        <v>64</v>
      </c>
      <c r="N49">
        <v>1</v>
      </c>
      <c r="O49">
        <f t="shared" si="2"/>
        <v>11.9375</v>
      </c>
      <c r="P49" t="s">
        <v>15</v>
      </c>
      <c r="Q49">
        <v>247</v>
      </c>
      <c r="R49">
        <v>0</v>
      </c>
      <c r="S49">
        <v>0</v>
      </c>
      <c r="T49">
        <v>0</v>
      </c>
      <c r="U49">
        <f t="shared" si="3"/>
        <v>247</v>
      </c>
      <c r="V49">
        <v>0</v>
      </c>
      <c r="W49">
        <f t="shared" si="4"/>
        <v>247</v>
      </c>
      <c r="X49">
        <v>9</v>
      </c>
      <c r="Y49">
        <v>2</v>
      </c>
      <c r="Z49">
        <f t="shared" si="5"/>
        <v>27.444444444444443</v>
      </c>
      <c r="AA49" t="s">
        <v>16</v>
      </c>
      <c r="AB49">
        <v>2202</v>
      </c>
      <c r="AC49">
        <v>0</v>
      </c>
      <c r="AE49">
        <v>-71</v>
      </c>
      <c r="AF49">
        <f t="shared" si="6"/>
        <v>2131</v>
      </c>
      <c r="AG49">
        <v>0</v>
      </c>
      <c r="AH49">
        <f t="shared" si="7"/>
        <v>2131</v>
      </c>
      <c r="AI49">
        <v>66</v>
      </c>
      <c r="AJ49">
        <f t="shared" si="8"/>
        <v>6</v>
      </c>
      <c r="AK49">
        <f t="shared" si="25"/>
        <v>32.287878787878789</v>
      </c>
      <c r="AL49" t="s">
        <v>19</v>
      </c>
      <c r="AM49">
        <v>2277</v>
      </c>
      <c r="AN49">
        <v>430</v>
      </c>
      <c r="AO49">
        <v>-97</v>
      </c>
      <c r="AP49">
        <f t="shared" si="9"/>
        <v>2610</v>
      </c>
      <c r="AQ49">
        <v>0</v>
      </c>
      <c r="AR49">
        <f t="shared" si="10"/>
        <v>2610</v>
      </c>
      <c r="AS49">
        <v>53</v>
      </c>
      <c r="AT49">
        <f t="shared" si="11"/>
        <v>6</v>
      </c>
      <c r="AU49">
        <f t="shared" si="12"/>
        <v>49.245283018867923</v>
      </c>
      <c r="AV49" t="s">
        <v>20</v>
      </c>
      <c r="AW49">
        <v>1138</v>
      </c>
      <c r="AX49">
        <v>0</v>
      </c>
      <c r="AY49">
        <v>-70</v>
      </c>
      <c r="AZ49">
        <f t="shared" si="13"/>
        <v>1068</v>
      </c>
      <c r="BA49">
        <v>0</v>
      </c>
      <c r="BB49">
        <f t="shared" si="14"/>
        <v>1068</v>
      </c>
      <c r="BC49">
        <v>44</v>
      </c>
      <c r="BD49">
        <f t="shared" si="15"/>
        <v>7</v>
      </c>
      <c r="BE49">
        <f t="shared" si="16"/>
        <v>24.272727272727273</v>
      </c>
      <c r="BF49" t="s">
        <v>21</v>
      </c>
      <c r="BG49">
        <v>763</v>
      </c>
      <c r="BH49">
        <v>0</v>
      </c>
      <c r="BI49">
        <v>-32</v>
      </c>
      <c r="BJ49">
        <f t="shared" si="17"/>
        <v>731</v>
      </c>
      <c r="BK49">
        <v>0</v>
      </c>
      <c r="BL49">
        <f t="shared" si="18"/>
        <v>731</v>
      </c>
      <c r="BM49">
        <v>29</v>
      </c>
      <c r="BN49">
        <f t="shared" si="19"/>
        <v>5</v>
      </c>
      <c r="BO49">
        <f t="shared" si="20"/>
        <v>25.206896551724139</v>
      </c>
      <c r="BP49" t="s">
        <v>22</v>
      </c>
      <c r="BQ49">
        <v>1448</v>
      </c>
      <c r="BR49">
        <v>0</v>
      </c>
      <c r="BS49">
        <v>-40</v>
      </c>
      <c r="BT49">
        <f t="shared" si="21"/>
        <v>1408</v>
      </c>
      <c r="BU49">
        <v>0</v>
      </c>
      <c r="BV49">
        <f t="shared" si="22"/>
        <v>1408</v>
      </c>
      <c r="BW49">
        <v>23</v>
      </c>
      <c r="BX49">
        <f t="shared" si="23"/>
        <v>5</v>
      </c>
      <c r="BY49">
        <f t="shared" si="24"/>
        <v>61.217391304347828</v>
      </c>
      <c r="BZ49" t="s">
        <v>23</v>
      </c>
      <c r="CA49">
        <v>6000</v>
      </c>
    </row>
    <row r="50" spans="1:79" ht="17.25" customHeight="1" x14ac:dyDescent="0.3">
      <c r="A50" s="2">
        <v>44558</v>
      </c>
      <c r="B50" t="s">
        <v>122</v>
      </c>
      <c r="C50" t="s">
        <v>123</v>
      </c>
      <c r="D50" t="s">
        <v>27</v>
      </c>
      <c r="E50" t="s">
        <v>4</v>
      </c>
      <c r="F50">
        <v>997</v>
      </c>
      <c r="G50">
        <v>0</v>
      </c>
      <c r="H50">
        <v>0</v>
      </c>
      <c r="I50">
        <v>0</v>
      </c>
      <c r="J50">
        <f t="shared" si="0"/>
        <v>997</v>
      </c>
      <c r="K50">
        <v>0</v>
      </c>
      <c r="L50">
        <f t="shared" si="1"/>
        <v>997</v>
      </c>
      <c r="M50">
        <v>42</v>
      </c>
      <c r="N50">
        <v>1</v>
      </c>
      <c r="O50">
        <f t="shared" si="2"/>
        <v>23.738095238095237</v>
      </c>
      <c r="P50" t="s">
        <v>15</v>
      </c>
      <c r="Q50">
        <v>536</v>
      </c>
      <c r="R50">
        <v>0</v>
      </c>
      <c r="S50">
        <v>0</v>
      </c>
      <c r="T50">
        <v>0</v>
      </c>
      <c r="U50">
        <f t="shared" si="3"/>
        <v>536</v>
      </c>
      <c r="V50">
        <v>0</v>
      </c>
      <c r="W50">
        <f t="shared" si="4"/>
        <v>536</v>
      </c>
      <c r="X50">
        <v>6</v>
      </c>
      <c r="Y50">
        <v>2</v>
      </c>
      <c r="Z50">
        <f t="shared" si="5"/>
        <v>89.333333333333329</v>
      </c>
      <c r="AA50" t="s">
        <v>16</v>
      </c>
      <c r="AB50">
        <v>3663</v>
      </c>
      <c r="AC50">
        <v>0</v>
      </c>
      <c r="AE50">
        <v>-34</v>
      </c>
      <c r="AF50">
        <f t="shared" si="6"/>
        <v>3629</v>
      </c>
      <c r="AG50">
        <v>0</v>
      </c>
      <c r="AH50">
        <f t="shared" si="7"/>
        <v>3629</v>
      </c>
      <c r="AI50">
        <v>101</v>
      </c>
      <c r="AJ50">
        <f t="shared" si="8"/>
        <v>6</v>
      </c>
      <c r="AK50">
        <f t="shared" si="25"/>
        <v>35.930693069306933</v>
      </c>
      <c r="AL50" t="s">
        <v>19</v>
      </c>
      <c r="AM50">
        <v>1502</v>
      </c>
      <c r="AN50">
        <v>0</v>
      </c>
      <c r="AO50">
        <v>-11</v>
      </c>
      <c r="AP50">
        <f t="shared" si="9"/>
        <v>1491</v>
      </c>
      <c r="AQ50">
        <v>1000</v>
      </c>
      <c r="AR50">
        <f t="shared" si="10"/>
        <v>2491</v>
      </c>
      <c r="AS50">
        <v>37</v>
      </c>
      <c r="AT50">
        <f t="shared" si="11"/>
        <v>6</v>
      </c>
      <c r="AU50">
        <f t="shared" si="12"/>
        <v>67.324324324324323</v>
      </c>
      <c r="AV50" t="s">
        <v>20</v>
      </c>
      <c r="AW50">
        <v>2667</v>
      </c>
      <c r="AX50">
        <v>0</v>
      </c>
      <c r="AY50">
        <v>-34</v>
      </c>
      <c r="AZ50">
        <f t="shared" si="13"/>
        <v>2633</v>
      </c>
      <c r="BA50">
        <v>0</v>
      </c>
      <c r="BB50">
        <f t="shared" si="14"/>
        <v>2633</v>
      </c>
      <c r="BC50">
        <v>66</v>
      </c>
      <c r="BD50">
        <f t="shared" si="15"/>
        <v>7</v>
      </c>
      <c r="BE50">
        <f t="shared" si="16"/>
        <v>39.893939393939391</v>
      </c>
      <c r="BF50" t="s">
        <v>21</v>
      </c>
      <c r="BG50">
        <v>989</v>
      </c>
      <c r="BH50">
        <v>0</v>
      </c>
      <c r="BI50">
        <v>0</v>
      </c>
      <c r="BJ50">
        <f t="shared" si="17"/>
        <v>989</v>
      </c>
      <c r="BK50">
        <v>0</v>
      </c>
      <c r="BL50">
        <f t="shared" si="18"/>
        <v>989</v>
      </c>
      <c r="BM50">
        <v>30</v>
      </c>
      <c r="BN50">
        <f t="shared" si="19"/>
        <v>5</v>
      </c>
      <c r="BO50">
        <f t="shared" si="20"/>
        <v>32.966666666666669</v>
      </c>
      <c r="BP50" t="s">
        <v>22</v>
      </c>
      <c r="BQ50">
        <v>2865</v>
      </c>
      <c r="BR50">
        <v>0</v>
      </c>
      <c r="BS50">
        <v>-17</v>
      </c>
      <c r="BT50">
        <f t="shared" si="21"/>
        <v>2848</v>
      </c>
      <c r="BU50">
        <v>0</v>
      </c>
      <c r="BV50">
        <f t="shared" si="22"/>
        <v>2848</v>
      </c>
      <c r="BW50">
        <v>33</v>
      </c>
      <c r="BX50">
        <f t="shared" si="23"/>
        <v>5</v>
      </c>
      <c r="BY50">
        <f t="shared" si="24"/>
        <v>86.303030303030297</v>
      </c>
      <c r="BZ50" t="s">
        <v>23</v>
      </c>
      <c r="CA50">
        <v>9500</v>
      </c>
    </row>
    <row r="51" spans="1:79" ht="17.25" customHeight="1" x14ac:dyDescent="0.3">
      <c r="A51" s="2">
        <v>44558</v>
      </c>
      <c r="B51" t="s">
        <v>124</v>
      </c>
      <c r="C51" t="s">
        <v>125</v>
      </c>
      <c r="D51" t="s">
        <v>27</v>
      </c>
      <c r="E51" t="s">
        <v>4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>
        <v>0</v>
      </c>
      <c r="L51">
        <f t="shared" si="1"/>
        <v>0</v>
      </c>
      <c r="M51">
        <v>0</v>
      </c>
      <c r="N51">
        <v>1</v>
      </c>
      <c r="O51">
        <f t="shared" si="2"/>
        <v>0</v>
      </c>
      <c r="P51" t="s">
        <v>15</v>
      </c>
      <c r="Q51">
        <v>0</v>
      </c>
      <c r="R51">
        <v>0</v>
      </c>
      <c r="S51">
        <v>0</v>
      </c>
      <c r="T51">
        <v>0</v>
      </c>
      <c r="U51">
        <f t="shared" si="3"/>
        <v>0</v>
      </c>
      <c r="V51">
        <v>0</v>
      </c>
      <c r="W51">
        <f t="shared" si="4"/>
        <v>0</v>
      </c>
      <c r="X51">
        <v>0</v>
      </c>
      <c r="Y51">
        <v>2</v>
      </c>
      <c r="Z51">
        <f t="shared" si="5"/>
        <v>0</v>
      </c>
      <c r="AA51" t="s">
        <v>16</v>
      </c>
      <c r="AB51">
        <v>0</v>
      </c>
      <c r="AC51">
        <v>0</v>
      </c>
      <c r="AE51">
        <v>0</v>
      </c>
      <c r="AF51">
        <f t="shared" si="6"/>
        <v>0</v>
      </c>
      <c r="AG51">
        <v>0</v>
      </c>
      <c r="AH51">
        <f t="shared" si="7"/>
        <v>0</v>
      </c>
      <c r="AI51">
        <v>0</v>
      </c>
      <c r="AJ51">
        <f t="shared" si="8"/>
        <v>6</v>
      </c>
      <c r="AK51">
        <f t="shared" si="25"/>
        <v>0</v>
      </c>
      <c r="AL51" t="s">
        <v>19</v>
      </c>
      <c r="AM51">
        <v>0</v>
      </c>
      <c r="AN51">
        <v>0</v>
      </c>
      <c r="AO51">
        <v>0</v>
      </c>
      <c r="AP51">
        <f t="shared" si="9"/>
        <v>0</v>
      </c>
      <c r="AQ51">
        <v>0</v>
      </c>
      <c r="AR51">
        <f t="shared" si="10"/>
        <v>0</v>
      </c>
      <c r="AS51">
        <v>0</v>
      </c>
      <c r="AT51">
        <f t="shared" si="11"/>
        <v>6</v>
      </c>
      <c r="AU51">
        <f t="shared" si="12"/>
        <v>0</v>
      </c>
      <c r="AV51" t="s">
        <v>20</v>
      </c>
      <c r="AW51">
        <v>0</v>
      </c>
      <c r="AX51">
        <v>0</v>
      </c>
      <c r="AY51">
        <v>0</v>
      </c>
      <c r="AZ51">
        <f t="shared" si="13"/>
        <v>0</v>
      </c>
      <c r="BA51">
        <v>0</v>
      </c>
      <c r="BB51">
        <f t="shared" si="14"/>
        <v>0</v>
      </c>
      <c r="BC51">
        <v>0</v>
      </c>
      <c r="BD51">
        <f t="shared" si="15"/>
        <v>7</v>
      </c>
      <c r="BE51">
        <f t="shared" si="16"/>
        <v>0</v>
      </c>
      <c r="BF51" t="s">
        <v>21</v>
      </c>
      <c r="BG51">
        <v>0</v>
      </c>
      <c r="BH51">
        <v>0</v>
      </c>
      <c r="BI51">
        <v>0</v>
      </c>
      <c r="BJ51">
        <f t="shared" si="17"/>
        <v>0</v>
      </c>
      <c r="BK51">
        <v>0</v>
      </c>
      <c r="BL51">
        <f t="shared" si="18"/>
        <v>0</v>
      </c>
      <c r="BM51">
        <v>0</v>
      </c>
      <c r="BN51">
        <f t="shared" si="19"/>
        <v>5</v>
      </c>
      <c r="BO51">
        <f t="shared" si="20"/>
        <v>0</v>
      </c>
      <c r="BP51" t="s">
        <v>22</v>
      </c>
      <c r="BQ51">
        <v>0</v>
      </c>
      <c r="BR51">
        <v>0</v>
      </c>
      <c r="BS51">
        <v>0</v>
      </c>
      <c r="BT51">
        <f t="shared" si="21"/>
        <v>0</v>
      </c>
      <c r="BU51">
        <v>0</v>
      </c>
      <c r="BV51">
        <f t="shared" si="22"/>
        <v>0</v>
      </c>
      <c r="BW51">
        <v>0</v>
      </c>
      <c r="BX51">
        <f t="shared" si="23"/>
        <v>5</v>
      </c>
      <c r="BY51">
        <f t="shared" si="24"/>
        <v>0</v>
      </c>
      <c r="BZ51" t="s">
        <v>23</v>
      </c>
      <c r="CA51">
        <v>0</v>
      </c>
    </row>
    <row r="52" spans="1:79" ht="17.25" customHeight="1" x14ac:dyDescent="0.3">
      <c r="A52" s="2">
        <v>44558</v>
      </c>
      <c r="B52" t="s">
        <v>126</v>
      </c>
      <c r="C52" t="s">
        <v>127</v>
      </c>
      <c r="D52" t="s">
        <v>27</v>
      </c>
      <c r="E52" t="s">
        <v>4</v>
      </c>
      <c r="F52">
        <v>813</v>
      </c>
      <c r="G52">
        <v>379</v>
      </c>
      <c r="H52">
        <v>0</v>
      </c>
      <c r="I52">
        <v>-5</v>
      </c>
      <c r="J52">
        <f t="shared" si="0"/>
        <v>1187</v>
      </c>
      <c r="K52">
        <v>0</v>
      </c>
      <c r="L52">
        <f t="shared" si="1"/>
        <v>1187</v>
      </c>
      <c r="M52">
        <v>111</v>
      </c>
      <c r="N52">
        <v>1</v>
      </c>
      <c r="O52">
        <f t="shared" si="2"/>
        <v>10.693693693693694</v>
      </c>
      <c r="P52" t="s">
        <v>15</v>
      </c>
      <c r="Q52">
        <v>475</v>
      </c>
      <c r="R52">
        <v>1320</v>
      </c>
      <c r="S52">
        <v>0</v>
      </c>
      <c r="T52">
        <v>0</v>
      </c>
      <c r="U52">
        <f t="shared" si="3"/>
        <v>1795</v>
      </c>
      <c r="V52">
        <v>0</v>
      </c>
      <c r="W52">
        <f t="shared" si="4"/>
        <v>1795</v>
      </c>
      <c r="X52">
        <v>20</v>
      </c>
      <c r="Y52">
        <v>2</v>
      </c>
      <c r="Z52">
        <f t="shared" si="5"/>
        <v>89.75</v>
      </c>
      <c r="AA52" t="s">
        <v>16</v>
      </c>
      <c r="AB52">
        <v>2164</v>
      </c>
      <c r="AC52">
        <v>0</v>
      </c>
      <c r="AE52">
        <v>0</v>
      </c>
      <c r="AF52">
        <f t="shared" si="6"/>
        <v>2164</v>
      </c>
      <c r="AG52">
        <v>0</v>
      </c>
      <c r="AH52">
        <f t="shared" si="7"/>
        <v>2164</v>
      </c>
      <c r="AI52">
        <v>30</v>
      </c>
      <c r="AJ52">
        <f t="shared" si="8"/>
        <v>6</v>
      </c>
      <c r="AK52">
        <f t="shared" si="25"/>
        <v>72.13333333333334</v>
      </c>
      <c r="AL52" t="s">
        <v>19</v>
      </c>
      <c r="AM52">
        <v>2256</v>
      </c>
      <c r="AN52">
        <v>340</v>
      </c>
      <c r="AO52">
        <v>-37</v>
      </c>
      <c r="AP52">
        <f t="shared" si="9"/>
        <v>2559</v>
      </c>
      <c r="AQ52">
        <v>0</v>
      </c>
      <c r="AR52">
        <f t="shared" si="10"/>
        <v>2559</v>
      </c>
      <c r="AS52">
        <v>20</v>
      </c>
      <c r="AT52">
        <f t="shared" si="11"/>
        <v>6</v>
      </c>
      <c r="AU52">
        <f t="shared" si="12"/>
        <v>127.95</v>
      </c>
      <c r="AV52" t="s">
        <v>20</v>
      </c>
      <c r="AW52">
        <v>511</v>
      </c>
      <c r="AX52">
        <v>278</v>
      </c>
      <c r="AY52">
        <v>-30</v>
      </c>
      <c r="AZ52">
        <f t="shared" si="13"/>
        <v>759</v>
      </c>
      <c r="BA52">
        <v>0</v>
      </c>
      <c r="BB52">
        <f t="shared" si="14"/>
        <v>759</v>
      </c>
      <c r="BC52">
        <v>21</v>
      </c>
      <c r="BD52">
        <f t="shared" si="15"/>
        <v>7</v>
      </c>
      <c r="BE52">
        <f t="shared" si="16"/>
        <v>36.142857142857146</v>
      </c>
      <c r="BF52" t="s">
        <v>21</v>
      </c>
      <c r="BG52">
        <v>133</v>
      </c>
      <c r="BH52">
        <v>570</v>
      </c>
      <c r="BI52">
        <v>0</v>
      </c>
      <c r="BJ52">
        <f t="shared" si="17"/>
        <v>703</v>
      </c>
      <c r="BK52">
        <v>0</v>
      </c>
      <c r="BL52">
        <f t="shared" si="18"/>
        <v>703</v>
      </c>
      <c r="BM52">
        <v>11</v>
      </c>
      <c r="BN52">
        <f t="shared" si="19"/>
        <v>5</v>
      </c>
      <c r="BO52">
        <f t="shared" si="20"/>
        <v>63.909090909090907</v>
      </c>
      <c r="BP52" t="s">
        <v>22</v>
      </c>
      <c r="BQ52">
        <v>1885</v>
      </c>
      <c r="BR52">
        <v>450</v>
      </c>
      <c r="BS52">
        <v>-5</v>
      </c>
      <c r="BT52">
        <f t="shared" si="21"/>
        <v>2330</v>
      </c>
      <c r="BU52">
        <v>0</v>
      </c>
      <c r="BV52">
        <f t="shared" si="22"/>
        <v>2330</v>
      </c>
      <c r="BW52">
        <v>37</v>
      </c>
      <c r="BX52">
        <f t="shared" si="23"/>
        <v>5</v>
      </c>
      <c r="BY52">
        <f t="shared" si="24"/>
        <v>62.972972972972975</v>
      </c>
      <c r="BZ52" t="s">
        <v>23</v>
      </c>
      <c r="CA52">
        <v>5596</v>
      </c>
    </row>
    <row r="53" spans="1:79" ht="17.25" customHeight="1" x14ac:dyDescent="0.3">
      <c r="A53" s="2">
        <v>44558</v>
      </c>
      <c r="B53" t="s">
        <v>128</v>
      </c>
      <c r="C53" t="s">
        <v>129</v>
      </c>
      <c r="D53" t="s">
        <v>27</v>
      </c>
      <c r="E53" t="s">
        <v>4</v>
      </c>
      <c r="F53">
        <v>6</v>
      </c>
      <c r="G53">
        <v>0</v>
      </c>
      <c r="H53">
        <v>0</v>
      </c>
      <c r="I53">
        <v>0</v>
      </c>
      <c r="J53">
        <f t="shared" si="0"/>
        <v>6</v>
      </c>
      <c r="K53">
        <v>0</v>
      </c>
      <c r="L53">
        <f t="shared" si="1"/>
        <v>6</v>
      </c>
      <c r="M53">
        <v>2</v>
      </c>
      <c r="N53">
        <v>1</v>
      </c>
      <c r="O53">
        <f t="shared" si="2"/>
        <v>3</v>
      </c>
      <c r="P53" t="s">
        <v>15</v>
      </c>
      <c r="Q53">
        <v>24</v>
      </c>
      <c r="R53">
        <v>0</v>
      </c>
      <c r="S53">
        <v>0</v>
      </c>
      <c r="T53">
        <v>0</v>
      </c>
      <c r="U53">
        <f t="shared" si="3"/>
        <v>24</v>
      </c>
      <c r="V53">
        <v>0</v>
      </c>
      <c r="W53">
        <f t="shared" si="4"/>
        <v>24</v>
      </c>
      <c r="X53">
        <v>0</v>
      </c>
      <c r="Y53">
        <v>2</v>
      </c>
      <c r="Z53">
        <f t="shared" si="5"/>
        <v>0</v>
      </c>
      <c r="AA53" t="s">
        <v>16</v>
      </c>
      <c r="AB53">
        <v>180</v>
      </c>
      <c r="AC53">
        <v>0</v>
      </c>
      <c r="AE53">
        <v>-4</v>
      </c>
      <c r="AF53">
        <f t="shared" si="6"/>
        <v>176</v>
      </c>
      <c r="AG53">
        <v>0</v>
      </c>
      <c r="AH53">
        <f t="shared" si="7"/>
        <v>176</v>
      </c>
      <c r="AI53">
        <v>17</v>
      </c>
      <c r="AJ53">
        <f t="shared" si="8"/>
        <v>6</v>
      </c>
      <c r="AK53">
        <f t="shared" si="25"/>
        <v>10.352941176470589</v>
      </c>
      <c r="AL53" t="s">
        <v>19</v>
      </c>
      <c r="AM53">
        <v>84</v>
      </c>
      <c r="AN53">
        <v>0</v>
      </c>
      <c r="AO53">
        <v>-6</v>
      </c>
      <c r="AP53">
        <f t="shared" si="9"/>
        <v>78</v>
      </c>
      <c r="AQ53">
        <v>210</v>
      </c>
      <c r="AR53">
        <f t="shared" si="10"/>
        <v>288</v>
      </c>
      <c r="AS53">
        <v>10</v>
      </c>
      <c r="AT53">
        <f t="shared" si="11"/>
        <v>6</v>
      </c>
      <c r="AU53">
        <f t="shared" si="12"/>
        <v>28.8</v>
      </c>
      <c r="AV53" t="s">
        <v>20</v>
      </c>
      <c r="AW53">
        <v>29</v>
      </c>
      <c r="AX53">
        <v>0</v>
      </c>
      <c r="AY53">
        <v>0</v>
      </c>
      <c r="AZ53">
        <f t="shared" si="13"/>
        <v>29</v>
      </c>
      <c r="BA53">
        <v>210</v>
      </c>
      <c r="BB53">
        <f t="shared" si="14"/>
        <v>239</v>
      </c>
      <c r="BC53">
        <v>5</v>
      </c>
      <c r="BD53">
        <f t="shared" si="15"/>
        <v>7</v>
      </c>
      <c r="BE53">
        <f t="shared" si="16"/>
        <v>47.8</v>
      </c>
      <c r="BF53" t="s">
        <v>21</v>
      </c>
      <c r="BG53">
        <v>44</v>
      </c>
      <c r="BH53">
        <v>90</v>
      </c>
      <c r="BI53">
        <v>0</v>
      </c>
      <c r="BJ53">
        <f t="shared" si="17"/>
        <v>134</v>
      </c>
      <c r="BK53">
        <v>120</v>
      </c>
      <c r="BL53">
        <f t="shared" si="18"/>
        <v>254</v>
      </c>
      <c r="BM53">
        <v>6</v>
      </c>
      <c r="BN53">
        <f t="shared" si="19"/>
        <v>5</v>
      </c>
      <c r="BO53">
        <f t="shared" si="20"/>
        <v>42.333333333333336</v>
      </c>
      <c r="BP53" t="s">
        <v>22</v>
      </c>
      <c r="BQ53">
        <v>42</v>
      </c>
      <c r="BR53">
        <v>82</v>
      </c>
      <c r="BS53">
        <v>-17</v>
      </c>
      <c r="BT53">
        <f t="shared" si="21"/>
        <v>107</v>
      </c>
      <c r="BU53">
        <v>120</v>
      </c>
      <c r="BV53">
        <f t="shared" si="22"/>
        <v>227</v>
      </c>
      <c r="BW53">
        <v>7</v>
      </c>
      <c r="BX53">
        <f t="shared" si="23"/>
        <v>5</v>
      </c>
      <c r="BY53">
        <f t="shared" si="24"/>
        <v>32.428571428571431</v>
      </c>
      <c r="BZ53" t="s">
        <v>23</v>
      </c>
      <c r="CA53">
        <v>-750</v>
      </c>
    </row>
    <row r="54" spans="1:79" ht="17.25" customHeight="1" x14ac:dyDescent="0.3">
      <c r="A54" s="2">
        <v>44558</v>
      </c>
      <c r="B54" t="s">
        <v>130</v>
      </c>
      <c r="C54" t="s">
        <v>131</v>
      </c>
      <c r="D54" t="s">
        <v>27</v>
      </c>
      <c r="E54" t="s">
        <v>4</v>
      </c>
      <c r="F54">
        <v>430</v>
      </c>
      <c r="G54">
        <v>0</v>
      </c>
      <c r="H54">
        <v>0</v>
      </c>
      <c r="I54">
        <v>0</v>
      </c>
      <c r="J54">
        <f t="shared" si="0"/>
        <v>430</v>
      </c>
      <c r="K54">
        <v>0</v>
      </c>
      <c r="L54">
        <f t="shared" si="1"/>
        <v>430</v>
      </c>
      <c r="M54">
        <v>27</v>
      </c>
      <c r="N54">
        <v>1</v>
      </c>
      <c r="O54">
        <f t="shared" si="2"/>
        <v>15.925925925925926</v>
      </c>
      <c r="P54" t="s">
        <v>15</v>
      </c>
      <c r="Q54">
        <v>855</v>
      </c>
      <c r="R54">
        <v>0</v>
      </c>
      <c r="S54">
        <v>0</v>
      </c>
      <c r="T54">
        <v>0</v>
      </c>
      <c r="U54">
        <f t="shared" si="3"/>
        <v>855</v>
      </c>
      <c r="V54">
        <v>0</v>
      </c>
      <c r="W54">
        <f t="shared" si="4"/>
        <v>855</v>
      </c>
      <c r="X54">
        <v>17</v>
      </c>
      <c r="Y54">
        <v>2</v>
      </c>
      <c r="Z54">
        <f t="shared" si="5"/>
        <v>50.294117647058826</v>
      </c>
      <c r="AA54" t="s">
        <v>16</v>
      </c>
      <c r="AB54">
        <v>2696</v>
      </c>
      <c r="AC54">
        <v>0</v>
      </c>
      <c r="AE54">
        <v>-20</v>
      </c>
      <c r="AF54">
        <f t="shared" si="6"/>
        <v>2676</v>
      </c>
      <c r="AG54">
        <v>0</v>
      </c>
      <c r="AH54">
        <f t="shared" si="7"/>
        <v>2676</v>
      </c>
      <c r="AI54">
        <v>83</v>
      </c>
      <c r="AJ54">
        <f t="shared" si="8"/>
        <v>6</v>
      </c>
      <c r="AK54">
        <f t="shared" si="25"/>
        <v>32.24096385542169</v>
      </c>
      <c r="AL54" t="s">
        <v>19</v>
      </c>
      <c r="AM54">
        <v>1174</v>
      </c>
      <c r="AN54">
        <v>80</v>
      </c>
      <c r="AO54">
        <v>-13</v>
      </c>
      <c r="AP54">
        <f t="shared" si="9"/>
        <v>1241</v>
      </c>
      <c r="AQ54">
        <v>90</v>
      </c>
      <c r="AR54">
        <f t="shared" si="10"/>
        <v>1331</v>
      </c>
      <c r="AS54">
        <v>33</v>
      </c>
      <c r="AT54">
        <f t="shared" si="11"/>
        <v>6</v>
      </c>
      <c r="AU54">
        <f t="shared" si="12"/>
        <v>40.333333333333336</v>
      </c>
      <c r="AV54" t="s">
        <v>20</v>
      </c>
      <c r="AW54">
        <v>153</v>
      </c>
      <c r="AX54">
        <v>0</v>
      </c>
      <c r="AY54">
        <v>-38</v>
      </c>
      <c r="AZ54">
        <f t="shared" si="13"/>
        <v>115</v>
      </c>
      <c r="BA54">
        <v>0</v>
      </c>
      <c r="BB54">
        <f t="shared" si="14"/>
        <v>115</v>
      </c>
      <c r="BC54">
        <v>20</v>
      </c>
      <c r="BD54">
        <f t="shared" si="15"/>
        <v>7</v>
      </c>
      <c r="BE54">
        <f t="shared" si="16"/>
        <v>5.75</v>
      </c>
      <c r="BF54" t="s">
        <v>21</v>
      </c>
      <c r="BG54">
        <v>432</v>
      </c>
      <c r="BH54">
        <v>0</v>
      </c>
      <c r="BI54">
        <v>-30</v>
      </c>
      <c r="BJ54">
        <f t="shared" si="17"/>
        <v>402</v>
      </c>
      <c r="BK54">
        <v>0</v>
      </c>
      <c r="BL54">
        <f t="shared" si="18"/>
        <v>402</v>
      </c>
      <c r="BM54">
        <v>17</v>
      </c>
      <c r="BN54">
        <f t="shared" si="19"/>
        <v>5</v>
      </c>
      <c r="BO54">
        <f t="shared" si="20"/>
        <v>23.647058823529413</v>
      </c>
      <c r="BP54" t="s">
        <v>22</v>
      </c>
      <c r="BQ54">
        <v>2388</v>
      </c>
      <c r="BR54">
        <v>0</v>
      </c>
      <c r="BS54">
        <v>-10</v>
      </c>
      <c r="BT54">
        <f t="shared" si="21"/>
        <v>2378</v>
      </c>
      <c r="BU54">
        <v>900</v>
      </c>
      <c r="BV54">
        <f t="shared" si="22"/>
        <v>3278</v>
      </c>
      <c r="BW54">
        <v>46</v>
      </c>
      <c r="BX54">
        <f t="shared" si="23"/>
        <v>5</v>
      </c>
      <c r="BY54">
        <f t="shared" si="24"/>
        <v>71.260869565217391</v>
      </c>
      <c r="BZ54" t="s">
        <v>23</v>
      </c>
      <c r="CA54">
        <v>10320</v>
      </c>
    </row>
    <row r="55" spans="1:79" ht="17.25" customHeight="1" x14ac:dyDescent="0.3">
      <c r="A55" s="2">
        <v>44558</v>
      </c>
      <c r="B55" t="s">
        <v>132</v>
      </c>
      <c r="C55" t="s">
        <v>133</v>
      </c>
      <c r="D55" t="s">
        <v>27</v>
      </c>
      <c r="E55" t="s">
        <v>4</v>
      </c>
      <c r="F55">
        <v>820</v>
      </c>
      <c r="G55">
        <v>1202</v>
      </c>
      <c r="H55">
        <v>0</v>
      </c>
      <c r="I55">
        <v>-143</v>
      </c>
      <c r="J55">
        <f t="shared" si="0"/>
        <v>1879</v>
      </c>
      <c r="K55">
        <v>0</v>
      </c>
      <c r="L55">
        <f t="shared" si="1"/>
        <v>1879</v>
      </c>
      <c r="M55">
        <v>144</v>
      </c>
      <c r="N55">
        <v>1</v>
      </c>
      <c r="O55">
        <f t="shared" si="2"/>
        <v>13.048611111111111</v>
      </c>
      <c r="P55" t="s">
        <v>15</v>
      </c>
      <c r="Q55">
        <v>189</v>
      </c>
      <c r="R55">
        <v>1755</v>
      </c>
      <c r="S55">
        <v>0</v>
      </c>
      <c r="T55">
        <v>-6</v>
      </c>
      <c r="U55">
        <f t="shared" si="3"/>
        <v>1938</v>
      </c>
      <c r="V55">
        <v>0</v>
      </c>
      <c r="W55">
        <f t="shared" si="4"/>
        <v>1938</v>
      </c>
      <c r="X55">
        <v>86</v>
      </c>
      <c r="Y55">
        <v>2</v>
      </c>
      <c r="Z55">
        <f t="shared" si="5"/>
        <v>22.534883720930232</v>
      </c>
      <c r="AA55" t="s">
        <v>16</v>
      </c>
      <c r="AB55">
        <v>9143</v>
      </c>
      <c r="AC55">
        <v>1500</v>
      </c>
      <c r="AE55">
        <v>-278</v>
      </c>
      <c r="AF55">
        <f t="shared" si="6"/>
        <v>10365</v>
      </c>
      <c r="AG55">
        <v>5000</v>
      </c>
      <c r="AH55">
        <f t="shared" si="7"/>
        <v>15365</v>
      </c>
      <c r="AI55">
        <v>320</v>
      </c>
      <c r="AJ55">
        <f t="shared" si="8"/>
        <v>6</v>
      </c>
      <c r="AK55">
        <f t="shared" si="25"/>
        <v>48.015625</v>
      </c>
      <c r="AL55" t="s">
        <v>19</v>
      </c>
      <c r="AM55">
        <v>7991</v>
      </c>
      <c r="AN55">
        <v>7683</v>
      </c>
      <c r="AO55">
        <v>-32</v>
      </c>
      <c r="AP55">
        <f t="shared" si="9"/>
        <v>15642</v>
      </c>
      <c r="AQ55">
        <v>3000</v>
      </c>
      <c r="AR55">
        <f t="shared" si="10"/>
        <v>18642</v>
      </c>
      <c r="AS55">
        <v>276</v>
      </c>
      <c r="AT55">
        <f t="shared" si="11"/>
        <v>6</v>
      </c>
      <c r="AU55">
        <f t="shared" si="12"/>
        <v>67.543478260869563</v>
      </c>
      <c r="AV55" t="s">
        <v>20</v>
      </c>
      <c r="AW55">
        <v>7040</v>
      </c>
      <c r="AX55">
        <v>14809</v>
      </c>
      <c r="AY55">
        <v>-1380</v>
      </c>
      <c r="AZ55">
        <f t="shared" si="13"/>
        <v>20469</v>
      </c>
      <c r="BA55">
        <v>0</v>
      </c>
      <c r="BB55">
        <f t="shared" si="14"/>
        <v>20469</v>
      </c>
      <c r="BC55">
        <v>235</v>
      </c>
      <c r="BD55">
        <f t="shared" si="15"/>
        <v>7</v>
      </c>
      <c r="BE55">
        <f t="shared" si="16"/>
        <v>87.102127659574464</v>
      </c>
      <c r="BF55" t="s">
        <v>21</v>
      </c>
      <c r="BG55">
        <v>821</v>
      </c>
      <c r="BH55">
        <v>10718</v>
      </c>
      <c r="BI55">
        <v>-205</v>
      </c>
      <c r="BJ55">
        <f t="shared" si="17"/>
        <v>11334</v>
      </c>
      <c r="BK55">
        <v>0</v>
      </c>
      <c r="BL55">
        <f t="shared" si="18"/>
        <v>11334</v>
      </c>
      <c r="BM55">
        <v>339</v>
      </c>
      <c r="BN55">
        <f t="shared" si="19"/>
        <v>5</v>
      </c>
      <c r="BO55">
        <f t="shared" si="20"/>
        <v>33.43362831858407</v>
      </c>
      <c r="BP55" t="s">
        <v>22</v>
      </c>
      <c r="BQ55">
        <v>3226</v>
      </c>
      <c r="BR55">
        <v>661</v>
      </c>
      <c r="BS55">
        <v>-126</v>
      </c>
      <c r="BT55">
        <f t="shared" si="21"/>
        <v>3761</v>
      </c>
      <c r="BU55">
        <v>0</v>
      </c>
      <c r="BV55">
        <f t="shared" si="22"/>
        <v>3761</v>
      </c>
      <c r="BW55">
        <v>181</v>
      </c>
      <c r="BX55">
        <f t="shared" si="23"/>
        <v>5</v>
      </c>
      <c r="BY55">
        <f t="shared" si="24"/>
        <v>20.77900552486188</v>
      </c>
      <c r="BZ55" t="s">
        <v>23</v>
      </c>
      <c r="CA55">
        <v>44925</v>
      </c>
    </row>
    <row r="56" spans="1:79" ht="17.25" customHeight="1" x14ac:dyDescent="0.3">
      <c r="A56" s="2">
        <v>44558</v>
      </c>
      <c r="B56" t="s">
        <v>134</v>
      </c>
      <c r="C56" t="s">
        <v>135</v>
      </c>
      <c r="D56" t="s">
        <v>27</v>
      </c>
      <c r="E56" t="s">
        <v>4</v>
      </c>
      <c r="F56">
        <v>1101</v>
      </c>
      <c r="G56">
        <v>200</v>
      </c>
      <c r="H56">
        <v>0</v>
      </c>
      <c r="I56">
        <v>-5</v>
      </c>
      <c r="J56">
        <f t="shared" si="0"/>
        <v>1296</v>
      </c>
      <c r="K56">
        <v>0</v>
      </c>
      <c r="L56">
        <f t="shared" si="1"/>
        <v>1296</v>
      </c>
      <c r="M56">
        <v>117</v>
      </c>
      <c r="N56">
        <v>1</v>
      </c>
      <c r="O56">
        <f t="shared" si="2"/>
        <v>11.076923076923077</v>
      </c>
      <c r="P56" t="s">
        <v>15</v>
      </c>
      <c r="Q56">
        <v>830</v>
      </c>
      <c r="R56">
        <v>0</v>
      </c>
      <c r="S56">
        <v>0</v>
      </c>
      <c r="T56">
        <v>-20</v>
      </c>
      <c r="U56">
        <f t="shared" si="3"/>
        <v>810</v>
      </c>
      <c r="V56">
        <v>0</v>
      </c>
      <c r="W56">
        <f t="shared" si="4"/>
        <v>810</v>
      </c>
      <c r="X56">
        <v>43</v>
      </c>
      <c r="Y56">
        <v>2</v>
      </c>
      <c r="Z56">
        <f t="shared" si="5"/>
        <v>18.837209302325583</v>
      </c>
      <c r="AA56" t="s">
        <v>16</v>
      </c>
      <c r="AB56">
        <v>1711</v>
      </c>
      <c r="AC56">
        <v>0</v>
      </c>
      <c r="AE56">
        <v>-99</v>
      </c>
      <c r="AF56">
        <f t="shared" si="6"/>
        <v>1612</v>
      </c>
      <c r="AG56">
        <v>0</v>
      </c>
      <c r="AH56">
        <f t="shared" si="7"/>
        <v>1612</v>
      </c>
      <c r="AI56">
        <v>50</v>
      </c>
      <c r="AJ56">
        <f t="shared" si="8"/>
        <v>6</v>
      </c>
      <c r="AK56">
        <f t="shared" si="25"/>
        <v>32.24</v>
      </c>
      <c r="AL56" t="s">
        <v>19</v>
      </c>
      <c r="AM56">
        <v>1226</v>
      </c>
      <c r="AN56">
        <v>0</v>
      </c>
      <c r="AO56">
        <v>-5</v>
      </c>
      <c r="AP56">
        <f t="shared" si="9"/>
        <v>1221</v>
      </c>
      <c r="AQ56">
        <v>0</v>
      </c>
      <c r="AR56">
        <f t="shared" si="10"/>
        <v>1221</v>
      </c>
      <c r="AS56">
        <v>20</v>
      </c>
      <c r="AT56">
        <f t="shared" si="11"/>
        <v>6</v>
      </c>
      <c r="AU56">
        <f t="shared" si="12"/>
        <v>61.05</v>
      </c>
      <c r="AV56" t="s">
        <v>20</v>
      </c>
      <c r="AW56">
        <v>347</v>
      </c>
      <c r="AX56">
        <v>50</v>
      </c>
      <c r="AY56">
        <v>-21</v>
      </c>
      <c r="AZ56">
        <f t="shared" si="13"/>
        <v>376</v>
      </c>
      <c r="BA56">
        <v>0</v>
      </c>
      <c r="BB56">
        <f t="shared" si="14"/>
        <v>376</v>
      </c>
      <c r="BC56">
        <v>20</v>
      </c>
      <c r="BD56">
        <f t="shared" si="15"/>
        <v>7</v>
      </c>
      <c r="BE56">
        <f t="shared" si="16"/>
        <v>18.8</v>
      </c>
      <c r="BF56" t="s">
        <v>21</v>
      </c>
      <c r="BG56">
        <v>555</v>
      </c>
      <c r="BH56">
        <v>100</v>
      </c>
      <c r="BI56">
        <v>-10</v>
      </c>
      <c r="BJ56">
        <f t="shared" si="17"/>
        <v>645</v>
      </c>
      <c r="BK56">
        <v>0</v>
      </c>
      <c r="BL56">
        <f t="shared" si="18"/>
        <v>645</v>
      </c>
      <c r="BM56">
        <v>17</v>
      </c>
      <c r="BN56">
        <f t="shared" si="19"/>
        <v>5</v>
      </c>
      <c r="BO56">
        <f t="shared" si="20"/>
        <v>37.941176470588232</v>
      </c>
      <c r="BP56" t="s">
        <v>22</v>
      </c>
      <c r="BQ56">
        <v>701</v>
      </c>
      <c r="BR56">
        <v>970</v>
      </c>
      <c r="BS56">
        <v>-55</v>
      </c>
      <c r="BT56">
        <f t="shared" si="21"/>
        <v>1616</v>
      </c>
      <c r="BU56">
        <v>0</v>
      </c>
      <c r="BV56">
        <f t="shared" si="22"/>
        <v>1616</v>
      </c>
      <c r="BW56">
        <v>38</v>
      </c>
      <c r="BX56">
        <f t="shared" si="23"/>
        <v>5</v>
      </c>
      <c r="BY56">
        <f t="shared" si="24"/>
        <v>42.526315789473685</v>
      </c>
      <c r="BZ56" t="s">
        <v>23</v>
      </c>
      <c r="CA56">
        <v>3803</v>
      </c>
    </row>
    <row r="57" spans="1:79" ht="17.25" customHeight="1" x14ac:dyDescent="0.3">
      <c r="A57" s="2">
        <v>44558</v>
      </c>
      <c r="B57" t="s">
        <v>136</v>
      </c>
      <c r="C57" t="s">
        <v>137</v>
      </c>
      <c r="D57" t="s">
        <v>27</v>
      </c>
      <c r="E57" t="s">
        <v>4</v>
      </c>
      <c r="F57">
        <v>509</v>
      </c>
      <c r="G57">
        <v>0</v>
      </c>
      <c r="H57">
        <v>0</v>
      </c>
      <c r="I57">
        <v>-24</v>
      </c>
      <c r="J57">
        <f t="shared" si="0"/>
        <v>485</v>
      </c>
      <c r="K57">
        <v>0</v>
      </c>
      <c r="L57">
        <f t="shared" si="1"/>
        <v>485</v>
      </c>
      <c r="M57">
        <v>8</v>
      </c>
      <c r="N57">
        <v>1</v>
      </c>
      <c r="O57">
        <f t="shared" si="2"/>
        <v>60.625</v>
      </c>
      <c r="P57" t="s">
        <v>15</v>
      </c>
      <c r="Q57">
        <v>193</v>
      </c>
      <c r="R57">
        <v>0</v>
      </c>
      <c r="S57">
        <v>0</v>
      </c>
      <c r="T57">
        <v>0</v>
      </c>
      <c r="U57">
        <f t="shared" si="3"/>
        <v>193</v>
      </c>
      <c r="V57">
        <v>0</v>
      </c>
      <c r="W57">
        <f t="shared" si="4"/>
        <v>193</v>
      </c>
      <c r="X57">
        <v>16</v>
      </c>
      <c r="Y57">
        <v>2</v>
      </c>
      <c r="Z57">
        <f t="shared" si="5"/>
        <v>12.0625</v>
      </c>
      <c r="AA57" t="s">
        <v>16</v>
      </c>
      <c r="AB57">
        <v>2960</v>
      </c>
      <c r="AC57">
        <v>0</v>
      </c>
      <c r="AE57">
        <v>0</v>
      </c>
      <c r="AF57">
        <f t="shared" si="6"/>
        <v>2960</v>
      </c>
      <c r="AG57">
        <v>0</v>
      </c>
      <c r="AH57">
        <f t="shared" si="7"/>
        <v>2960</v>
      </c>
      <c r="AI57">
        <v>12</v>
      </c>
      <c r="AJ57">
        <f t="shared" si="8"/>
        <v>6</v>
      </c>
      <c r="AK57">
        <f t="shared" si="25"/>
        <v>246.66666666666666</v>
      </c>
      <c r="AL57" t="s">
        <v>19</v>
      </c>
      <c r="AM57">
        <v>1113</v>
      </c>
      <c r="AN57">
        <v>0</v>
      </c>
      <c r="AO57">
        <v>-7</v>
      </c>
      <c r="AP57">
        <f t="shared" si="9"/>
        <v>1106</v>
      </c>
      <c r="AQ57">
        <v>0</v>
      </c>
      <c r="AR57">
        <f t="shared" si="10"/>
        <v>1106</v>
      </c>
      <c r="AS57">
        <v>5</v>
      </c>
      <c r="AT57">
        <f t="shared" si="11"/>
        <v>6</v>
      </c>
      <c r="AU57">
        <f t="shared" si="12"/>
        <v>221.2</v>
      </c>
      <c r="AV57" t="s">
        <v>20</v>
      </c>
      <c r="AW57">
        <v>427</v>
      </c>
      <c r="AX57">
        <v>0</v>
      </c>
      <c r="AY57">
        <v>0</v>
      </c>
      <c r="AZ57">
        <f t="shared" si="13"/>
        <v>427</v>
      </c>
      <c r="BA57">
        <v>0</v>
      </c>
      <c r="BB57">
        <f t="shared" si="14"/>
        <v>427</v>
      </c>
      <c r="BC57">
        <v>4</v>
      </c>
      <c r="BD57">
        <f t="shared" si="15"/>
        <v>7</v>
      </c>
      <c r="BE57">
        <f t="shared" si="16"/>
        <v>106.75</v>
      </c>
      <c r="BF57" t="s">
        <v>21</v>
      </c>
      <c r="BG57">
        <v>457</v>
      </c>
      <c r="BH57">
        <v>0</v>
      </c>
      <c r="BI57">
        <v>0</v>
      </c>
      <c r="BJ57">
        <f t="shared" si="17"/>
        <v>457</v>
      </c>
      <c r="BK57">
        <v>0</v>
      </c>
      <c r="BL57">
        <f t="shared" si="18"/>
        <v>457</v>
      </c>
      <c r="BM57">
        <v>4</v>
      </c>
      <c r="BN57">
        <f t="shared" si="19"/>
        <v>5</v>
      </c>
      <c r="BO57">
        <f t="shared" si="20"/>
        <v>114.25</v>
      </c>
      <c r="BP57" t="s">
        <v>22</v>
      </c>
      <c r="BQ57">
        <v>342</v>
      </c>
      <c r="BR57">
        <v>0</v>
      </c>
      <c r="BS57">
        <v>-6</v>
      </c>
      <c r="BT57">
        <f t="shared" si="21"/>
        <v>336</v>
      </c>
      <c r="BU57">
        <v>0</v>
      </c>
      <c r="BV57">
        <f t="shared" si="22"/>
        <v>336</v>
      </c>
      <c r="BW57">
        <v>15</v>
      </c>
      <c r="BX57">
        <f t="shared" si="23"/>
        <v>5</v>
      </c>
      <c r="BY57">
        <f t="shared" si="24"/>
        <v>22.4</v>
      </c>
      <c r="BZ57" t="s">
        <v>23</v>
      </c>
      <c r="CA57">
        <v>25306</v>
      </c>
    </row>
    <row r="58" spans="1:79" ht="17.25" customHeight="1" x14ac:dyDescent="0.3">
      <c r="A58" s="2">
        <v>44558</v>
      </c>
      <c r="B58" t="s">
        <v>138</v>
      </c>
      <c r="C58" t="s">
        <v>139</v>
      </c>
      <c r="D58" t="s">
        <v>27</v>
      </c>
      <c r="E58" t="s">
        <v>4</v>
      </c>
      <c r="F58">
        <v>2151</v>
      </c>
      <c r="G58">
        <v>0</v>
      </c>
      <c r="H58">
        <v>0</v>
      </c>
      <c r="I58">
        <v>-100</v>
      </c>
      <c r="J58">
        <f t="shared" si="0"/>
        <v>2051</v>
      </c>
      <c r="K58">
        <v>0</v>
      </c>
      <c r="L58">
        <f t="shared" si="1"/>
        <v>2051</v>
      </c>
      <c r="M58">
        <v>249</v>
      </c>
      <c r="N58">
        <v>1</v>
      </c>
      <c r="O58">
        <f t="shared" si="2"/>
        <v>8.236947791164658</v>
      </c>
      <c r="P58" t="s">
        <v>15</v>
      </c>
      <c r="Q58">
        <v>1183</v>
      </c>
      <c r="R58">
        <v>0</v>
      </c>
      <c r="S58">
        <v>0</v>
      </c>
      <c r="T58">
        <v>-51</v>
      </c>
      <c r="U58">
        <f t="shared" si="3"/>
        <v>1132</v>
      </c>
      <c r="V58">
        <v>0</v>
      </c>
      <c r="W58">
        <f t="shared" si="4"/>
        <v>1132</v>
      </c>
      <c r="X58">
        <v>54</v>
      </c>
      <c r="Y58">
        <v>2</v>
      </c>
      <c r="Z58">
        <f t="shared" si="5"/>
        <v>20.962962962962962</v>
      </c>
      <c r="AA58" t="s">
        <v>16</v>
      </c>
      <c r="AB58">
        <v>2914</v>
      </c>
      <c r="AC58">
        <v>0</v>
      </c>
      <c r="AE58">
        <v>-161</v>
      </c>
      <c r="AF58">
        <f t="shared" si="6"/>
        <v>2753</v>
      </c>
      <c r="AG58">
        <f>8400+4002</f>
        <v>12402</v>
      </c>
      <c r="AH58">
        <f t="shared" si="7"/>
        <v>15155</v>
      </c>
      <c r="AI58">
        <v>623</v>
      </c>
      <c r="AJ58">
        <f t="shared" si="8"/>
        <v>6</v>
      </c>
      <c r="AK58">
        <f t="shared" si="25"/>
        <v>24.325842696629213</v>
      </c>
      <c r="AL58" t="s">
        <v>19</v>
      </c>
      <c r="AM58">
        <v>717</v>
      </c>
      <c r="AN58">
        <v>0</v>
      </c>
      <c r="AO58">
        <v>-46</v>
      </c>
      <c r="AP58">
        <f t="shared" si="9"/>
        <v>671</v>
      </c>
      <c r="AQ58">
        <f>1500+1800</f>
        <v>3300</v>
      </c>
      <c r="AR58">
        <f t="shared" si="10"/>
        <v>3971</v>
      </c>
      <c r="AS58">
        <v>68</v>
      </c>
      <c r="AT58">
        <f t="shared" si="11"/>
        <v>6</v>
      </c>
      <c r="AU58">
        <f t="shared" si="12"/>
        <v>58.397058823529413</v>
      </c>
      <c r="AV58" t="s">
        <v>20</v>
      </c>
      <c r="AW58">
        <v>1476</v>
      </c>
      <c r="AX58">
        <v>0</v>
      </c>
      <c r="AY58">
        <v>-103</v>
      </c>
      <c r="AZ58">
        <f t="shared" si="13"/>
        <v>1373</v>
      </c>
      <c r="BA58">
        <v>0</v>
      </c>
      <c r="BB58">
        <f t="shared" si="14"/>
        <v>1373</v>
      </c>
      <c r="BC58">
        <v>82</v>
      </c>
      <c r="BD58">
        <f t="shared" si="15"/>
        <v>7</v>
      </c>
      <c r="BE58">
        <f t="shared" si="16"/>
        <v>16.743902439024389</v>
      </c>
      <c r="BF58" t="s">
        <v>21</v>
      </c>
      <c r="BG58">
        <v>465</v>
      </c>
      <c r="BH58">
        <v>40</v>
      </c>
      <c r="BI58">
        <v>-50</v>
      </c>
      <c r="BJ58">
        <f t="shared" si="17"/>
        <v>455</v>
      </c>
      <c r="BK58">
        <v>0</v>
      </c>
      <c r="BL58">
        <f t="shared" si="18"/>
        <v>455</v>
      </c>
      <c r="BM58">
        <v>103</v>
      </c>
      <c r="BN58">
        <f t="shared" si="19"/>
        <v>5</v>
      </c>
      <c r="BO58">
        <f t="shared" si="20"/>
        <v>4.4174757281553401</v>
      </c>
      <c r="BP58" t="s">
        <v>22</v>
      </c>
      <c r="BQ58">
        <v>1442</v>
      </c>
      <c r="BR58">
        <v>0</v>
      </c>
      <c r="BS58">
        <v>-76</v>
      </c>
      <c r="BT58">
        <f t="shared" si="21"/>
        <v>1366</v>
      </c>
      <c r="BU58">
        <v>1750</v>
      </c>
      <c r="BV58">
        <f t="shared" si="22"/>
        <v>3116</v>
      </c>
      <c r="BW58">
        <v>66</v>
      </c>
      <c r="BX58">
        <f t="shared" si="23"/>
        <v>5</v>
      </c>
      <c r="BY58">
        <f t="shared" si="24"/>
        <v>47.212121212121211</v>
      </c>
      <c r="BZ58" t="s">
        <v>23</v>
      </c>
      <c r="CA58">
        <v>3296</v>
      </c>
    </row>
    <row r="59" spans="1:79" ht="17.25" customHeight="1" x14ac:dyDescent="0.3">
      <c r="A59" s="2">
        <v>44558</v>
      </c>
      <c r="B59" t="s">
        <v>140</v>
      </c>
      <c r="C59" t="s">
        <v>141</v>
      </c>
      <c r="D59" t="s">
        <v>27</v>
      </c>
      <c r="E59" t="s">
        <v>4</v>
      </c>
      <c r="F59">
        <v>348</v>
      </c>
      <c r="G59">
        <v>0</v>
      </c>
      <c r="H59">
        <v>0</v>
      </c>
      <c r="I59">
        <v>0</v>
      </c>
      <c r="J59">
        <f t="shared" si="0"/>
        <v>348</v>
      </c>
      <c r="K59">
        <v>0</v>
      </c>
      <c r="L59">
        <f t="shared" si="1"/>
        <v>348</v>
      </c>
      <c r="M59">
        <v>2</v>
      </c>
      <c r="N59">
        <v>1</v>
      </c>
      <c r="O59">
        <f t="shared" si="2"/>
        <v>174</v>
      </c>
      <c r="P59" t="s">
        <v>15</v>
      </c>
      <c r="Q59">
        <v>175</v>
      </c>
      <c r="R59">
        <v>0</v>
      </c>
      <c r="S59">
        <v>0</v>
      </c>
      <c r="T59">
        <v>0</v>
      </c>
      <c r="U59">
        <f t="shared" si="3"/>
        <v>175</v>
      </c>
      <c r="V59">
        <v>0</v>
      </c>
      <c r="W59">
        <f t="shared" si="4"/>
        <v>175</v>
      </c>
      <c r="X59">
        <v>1</v>
      </c>
      <c r="Y59">
        <v>2</v>
      </c>
      <c r="Z59">
        <f t="shared" si="5"/>
        <v>175</v>
      </c>
      <c r="AA59" t="s">
        <v>16</v>
      </c>
      <c r="AB59">
        <v>673</v>
      </c>
      <c r="AC59">
        <v>0</v>
      </c>
      <c r="AE59">
        <v>0</v>
      </c>
      <c r="AF59">
        <f t="shared" si="6"/>
        <v>673</v>
      </c>
      <c r="AG59">
        <v>0</v>
      </c>
      <c r="AH59">
        <f t="shared" si="7"/>
        <v>673</v>
      </c>
      <c r="AI59">
        <v>15</v>
      </c>
      <c r="AJ59">
        <f t="shared" si="8"/>
        <v>6</v>
      </c>
      <c r="AK59">
        <f t="shared" si="25"/>
        <v>44.866666666666667</v>
      </c>
      <c r="AL59" t="s">
        <v>19</v>
      </c>
      <c r="AM59">
        <v>1068</v>
      </c>
      <c r="AN59">
        <v>340</v>
      </c>
      <c r="AO59">
        <v>0</v>
      </c>
      <c r="AP59">
        <f t="shared" si="9"/>
        <v>1408</v>
      </c>
      <c r="AQ59">
        <v>0</v>
      </c>
      <c r="AR59">
        <f t="shared" si="10"/>
        <v>1408</v>
      </c>
      <c r="AS59">
        <v>23</v>
      </c>
      <c r="AT59">
        <f t="shared" si="11"/>
        <v>6</v>
      </c>
      <c r="AU59">
        <f t="shared" si="12"/>
        <v>61.217391304347828</v>
      </c>
      <c r="AV59" t="s">
        <v>20</v>
      </c>
      <c r="AW59">
        <v>52</v>
      </c>
      <c r="AX59">
        <v>0</v>
      </c>
      <c r="AY59">
        <v>0</v>
      </c>
      <c r="AZ59">
        <f t="shared" si="13"/>
        <v>52</v>
      </c>
      <c r="BA59">
        <v>0</v>
      </c>
      <c r="BB59">
        <f t="shared" si="14"/>
        <v>52</v>
      </c>
      <c r="BC59">
        <v>3</v>
      </c>
      <c r="BD59">
        <f t="shared" si="15"/>
        <v>7</v>
      </c>
      <c r="BE59">
        <f t="shared" si="16"/>
        <v>17.333333333333332</v>
      </c>
      <c r="BF59" t="s">
        <v>21</v>
      </c>
      <c r="BG59">
        <v>257</v>
      </c>
      <c r="BH59">
        <v>50</v>
      </c>
      <c r="BI59">
        <v>0</v>
      </c>
      <c r="BJ59">
        <f t="shared" si="17"/>
        <v>307</v>
      </c>
      <c r="BK59">
        <v>0</v>
      </c>
      <c r="BL59">
        <f t="shared" si="18"/>
        <v>307</v>
      </c>
      <c r="BM59">
        <v>5</v>
      </c>
      <c r="BN59">
        <f t="shared" si="19"/>
        <v>5</v>
      </c>
      <c r="BO59">
        <f t="shared" si="20"/>
        <v>61.4</v>
      </c>
      <c r="BP59" t="s">
        <v>22</v>
      </c>
      <c r="BQ59">
        <v>905</v>
      </c>
      <c r="BR59">
        <v>0</v>
      </c>
      <c r="BS59">
        <v>0</v>
      </c>
      <c r="BT59">
        <f t="shared" si="21"/>
        <v>905</v>
      </c>
      <c r="BU59">
        <v>0</v>
      </c>
      <c r="BV59">
        <f t="shared" si="22"/>
        <v>905</v>
      </c>
      <c r="BW59">
        <v>17</v>
      </c>
      <c r="BX59">
        <f t="shared" si="23"/>
        <v>5</v>
      </c>
      <c r="BY59">
        <f t="shared" si="24"/>
        <v>53.235294117647058</v>
      </c>
      <c r="BZ59" t="s">
        <v>23</v>
      </c>
      <c r="CA59">
        <v>1440</v>
      </c>
    </row>
    <row r="60" spans="1:79" ht="17.25" customHeight="1" x14ac:dyDescent="0.3">
      <c r="A60" s="2">
        <v>44558</v>
      </c>
      <c r="B60" t="s">
        <v>142</v>
      </c>
      <c r="C60" t="s">
        <v>143</v>
      </c>
      <c r="D60" t="s">
        <v>27</v>
      </c>
      <c r="E60" t="s">
        <v>4</v>
      </c>
      <c r="F60">
        <v>500</v>
      </c>
      <c r="G60">
        <v>100</v>
      </c>
      <c r="H60">
        <v>0</v>
      </c>
      <c r="I60">
        <v>-2</v>
      </c>
      <c r="J60">
        <f t="shared" si="0"/>
        <v>598</v>
      </c>
      <c r="K60">
        <v>0</v>
      </c>
      <c r="L60">
        <f t="shared" si="1"/>
        <v>598</v>
      </c>
      <c r="M60">
        <v>20</v>
      </c>
      <c r="N60">
        <v>1</v>
      </c>
      <c r="O60">
        <f t="shared" si="2"/>
        <v>29.9</v>
      </c>
      <c r="P60" t="s">
        <v>15</v>
      </c>
      <c r="Q60">
        <v>29</v>
      </c>
      <c r="R60">
        <v>0</v>
      </c>
      <c r="S60">
        <v>0</v>
      </c>
      <c r="T60">
        <v>0</v>
      </c>
      <c r="U60">
        <f t="shared" si="3"/>
        <v>29</v>
      </c>
      <c r="V60">
        <v>1262</v>
      </c>
      <c r="W60">
        <f t="shared" si="4"/>
        <v>1291</v>
      </c>
      <c r="X60">
        <v>10</v>
      </c>
      <c r="Y60">
        <v>2</v>
      </c>
      <c r="Z60">
        <f t="shared" si="5"/>
        <v>129.1</v>
      </c>
      <c r="AA60" t="s">
        <v>16</v>
      </c>
      <c r="AB60">
        <v>948</v>
      </c>
      <c r="AC60">
        <v>0</v>
      </c>
      <c r="AE60">
        <v>0</v>
      </c>
      <c r="AF60">
        <f t="shared" si="6"/>
        <v>948</v>
      </c>
      <c r="AG60">
        <v>0</v>
      </c>
      <c r="AH60">
        <f t="shared" si="7"/>
        <v>948</v>
      </c>
      <c r="AI60">
        <v>8</v>
      </c>
      <c r="AJ60">
        <f t="shared" si="8"/>
        <v>6</v>
      </c>
      <c r="AK60">
        <f t="shared" si="25"/>
        <v>118.5</v>
      </c>
      <c r="AL60" t="s">
        <v>19</v>
      </c>
      <c r="AM60">
        <v>818</v>
      </c>
      <c r="AN60">
        <v>0</v>
      </c>
      <c r="AO60">
        <v>-5</v>
      </c>
      <c r="AP60">
        <f t="shared" si="9"/>
        <v>813</v>
      </c>
      <c r="AQ60">
        <v>0</v>
      </c>
      <c r="AR60">
        <f t="shared" si="10"/>
        <v>813</v>
      </c>
      <c r="AS60">
        <v>6</v>
      </c>
      <c r="AT60">
        <f t="shared" si="11"/>
        <v>6</v>
      </c>
      <c r="AU60">
        <f t="shared" si="12"/>
        <v>135.5</v>
      </c>
      <c r="AV60" t="s">
        <v>20</v>
      </c>
      <c r="AW60">
        <v>224</v>
      </c>
      <c r="AX60">
        <v>45</v>
      </c>
      <c r="AY60">
        <v>0</v>
      </c>
      <c r="AZ60">
        <f t="shared" si="13"/>
        <v>269</v>
      </c>
      <c r="BA60">
        <v>0</v>
      </c>
      <c r="BB60">
        <f t="shared" si="14"/>
        <v>269</v>
      </c>
      <c r="BC60">
        <v>2</v>
      </c>
      <c r="BD60">
        <f t="shared" si="15"/>
        <v>7</v>
      </c>
      <c r="BE60">
        <f t="shared" si="16"/>
        <v>134.5</v>
      </c>
      <c r="BF60" t="s">
        <v>21</v>
      </c>
      <c r="BG60">
        <v>204</v>
      </c>
      <c r="BH60">
        <v>312</v>
      </c>
      <c r="BI60">
        <v>-2</v>
      </c>
      <c r="BJ60">
        <f t="shared" si="17"/>
        <v>514</v>
      </c>
      <c r="BK60">
        <v>0</v>
      </c>
      <c r="BL60">
        <f t="shared" si="18"/>
        <v>514</v>
      </c>
      <c r="BM60">
        <v>7</v>
      </c>
      <c r="BN60">
        <f t="shared" si="19"/>
        <v>5</v>
      </c>
      <c r="BO60">
        <f t="shared" si="20"/>
        <v>73.428571428571431</v>
      </c>
      <c r="BP60" t="s">
        <v>22</v>
      </c>
      <c r="BQ60">
        <v>821</v>
      </c>
      <c r="BR60">
        <v>63</v>
      </c>
      <c r="BS60">
        <v>0</v>
      </c>
      <c r="BT60">
        <f t="shared" si="21"/>
        <v>884</v>
      </c>
      <c r="BU60">
        <v>0</v>
      </c>
      <c r="BV60">
        <f t="shared" si="22"/>
        <v>884</v>
      </c>
      <c r="BW60">
        <v>4</v>
      </c>
      <c r="BX60">
        <f t="shared" si="23"/>
        <v>5</v>
      </c>
      <c r="BY60">
        <f t="shared" si="24"/>
        <v>221</v>
      </c>
      <c r="BZ60" t="s">
        <v>23</v>
      </c>
      <c r="CA60">
        <v>6264</v>
      </c>
    </row>
    <row r="61" spans="1:79" ht="17.25" customHeight="1" x14ac:dyDescent="0.3">
      <c r="A61" s="2">
        <v>44558</v>
      </c>
      <c r="B61" t="s">
        <v>144</v>
      </c>
      <c r="C61" t="s">
        <v>145</v>
      </c>
      <c r="D61" t="s">
        <v>27</v>
      </c>
      <c r="E61" t="s">
        <v>4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v>0</v>
      </c>
      <c r="L61">
        <f t="shared" si="1"/>
        <v>0</v>
      </c>
      <c r="M61">
        <v>0</v>
      </c>
      <c r="N61">
        <v>1</v>
      </c>
      <c r="O61">
        <f t="shared" si="2"/>
        <v>0</v>
      </c>
      <c r="P61" t="s">
        <v>15</v>
      </c>
      <c r="Q61">
        <v>58</v>
      </c>
      <c r="R61">
        <v>0</v>
      </c>
      <c r="S61">
        <v>0</v>
      </c>
      <c r="T61">
        <v>0</v>
      </c>
      <c r="U61">
        <f t="shared" si="3"/>
        <v>58</v>
      </c>
      <c r="V61">
        <v>0</v>
      </c>
      <c r="W61">
        <f t="shared" si="4"/>
        <v>58</v>
      </c>
      <c r="X61">
        <v>1</v>
      </c>
      <c r="Y61">
        <v>2</v>
      </c>
      <c r="Z61">
        <f t="shared" si="5"/>
        <v>58</v>
      </c>
      <c r="AA61" t="s">
        <v>16</v>
      </c>
      <c r="AB61">
        <v>0</v>
      </c>
      <c r="AC61">
        <v>0</v>
      </c>
      <c r="AE61">
        <v>0</v>
      </c>
      <c r="AF61">
        <f t="shared" si="6"/>
        <v>0</v>
      </c>
      <c r="AG61">
        <v>0</v>
      </c>
      <c r="AH61">
        <f t="shared" si="7"/>
        <v>0</v>
      </c>
      <c r="AI61">
        <v>0</v>
      </c>
      <c r="AJ61">
        <f t="shared" si="8"/>
        <v>6</v>
      </c>
      <c r="AK61">
        <f t="shared" si="25"/>
        <v>0</v>
      </c>
      <c r="AL61" t="s">
        <v>19</v>
      </c>
      <c r="AM61">
        <v>3</v>
      </c>
      <c r="AN61">
        <v>0</v>
      </c>
      <c r="AO61">
        <v>0</v>
      </c>
      <c r="AP61">
        <f t="shared" si="9"/>
        <v>3</v>
      </c>
      <c r="AQ61">
        <v>0</v>
      </c>
      <c r="AR61">
        <f t="shared" si="10"/>
        <v>3</v>
      </c>
      <c r="AS61">
        <v>0</v>
      </c>
      <c r="AT61">
        <f t="shared" si="11"/>
        <v>6</v>
      </c>
      <c r="AU61">
        <f t="shared" si="12"/>
        <v>0</v>
      </c>
      <c r="AV61" t="s">
        <v>20</v>
      </c>
      <c r="AW61">
        <v>0</v>
      </c>
      <c r="AX61">
        <v>0</v>
      </c>
      <c r="AY61">
        <v>0</v>
      </c>
      <c r="AZ61">
        <f t="shared" si="13"/>
        <v>0</v>
      </c>
      <c r="BA61">
        <v>0</v>
      </c>
      <c r="BB61">
        <f t="shared" si="14"/>
        <v>0</v>
      </c>
      <c r="BC61">
        <v>0</v>
      </c>
      <c r="BD61">
        <f t="shared" si="15"/>
        <v>7</v>
      </c>
      <c r="BE61">
        <f t="shared" si="16"/>
        <v>0</v>
      </c>
      <c r="BF61" t="s">
        <v>21</v>
      </c>
      <c r="BG61">
        <v>0</v>
      </c>
      <c r="BH61">
        <v>0</v>
      </c>
      <c r="BI61">
        <v>0</v>
      </c>
      <c r="BJ61">
        <f t="shared" si="17"/>
        <v>0</v>
      </c>
      <c r="BK61">
        <v>0</v>
      </c>
      <c r="BL61">
        <f t="shared" si="18"/>
        <v>0</v>
      </c>
      <c r="BM61">
        <v>0</v>
      </c>
      <c r="BN61">
        <f t="shared" si="19"/>
        <v>5</v>
      </c>
      <c r="BO61">
        <f t="shared" si="20"/>
        <v>0</v>
      </c>
      <c r="BP61" t="s">
        <v>22</v>
      </c>
      <c r="BQ61">
        <v>0</v>
      </c>
      <c r="BR61">
        <v>0</v>
      </c>
      <c r="BS61">
        <v>0</v>
      </c>
      <c r="BT61">
        <f t="shared" si="21"/>
        <v>0</v>
      </c>
      <c r="BU61">
        <v>0</v>
      </c>
      <c r="BV61">
        <f t="shared" si="22"/>
        <v>0</v>
      </c>
      <c r="BW61">
        <v>0</v>
      </c>
      <c r="BX61">
        <f t="shared" si="23"/>
        <v>5</v>
      </c>
      <c r="BY61">
        <f t="shared" si="24"/>
        <v>0</v>
      </c>
      <c r="BZ61" t="s">
        <v>23</v>
      </c>
      <c r="CA61">
        <v>0</v>
      </c>
    </row>
    <row r="62" spans="1:79" ht="17.25" customHeight="1" x14ac:dyDescent="0.3">
      <c r="A62" s="2">
        <v>44558</v>
      </c>
      <c r="B62" t="s">
        <v>146</v>
      </c>
      <c r="C62" t="s">
        <v>147</v>
      </c>
      <c r="D62" t="s">
        <v>27</v>
      </c>
      <c r="E62" t="s">
        <v>4</v>
      </c>
      <c r="F62">
        <v>399</v>
      </c>
      <c r="G62">
        <v>0</v>
      </c>
      <c r="H62">
        <v>0</v>
      </c>
      <c r="I62">
        <v>-31</v>
      </c>
      <c r="J62">
        <f t="shared" si="0"/>
        <v>368</v>
      </c>
      <c r="K62">
        <v>0</v>
      </c>
      <c r="L62">
        <f t="shared" si="1"/>
        <v>368</v>
      </c>
      <c r="M62">
        <v>11</v>
      </c>
      <c r="N62">
        <v>1</v>
      </c>
      <c r="O62">
        <f t="shared" si="2"/>
        <v>33.454545454545453</v>
      </c>
      <c r="P62" t="s">
        <v>15</v>
      </c>
      <c r="Q62">
        <v>212</v>
      </c>
      <c r="R62">
        <v>0</v>
      </c>
      <c r="S62">
        <v>0</v>
      </c>
      <c r="T62">
        <v>0</v>
      </c>
      <c r="U62">
        <f t="shared" si="3"/>
        <v>212</v>
      </c>
      <c r="V62">
        <v>0</v>
      </c>
      <c r="W62">
        <f t="shared" si="4"/>
        <v>212</v>
      </c>
      <c r="X62">
        <v>2</v>
      </c>
      <c r="Y62">
        <v>2</v>
      </c>
      <c r="Z62">
        <f t="shared" si="5"/>
        <v>106</v>
      </c>
      <c r="AA62" t="s">
        <v>16</v>
      </c>
      <c r="AB62">
        <v>1088</v>
      </c>
      <c r="AC62">
        <v>0</v>
      </c>
      <c r="AE62">
        <v>0</v>
      </c>
      <c r="AF62">
        <f t="shared" si="6"/>
        <v>1088</v>
      </c>
      <c r="AG62">
        <v>0</v>
      </c>
      <c r="AH62">
        <f t="shared" si="7"/>
        <v>1088</v>
      </c>
      <c r="AI62">
        <v>1</v>
      </c>
      <c r="AJ62">
        <f t="shared" si="8"/>
        <v>6</v>
      </c>
      <c r="AK62">
        <f t="shared" si="25"/>
        <v>1088</v>
      </c>
      <c r="AL62" t="s">
        <v>19</v>
      </c>
      <c r="AM62">
        <v>487</v>
      </c>
      <c r="AN62">
        <v>0</v>
      </c>
      <c r="AO62">
        <v>0</v>
      </c>
      <c r="AP62">
        <f t="shared" si="9"/>
        <v>487</v>
      </c>
      <c r="AQ62">
        <v>0</v>
      </c>
      <c r="AR62">
        <f t="shared" si="10"/>
        <v>487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144</v>
      </c>
      <c r="AX62">
        <v>4</v>
      </c>
      <c r="AY62">
        <v>0</v>
      </c>
      <c r="AZ62">
        <f t="shared" si="13"/>
        <v>148</v>
      </c>
      <c r="BA62">
        <v>0</v>
      </c>
      <c r="BB62">
        <f t="shared" si="14"/>
        <v>148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108</v>
      </c>
      <c r="BH62">
        <v>0</v>
      </c>
      <c r="BI62">
        <v>0</v>
      </c>
      <c r="BJ62">
        <f t="shared" si="17"/>
        <v>108</v>
      </c>
      <c r="BK62">
        <v>0</v>
      </c>
      <c r="BL62">
        <f t="shared" si="18"/>
        <v>108</v>
      </c>
      <c r="BM62">
        <v>1</v>
      </c>
      <c r="BN62">
        <f t="shared" si="19"/>
        <v>5</v>
      </c>
      <c r="BO62">
        <f t="shared" si="20"/>
        <v>108</v>
      </c>
      <c r="BP62" t="s">
        <v>22</v>
      </c>
      <c r="BQ62">
        <v>196</v>
      </c>
      <c r="BR62">
        <v>0</v>
      </c>
      <c r="BS62">
        <v>0</v>
      </c>
      <c r="BT62">
        <f t="shared" si="21"/>
        <v>196</v>
      </c>
      <c r="BU62">
        <v>0</v>
      </c>
      <c r="BV62">
        <f t="shared" si="22"/>
        <v>196</v>
      </c>
      <c r="BW62">
        <v>1</v>
      </c>
      <c r="BX62">
        <f t="shared" si="23"/>
        <v>5</v>
      </c>
      <c r="BY62">
        <f t="shared" si="24"/>
        <v>196</v>
      </c>
      <c r="BZ62" t="s">
        <v>23</v>
      </c>
      <c r="CA62">
        <v>408</v>
      </c>
    </row>
    <row r="63" spans="1:79" ht="17.25" customHeight="1" x14ac:dyDescent="0.3">
      <c r="A63" s="2">
        <v>44558</v>
      </c>
      <c r="B63" t="s">
        <v>148</v>
      </c>
      <c r="C63" t="s">
        <v>149</v>
      </c>
      <c r="D63" t="s">
        <v>27</v>
      </c>
      <c r="E63" t="s">
        <v>4</v>
      </c>
      <c r="F63">
        <v>509</v>
      </c>
      <c r="G63">
        <v>1142</v>
      </c>
      <c r="H63">
        <v>0</v>
      </c>
      <c r="I63">
        <v>0</v>
      </c>
      <c r="J63">
        <f t="shared" si="0"/>
        <v>1651</v>
      </c>
      <c r="K63">
        <v>0</v>
      </c>
      <c r="L63">
        <f t="shared" si="1"/>
        <v>1651</v>
      </c>
      <c r="M63">
        <v>39</v>
      </c>
      <c r="N63">
        <v>1</v>
      </c>
      <c r="O63">
        <f t="shared" si="2"/>
        <v>42.333333333333336</v>
      </c>
      <c r="P63" t="s">
        <v>15</v>
      </c>
      <c r="Q63">
        <v>560</v>
      </c>
      <c r="R63">
        <v>130</v>
      </c>
      <c r="S63">
        <v>0</v>
      </c>
      <c r="T63">
        <v>0</v>
      </c>
      <c r="U63">
        <f t="shared" si="3"/>
        <v>690</v>
      </c>
      <c r="V63">
        <v>0</v>
      </c>
      <c r="W63">
        <f t="shared" si="4"/>
        <v>690</v>
      </c>
      <c r="X63">
        <v>16</v>
      </c>
      <c r="Y63">
        <v>2</v>
      </c>
      <c r="Z63">
        <f t="shared" si="5"/>
        <v>43.125</v>
      </c>
      <c r="AA63" t="s">
        <v>16</v>
      </c>
      <c r="AB63">
        <v>1313</v>
      </c>
      <c r="AC63">
        <v>0</v>
      </c>
      <c r="AE63">
        <v>0</v>
      </c>
      <c r="AF63">
        <f t="shared" si="6"/>
        <v>1313</v>
      </c>
      <c r="AG63">
        <v>7200</v>
      </c>
      <c r="AH63">
        <f t="shared" si="7"/>
        <v>8513</v>
      </c>
      <c r="AI63">
        <v>25</v>
      </c>
      <c r="AJ63">
        <f t="shared" si="8"/>
        <v>6</v>
      </c>
      <c r="AK63">
        <f t="shared" si="25"/>
        <v>340.52</v>
      </c>
      <c r="AL63" t="s">
        <v>19</v>
      </c>
      <c r="AM63">
        <v>300</v>
      </c>
      <c r="AN63">
        <v>500</v>
      </c>
      <c r="AO63">
        <v>0</v>
      </c>
      <c r="AP63">
        <f t="shared" si="9"/>
        <v>800</v>
      </c>
      <c r="AQ63">
        <v>2998</v>
      </c>
      <c r="AR63">
        <f t="shared" si="10"/>
        <v>3798</v>
      </c>
      <c r="AS63">
        <v>114</v>
      </c>
      <c r="AT63">
        <f t="shared" si="11"/>
        <v>6</v>
      </c>
      <c r="AU63">
        <f t="shared" si="12"/>
        <v>33.315789473684212</v>
      </c>
      <c r="AV63" t="s">
        <v>20</v>
      </c>
      <c r="AW63">
        <v>131</v>
      </c>
      <c r="AX63">
        <v>260</v>
      </c>
      <c r="AY63">
        <v>0</v>
      </c>
      <c r="AZ63">
        <f t="shared" si="13"/>
        <v>391</v>
      </c>
      <c r="BA63">
        <v>0</v>
      </c>
      <c r="BB63">
        <f t="shared" si="14"/>
        <v>391</v>
      </c>
      <c r="BC63">
        <v>16</v>
      </c>
      <c r="BD63">
        <f t="shared" si="15"/>
        <v>7</v>
      </c>
      <c r="BE63">
        <f t="shared" si="16"/>
        <v>24.4375</v>
      </c>
      <c r="BF63" t="s">
        <v>21</v>
      </c>
      <c r="BG63">
        <v>258</v>
      </c>
      <c r="BH63">
        <v>0</v>
      </c>
      <c r="BI63">
        <v>0</v>
      </c>
      <c r="BJ63">
        <f t="shared" si="17"/>
        <v>258</v>
      </c>
      <c r="BK63">
        <v>1920</v>
      </c>
      <c r="BL63">
        <f t="shared" si="18"/>
        <v>2178</v>
      </c>
      <c r="BM63">
        <v>13</v>
      </c>
      <c r="BN63">
        <f t="shared" si="19"/>
        <v>5</v>
      </c>
      <c r="BO63">
        <f t="shared" si="20"/>
        <v>167.53846153846155</v>
      </c>
      <c r="BP63" t="s">
        <v>22</v>
      </c>
      <c r="BQ63">
        <v>62</v>
      </c>
      <c r="BR63">
        <v>0</v>
      </c>
      <c r="BS63">
        <v>0</v>
      </c>
      <c r="BT63">
        <f t="shared" si="21"/>
        <v>62</v>
      </c>
      <c r="BU63">
        <v>1440</v>
      </c>
      <c r="BV63">
        <f t="shared" si="22"/>
        <v>1502</v>
      </c>
      <c r="BW63">
        <v>12</v>
      </c>
      <c r="BX63">
        <f t="shared" si="23"/>
        <v>5</v>
      </c>
      <c r="BY63">
        <f t="shared" si="24"/>
        <v>125.16666666666667</v>
      </c>
      <c r="BZ63" t="s">
        <v>23</v>
      </c>
      <c r="CA63">
        <v>-13440</v>
      </c>
    </row>
    <row r="64" spans="1:79" ht="17.25" customHeight="1" x14ac:dyDescent="0.3">
      <c r="A64" s="2">
        <v>44558</v>
      </c>
      <c r="B64" t="s">
        <v>150</v>
      </c>
      <c r="C64" t="s">
        <v>151</v>
      </c>
      <c r="D64" t="s">
        <v>27</v>
      </c>
      <c r="E64" t="s">
        <v>4</v>
      </c>
      <c r="F64">
        <v>77</v>
      </c>
      <c r="G64">
        <v>0</v>
      </c>
      <c r="H64">
        <v>0</v>
      </c>
      <c r="I64">
        <v>-20</v>
      </c>
      <c r="J64">
        <f t="shared" si="0"/>
        <v>57</v>
      </c>
      <c r="K64">
        <v>0</v>
      </c>
      <c r="L64">
        <f t="shared" si="1"/>
        <v>57</v>
      </c>
      <c r="M64">
        <v>7</v>
      </c>
      <c r="N64">
        <v>1</v>
      </c>
      <c r="O64">
        <f t="shared" si="2"/>
        <v>8.1428571428571423</v>
      </c>
      <c r="P64" t="s">
        <v>15</v>
      </c>
      <c r="Q64">
        <v>195</v>
      </c>
      <c r="R64">
        <v>0</v>
      </c>
      <c r="S64">
        <v>0</v>
      </c>
      <c r="T64">
        <v>0</v>
      </c>
      <c r="U64">
        <f t="shared" si="3"/>
        <v>195</v>
      </c>
      <c r="V64">
        <v>0</v>
      </c>
      <c r="W64">
        <f t="shared" si="4"/>
        <v>195</v>
      </c>
      <c r="X64">
        <v>3</v>
      </c>
      <c r="Y64">
        <v>2</v>
      </c>
      <c r="Z64">
        <f t="shared" si="5"/>
        <v>65</v>
      </c>
      <c r="AA64" t="s">
        <v>16</v>
      </c>
      <c r="AB64">
        <v>386</v>
      </c>
      <c r="AC64">
        <v>0</v>
      </c>
      <c r="AE64">
        <v>-47</v>
      </c>
      <c r="AF64">
        <f t="shared" si="6"/>
        <v>339</v>
      </c>
      <c r="AG64">
        <v>0</v>
      </c>
      <c r="AH64">
        <f t="shared" si="7"/>
        <v>339</v>
      </c>
      <c r="AI64">
        <v>16</v>
      </c>
      <c r="AJ64">
        <f t="shared" si="8"/>
        <v>6</v>
      </c>
      <c r="AK64">
        <f t="shared" si="25"/>
        <v>21.1875</v>
      </c>
      <c r="AL64" t="s">
        <v>19</v>
      </c>
      <c r="AM64">
        <v>1131</v>
      </c>
      <c r="AN64">
        <v>0</v>
      </c>
      <c r="AO64">
        <v>-20</v>
      </c>
      <c r="AP64">
        <f t="shared" si="9"/>
        <v>1111</v>
      </c>
      <c r="AQ64">
        <v>0</v>
      </c>
      <c r="AR64">
        <f t="shared" si="10"/>
        <v>1111</v>
      </c>
      <c r="AS64">
        <v>13</v>
      </c>
      <c r="AT64">
        <f t="shared" si="11"/>
        <v>6</v>
      </c>
      <c r="AU64">
        <f t="shared" si="12"/>
        <v>85.461538461538467</v>
      </c>
      <c r="AV64" t="s">
        <v>20</v>
      </c>
      <c r="AW64">
        <v>248</v>
      </c>
      <c r="AX64">
        <v>0</v>
      </c>
      <c r="AY64">
        <v>-45</v>
      </c>
      <c r="AZ64">
        <f t="shared" si="13"/>
        <v>203</v>
      </c>
      <c r="BA64">
        <v>0</v>
      </c>
      <c r="BB64">
        <f t="shared" si="14"/>
        <v>203</v>
      </c>
      <c r="BC64">
        <v>11</v>
      </c>
      <c r="BD64">
        <f t="shared" si="15"/>
        <v>7</v>
      </c>
      <c r="BE64">
        <f t="shared" si="16"/>
        <v>18.454545454545453</v>
      </c>
      <c r="BF64" t="s">
        <v>21</v>
      </c>
      <c r="BG64">
        <v>351</v>
      </c>
      <c r="BH64">
        <v>0</v>
      </c>
      <c r="BI64">
        <v>-60</v>
      </c>
      <c r="BJ64">
        <f t="shared" si="17"/>
        <v>291</v>
      </c>
      <c r="BK64">
        <v>0</v>
      </c>
      <c r="BL64">
        <f t="shared" si="18"/>
        <v>291</v>
      </c>
      <c r="BM64">
        <v>7</v>
      </c>
      <c r="BN64">
        <f t="shared" si="19"/>
        <v>5</v>
      </c>
      <c r="BO64">
        <f t="shared" si="20"/>
        <v>41.571428571428569</v>
      </c>
      <c r="BP64" t="s">
        <v>22</v>
      </c>
      <c r="BQ64">
        <v>877</v>
      </c>
      <c r="BR64">
        <v>0</v>
      </c>
      <c r="BS64">
        <v>-5</v>
      </c>
      <c r="BT64">
        <f t="shared" si="21"/>
        <v>872</v>
      </c>
      <c r="BU64">
        <v>0</v>
      </c>
      <c r="BV64">
        <f t="shared" si="22"/>
        <v>872</v>
      </c>
      <c r="BW64">
        <v>5</v>
      </c>
      <c r="BX64">
        <f t="shared" si="23"/>
        <v>5</v>
      </c>
      <c r="BY64">
        <f t="shared" si="24"/>
        <v>174.4</v>
      </c>
      <c r="BZ64" t="s">
        <v>23</v>
      </c>
      <c r="CA64">
        <v>500</v>
      </c>
    </row>
    <row r="65" spans="1:79" ht="17.25" customHeight="1" x14ac:dyDescent="0.3">
      <c r="A65" s="2">
        <v>44558</v>
      </c>
      <c r="B65" t="s">
        <v>152</v>
      </c>
      <c r="C65" t="s">
        <v>153</v>
      </c>
      <c r="D65" t="s">
        <v>27</v>
      </c>
      <c r="E65" t="s">
        <v>4</v>
      </c>
      <c r="F65">
        <v>386</v>
      </c>
      <c r="G65">
        <v>0</v>
      </c>
      <c r="H65">
        <v>0</v>
      </c>
      <c r="I65">
        <v>-12</v>
      </c>
      <c r="J65">
        <f t="shared" si="0"/>
        <v>374</v>
      </c>
      <c r="K65">
        <v>0</v>
      </c>
      <c r="L65">
        <f t="shared" si="1"/>
        <v>374</v>
      </c>
      <c r="M65">
        <v>46</v>
      </c>
      <c r="N65">
        <v>1</v>
      </c>
      <c r="O65">
        <f t="shared" si="2"/>
        <v>8.1304347826086953</v>
      </c>
      <c r="P65" t="s">
        <v>15</v>
      </c>
      <c r="Q65">
        <v>162</v>
      </c>
      <c r="R65">
        <v>0</v>
      </c>
      <c r="S65">
        <v>0</v>
      </c>
      <c r="T65">
        <v>-15</v>
      </c>
      <c r="U65">
        <f t="shared" si="3"/>
        <v>147</v>
      </c>
      <c r="V65">
        <v>0</v>
      </c>
      <c r="W65">
        <f t="shared" si="4"/>
        <v>147</v>
      </c>
      <c r="X65">
        <v>8</v>
      </c>
      <c r="Y65">
        <v>2</v>
      </c>
      <c r="Z65">
        <f t="shared" si="5"/>
        <v>18.375</v>
      </c>
      <c r="AA65" t="s">
        <v>16</v>
      </c>
      <c r="AB65">
        <v>2541</v>
      </c>
      <c r="AC65">
        <v>0</v>
      </c>
      <c r="AE65">
        <v>-193</v>
      </c>
      <c r="AF65">
        <f t="shared" si="6"/>
        <v>2348</v>
      </c>
      <c r="AG65">
        <v>0</v>
      </c>
      <c r="AH65">
        <f t="shared" si="7"/>
        <v>2348</v>
      </c>
      <c r="AI65">
        <v>223</v>
      </c>
      <c r="AJ65">
        <f t="shared" si="8"/>
        <v>6</v>
      </c>
      <c r="AK65">
        <f t="shared" si="25"/>
        <v>10.52914798206278</v>
      </c>
      <c r="AL65" t="s">
        <v>19</v>
      </c>
      <c r="AM65">
        <v>1253</v>
      </c>
      <c r="AN65">
        <v>270</v>
      </c>
      <c r="AO65">
        <v>-17</v>
      </c>
      <c r="AP65">
        <f t="shared" ref="AP65:AP83" si="26">SUM(AM65:AO65)</f>
        <v>1506</v>
      </c>
      <c r="AQ65">
        <v>0</v>
      </c>
      <c r="AR65">
        <f t="shared" si="10"/>
        <v>1506</v>
      </c>
      <c r="AS65">
        <v>85</v>
      </c>
      <c r="AT65">
        <f t="shared" si="11"/>
        <v>6</v>
      </c>
      <c r="AU65">
        <f t="shared" si="12"/>
        <v>17.71764705882353</v>
      </c>
      <c r="AV65" t="s">
        <v>20</v>
      </c>
      <c r="AW65">
        <v>928</v>
      </c>
      <c r="AX65">
        <v>0</v>
      </c>
      <c r="AY65">
        <v>-95</v>
      </c>
      <c r="AZ65">
        <f t="shared" si="13"/>
        <v>833</v>
      </c>
      <c r="BA65">
        <v>0</v>
      </c>
      <c r="BB65">
        <f t="shared" si="14"/>
        <v>833</v>
      </c>
      <c r="BC65">
        <v>93</v>
      </c>
      <c r="BD65">
        <f t="shared" si="15"/>
        <v>7</v>
      </c>
      <c r="BE65">
        <f t="shared" si="16"/>
        <v>8.956989247311828</v>
      </c>
      <c r="BF65" t="s">
        <v>21</v>
      </c>
      <c r="BG65">
        <v>643</v>
      </c>
      <c r="BH65">
        <v>0</v>
      </c>
      <c r="BI65">
        <v>-26</v>
      </c>
      <c r="BJ65">
        <f t="shared" si="17"/>
        <v>617</v>
      </c>
      <c r="BK65">
        <v>0</v>
      </c>
      <c r="BL65">
        <f t="shared" si="18"/>
        <v>617</v>
      </c>
      <c r="BM65">
        <v>29</v>
      </c>
      <c r="BN65">
        <f t="shared" si="19"/>
        <v>5</v>
      </c>
      <c r="BO65">
        <f t="shared" si="20"/>
        <v>21.275862068965516</v>
      </c>
      <c r="BP65" t="s">
        <v>22</v>
      </c>
      <c r="BQ65">
        <v>282</v>
      </c>
      <c r="BR65">
        <v>0</v>
      </c>
      <c r="BS65">
        <v>-37</v>
      </c>
      <c r="BT65">
        <f t="shared" si="21"/>
        <v>245</v>
      </c>
      <c r="BU65">
        <v>0</v>
      </c>
      <c r="BV65">
        <f t="shared" si="22"/>
        <v>245</v>
      </c>
      <c r="BW65">
        <v>19</v>
      </c>
      <c r="BX65">
        <f t="shared" si="23"/>
        <v>5</v>
      </c>
      <c r="BY65">
        <f t="shared" si="24"/>
        <v>12.894736842105264</v>
      </c>
      <c r="BZ65" t="s">
        <v>23</v>
      </c>
      <c r="CA65">
        <v>0</v>
      </c>
    </row>
    <row r="66" spans="1:79" ht="17.25" customHeight="1" x14ac:dyDescent="0.3">
      <c r="A66" s="2">
        <v>44558</v>
      </c>
      <c r="B66" t="s">
        <v>154</v>
      </c>
      <c r="C66" t="s">
        <v>155</v>
      </c>
      <c r="D66" t="s">
        <v>27</v>
      </c>
      <c r="E66" t="s">
        <v>4</v>
      </c>
      <c r="F66">
        <v>277</v>
      </c>
      <c r="G66">
        <v>0</v>
      </c>
      <c r="H66">
        <v>0</v>
      </c>
      <c r="I66">
        <v>0</v>
      </c>
      <c r="J66">
        <f t="shared" ref="J66:J83" si="27">SUM(F66:I66)</f>
        <v>277</v>
      </c>
      <c r="K66">
        <v>0</v>
      </c>
      <c r="L66">
        <f t="shared" ref="L66:L83" si="28">SUM(J66:K66)</f>
        <v>277</v>
      </c>
      <c r="M66">
        <v>33</v>
      </c>
      <c r="N66">
        <v>1</v>
      </c>
      <c r="O66">
        <f t="shared" ref="O66:O83" si="29">IFERROR(L66/M66,0)</f>
        <v>8.3939393939393945</v>
      </c>
      <c r="P66" t="s">
        <v>15</v>
      </c>
      <c r="Q66">
        <v>126</v>
      </c>
      <c r="R66">
        <v>0</v>
      </c>
      <c r="S66">
        <v>0</v>
      </c>
      <c r="T66">
        <v>-15</v>
      </c>
      <c r="U66">
        <f t="shared" ref="U66:U83" si="30">SUM(Q66:T66)</f>
        <v>111</v>
      </c>
      <c r="V66">
        <v>0</v>
      </c>
      <c r="W66">
        <f t="shared" ref="W66:W83" si="31">SUM(U66:V66)</f>
        <v>111</v>
      </c>
      <c r="X66">
        <v>5</v>
      </c>
      <c r="Y66">
        <v>2</v>
      </c>
      <c r="Z66">
        <f t="shared" ref="Z66:Z83" si="32">IFERROR(W66/X66,0)</f>
        <v>22.2</v>
      </c>
      <c r="AA66" t="s">
        <v>16</v>
      </c>
      <c r="AB66">
        <v>5587</v>
      </c>
      <c r="AC66">
        <v>0</v>
      </c>
      <c r="AE66">
        <v>-132</v>
      </c>
      <c r="AF66">
        <f t="shared" ref="AF66:AF83" si="33">SUM(AB66:AE66)</f>
        <v>5455</v>
      </c>
      <c r="AG66">
        <v>2400</v>
      </c>
      <c r="AH66">
        <f t="shared" ref="AH66:AH83" si="34">SUM(AF66:AG66)</f>
        <v>7855</v>
      </c>
      <c r="AI66">
        <v>196</v>
      </c>
      <c r="AJ66">
        <f t="shared" ref="AJ66:AJ83" si="35">4+2</f>
        <v>6</v>
      </c>
      <c r="AK66">
        <f t="shared" si="25"/>
        <v>40.076530612244895</v>
      </c>
      <c r="AL66" t="s">
        <v>19</v>
      </c>
      <c r="AM66">
        <v>2447</v>
      </c>
      <c r="AN66">
        <v>280</v>
      </c>
      <c r="AO66">
        <v>-16</v>
      </c>
      <c r="AP66">
        <f t="shared" si="26"/>
        <v>2711</v>
      </c>
      <c r="AQ66">
        <v>1440</v>
      </c>
      <c r="AR66">
        <f t="shared" ref="AR66:AR83" si="36">SUM(AP66:AQ66)</f>
        <v>4151</v>
      </c>
      <c r="AS66">
        <v>74</v>
      </c>
      <c r="AT66">
        <f t="shared" ref="AT66:AT83" si="37">4+2</f>
        <v>6</v>
      </c>
      <c r="AU66">
        <f t="shared" ref="AU66:AU81" si="38">IFERROR(AR66/AS66,0)</f>
        <v>56.094594594594597</v>
      </c>
      <c r="AV66" t="s">
        <v>20</v>
      </c>
      <c r="AW66">
        <v>1170</v>
      </c>
      <c r="AX66">
        <v>0</v>
      </c>
      <c r="AY66">
        <v>-34</v>
      </c>
      <c r="AZ66">
        <f t="shared" ref="AZ66:AZ83" si="39">SUM(AW66:AY66)</f>
        <v>1136</v>
      </c>
      <c r="BA66">
        <v>0</v>
      </c>
      <c r="BB66">
        <f t="shared" ref="BB66:BB83" si="40">SUM(AZ66:BA66)</f>
        <v>1136</v>
      </c>
      <c r="BC66">
        <v>79</v>
      </c>
      <c r="BD66">
        <f t="shared" ref="BD66:BD83" si="41">5+2</f>
        <v>7</v>
      </c>
      <c r="BE66">
        <f t="shared" ref="BE66:BE83" si="42">IFERROR(BB66/BC66,0)</f>
        <v>14.379746835443038</v>
      </c>
      <c r="BF66" t="s">
        <v>21</v>
      </c>
      <c r="BG66">
        <v>747</v>
      </c>
      <c r="BH66">
        <v>0</v>
      </c>
      <c r="BI66">
        <v>-25</v>
      </c>
      <c r="BJ66">
        <f t="shared" ref="BJ66:BJ83" si="43">SUM(BG66:BI66)</f>
        <v>722</v>
      </c>
      <c r="BK66">
        <v>0</v>
      </c>
      <c r="BL66">
        <f t="shared" ref="BL66:BL83" si="44">SUM(BJ66:BK66)</f>
        <v>722</v>
      </c>
      <c r="BM66">
        <v>25</v>
      </c>
      <c r="BN66">
        <f t="shared" ref="BN66:BN83" si="45">3+2</f>
        <v>5</v>
      </c>
      <c r="BO66">
        <f t="shared" ref="BO66:BO83" si="46">IFERROR(BL66/BM66,0)</f>
        <v>28.88</v>
      </c>
      <c r="BP66" t="s">
        <v>22</v>
      </c>
      <c r="BQ66">
        <v>1143</v>
      </c>
      <c r="BR66">
        <v>0</v>
      </c>
      <c r="BS66">
        <v>-25</v>
      </c>
      <c r="BT66">
        <f t="shared" ref="BT66:BT83" si="47">SUM(BQ66:BS66)</f>
        <v>1118</v>
      </c>
      <c r="BU66">
        <v>0</v>
      </c>
      <c r="BV66">
        <f t="shared" ref="BV66:BV83" si="48">SUM(BT66:BU66)</f>
        <v>1118</v>
      </c>
      <c r="BW66">
        <v>14</v>
      </c>
      <c r="BX66">
        <f t="shared" ref="BX66:BX83" si="49">3+2</f>
        <v>5</v>
      </c>
      <c r="BY66">
        <f t="shared" ref="BY66:BY83" si="50">IFERROR(BV66/BW66,0)</f>
        <v>79.857142857142861</v>
      </c>
      <c r="BZ66" t="s">
        <v>23</v>
      </c>
      <c r="CA66">
        <v>-8128</v>
      </c>
    </row>
    <row r="67" spans="1:79" ht="17.25" customHeight="1" x14ac:dyDescent="0.3">
      <c r="A67" s="2">
        <v>44558</v>
      </c>
      <c r="B67" t="s">
        <v>156</v>
      </c>
      <c r="C67" t="s">
        <v>157</v>
      </c>
      <c r="D67" t="s">
        <v>27</v>
      </c>
      <c r="E67" t="s">
        <v>4</v>
      </c>
      <c r="F67">
        <v>367</v>
      </c>
      <c r="G67">
        <v>0</v>
      </c>
      <c r="H67">
        <v>0</v>
      </c>
      <c r="I67">
        <v>-34</v>
      </c>
      <c r="J67">
        <f t="shared" si="27"/>
        <v>333</v>
      </c>
      <c r="K67">
        <v>0</v>
      </c>
      <c r="L67">
        <f t="shared" si="28"/>
        <v>333</v>
      </c>
      <c r="M67">
        <v>28</v>
      </c>
      <c r="N67">
        <v>1</v>
      </c>
      <c r="O67">
        <f t="shared" si="29"/>
        <v>11.892857142857142</v>
      </c>
      <c r="P67" t="s">
        <v>15</v>
      </c>
      <c r="Q67">
        <v>202</v>
      </c>
      <c r="R67">
        <v>0</v>
      </c>
      <c r="S67">
        <v>0</v>
      </c>
      <c r="T67">
        <v>0</v>
      </c>
      <c r="U67">
        <f t="shared" si="30"/>
        <v>202</v>
      </c>
      <c r="V67">
        <v>0</v>
      </c>
      <c r="W67">
        <f t="shared" si="31"/>
        <v>202</v>
      </c>
      <c r="X67">
        <v>1</v>
      </c>
      <c r="Y67">
        <v>2</v>
      </c>
      <c r="Z67">
        <f t="shared" si="32"/>
        <v>202</v>
      </c>
      <c r="AA67" t="s">
        <v>16</v>
      </c>
      <c r="AB67">
        <v>2166</v>
      </c>
      <c r="AC67">
        <v>0</v>
      </c>
      <c r="AE67">
        <v>-17</v>
      </c>
      <c r="AF67">
        <f t="shared" si="33"/>
        <v>2149</v>
      </c>
      <c r="AG67">
        <v>0</v>
      </c>
      <c r="AH67">
        <f t="shared" si="34"/>
        <v>2149</v>
      </c>
      <c r="AI67">
        <v>67</v>
      </c>
      <c r="AJ67">
        <f t="shared" si="35"/>
        <v>6</v>
      </c>
      <c r="AK67">
        <f t="shared" ref="AK67:AK83" si="51">IFERROR(AH67/AI67,0)</f>
        <v>32.07462686567164</v>
      </c>
      <c r="AL67" t="s">
        <v>19</v>
      </c>
      <c r="AM67">
        <v>1133</v>
      </c>
      <c r="AN67">
        <v>0</v>
      </c>
      <c r="AO67">
        <v>-17</v>
      </c>
      <c r="AP67">
        <f t="shared" si="26"/>
        <v>1116</v>
      </c>
      <c r="AQ67">
        <v>0</v>
      </c>
      <c r="AR67">
        <f t="shared" si="36"/>
        <v>1116</v>
      </c>
      <c r="AS67">
        <v>23</v>
      </c>
      <c r="AT67">
        <f t="shared" si="37"/>
        <v>6</v>
      </c>
      <c r="AU67">
        <f t="shared" si="38"/>
        <v>48.521739130434781</v>
      </c>
      <c r="AV67" t="s">
        <v>20</v>
      </c>
      <c r="AW67">
        <v>1539</v>
      </c>
      <c r="AX67">
        <v>0</v>
      </c>
      <c r="AY67">
        <v>0</v>
      </c>
      <c r="AZ67">
        <f t="shared" si="39"/>
        <v>1539</v>
      </c>
      <c r="BA67">
        <v>0</v>
      </c>
      <c r="BB67">
        <f t="shared" si="40"/>
        <v>1539</v>
      </c>
      <c r="BC67">
        <v>35</v>
      </c>
      <c r="BD67">
        <f t="shared" si="41"/>
        <v>7</v>
      </c>
      <c r="BE67">
        <f t="shared" si="42"/>
        <v>43.971428571428568</v>
      </c>
      <c r="BF67" t="s">
        <v>21</v>
      </c>
      <c r="BG67">
        <v>821</v>
      </c>
      <c r="BH67">
        <v>0</v>
      </c>
      <c r="BI67">
        <v>-34</v>
      </c>
      <c r="BJ67">
        <f t="shared" si="43"/>
        <v>787</v>
      </c>
      <c r="BK67">
        <v>0</v>
      </c>
      <c r="BL67">
        <f t="shared" si="44"/>
        <v>787</v>
      </c>
      <c r="BM67">
        <v>9</v>
      </c>
      <c r="BN67">
        <f t="shared" si="45"/>
        <v>5</v>
      </c>
      <c r="BO67">
        <f t="shared" si="46"/>
        <v>87.444444444444443</v>
      </c>
      <c r="BP67" t="s">
        <v>22</v>
      </c>
      <c r="BQ67">
        <v>2737</v>
      </c>
      <c r="BR67">
        <v>0</v>
      </c>
      <c r="BS67">
        <v>0</v>
      </c>
      <c r="BT67">
        <f t="shared" si="47"/>
        <v>2737</v>
      </c>
      <c r="BU67">
        <v>0</v>
      </c>
      <c r="BV67">
        <f t="shared" si="48"/>
        <v>2737</v>
      </c>
      <c r="BW67">
        <v>22</v>
      </c>
      <c r="BX67">
        <f t="shared" si="49"/>
        <v>5</v>
      </c>
      <c r="BY67">
        <f t="shared" si="50"/>
        <v>124.40909090909091</v>
      </c>
      <c r="BZ67" t="s">
        <v>23</v>
      </c>
      <c r="CA67">
        <v>1680</v>
      </c>
    </row>
    <row r="68" spans="1:79" ht="17.25" customHeight="1" x14ac:dyDescent="0.3">
      <c r="A68" s="2">
        <v>44558</v>
      </c>
      <c r="B68" t="s">
        <v>158</v>
      </c>
      <c r="C68" t="s">
        <v>159</v>
      </c>
      <c r="D68" t="s">
        <v>27</v>
      </c>
      <c r="E68" t="s">
        <v>4</v>
      </c>
      <c r="F68">
        <v>124</v>
      </c>
      <c r="G68">
        <v>0</v>
      </c>
      <c r="H68">
        <v>0</v>
      </c>
      <c r="I68">
        <v>0</v>
      </c>
      <c r="J68">
        <f t="shared" si="27"/>
        <v>124</v>
      </c>
      <c r="K68">
        <v>0</v>
      </c>
      <c r="L68">
        <f t="shared" si="28"/>
        <v>124</v>
      </c>
      <c r="M68">
        <v>2</v>
      </c>
      <c r="N68">
        <v>1</v>
      </c>
      <c r="O68">
        <f t="shared" si="29"/>
        <v>62</v>
      </c>
      <c r="P68" t="s">
        <v>15</v>
      </c>
      <c r="Q68">
        <v>42</v>
      </c>
      <c r="R68">
        <v>200</v>
      </c>
      <c r="S68">
        <v>0</v>
      </c>
      <c r="T68">
        <v>0</v>
      </c>
      <c r="U68">
        <f t="shared" si="30"/>
        <v>242</v>
      </c>
      <c r="V68">
        <v>0</v>
      </c>
      <c r="W68">
        <f t="shared" si="31"/>
        <v>242</v>
      </c>
      <c r="X68">
        <v>0</v>
      </c>
      <c r="Y68">
        <v>2</v>
      </c>
      <c r="Z68">
        <f t="shared" si="32"/>
        <v>0</v>
      </c>
      <c r="AA68" t="s">
        <v>16</v>
      </c>
      <c r="AB68">
        <v>1756</v>
      </c>
      <c r="AC68">
        <v>0</v>
      </c>
      <c r="AE68">
        <v>-200</v>
      </c>
      <c r="AF68">
        <f t="shared" si="33"/>
        <v>1556</v>
      </c>
      <c r="AG68">
        <v>0</v>
      </c>
      <c r="AH68">
        <f t="shared" si="34"/>
        <v>1556</v>
      </c>
      <c r="AI68">
        <v>4</v>
      </c>
      <c r="AJ68">
        <f t="shared" si="35"/>
        <v>6</v>
      </c>
      <c r="AK68">
        <f t="shared" si="51"/>
        <v>389</v>
      </c>
      <c r="AL68" t="s">
        <v>19</v>
      </c>
      <c r="AM68">
        <v>576</v>
      </c>
      <c r="AN68">
        <v>1267</v>
      </c>
      <c r="AO68">
        <v>0</v>
      </c>
      <c r="AP68">
        <f t="shared" si="26"/>
        <v>1843</v>
      </c>
      <c r="AQ68">
        <v>0</v>
      </c>
      <c r="AR68">
        <f t="shared" si="36"/>
        <v>1843</v>
      </c>
      <c r="AS68">
        <v>1</v>
      </c>
      <c r="AT68">
        <f t="shared" si="37"/>
        <v>6</v>
      </c>
      <c r="AU68">
        <f t="shared" si="38"/>
        <v>1843</v>
      </c>
      <c r="AV68" t="s">
        <v>20</v>
      </c>
      <c r="AW68">
        <v>84</v>
      </c>
      <c r="AX68">
        <v>100</v>
      </c>
      <c r="AY68">
        <v>0</v>
      </c>
      <c r="AZ68">
        <f t="shared" si="39"/>
        <v>184</v>
      </c>
      <c r="BA68">
        <v>0</v>
      </c>
      <c r="BB68">
        <f t="shared" si="40"/>
        <v>184</v>
      </c>
      <c r="BC68">
        <v>3</v>
      </c>
      <c r="BD68">
        <f t="shared" si="41"/>
        <v>7</v>
      </c>
      <c r="BE68">
        <f t="shared" si="42"/>
        <v>61.333333333333336</v>
      </c>
      <c r="BF68" t="s">
        <v>21</v>
      </c>
      <c r="BG68">
        <v>24</v>
      </c>
      <c r="BH68">
        <v>40</v>
      </c>
      <c r="BI68">
        <v>0</v>
      </c>
      <c r="BJ68">
        <f t="shared" si="43"/>
        <v>64</v>
      </c>
      <c r="BK68">
        <v>0</v>
      </c>
      <c r="BL68">
        <f t="shared" si="44"/>
        <v>64</v>
      </c>
      <c r="BM68">
        <v>1</v>
      </c>
      <c r="BN68">
        <f t="shared" si="45"/>
        <v>5</v>
      </c>
      <c r="BO68">
        <f t="shared" si="46"/>
        <v>64</v>
      </c>
      <c r="BP68" t="s">
        <v>22</v>
      </c>
      <c r="BQ68">
        <v>25</v>
      </c>
      <c r="BR68">
        <v>200</v>
      </c>
      <c r="BS68">
        <v>0</v>
      </c>
      <c r="BT68">
        <f t="shared" si="47"/>
        <v>225</v>
      </c>
      <c r="BU68">
        <v>0</v>
      </c>
      <c r="BV68">
        <f t="shared" si="48"/>
        <v>225</v>
      </c>
      <c r="BW68">
        <v>0</v>
      </c>
      <c r="BX68">
        <f t="shared" si="49"/>
        <v>5</v>
      </c>
      <c r="BY68">
        <f t="shared" si="50"/>
        <v>0</v>
      </c>
      <c r="BZ68" t="s">
        <v>23</v>
      </c>
      <c r="CA68">
        <v>1400</v>
      </c>
    </row>
    <row r="69" spans="1:79" ht="17.25" customHeight="1" x14ac:dyDescent="0.3">
      <c r="A69" s="2">
        <v>44558</v>
      </c>
      <c r="B69" t="s">
        <v>160</v>
      </c>
      <c r="C69" t="s">
        <v>161</v>
      </c>
      <c r="D69" t="s">
        <v>27</v>
      </c>
      <c r="E69" t="s">
        <v>4</v>
      </c>
      <c r="F69">
        <v>0</v>
      </c>
      <c r="G69">
        <v>0</v>
      </c>
      <c r="H69">
        <v>0</v>
      </c>
      <c r="I69">
        <v>0</v>
      </c>
      <c r="J69">
        <f t="shared" si="27"/>
        <v>0</v>
      </c>
      <c r="K69">
        <v>0</v>
      </c>
      <c r="L69">
        <f t="shared" si="28"/>
        <v>0</v>
      </c>
      <c r="M69">
        <v>10</v>
      </c>
      <c r="N69">
        <v>1</v>
      </c>
      <c r="O69">
        <f t="shared" si="29"/>
        <v>0</v>
      </c>
      <c r="P69" t="s">
        <v>15</v>
      </c>
      <c r="Q69">
        <v>3</v>
      </c>
      <c r="R69">
        <v>0</v>
      </c>
      <c r="S69">
        <v>0</v>
      </c>
      <c r="T69">
        <v>-1</v>
      </c>
      <c r="U69">
        <f t="shared" si="30"/>
        <v>2</v>
      </c>
      <c r="V69">
        <v>0</v>
      </c>
      <c r="W69">
        <f t="shared" si="31"/>
        <v>2</v>
      </c>
      <c r="X69">
        <v>1</v>
      </c>
      <c r="Y69">
        <v>2</v>
      </c>
      <c r="Z69">
        <f t="shared" si="32"/>
        <v>2</v>
      </c>
      <c r="AA69" t="s">
        <v>16</v>
      </c>
      <c r="AB69">
        <v>5</v>
      </c>
      <c r="AC69">
        <v>0</v>
      </c>
      <c r="AE69">
        <v>0</v>
      </c>
      <c r="AF69">
        <f t="shared" si="33"/>
        <v>5</v>
      </c>
      <c r="AG69">
        <v>0</v>
      </c>
      <c r="AH69">
        <f t="shared" si="34"/>
        <v>5</v>
      </c>
      <c r="AI69">
        <v>5</v>
      </c>
      <c r="AJ69">
        <f>4+2</f>
        <v>6</v>
      </c>
      <c r="AK69">
        <f t="shared" si="51"/>
        <v>1</v>
      </c>
      <c r="AL69" t="s">
        <v>19</v>
      </c>
      <c r="AM69">
        <v>8</v>
      </c>
      <c r="AN69">
        <v>0</v>
      </c>
      <c r="AO69">
        <v>0</v>
      </c>
      <c r="AP69">
        <f t="shared" si="26"/>
        <v>8</v>
      </c>
      <c r="AQ69">
        <v>0</v>
      </c>
      <c r="AR69">
        <f t="shared" si="36"/>
        <v>8</v>
      </c>
      <c r="AS69">
        <v>4</v>
      </c>
      <c r="AT69">
        <f t="shared" si="37"/>
        <v>6</v>
      </c>
      <c r="AU69">
        <f t="shared" si="38"/>
        <v>2</v>
      </c>
      <c r="AV69" t="s">
        <v>20</v>
      </c>
      <c r="AW69">
        <v>0</v>
      </c>
      <c r="AX69">
        <v>0</v>
      </c>
      <c r="AY69">
        <v>0</v>
      </c>
      <c r="AZ69">
        <f t="shared" si="39"/>
        <v>0</v>
      </c>
      <c r="BA69">
        <v>0</v>
      </c>
      <c r="BB69">
        <f t="shared" si="40"/>
        <v>0</v>
      </c>
      <c r="BC69">
        <v>7</v>
      </c>
      <c r="BD69">
        <f t="shared" si="41"/>
        <v>7</v>
      </c>
      <c r="BE69">
        <f t="shared" si="42"/>
        <v>0</v>
      </c>
      <c r="BF69" t="s">
        <v>21</v>
      </c>
      <c r="BG69">
        <v>0</v>
      </c>
      <c r="BH69">
        <v>0</v>
      </c>
      <c r="BI69">
        <v>0</v>
      </c>
      <c r="BJ69">
        <f t="shared" si="43"/>
        <v>0</v>
      </c>
      <c r="BK69">
        <v>0</v>
      </c>
      <c r="BL69">
        <f t="shared" si="44"/>
        <v>0</v>
      </c>
      <c r="BM69">
        <v>4</v>
      </c>
      <c r="BN69">
        <f t="shared" si="45"/>
        <v>5</v>
      </c>
      <c r="BO69">
        <f t="shared" si="46"/>
        <v>0</v>
      </c>
      <c r="BP69" t="s">
        <v>22</v>
      </c>
      <c r="BQ69">
        <v>6</v>
      </c>
      <c r="BR69">
        <v>0</v>
      </c>
      <c r="BS69">
        <v>0</v>
      </c>
      <c r="BT69">
        <f t="shared" si="47"/>
        <v>6</v>
      </c>
      <c r="BU69">
        <v>0</v>
      </c>
      <c r="BV69">
        <f t="shared" si="48"/>
        <v>6</v>
      </c>
      <c r="BW69">
        <v>9</v>
      </c>
      <c r="BX69">
        <f t="shared" si="49"/>
        <v>5</v>
      </c>
      <c r="BY69">
        <f t="shared" si="50"/>
        <v>0.66666666666666663</v>
      </c>
      <c r="BZ69" t="s">
        <v>23</v>
      </c>
      <c r="CA69">
        <v>0</v>
      </c>
    </row>
    <row r="70" spans="1:79" ht="17.25" customHeight="1" x14ac:dyDescent="0.3">
      <c r="A70" s="2">
        <v>44558</v>
      </c>
      <c r="B70" t="s">
        <v>162</v>
      </c>
      <c r="C70" t="s">
        <v>163</v>
      </c>
      <c r="D70" t="s">
        <v>27</v>
      </c>
      <c r="E70" t="s">
        <v>4</v>
      </c>
      <c r="F70">
        <v>221</v>
      </c>
      <c r="G70">
        <v>0</v>
      </c>
      <c r="H70">
        <v>0</v>
      </c>
      <c r="I70">
        <v>0</v>
      </c>
      <c r="J70">
        <f t="shared" si="27"/>
        <v>221</v>
      </c>
      <c r="K70">
        <v>0</v>
      </c>
      <c r="L70">
        <f t="shared" si="28"/>
        <v>221</v>
      </c>
      <c r="M70">
        <v>3</v>
      </c>
      <c r="N70">
        <v>1</v>
      </c>
      <c r="O70">
        <f t="shared" si="29"/>
        <v>73.666666666666671</v>
      </c>
      <c r="P70" t="s">
        <v>15</v>
      </c>
      <c r="Q70">
        <v>49</v>
      </c>
      <c r="R70">
        <v>0</v>
      </c>
      <c r="S70">
        <v>0</v>
      </c>
      <c r="T70">
        <v>-1</v>
      </c>
      <c r="U70">
        <f t="shared" si="30"/>
        <v>48</v>
      </c>
      <c r="V70">
        <v>0</v>
      </c>
      <c r="W70">
        <f t="shared" si="31"/>
        <v>48</v>
      </c>
      <c r="X70">
        <v>1</v>
      </c>
      <c r="Y70">
        <v>2</v>
      </c>
      <c r="Z70">
        <f t="shared" si="32"/>
        <v>48</v>
      </c>
      <c r="AA70" t="s">
        <v>16</v>
      </c>
      <c r="AB70">
        <v>132</v>
      </c>
      <c r="AC70">
        <v>0</v>
      </c>
      <c r="AE70">
        <v>0</v>
      </c>
      <c r="AF70">
        <f t="shared" si="33"/>
        <v>132</v>
      </c>
      <c r="AG70">
        <v>0</v>
      </c>
      <c r="AH70">
        <f t="shared" si="34"/>
        <v>132</v>
      </c>
      <c r="AI70">
        <v>13</v>
      </c>
      <c r="AJ70">
        <f t="shared" si="35"/>
        <v>6</v>
      </c>
      <c r="AK70">
        <f t="shared" si="51"/>
        <v>10.153846153846153</v>
      </c>
      <c r="AL70" t="s">
        <v>19</v>
      </c>
      <c r="AM70">
        <v>65</v>
      </c>
      <c r="AN70">
        <v>0</v>
      </c>
      <c r="AO70">
        <v>0</v>
      </c>
      <c r="AP70">
        <f t="shared" si="26"/>
        <v>65</v>
      </c>
      <c r="AQ70">
        <v>0</v>
      </c>
      <c r="AR70">
        <f t="shared" si="36"/>
        <v>65</v>
      </c>
      <c r="AS70">
        <v>2</v>
      </c>
      <c r="AT70">
        <f t="shared" si="37"/>
        <v>6</v>
      </c>
      <c r="AU70">
        <f t="shared" si="38"/>
        <v>32.5</v>
      </c>
      <c r="AV70" t="s">
        <v>20</v>
      </c>
      <c r="AW70">
        <v>2</v>
      </c>
      <c r="AX70">
        <v>0</v>
      </c>
      <c r="AY70">
        <v>0</v>
      </c>
      <c r="AZ70">
        <f t="shared" si="39"/>
        <v>2</v>
      </c>
      <c r="BA70">
        <v>0</v>
      </c>
      <c r="BB70">
        <f t="shared" si="40"/>
        <v>2</v>
      </c>
      <c r="BC70">
        <v>2</v>
      </c>
      <c r="BD70">
        <f t="shared" si="41"/>
        <v>7</v>
      </c>
      <c r="BE70">
        <f t="shared" si="42"/>
        <v>1</v>
      </c>
      <c r="BF70" t="s">
        <v>21</v>
      </c>
      <c r="BG70">
        <v>180</v>
      </c>
      <c r="BH70">
        <v>0</v>
      </c>
      <c r="BI70">
        <v>0</v>
      </c>
      <c r="BJ70">
        <f t="shared" si="43"/>
        <v>180</v>
      </c>
      <c r="BK70">
        <v>0</v>
      </c>
      <c r="BL70">
        <f t="shared" si="44"/>
        <v>180</v>
      </c>
      <c r="BM70">
        <v>1</v>
      </c>
      <c r="BN70">
        <f t="shared" si="45"/>
        <v>5</v>
      </c>
      <c r="BO70">
        <f t="shared" si="46"/>
        <v>180</v>
      </c>
      <c r="BP70" t="s">
        <v>22</v>
      </c>
      <c r="BQ70">
        <v>559</v>
      </c>
      <c r="BR70">
        <v>0</v>
      </c>
      <c r="BS70">
        <v>0</v>
      </c>
      <c r="BT70">
        <f t="shared" si="47"/>
        <v>559</v>
      </c>
      <c r="BU70">
        <v>0</v>
      </c>
      <c r="BV70">
        <f t="shared" si="48"/>
        <v>559</v>
      </c>
      <c r="BW70">
        <v>3</v>
      </c>
      <c r="BX70">
        <f t="shared" si="49"/>
        <v>5</v>
      </c>
      <c r="BY70">
        <f t="shared" si="50"/>
        <v>186.33333333333334</v>
      </c>
      <c r="BZ70" t="s">
        <v>23</v>
      </c>
      <c r="CA70">
        <v>116</v>
      </c>
    </row>
    <row r="71" spans="1:79" ht="17.25" customHeight="1" x14ac:dyDescent="0.3">
      <c r="A71" s="2">
        <v>44558</v>
      </c>
      <c r="B71" t="s">
        <v>164</v>
      </c>
      <c r="C71" t="s">
        <v>165</v>
      </c>
      <c r="D71" t="s">
        <v>27</v>
      </c>
      <c r="E71" t="s">
        <v>4</v>
      </c>
      <c r="F71">
        <v>219</v>
      </c>
      <c r="G71">
        <v>0</v>
      </c>
      <c r="H71">
        <v>0</v>
      </c>
      <c r="I71">
        <v>0</v>
      </c>
      <c r="J71">
        <f t="shared" si="27"/>
        <v>219</v>
      </c>
      <c r="K71">
        <v>0</v>
      </c>
      <c r="L71">
        <f t="shared" si="28"/>
        <v>219</v>
      </c>
      <c r="M71">
        <v>7</v>
      </c>
      <c r="N71">
        <v>1</v>
      </c>
      <c r="O71">
        <f t="shared" si="29"/>
        <v>31.285714285714285</v>
      </c>
      <c r="P71" t="s">
        <v>15</v>
      </c>
      <c r="Q71">
        <v>108</v>
      </c>
      <c r="R71">
        <v>0</v>
      </c>
      <c r="S71">
        <v>0</v>
      </c>
      <c r="T71">
        <v>-1</v>
      </c>
      <c r="U71">
        <f t="shared" si="30"/>
        <v>107</v>
      </c>
      <c r="V71">
        <v>0</v>
      </c>
      <c r="W71">
        <f t="shared" si="31"/>
        <v>107</v>
      </c>
      <c r="X71">
        <v>2</v>
      </c>
      <c r="Y71">
        <v>2</v>
      </c>
      <c r="Z71">
        <f t="shared" si="32"/>
        <v>53.5</v>
      </c>
      <c r="AA71" t="s">
        <v>16</v>
      </c>
      <c r="AB71">
        <v>169</v>
      </c>
      <c r="AC71">
        <v>0</v>
      </c>
      <c r="AE71">
        <v>0</v>
      </c>
      <c r="AF71">
        <f t="shared" si="33"/>
        <v>169</v>
      </c>
      <c r="AG71">
        <v>300</v>
      </c>
      <c r="AH71">
        <f t="shared" si="34"/>
        <v>469</v>
      </c>
      <c r="AI71">
        <v>3</v>
      </c>
      <c r="AJ71">
        <f t="shared" si="35"/>
        <v>6</v>
      </c>
      <c r="AK71">
        <f t="shared" si="51"/>
        <v>156.33333333333334</v>
      </c>
      <c r="AL71" t="s">
        <v>19</v>
      </c>
      <c r="AM71">
        <v>7</v>
      </c>
      <c r="AN71">
        <v>0</v>
      </c>
      <c r="AO71">
        <v>0</v>
      </c>
      <c r="AP71">
        <f t="shared" si="26"/>
        <v>7</v>
      </c>
      <c r="AQ71">
        <v>180</v>
      </c>
      <c r="AR71">
        <f t="shared" si="36"/>
        <v>187</v>
      </c>
      <c r="AS71">
        <v>1</v>
      </c>
      <c r="AT71">
        <f t="shared" si="37"/>
        <v>6</v>
      </c>
      <c r="AU71">
        <f t="shared" si="38"/>
        <v>187</v>
      </c>
      <c r="AV71" t="s">
        <v>20</v>
      </c>
      <c r="AW71">
        <v>468</v>
      </c>
      <c r="AX71">
        <v>0</v>
      </c>
      <c r="AY71">
        <v>0</v>
      </c>
      <c r="AZ71">
        <f t="shared" si="39"/>
        <v>468</v>
      </c>
      <c r="BA71">
        <v>1200</v>
      </c>
      <c r="BB71">
        <f t="shared" si="40"/>
        <v>1668</v>
      </c>
      <c r="BC71">
        <v>1</v>
      </c>
      <c r="BD71">
        <f t="shared" si="41"/>
        <v>7</v>
      </c>
      <c r="BE71">
        <f t="shared" si="42"/>
        <v>1668</v>
      </c>
      <c r="BF71" t="s">
        <v>21</v>
      </c>
      <c r="BG71">
        <v>105</v>
      </c>
      <c r="BH71">
        <v>0</v>
      </c>
      <c r="BI71">
        <v>-20</v>
      </c>
      <c r="BJ71">
        <f t="shared" si="43"/>
        <v>85</v>
      </c>
      <c r="BK71">
        <v>180</v>
      </c>
      <c r="BL71">
        <f t="shared" si="44"/>
        <v>265</v>
      </c>
      <c r="BM71">
        <v>1</v>
      </c>
      <c r="BN71">
        <f t="shared" si="45"/>
        <v>5</v>
      </c>
      <c r="BO71">
        <f t="shared" si="46"/>
        <v>265</v>
      </c>
      <c r="BP71" t="s">
        <v>22</v>
      </c>
      <c r="BQ71">
        <v>287</v>
      </c>
      <c r="BR71">
        <v>0</v>
      </c>
      <c r="BS71">
        <v>0</v>
      </c>
      <c r="BT71">
        <f t="shared" si="47"/>
        <v>287</v>
      </c>
      <c r="BU71">
        <v>0</v>
      </c>
      <c r="BV71">
        <f t="shared" si="48"/>
        <v>287</v>
      </c>
      <c r="BW71">
        <v>4</v>
      </c>
      <c r="BX71">
        <f t="shared" si="49"/>
        <v>5</v>
      </c>
      <c r="BY71">
        <f t="shared" si="50"/>
        <v>71.75</v>
      </c>
      <c r="BZ71" t="s">
        <v>23</v>
      </c>
      <c r="CA71">
        <v>-2384</v>
      </c>
    </row>
    <row r="72" spans="1:79" ht="17.25" customHeight="1" x14ac:dyDescent="0.3">
      <c r="A72" s="2">
        <v>44558</v>
      </c>
      <c r="B72" t="s">
        <v>166</v>
      </c>
      <c r="C72" t="s">
        <v>167</v>
      </c>
      <c r="D72" t="s">
        <v>27</v>
      </c>
      <c r="E72" t="s">
        <v>4</v>
      </c>
      <c r="F72">
        <v>491</v>
      </c>
      <c r="G72">
        <v>720</v>
      </c>
      <c r="H72">
        <v>0</v>
      </c>
      <c r="I72">
        <v>0</v>
      </c>
      <c r="J72">
        <f t="shared" si="27"/>
        <v>1211</v>
      </c>
      <c r="K72">
        <v>0</v>
      </c>
      <c r="L72">
        <f t="shared" si="28"/>
        <v>1211</v>
      </c>
      <c r="M72">
        <v>64</v>
      </c>
      <c r="N72">
        <v>1</v>
      </c>
      <c r="O72">
        <f t="shared" si="29"/>
        <v>18.921875</v>
      </c>
      <c r="P72" t="s">
        <v>15</v>
      </c>
      <c r="Q72">
        <v>30</v>
      </c>
      <c r="R72">
        <v>0</v>
      </c>
      <c r="S72">
        <v>0</v>
      </c>
      <c r="T72">
        <v>0</v>
      </c>
      <c r="U72">
        <f t="shared" si="30"/>
        <v>30</v>
      </c>
      <c r="V72">
        <v>0</v>
      </c>
      <c r="W72">
        <f t="shared" si="31"/>
        <v>30</v>
      </c>
      <c r="X72">
        <v>1</v>
      </c>
      <c r="Y72">
        <v>2</v>
      </c>
      <c r="Z72">
        <f t="shared" si="32"/>
        <v>30</v>
      </c>
      <c r="AA72" t="s">
        <v>16</v>
      </c>
      <c r="AB72">
        <v>5280</v>
      </c>
      <c r="AC72">
        <v>0</v>
      </c>
      <c r="AE72">
        <v>0</v>
      </c>
      <c r="AF72">
        <f t="shared" si="33"/>
        <v>5280</v>
      </c>
      <c r="AG72">
        <v>0</v>
      </c>
      <c r="AH72">
        <f t="shared" si="34"/>
        <v>5280</v>
      </c>
      <c r="AI72">
        <v>28</v>
      </c>
      <c r="AJ72">
        <f t="shared" si="35"/>
        <v>6</v>
      </c>
      <c r="AK72">
        <f t="shared" si="51"/>
        <v>188.57142857142858</v>
      </c>
      <c r="AL72" t="s">
        <v>19</v>
      </c>
      <c r="AM72">
        <v>726</v>
      </c>
      <c r="AN72">
        <v>520</v>
      </c>
      <c r="AO72">
        <v>-50</v>
      </c>
      <c r="AP72">
        <f t="shared" si="26"/>
        <v>1196</v>
      </c>
      <c r="AQ72">
        <v>0</v>
      </c>
      <c r="AR72">
        <f t="shared" si="36"/>
        <v>1196</v>
      </c>
      <c r="AS72">
        <v>30</v>
      </c>
      <c r="AT72">
        <f t="shared" si="37"/>
        <v>6</v>
      </c>
      <c r="AU72">
        <f t="shared" si="38"/>
        <v>39.866666666666667</v>
      </c>
      <c r="AV72" t="s">
        <v>20</v>
      </c>
      <c r="AW72">
        <v>0</v>
      </c>
      <c r="AX72">
        <v>220</v>
      </c>
      <c r="AY72">
        <v>0</v>
      </c>
      <c r="AZ72">
        <f t="shared" si="39"/>
        <v>220</v>
      </c>
      <c r="BA72">
        <v>0</v>
      </c>
      <c r="BB72">
        <f t="shared" si="40"/>
        <v>220</v>
      </c>
      <c r="BC72">
        <v>2</v>
      </c>
      <c r="BD72">
        <f t="shared" si="41"/>
        <v>7</v>
      </c>
      <c r="BE72">
        <f t="shared" si="42"/>
        <v>110</v>
      </c>
      <c r="BF72" t="s">
        <v>21</v>
      </c>
      <c r="BG72">
        <v>215</v>
      </c>
      <c r="BH72">
        <v>1500</v>
      </c>
      <c r="BI72">
        <v>0</v>
      </c>
      <c r="BJ72">
        <f t="shared" si="43"/>
        <v>1715</v>
      </c>
      <c r="BK72">
        <v>0</v>
      </c>
      <c r="BL72">
        <f t="shared" si="44"/>
        <v>1715</v>
      </c>
      <c r="BM72">
        <v>6</v>
      </c>
      <c r="BN72">
        <f t="shared" si="45"/>
        <v>5</v>
      </c>
      <c r="BO72">
        <f t="shared" si="46"/>
        <v>285.83333333333331</v>
      </c>
      <c r="BP72" t="s">
        <v>22</v>
      </c>
      <c r="BQ72">
        <v>505</v>
      </c>
      <c r="BR72">
        <v>83</v>
      </c>
      <c r="BS72">
        <v>0</v>
      </c>
      <c r="BT72">
        <f t="shared" si="47"/>
        <v>588</v>
      </c>
      <c r="BU72">
        <v>0</v>
      </c>
      <c r="BV72">
        <f t="shared" si="48"/>
        <v>588</v>
      </c>
      <c r="BW72">
        <v>10</v>
      </c>
      <c r="BX72">
        <f t="shared" si="49"/>
        <v>5</v>
      </c>
      <c r="BY72">
        <f t="shared" si="50"/>
        <v>58.8</v>
      </c>
      <c r="BZ72" t="s">
        <v>23</v>
      </c>
      <c r="CA72">
        <v>-6900</v>
      </c>
    </row>
    <row r="73" spans="1:79" ht="17.25" customHeight="1" x14ac:dyDescent="0.3">
      <c r="A73" s="2">
        <v>44558</v>
      </c>
      <c r="B73" t="s">
        <v>168</v>
      </c>
      <c r="C73" t="s">
        <v>169</v>
      </c>
      <c r="D73" t="s">
        <v>27</v>
      </c>
      <c r="E73" t="s">
        <v>4</v>
      </c>
      <c r="F73">
        <v>384</v>
      </c>
      <c r="G73">
        <v>0</v>
      </c>
      <c r="H73">
        <v>0</v>
      </c>
      <c r="I73">
        <v>0</v>
      </c>
      <c r="J73">
        <f t="shared" si="27"/>
        <v>384</v>
      </c>
      <c r="K73">
        <v>0</v>
      </c>
      <c r="L73">
        <f t="shared" si="28"/>
        <v>384</v>
      </c>
      <c r="M73">
        <v>3</v>
      </c>
      <c r="N73">
        <v>1</v>
      </c>
      <c r="O73">
        <f t="shared" si="29"/>
        <v>128</v>
      </c>
      <c r="P73" t="s">
        <v>15</v>
      </c>
      <c r="Q73">
        <v>247</v>
      </c>
      <c r="R73">
        <v>0</v>
      </c>
      <c r="S73">
        <v>0</v>
      </c>
      <c r="T73">
        <v>0</v>
      </c>
      <c r="U73">
        <f t="shared" si="30"/>
        <v>247</v>
      </c>
      <c r="V73">
        <v>0</v>
      </c>
      <c r="W73">
        <f t="shared" si="31"/>
        <v>247</v>
      </c>
      <c r="X73">
        <v>1</v>
      </c>
      <c r="Y73">
        <v>2</v>
      </c>
      <c r="Z73">
        <f t="shared" si="32"/>
        <v>247</v>
      </c>
      <c r="AA73" t="s">
        <v>16</v>
      </c>
      <c r="AB73">
        <v>553</v>
      </c>
      <c r="AC73">
        <v>0</v>
      </c>
      <c r="AE73">
        <v>0</v>
      </c>
      <c r="AF73">
        <f t="shared" si="33"/>
        <v>553</v>
      </c>
      <c r="AG73">
        <v>0</v>
      </c>
      <c r="AH73">
        <f t="shared" si="34"/>
        <v>553</v>
      </c>
      <c r="AI73">
        <v>4</v>
      </c>
      <c r="AJ73">
        <f t="shared" si="35"/>
        <v>6</v>
      </c>
      <c r="AK73">
        <f t="shared" si="51"/>
        <v>138.25</v>
      </c>
      <c r="AL73" t="s">
        <v>19</v>
      </c>
      <c r="AM73">
        <v>269</v>
      </c>
      <c r="AN73">
        <v>710</v>
      </c>
      <c r="AO73">
        <v>-5</v>
      </c>
      <c r="AP73">
        <f t="shared" si="26"/>
        <v>974</v>
      </c>
      <c r="AQ73">
        <v>0</v>
      </c>
      <c r="AR73">
        <f t="shared" si="36"/>
        <v>974</v>
      </c>
      <c r="AS73">
        <v>4</v>
      </c>
      <c r="AT73">
        <f t="shared" si="37"/>
        <v>6</v>
      </c>
      <c r="AU73">
        <f t="shared" si="38"/>
        <v>243.5</v>
      </c>
      <c r="AV73" t="s">
        <v>20</v>
      </c>
      <c r="AW73">
        <v>210</v>
      </c>
      <c r="AX73">
        <v>30</v>
      </c>
      <c r="AY73">
        <v>-39</v>
      </c>
      <c r="AZ73">
        <f t="shared" si="39"/>
        <v>201</v>
      </c>
      <c r="BA73">
        <v>0</v>
      </c>
      <c r="BB73">
        <f t="shared" si="40"/>
        <v>201</v>
      </c>
      <c r="BC73">
        <v>1</v>
      </c>
      <c r="BD73">
        <f t="shared" si="41"/>
        <v>7</v>
      </c>
      <c r="BE73">
        <f t="shared" si="42"/>
        <v>201</v>
      </c>
      <c r="BF73" t="s">
        <v>21</v>
      </c>
      <c r="BG73">
        <v>565</v>
      </c>
      <c r="BH73">
        <v>380</v>
      </c>
      <c r="BI73">
        <v>0</v>
      </c>
      <c r="BJ73">
        <f t="shared" si="43"/>
        <v>945</v>
      </c>
      <c r="BK73">
        <v>0</v>
      </c>
      <c r="BL73">
        <f t="shared" si="44"/>
        <v>945</v>
      </c>
      <c r="BM73">
        <v>0</v>
      </c>
      <c r="BN73">
        <f t="shared" si="45"/>
        <v>5</v>
      </c>
      <c r="BO73">
        <f t="shared" si="46"/>
        <v>0</v>
      </c>
      <c r="BP73" t="s">
        <v>22</v>
      </c>
      <c r="BQ73">
        <v>118</v>
      </c>
      <c r="BR73">
        <v>250</v>
      </c>
      <c r="BS73">
        <v>0</v>
      </c>
      <c r="BT73">
        <f t="shared" si="47"/>
        <v>368</v>
      </c>
      <c r="BU73">
        <v>0</v>
      </c>
      <c r="BV73">
        <f t="shared" si="48"/>
        <v>368</v>
      </c>
      <c r="BW73">
        <v>2</v>
      </c>
      <c r="BX73">
        <f t="shared" si="49"/>
        <v>5</v>
      </c>
      <c r="BY73">
        <f t="shared" si="50"/>
        <v>184</v>
      </c>
      <c r="BZ73" t="s">
        <v>23</v>
      </c>
      <c r="CA73">
        <v>1500</v>
      </c>
    </row>
    <row r="74" spans="1:79" ht="17.25" customHeight="1" x14ac:dyDescent="0.3">
      <c r="A74" s="2">
        <v>44558</v>
      </c>
      <c r="B74" t="s">
        <v>170</v>
      </c>
      <c r="C74" t="s">
        <v>171</v>
      </c>
      <c r="D74" t="s">
        <v>27</v>
      </c>
      <c r="E74" t="s">
        <v>4</v>
      </c>
      <c r="F74">
        <v>78</v>
      </c>
      <c r="G74">
        <v>0</v>
      </c>
      <c r="H74">
        <v>0</v>
      </c>
      <c r="I74">
        <v>-2</v>
      </c>
      <c r="J74">
        <f t="shared" si="27"/>
        <v>76</v>
      </c>
      <c r="K74">
        <v>0</v>
      </c>
      <c r="L74">
        <f t="shared" si="28"/>
        <v>76</v>
      </c>
      <c r="M74">
        <v>2</v>
      </c>
      <c r="N74">
        <v>1</v>
      </c>
      <c r="O74">
        <f t="shared" si="29"/>
        <v>38</v>
      </c>
      <c r="P74" t="s">
        <v>15</v>
      </c>
      <c r="Q74">
        <v>117</v>
      </c>
      <c r="R74">
        <v>0</v>
      </c>
      <c r="S74">
        <v>0</v>
      </c>
      <c r="T74">
        <v>0</v>
      </c>
      <c r="U74">
        <f t="shared" si="30"/>
        <v>117</v>
      </c>
      <c r="V74">
        <v>0</v>
      </c>
      <c r="W74">
        <f t="shared" si="31"/>
        <v>117</v>
      </c>
      <c r="X74">
        <v>0</v>
      </c>
      <c r="Y74">
        <v>2</v>
      </c>
      <c r="Z74">
        <f t="shared" si="32"/>
        <v>0</v>
      </c>
      <c r="AA74" t="s">
        <v>16</v>
      </c>
      <c r="AB74">
        <v>250</v>
      </c>
      <c r="AC74">
        <v>0</v>
      </c>
      <c r="AE74">
        <v>-7</v>
      </c>
      <c r="AF74">
        <f t="shared" si="33"/>
        <v>243</v>
      </c>
      <c r="AG74">
        <v>0</v>
      </c>
      <c r="AH74">
        <f t="shared" si="34"/>
        <v>243</v>
      </c>
      <c r="AI74">
        <v>4</v>
      </c>
      <c r="AJ74">
        <f t="shared" si="35"/>
        <v>6</v>
      </c>
      <c r="AK74">
        <f t="shared" si="51"/>
        <v>60.75</v>
      </c>
      <c r="AL74" t="s">
        <v>19</v>
      </c>
      <c r="AM74">
        <v>920</v>
      </c>
      <c r="AN74">
        <v>0</v>
      </c>
      <c r="AO74">
        <v>0</v>
      </c>
      <c r="AP74">
        <f t="shared" si="26"/>
        <v>920</v>
      </c>
      <c r="AQ74">
        <v>0</v>
      </c>
      <c r="AR74">
        <f t="shared" si="36"/>
        <v>920</v>
      </c>
      <c r="AS74">
        <v>2</v>
      </c>
      <c r="AT74">
        <f t="shared" si="37"/>
        <v>6</v>
      </c>
      <c r="AU74">
        <f t="shared" si="38"/>
        <v>460</v>
      </c>
      <c r="AV74" t="s">
        <v>20</v>
      </c>
      <c r="AW74">
        <v>118</v>
      </c>
      <c r="AX74">
        <v>0</v>
      </c>
      <c r="AY74">
        <v>-3</v>
      </c>
      <c r="AZ74">
        <f t="shared" si="39"/>
        <v>115</v>
      </c>
      <c r="BA74">
        <v>0</v>
      </c>
      <c r="BB74">
        <f t="shared" si="40"/>
        <v>115</v>
      </c>
      <c r="BC74">
        <v>3</v>
      </c>
      <c r="BD74">
        <f t="shared" si="41"/>
        <v>7</v>
      </c>
      <c r="BE74">
        <f t="shared" si="42"/>
        <v>38.333333333333336</v>
      </c>
      <c r="BF74" t="s">
        <v>21</v>
      </c>
      <c r="BG74">
        <v>414</v>
      </c>
      <c r="BH74">
        <v>0</v>
      </c>
      <c r="BI74">
        <v>0</v>
      </c>
      <c r="BJ74">
        <f t="shared" si="43"/>
        <v>414</v>
      </c>
      <c r="BK74">
        <v>0</v>
      </c>
      <c r="BL74">
        <f t="shared" si="44"/>
        <v>414</v>
      </c>
      <c r="BM74">
        <v>1</v>
      </c>
      <c r="BN74">
        <f t="shared" si="45"/>
        <v>5</v>
      </c>
      <c r="BO74">
        <f t="shared" si="46"/>
        <v>414</v>
      </c>
      <c r="BP74" t="s">
        <v>22</v>
      </c>
      <c r="BQ74">
        <v>769</v>
      </c>
      <c r="BR74">
        <v>0</v>
      </c>
      <c r="BS74">
        <v>0</v>
      </c>
      <c r="BT74">
        <f t="shared" si="47"/>
        <v>769</v>
      </c>
      <c r="BU74">
        <v>0</v>
      </c>
      <c r="BV74">
        <f t="shared" si="48"/>
        <v>769</v>
      </c>
      <c r="BW74">
        <v>2</v>
      </c>
      <c r="BX74">
        <f t="shared" si="49"/>
        <v>5</v>
      </c>
      <c r="BY74">
        <f t="shared" si="50"/>
        <v>384.5</v>
      </c>
      <c r="BZ74" t="s">
        <v>23</v>
      </c>
      <c r="CA74">
        <v>4200</v>
      </c>
    </row>
    <row r="75" spans="1:79" ht="17.25" customHeight="1" x14ac:dyDescent="0.3">
      <c r="A75" s="2">
        <v>44558</v>
      </c>
      <c r="B75" t="s">
        <v>172</v>
      </c>
      <c r="C75" t="s">
        <v>173</v>
      </c>
      <c r="D75" t="s">
        <v>27</v>
      </c>
      <c r="E75" t="s">
        <v>4</v>
      </c>
      <c r="F75">
        <v>150</v>
      </c>
      <c r="G75">
        <v>0</v>
      </c>
      <c r="H75">
        <v>0</v>
      </c>
      <c r="I75">
        <v>0</v>
      </c>
      <c r="J75">
        <f t="shared" si="27"/>
        <v>150</v>
      </c>
      <c r="K75">
        <v>0</v>
      </c>
      <c r="L75">
        <f t="shared" si="28"/>
        <v>150</v>
      </c>
      <c r="M75">
        <v>6</v>
      </c>
      <c r="N75">
        <v>1</v>
      </c>
      <c r="O75">
        <f t="shared" si="29"/>
        <v>25</v>
      </c>
      <c r="P75" t="s">
        <v>15</v>
      </c>
      <c r="Q75">
        <v>196</v>
      </c>
      <c r="R75">
        <v>0</v>
      </c>
      <c r="S75">
        <v>0</v>
      </c>
      <c r="T75">
        <v>0</v>
      </c>
      <c r="U75">
        <f t="shared" si="30"/>
        <v>196</v>
      </c>
      <c r="V75">
        <v>0</v>
      </c>
      <c r="W75">
        <f t="shared" si="31"/>
        <v>196</v>
      </c>
      <c r="X75">
        <v>2</v>
      </c>
      <c r="Y75">
        <v>2</v>
      </c>
      <c r="Z75">
        <f t="shared" si="32"/>
        <v>98</v>
      </c>
      <c r="AA75" t="s">
        <v>16</v>
      </c>
      <c r="AB75">
        <v>1525</v>
      </c>
      <c r="AC75">
        <v>0</v>
      </c>
      <c r="AE75">
        <v>0</v>
      </c>
      <c r="AF75">
        <f t="shared" si="33"/>
        <v>1525</v>
      </c>
      <c r="AG75">
        <v>0</v>
      </c>
      <c r="AH75">
        <f t="shared" si="34"/>
        <v>1525</v>
      </c>
      <c r="AI75">
        <v>2</v>
      </c>
      <c r="AJ75">
        <f t="shared" si="35"/>
        <v>6</v>
      </c>
      <c r="AK75">
        <f t="shared" si="51"/>
        <v>762.5</v>
      </c>
      <c r="AL75" t="s">
        <v>19</v>
      </c>
      <c r="AM75">
        <v>874</v>
      </c>
      <c r="AN75">
        <v>0</v>
      </c>
      <c r="AO75">
        <v>0</v>
      </c>
      <c r="AP75">
        <f t="shared" si="26"/>
        <v>874</v>
      </c>
      <c r="AQ75">
        <v>0</v>
      </c>
      <c r="AR75">
        <f t="shared" si="36"/>
        <v>874</v>
      </c>
      <c r="AS75">
        <v>10</v>
      </c>
      <c r="AT75">
        <f t="shared" si="37"/>
        <v>6</v>
      </c>
      <c r="AU75">
        <f t="shared" si="38"/>
        <v>87.4</v>
      </c>
      <c r="AV75" t="s">
        <v>20</v>
      </c>
      <c r="AW75">
        <v>117</v>
      </c>
      <c r="AX75">
        <v>15</v>
      </c>
      <c r="AY75">
        <v>0</v>
      </c>
      <c r="AZ75">
        <f t="shared" si="39"/>
        <v>132</v>
      </c>
      <c r="BA75">
        <v>0</v>
      </c>
      <c r="BB75">
        <f t="shared" si="40"/>
        <v>132</v>
      </c>
      <c r="BC75">
        <v>1</v>
      </c>
      <c r="BD75">
        <f t="shared" si="41"/>
        <v>7</v>
      </c>
      <c r="BE75">
        <f t="shared" si="42"/>
        <v>132</v>
      </c>
      <c r="BF75" t="s">
        <v>21</v>
      </c>
      <c r="BG75">
        <v>511</v>
      </c>
      <c r="BH75">
        <v>0</v>
      </c>
      <c r="BI75">
        <v>0</v>
      </c>
      <c r="BJ75">
        <f t="shared" si="43"/>
        <v>511</v>
      </c>
      <c r="BK75">
        <v>0</v>
      </c>
      <c r="BL75">
        <f t="shared" si="44"/>
        <v>511</v>
      </c>
      <c r="BM75">
        <v>2</v>
      </c>
      <c r="BN75">
        <f t="shared" si="45"/>
        <v>5</v>
      </c>
      <c r="BO75">
        <f t="shared" si="46"/>
        <v>255.5</v>
      </c>
      <c r="BP75" t="s">
        <v>22</v>
      </c>
      <c r="BQ75">
        <v>1853</v>
      </c>
      <c r="BR75">
        <v>0</v>
      </c>
      <c r="BS75">
        <v>-50</v>
      </c>
      <c r="BT75">
        <f t="shared" si="47"/>
        <v>1803</v>
      </c>
      <c r="BU75">
        <v>0</v>
      </c>
      <c r="BV75">
        <f t="shared" si="48"/>
        <v>1803</v>
      </c>
      <c r="BW75">
        <v>10</v>
      </c>
      <c r="BX75">
        <f t="shared" si="49"/>
        <v>5</v>
      </c>
      <c r="BY75">
        <f t="shared" si="50"/>
        <v>180.3</v>
      </c>
      <c r="BZ75" t="s">
        <v>23</v>
      </c>
      <c r="CA75">
        <v>750</v>
      </c>
    </row>
    <row r="76" spans="1:79" ht="17.25" customHeight="1" x14ac:dyDescent="0.3">
      <c r="A76" s="2">
        <v>44558</v>
      </c>
      <c r="B76" t="s">
        <v>174</v>
      </c>
      <c r="C76" t="s">
        <v>175</v>
      </c>
      <c r="D76" t="s">
        <v>27</v>
      </c>
      <c r="E76" t="s">
        <v>4</v>
      </c>
      <c r="F76">
        <v>251</v>
      </c>
      <c r="G76">
        <v>0</v>
      </c>
      <c r="H76">
        <v>0</v>
      </c>
      <c r="I76">
        <v>0</v>
      </c>
      <c r="J76">
        <f t="shared" si="27"/>
        <v>251</v>
      </c>
      <c r="K76">
        <v>0</v>
      </c>
      <c r="L76">
        <f t="shared" si="28"/>
        <v>251</v>
      </c>
      <c r="M76">
        <v>2</v>
      </c>
      <c r="N76">
        <v>1</v>
      </c>
      <c r="O76">
        <f t="shared" si="29"/>
        <v>125.5</v>
      </c>
      <c r="P76" t="s">
        <v>15</v>
      </c>
      <c r="Q76">
        <v>63</v>
      </c>
      <c r="R76">
        <v>0</v>
      </c>
      <c r="S76">
        <v>0</v>
      </c>
      <c r="T76">
        <v>0</v>
      </c>
      <c r="U76">
        <f t="shared" si="30"/>
        <v>63</v>
      </c>
      <c r="V76">
        <v>0</v>
      </c>
      <c r="W76">
        <f t="shared" si="31"/>
        <v>63</v>
      </c>
      <c r="X76">
        <v>0</v>
      </c>
      <c r="Y76">
        <v>2</v>
      </c>
      <c r="Z76">
        <f t="shared" si="32"/>
        <v>0</v>
      </c>
      <c r="AA76" t="s">
        <v>16</v>
      </c>
      <c r="AB76">
        <v>1583</v>
      </c>
      <c r="AC76">
        <v>0</v>
      </c>
      <c r="AE76">
        <v>0</v>
      </c>
      <c r="AF76">
        <f t="shared" si="33"/>
        <v>1583</v>
      </c>
      <c r="AG76">
        <v>0</v>
      </c>
      <c r="AH76">
        <f t="shared" si="34"/>
        <v>1583</v>
      </c>
      <c r="AI76">
        <v>3</v>
      </c>
      <c r="AJ76">
        <f t="shared" si="35"/>
        <v>6</v>
      </c>
      <c r="AK76">
        <f t="shared" si="51"/>
        <v>527.66666666666663</v>
      </c>
      <c r="AL76" t="s">
        <v>19</v>
      </c>
      <c r="AM76">
        <v>750</v>
      </c>
      <c r="AN76">
        <v>710</v>
      </c>
      <c r="AO76">
        <v>0</v>
      </c>
      <c r="AP76">
        <f t="shared" si="26"/>
        <v>1460</v>
      </c>
      <c r="AQ76">
        <v>0</v>
      </c>
      <c r="AR76">
        <f t="shared" si="36"/>
        <v>1460</v>
      </c>
      <c r="AS76">
        <v>2</v>
      </c>
      <c r="AT76">
        <f t="shared" si="37"/>
        <v>6</v>
      </c>
      <c r="AU76">
        <f t="shared" si="38"/>
        <v>730</v>
      </c>
      <c r="AV76" t="s">
        <v>20</v>
      </c>
      <c r="AW76">
        <v>125</v>
      </c>
      <c r="AX76">
        <v>235</v>
      </c>
      <c r="AY76">
        <v>0</v>
      </c>
      <c r="AZ76">
        <f t="shared" si="39"/>
        <v>360</v>
      </c>
      <c r="BA76">
        <v>0</v>
      </c>
      <c r="BB76">
        <f t="shared" si="40"/>
        <v>360</v>
      </c>
      <c r="BC76">
        <v>1</v>
      </c>
      <c r="BD76">
        <f t="shared" si="41"/>
        <v>7</v>
      </c>
      <c r="BE76">
        <f t="shared" si="42"/>
        <v>360</v>
      </c>
      <c r="BF76" t="s">
        <v>21</v>
      </c>
      <c r="BG76">
        <v>218</v>
      </c>
      <c r="BH76">
        <v>240</v>
      </c>
      <c r="BI76">
        <v>0</v>
      </c>
      <c r="BJ76">
        <f t="shared" si="43"/>
        <v>458</v>
      </c>
      <c r="BK76">
        <v>0</v>
      </c>
      <c r="BL76">
        <f t="shared" si="44"/>
        <v>458</v>
      </c>
      <c r="BM76">
        <v>0</v>
      </c>
      <c r="BN76">
        <f t="shared" si="45"/>
        <v>5</v>
      </c>
      <c r="BO76">
        <f t="shared" si="46"/>
        <v>0</v>
      </c>
      <c r="BP76" t="s">
        <v>22</v>
      </c>
      <c r="BQ76">
        <v>71</v>
      </c>
      <c r="BR76">
        <v>240</v>
      </c>
      <c r="BS76">
        <v>0</v>
      </c>
      <c r="BT76">
        <f t="shared" si="47"/>
        <v>311</v>
      </c>
      <c r="BU76">
        <v>0</v>
      </c>
      <c r="BV76">
        <f t="shared" si="48"/>
        <v>311</v>
      </c>
      <c r="BW76">
        <v>2</v>
      </c>
      <c r="BX76">
        <f t="shared" si="49"/>
        <v>5</v>
      </c>
      <c r="BY76">
        <f t="shared" si="50"/>
        <v>155.5</v>
      </c>
      <c r="BZ76" t="s">
        <v>23</v>
      </c>
      <c r="CA76">
        <v>367</v>
      </c>
    </row>
    <row r="77" spans="1:79" ht="17.25" customHeight="1" x14ac:dyDescent="0.3">
      <c r="A77" s="2">
        <v>44558</v>
      </c>
      <c r="B77" t="s">
        <v>176</v>
      </c>
      <c r="C77" t="s">
        <v>177</v>
      </c>
      <c r="D77" t="s">
        <v>27</v>
      </c>
      <c r="E77" t="s">
        <v>4</v>
      </c>
      <c r="F77">
        <v>1147</v>
      </c>
      <c r="G77">
        <v>0</v>
      </c>
      <c r="H77">
        <v>0</v>
      </c>
      <c r="I77">
        <v>-88</v>
      </c>
      <c r="J77">
        <f t="shared" si="27"/>
        <v>1059</v>
      </c>
      <c r="K77">
        <v>0</v>
      </c>
      <c r="L77">
        <f t="shared" si="28"/>
        <v>1059</v>
      </c>
      <c r="M77">
        <v>38</v>
      </c>
      <c r="N77">
        <v>1</v>
      </c>
      <c r="O77">
        <f t="shared" si="29"/>
        <v>27.868421052631579</v>
      </c>
      <c r="P77" t="s">
        <v>15</v>
      </c>
      <c r="Q77">
        <v>681</v>
      </c>
      <c r="R77">
        <v>0</v>
      </c>
      <c r="S77">
        <v>0</v>
      </c>
      <c r="T77">
        <v>-1</v>
      </c>
      <c r="U77">
        <f t="shared" si="30"/>
        <v>680</v>
      </c>
      <c r="V77">
        <v>0</v>
      </c>
      <c r="W77">
        <f t="shared" si="31"/>
        <v>680</v>
      </c>
      <c r="X77">
        <v>19</v>
      </c>
      <c r="Y77">
        <v>2</v>
      </c>
      <c r="Z77">
        <f t="shared" si="32"/>
        <v>35.789473684210527</v>
      </c>
      <c r="AA77" t="s">
        <v>16</v>
      </c>
      <c r="AB77">
        <v>2581</v>
      </c>
      <c r="AC77">
        <v>0</v>
      </c>
      <c r="AE77">
        <v>-187</v>
      </c>
      <c r="AF77">
        <f t="shared" si="33"/>
        <v>2394</v>
      </c>
      <c r="AG77">
        <v>1200</v>
      </c>
      <c r="AH77">
        <f t="shared" si="34"/>
        <v>3594</v>
      </c>
      <c r="AI77">
        <v>95</v>
      </c>
      <c r="AJ77">
        <f t="shared" si="35"/>
        <v>6</v>
      </c>
      <c r="AK77">
        <f t="shared" si="51"/>
        <v>37.831578947368421</v>
      </c>
      <c r="AL77" t="s">
        <v>19</v>
      </c>
      <c r="AM77">
        <v>2777</v>
      </c>
      <c r="AN77">
        <v>0</v>
      </c>
      <c r="AO77">
        <v>-33</v>
      </c>
      <c r="AP77">
        <f t="shared" si="26"/>
        <v>2744</v>
      </c>
      <c r="AQ77">
        <v>0</v>
      </c>
      <c r="AR77">
        <f t="shared" si="36"/>
        <v>2744</v>
      </c>
      <c r="AS77">
        <v>81</v>
      </c>
      <c r="AT77">
        <f t="shared" si="37"/>
        <v>6</v>
      </c>
      <c r="AU77">
        <f t="shared" si="38"/>
        <v>33.876543209876544</v>
      </c>
      <c r="AV77" t="s">
        <v>20</v>
      </c>
      <c r="AW77">
        <v>129</v>
      </c>
      <c r="AX77">
        <v>0</v>
      </c>
      <c r="AY77">
        <v>-25</v>
      </c>
      <c r="AZ77">
        <f t="shared" si="39"/>
        <v>104</v>
      </c>
      <c r="BA77">
        <v>0</v>
      </c>
      <c r="BB77">
        <f t="shared" si="40"/>
        <v>104</v>
      </c>
      <c r="BC77">
        <v>64</v>
      </c>
      <c r="BD77">
        <f t="shared" si="41"/>
        <v>7</v>
      </c>
      <c r="BE77">
        <f t="shared" si="42"/>
        <v>1.625</v>
      </c>
      <c r="BF77" t="s">
        <v>21</v>
      </c>
      <c r="BG77">
        <v>1011</v>
      </c>
      <c r="BH77">
        <v>0</v>
      </c>
      <c r="BI77">
        <v>-22</v>
      </c>
      <c r="BJ77">
        <f t="shared" si="43"/>
        <v>989</v>
      </c>
      <c r="BK77">
        <v>0</v>
      </c>
      <c r="BL77">
        <f t="shared" si="44"/>
        <v>989</v>
      </c>
      <c r="BM77">
        <v>25</v>
      </c>
      <c r="BN77">
        <f t="shared" si="45"/>
        <v>5</v>
      </c>
      <c r="BO77">
        <f t="shared" si="46"/>
        <v>39.56</v>
      </c>
      <c r="BP77" t="s">
        <v>22</v>
      </c>
      <c r="BQ77">
        <v>1171</v>
      </c>
      <c r="BR77">
        <v>0</v>
      </c>
      <c r="BS77">
        <v>-44</v>
      </c>
      <c r="BT77">
        <f t="shared" si="47"/>
        <v>1127</v>
      </c>
      <c r="BU77">
        <v>0</v>
      </c>
      <c r="BV77">
        <f t="shared" si="48"/>
        <v>1127</v>
      </c>
      <c r="BW77">
        <v>22</v>
      </c>
      <c r="BX77">
        <f t="shared" si="49"/>
        <v>5</v>
      </c>
      <c r="BY77">
        <f t="shared" si="50"/>
        <v>51.227272727272727</v>
      </c>
      <c r="BZ77" t="s">
        <v>23</v>
      </c>
      <c r="CA77">
        <v>800</v>
      </c>
    </row>
    <row r="78" spans="1:79" ht="17.25" customHeight="1" x14ac:dyDescent="0.3">
      <c r="A78" s="2">
        <v>44558</v>
      </c>
      <c r="B78" t="s">
        <v>178</v>
      </c>
      <c r="C78" t="s">
        <v>179</v>
      </c>
      <c r="D78" t="s">
        <v>27</v>
      </c>
      <c r="E78" t="s">
        <v>4</v>
      </c>
      <c r="F78">
        <v>0</v>
      </c>
      <c r="G78">
        <v>0</v>
      </c>
      <c r="H78">
        <v>0</v>
      </c>
      <c r="I78">
        <v>0</v>
      </c>
      <c r="J78">
        <f t="shared" si="27"/>
        <v>0</v>
      </c>
      <c r="K78">
        <v>0</v>
      </c>
      <c r="L78">
        <f t="shared" si="28"/>
        <v>0</v>
      </c>
      <c r="M78">
        <v>0</v>
      </c>
      <c r="N78">
        <v>1</v>
      </c>
      <c r="O78">
        <f t="shared" si="29"/>
        <v>0</v>
      </c>
      <c r="P78" t="s">
        <v>15</v>
      </c>
      <c r="Q78">
        <v>0</v>
      </c>
      <c r="R78">
        <v>0</v>
      </c>
      <c r="S78">
        <v>0</v>
      </c>
      <c r="T78">
        <v>0</v>
      </c>
      <c r="U78">
        <f t="shared" si="30"/>
        <v>0</v>
      </c>
      <c r="V78">
        <v>0</v>
      </c>
      <c r="W78">
        <f t="shared" si="31"/>
        <v>0</v>
      </c>
      <c r="X78">
        <v>0</v>
      </c>
      <c r="Y78">
        <v>2</v>
      </c>
      <c r="Z78">
        <f t="shared" si="32"/>
        <v>0</v>
      </c>
      <c r="AA78" t="s">
        <v>16</v>
      </c>
      <c r="AB78">
        <v>0</v>
      </c>
      <c r="AC78">
        <v>0</v>
      </c>
      <c r="AE78">
        <v>0</v>
      </c>
      <c r="AF78">
        <f t="shared" si="33"/>
        <v>0</v>
      </c>
      <c r="AG78">
        <v>0</v>
      </c>
      <c r="AH78">
        <f t="shared" si="34"/>
        <v>0</v>
      </c>
      <c r="AI78">
        <v>0</v>
      </c>
      <c r="AJ78">
        <f t="shared" si="35"/>
        <v>6</v>
      </c>
      <c r="AK78">
        <f t="shared" si="51"/>
        <v>0</v>
      </c>
      <c r="AL78" t="s">
        <v>19</v>
      </c>
      <c r="AM78">
        <v>0</v>
      </c>
      <c r="AN78">
        <v>0</v>
      </c>
      <c r="AO78">
        <v>0</v>
      </c>
      <c r="AP78">
        <f t="shared" si="26"/>
        <v>0</v>
      </c>
      <c r="AQ78">
        <v>0</v>
      </c>
      <c r="AR78">
        <f t="shared" si="36"/>
        <v>0</v>
      </c>
      <c r="AS78">
        <v>0</v>
      </c>
      <c r="AT78">
        <f t="shared" si="37"/>
        <v>6</v>
      </c>
      <c r="AU78">
        <f t="shared" si="38"/>
        <v>0</v>
      </c>
      <c r="AV78" t="s">
        <v>20</v>
      </c>
      <c r="AW78">
        <v>0</v>
      </c>
      <c r="AX78">
        <v>0</v>
      </c>
      <c r="AY78">
        <v>0</v>
      </c>
      <c r="AZ78">
        <f t="shared" si="39"/>
        <v>0</v>
      </c>
      <c r="BA78">
        <v>0</v>
      </c>
      <c r="BB78">
        <f t="shared" si="40"/>
        <v>0</v>
      </c>
      <c r="BC78">
        <v>0</v>
      </c>
      <c r="BD78">
        <f t="shared" si="41"/>
        <v>7</v>
      </c>
      <c r="BE78">
        <f t="shared" si="42"/>
        <v>0</v>
      </c>
      <c r="BF78" t="s">
        <v>21</v>
      </c>
      <c r="BG78">
        <v>0</v>
      </c>
      <c r="BH78">
        <v>0</v>
      </c>
      <c r="BI78">
        <v>0</v>
      </c>
      <c r="BJ78">
        <f t="shared" si="43"/>
        <v>0</v>
      </c>
      <c r="BK78">
        <v>0</v>
      </c>
      <c r="BL78">
        <f t="shared" si="44"/>
        <v>0</v>
      </c>
      <c r="BM78">
        <v>0</v>
      </c>
      <c r="BN78">
        <f t="shared" si="45"/>
        <v>5</v>
      </c>
      <c r="BO78">
        <f t="shared" si="46"/>
        <v>0</v>
      </c>
      <c r="BP78" t="s">
        <v>22</v>
      </c>
      <c r="BQ78">
        <v>0</v>
      </c>
      <c r="BR78">
        <v>0</v>
      </c>
      <c r="BS78">
        <v>0</v>
      </c>
      <c r="BT78">
        <f t="shared" si="47"/>
        <v>0</v>
      </c>
      <c r="BU78">
        <v>0</v>
      </c>
      <c r="BV78">
        <f t="shared" si="48"/>
        <v>0</v>
      </c>
      <c r="BW78">
        <v>0</v>
      </c>
      <c r="BX78">
        <f t="shared" si="49"/>
        <v>5</v>
      </c>
      <c r="BY78">
        <f t="shared" si="50"/>
        <v>0</v>
      </c>
      <c r="BZ78" t="s">
        <v>23</v>
      </c>
      <c r="CA78">
        <v>0</v>
      </c>
    </row>
    <row r="79" spans="1:79" ht="17.25" customHeight="1" x14ac:dyDescent="0.3">
      <c r="A79" s="2">
        <v>44558</v>
      </c>
      <c r="B79" t="s">
        <v>180</v>
      </c>
      <c r="C79" t="s">
        <v>181</v>
      </c>
      <c r="D79" t="s">
        <v>27</v>
      </c>
      <c r="E79" t="s">
        <v>4</v>
      </c>
      <c r="F79">
        <v>0</v>
      </c>
      <c r="G79">
        <v>0</v>
      </c>
      <c r="H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N79">
        <v>1</v>
      </c>
      <c r="O79">
        <f t="shared" si="29"/>
        <v>0</v>
      </c>
      <c r="P79" t="s">
        <v>15</v>
      </c>
      <c r="Q79">
        <v>0</v>
      </c>
      <c r="R79">
        <v>0</v>
      </c>
      <c r="S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Y79">
        <v>2</v>
      </c>
      <c r="Z79">
        <f t="shared" si="32"/>
        <v>0</v>
      </c>
      <c r="AA79" t="s">
        <v>16</v>
      </c>
      <c r="AB79">
        <v>0</v>
      </c>
      <c r="AC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J79">
        <f t="shared" si="35"/>
        <v>6</v>
      </c>
      <c r="AK79">
        <f t="shared" si="51"/>
        <v>0</v>
      </c>
      <c r="AL79" t="s">
        <v>19</v>
      </c>
      <c r="AM79">
        <v>0</v>
      </c>
      <c r="AN79">
        <v>0</v>
      </c>
      <c r="AO79">
        <v>0</v>
      </c>
      <c r="AP79">
        <f t="shared" si="26"/>
        <v>0</v>
      </c>
      <c r="AQ79">
        <v>0</v>
      </c>
      <c r="AR79">
        <f t="shared" si="36"/>
        <v>0</v>
      </c>
      <c r="AS79">
        <v>0</v>
      </c>
      <c r="AT79">
        <f t="shared" si="37"/>
        <v>6</v>
      </c>
      <c r="AU79">
        <f t="shared" si="38"/>
        <v>0</v>
      </c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D79">
        <f t="shared" si="41"/>
        <v>7</v>
      </c>
      <c r="BE79">
        <f t="shared" si="42"/>
        <v>0</v>
      </c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N79">
        <f t="shared" si="45"/>
        <v>5</v>
      </c>
      <c r="BO79">
        <f t="shared" si="46"/>
        <v>0</v>
      </c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X79">
        <f t="shared" si="49"/>
        <v>5</v>
      </c>
      <c r="BY79">
        <f t="shared" si="50"/>
        <v>0</v>
      </c>
      <c r="BZ79" t="s">
        <v>23</v>
      </c>
      <c r="CA79">
        <v>0</v>
      </c>
    </row>
    <row r="80" spans="1:79" ht="17.25" customHeight="1" x14ac:dyDescent="0.3">
      <c r="A80" s="2">
        <v>44558</v>
      </c>
      <c r="B80" t="s">
        <v>182</v>
      </c>
      <c r="C80" t="s">
        <v>183</v>
      </c>
      <c r="D80" t="s">
        <v>27</v>
      </c>
      <c r="E80" t="s">
        <v>4</v>
      </c>
      <c r="F80">
        <v>866</v>
      </c>
      <c r="G80">
        <v>0</v>
      </c>
      <c r="H80">
        <v>0</v>
      </c>
      <c r="I80">
        <v>0</v>
      </c>
      <c r="J80">
        <f t="shared" si="27"/>
        <v>866</v>
      </c>
      <c r="K80">
        <v>0</v>
      </c>
      <c r="L80">
        <f t="shared" si="28"/>
        <v>866</v>
      </c>
      <c r="M80">
        <v>11</v>
      </c>
      <c r="N80">
        <v>1</v>
      </c>
      <c r="O80">
        <f t="shared" si="29"/>
        <v>78.727272727272734</v>
      </c>
      <c r="P80" t="s">
        <v>15</v>
      </c>
      <c r="Q80">
        <v>229</v>
      </c>
      <c r="R80">
        <v>0</v>
      </c>
      <c r="S80">
        <v>0</v>
      </c>
      <c r="T80">
        <v>0</v>
      </c>
      <c r="U80">
        <f t="shared" si="30"/>
        <v>229</v>
      </c>
      <c r="V80">
        <v>0</v>
      </c>
      <c r="W80">
        <f t="shared" si="31"/>
        <v>229</v>
      </c>
      <c r="X80">
        <v>4</v>
      </c>
      <c r="Y80">
        <v>2</v>
      </c>
      <c r="Z80">
        <f t="shared" si="32"/>
        <v>57.25</v>
      </c>
      <c r="AA80" t="s">
        <v>16</v>
      </c>
      <c r="AB80">
        <v>7014</v>
      </c>
      <c r="AC80">
        <v>0</v>
      </c>
      <c r="AE80">
        <v>-225</v>
      </c>
      <c r="AF80">
        <f t="shared" si="33"/>
        <v>6789</v>
      </c>
      <c r="AG80">
        <v>0</v>
      </c>
      <c r="AH80">
        <f t="shared" si="34"/>
        <v>6789</v>
      </c>
      <c r="AI80">
        <v>61</v>
      </c>
      <c r="AJ80">
        <f t="shared" si="35"/>
        <v>6</v>
      </c>
      <c r="AK80">
        <f t="shared" si="51"/>
        <v>111.29508196721312</v>
      </c>
      <c r="AL80" t="s">
        <v>19</v>
      </c>
      <c r="AM80">
        <v>1514</v>
      </c>
      <c r="AN80">
        <v>0</v>
      </c>
      <c r="AO80">
        <v>-17</v>
      </c>
      <c r="AP80">
        <f t="shared" si="26"/>
        <v>1497</v>
      </c>
      <c r="AQ80">
        <v>0</v>
      </c>
      <c r="AR80">
        <f t="shared" si="36"/>
        <v>1497</v>
      </c>
      <c r="AS80">
        <v>17</v>
      </c>
      <c r="AT80">
        <f t="shared" si="37"/>
        <v>6</v>
      </c>
      <c r="AU80">
        <f t="shared" si="38"/>
        <v>88.058823529411768</v>
      </c>
      <c r="AV80" t="s">
        <v>20</v>
      </c>
      <c r="AW80">
        <v>728</v>
      </c>
      <c r="AX80">
        <v>0</v>
      </c>
      <c r="AY80">
        <v>0</v>
      </c>
      <c r="AZ80">
        <f t="shared" si="39"/>
        <v>728</v>
      </c>
      <c r="BA80">
        <v>0</v>
      </c>
      <c r="BB80">
        <f t="shared" si="40"/>
        <v>728</v>
      </c>
      <c r="BC80">
        <v>10</v>
      </c>
      <c r="BD80">
        <f t="shared" si="41"/>
        <v>7</v>
      </c>
      <c r="BE80">
        <f t="shared" si="42"/>
        <v>72.8</v>
      </c>
      <c r="BF80" t="s">
        <v>21</v>
      </c>
      <c r="BG80">
        <v>1004</v>
      </c>
      <c r="BH80">
        <v>0</v>
      </c>
      <c r="BI80">
        <v>-17</v>
      </c>
      <c r="BJ80">
        <f t="shared" si="43"/>
        <v>987</v>
      </c>
      <c r="BK80">
        <v>0</v>
      </c>
      <c r="BL80">
        <f t="shared" si="44"/>
        <v>987</v>
      </c>
      <c r="BM80">
        <v>15</v>
      </c>
      <c r="BN80">
        <v>71</v>
      </c>
      <c r="BO80">
        <f t="shared" si="46"/>
        <v>65.8</v>
      </c>
      <c r="BP80" t="s">
        <v>22</v>
      </c>
      <c r="BQ80">
        <v>398</v>
      </c>
      <c r="BR80">
        <v>0</v>
      </c>
      <c r="BS80">
        <v>0</v>
      </c>
      <c r="BT80">
        <f t="shared" si="47"/>
        <v>398</v>
      </c>
      <c r="BU80">
        <v>0</v>
      </c>
      <c r="BV80">
        <f t="shared" si="48"/>
        <v>398</v>
      </c>
      <c r="BW80">
        <v>4</v>
      </c>
      <c r="BX80">
        <f t="shared" si="49"/>
        <v>5</v>
      </c>
      <c r="BY80">
        <f t="shared" si="50"/>
        <v>99.5</v>
      </c>
      <c r="BZ80" t="s">
        <v>23</v>
      </c>
      <c r="CA80">
        <v>0</v>
      </c>
    </row>
    <row r="81" spans="1:79" ht="17.25" customHeight="1" x14ac:dyDescent="0.3">
      <c r="A81" s="2">
        <v>44558</v>
      </c>
      <c r="B81" t="s">
        <v>184</v>
      </c>
      <c r="C81" t="s">
        <v>185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72</v>
      </c>
      <c r="N81">
        <v>1</v>
      </c>
      <c r="O81">
        <f t="shared" si="29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12</v>
      </c>
      <c r="Y81">
        <v>2</v>
      </c>
      <c r="Z81">
        <f t="shared" si="32"/>
        <v>0</v>
      </c>
      <c r="AA81" t="s">
        <v>16</v>
      </c>
      <c r="AB81">
        <v>0</v>
      </c>
      <c r="AC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37</v>
      </c>
      <c r="AJ81">
        <f t="shared" si="35"/>
        <v>6</v>
      </c>
      <c r="AK81">
        <f>IFERROR(AH81/AI81,0)</f>
        <v>0</v>
      </c>
      <c r="AL81" t="s">
        <v>19</v>
      </c>
      <c r="AM81">
        <v>0</v>
      </c>
      <c r="AN81">
        <v>0</v>
      </c>
      <c r="AO81">
        <v>0</v>
      </c>
      <c r="AP81">
        <f t="shared" si="26"/>
        <v>0</v>
      </c>
      <c r="AQ81">
        <v>0</v>
      </c>
      <c r="AR81">
        <f t="shared" si="36"/>
        <v>0</v>
      </c>
      <c r="AS81">
        <v>6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8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34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6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ht="17.25" customHeight="1" x14ac:dyDescent="0.3">
      <c r="A82" s="2">
        <v>44558</v>
      </c>
      <c r="B82" t="s">
        <v>186</v>
      </c>
      <c r="C82" t="s">
        <v>187</v>
      </c>
      <c r="D82" t="s">
        <v>27</v>
      </c>
      <c r="E82" t="s">
        <v>4</v>
      </c>
      <c r="F82">
        <v>127</v>
      </c>
      <c r="G82">
        <v>0</v>
      </c>
      <c r="H82">
        <v>0</v>
      </c>
      <c r="I82">
        <v>-117</v>
      </c>
      <c r="J82">
        <f t="shared" si="27"/>
        <v>10</v>
      </c>
      <c r="K82">
        <v>0</v>
      </c>
      <c r="L82">
        <f t="shared" si="28"/>
        <v>10</v>
      </c>
      <c r="M82">
        <v>13</v>
      </c>
      <c r="N82">
        <v>1</v>
      </c>
      <c r="O82">
        <f t="shared" si="29"/>
        <v>0.76923076923076927</v>
      </c>
      <c r="P82" t="s">
        <v>15</v>
      </c>
      <c r="Q82">
        <v>200</v>
      </c>
      <c r="R82">
        <v>0</v>
      </c>
      <c r="S82">
        <v>0</v>
      </c>
      <c r="T82">
        <v>-39</v>
      </c>
      <c r="U82">
        <f t="shared" si="30"/>
        <v>161</v>
      </c>
      <c r="V82">
        <v>0</v>
      </c>
      <c r="W82">
        <f t="shared" si="31"/>
        <v>161</v>
      </c>
      <c r="X82">
        <v>4</v>
      </c>
      <c r="Y82">
        <v>2</v>
      </c>
      <c r="Z82">
        <f t="shared" si="32"/>
        <v>40.25</v>
      </c>
      <c r="AA82" t="s">
        <v>16</v>
      </c>
      <c r="AB82">
        <v>705</v>
      </c>
      <c r="AC82">
        <v>0</v>
      </c>
      <c r="AE82">
        <v>0</v>
      </c>
      <c r="AF82">
        <f t="shared" si="33"/>
        <v>705</v>
      </c>
      <c r="AG82">
        <v>0</v>
      </c>
      <c r="AH82">
        <f t="shared" si="34"/>
        <v>705</v>
      </c>
      <c r="AI82">
        <v>17</v>
      </c>
      <c r="AJ82">
        <f t="shared" si="35"/>
        <v>6</v>
      </c>
      <c r="AK82">
        <f t="shared" si="51"/>
        <v>41.470588235294116</v>
      </c>
      <c r="AL82" t="s">
        <v>19</v>
      </c>
      <c r="AM82">
        <v>202</v>
      </c>
      <c r="AN82">
        <v>0</v>
      </c>
      <c r="AO82">
        <v>0</v>
      </c>
      <c r="AP82">
        <f t="shared" si="26"/>
        <v>202</v>
      </c>
      <c r="AQ82">
        <v>0</v>
      </c>
      <c r="AR82">
        <f t="shared" si="36"/>
        <v>202</v>
      </c>
      <c r="AS82">
        <v>4</v>
      </c>
      <c r="AT82">
        <f t="shared" si="37"/>
        <v>6</v>
      </c>
      <c r="AU82">
        <f>IFERROR(AR82/AS82,0)</f>
        <v>50.5</v>
      </c>
      <c r="AV82" t="s">
        <v>20</v>
      </c>
      <c r="AW82">
        <v>238</v>
      </c>
      <c r="AX82">
        <v>0</v>
      </c>
      <c r="AY82">
        <v>0</v>
      </c>
      <c r="AZ82">
        <f t="shared" si="39"/>
        <v>238</v>
      </c>
      <c r="BA82">
        <v>0</v>
      </c>
      <c r="BB82">
        <f t="shared" si="40"/>
        <v>238</v>
      </c>
      <c r="BC82">
        <v>3</v>
      </c>
      <c r="BD82">
        <f t="shared" si="41"/>
        <v>7</v>
      </c>
      <c r="BE82">
        <f t="shared" si="42"/>
        <v>79.333333333333329</v>
      </c>
      <c r="BF82" t="s">
        <v>21</v>
      </c>
      <c r="BG82">
        <v>570</v>
      </c>
      <c r="BH82">
        <v>0</v>
      </c>
      <c r="BI82">
        <v>-13</v>
      </c>
      <c r="BJ82">
        <f t="shared" si="43"/>
        <v>557</v>
      </c>
      <c r="BK82">
        <v>0</v>
      </c>
      <c r="BL82">
        <f t="shared" si="44"/>
        <v>557</v>
      </c>
      <c r="BM82">
        <v>5</v>
      </c>
      <c r="BN82">
        <f t="shared" si="45"/>
        <v>5</v>
      </c>
      <c r="BO82">
        <f t="shared" si="46"/>
        <v>111.4</v>
      </c>
      <c r="BP82" t="s">
        <v>22</v>
      </c>
      <c r="BQ82">
        <v>288</v>
      </c>
      <c r="BR82">
        <v>0</v>
      </c>
      <c r="BS82">
        <v>0</v>
      </c>
      <c r="BT82">
        <f t="shared" si="47"/>
        <v>288</v>
      </c>
      <c r="BU82">
        <v>0</v>
      </c>
      <c r="BV82">
        <f t="shared" si="48"/>
        <v>288</v>
      </c>
      <c r="BW82">
        <v>2</v>
      </c>
      <c r="BX82">
        <f t="shared" si="49"/>
        <v>5</v>
      </c>
      <c r="BY82">
        <f t="shared" si="50"/>
        <v>144</v>
      </c>
      <c r="BZ82" t="s">
        <v>23</v>
      </c>
      <c r="CA82">
        <v>0</v>
      </c>
    </row>
    <row r="83" spans="1:79" ht="18.600000000000001" customHeight="1" x14ac:dyDescent="0.3">
      <c r="A83" s="2">
        <v>44558</v>
      </c>
      <c r="B83" t="s">
        <v>188</v>
      </c>
      <c r="C83" t="s">
        <v>189</v>
      </c>
      <c r="D83" t="s">
        <v>27</v>
      </c>
      <c r="E83" t="s">
        <v>4</v>
      </c>
      <c r="F83">
        <v>792</v>
      </c>
      <c r="G83">
        <v>0</v>
      </c>
      <c r="H83">
        <v>0</v>
      </c>
      <c r="I83">
        <v>0</v>
      </c>
      <c r="J83">
        <f t="shared" si="27"/>
        <v>792</v>
      </c>
      <c r="K83">
        <v>0</v>
      </c>
      <c r="L83">
        <f t="shared" si="28"/>
        <v>792</v>
      </c>
      <c r="M83">
        <v>13</v>
      </c>
      <c r="N83">
        <v>1</v>
      </c>
      <c r="O83">
        <f t="shared" si="29"/>
        <v>60.92307692307692</v>
      </c>
      <c r="P83" t="s">
        <v>15</v>
      </c>
      <c r="Q83">
        <v>297</v>
      </c>
      <c r="R83">
        <v>0</v>
      </c>
      <c r="S83">
        <v>0</v>
      </c>
      <c r="T83">
        <v>0</v>
      </c>
      <c r="U83">
        <f t="shared" si="30"/>
        <v>297</v>
      </c>
      <c r="V83">
        <v>0</v>
      </c>
      <c r="W83">
        <f t="shared" si="31"/>
        <v>297</v>
      </c>
      <c r="X83">
        <v>0</v>
      </c>
      <c r="Y83">
        <v>2</v>
      </c>
      <c r="Z83">
        <f t="shared" si="32"/>
        <v>0</v>
      </c>
      <c r="AA83" t="s">
        <v>16</v>
      </c>
      <c r="AB83">
        <v>116</v>
      </c>
      <c r="AC83">
        <v>0</v>
      </c>
      <c r="AE83">
        <v>0</v>
      </c>
      <c r="AF83">
        <f t="shared" si="33"/>
        <v>116</v>
      </c>
      <c r="AG83">
        <v>0</v>
      </c>
      <c r="AH83">
        <f t="shared" si="34"/>
        <v>116</v>
      </c>
      <c r="AI83">
        <v>13</v>
      </c>
      <c r="AJ83">
        <f t="shared" si="35"/>
        <v>6</v>
      </c>
      <c r="AK83">
        <f t="shared" si="51"/>
        <v>8.9230769230769234</v>
      </c>
      <c r="AL83" t="s">
        <v>19</v>
      </c>
      <c r="AM83">
        <v>5</v>
      </c>
      <c r="AN83">
        <v>0</v>
      </c>
      <c r="AO83">
        <v>-5</v>
      </c>
      <c r="AP83">
        <f t="shared" si="26"/>
        <v>0</v>
      </c>
      <c r="AQ83">
        <v>0</v>
      </c>
      <c r="AR83">
        <f t="shared" si="36"/>
        <v>0</v>
      </c>
      <c r="AS83">
        <v>6</v>
      </c>
      <c r="AT83">
        <f t="shared" si="37"/>
        <v>6</v>
      </c>
      <c r="AU83">
        <f>IFERROR(AR83/AS83,0)</f>
        <v>0</v>
      </c>
      <c r="AV83" t="s">
        <v>20</v>
      </c>
      <c r="AW83">
        <v>95</v>
      </c>
      <c r="AX83">
        <v>0</v>
      </c>
      <c r="AY83">
        <v>0</v>
      </c>
      <c r="AZ83">
        <f t="shared" si="39"/>
        <v>95</v>
      </c>
      <c r="BA83">
        <v>0</v>
      </c>
      <c r="BB83">
        <f t="shared" si="40"/>
        <v>95</v>
      </c>
      <c r="BC83">
        <v>11</v>
      </c>
      <c r="BD83">
        <f t="shared" si="41"/>
        <v>7</v>
      </c>
      <c r="BE83">
        <f t="shared" si="42"/>
        <v>8.6363636363636367</v>
      </c>
      <c r="BF83" t="s">
        <v>21</v>
      </c>
      <c r="BG83">
        <v>559</v>
      </c>
      <c r="BH83">
        <v>0</v>
      </c>
      <c r="BI83">
        <v>0</v>
      </c>
      <c r="BJ83">
        <f t="shared" si="43"/>
        <v>559</v>
      </c>
      <c r="BK83">
        <v>0</v>
      </c>
      <c r="BL83">
        <f t="shared" si="44"/>
        <v>559</v>
      </c>
      <c r="BM83">
        <v>1</v>
      </c>
      <c r="BN83">
        <f t="shared" si="45"/>
        <v>5</v>
      </c>
      <c r="BO83">
        <f t="shared" si="46"/>
        <v>559</v>
      </c>
      <c r="BP83" t="s">
        <v>22</v>
      </c>
      <c r="BQ83">
        <v>253</v>
      </c>
      <c r="BR83">
        <v>0</v>
      </c>
      <c r="BS83">
        <v>0</v>
      </c>
      <c r="BT83">
        <f t="shared" si="47"/>
        <v>253</v>
      </c>
      <c r="BU83">
        <v>0</v>
      </c>
      <c r="BV83">
        <f t="shared" si="48"/>
        <v>253</v>
      </c>
      <c r="BW83">
        <v>6</v>
      </c>
      <c r="BX83">
        <f t="shared" si="49"/>
        <v>5</v>
      </c>
      <c r="BY83">
        <f t="shared" si="50"/>
        <v>42.166666666666664</v>
      </c>
      <c r="BZ83" t="s">
        <v>23</v>
      </c>
      <c r="CA83">
        <v>0</v>
      </c>
    </row>
    <row r="92" spans="1:79" ht="17.25" customHeight="1" x14ac:dyDescent="0.3">
      <c r="BQ92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B344-DDAF-4F11-9FC5-DD80FAE56B6C}">
  <dimension ref="A1:CA94"/>
  <sheetViews>
    <sheetView zoomScale="85" zoomScaleNormal="85" workbookViewId="0">
      <selection activeCell="C12" sqref="C12"/>
    </sheetView>
  </sheetViews>
  <sheetFormatPr defaultColWidth="9.6640625" defaultRowHeight="14.4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7" width="11.33203125" customWidth="1"/>
    <col min="78" max="78" width="12.109375" bestFit="1" customWidth="1"/>
    <col min="79" max="79" width="16.33203125" bestFit="1" customWidth="1"/>
  </cols>
  <sheetData>
    <row r="1" spans="1:7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44559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4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BZ2" t="s">
        <v>23</v>
      </c>
      <c r="CA2">
        <v>0</v>
      </c>
    </row>
    <row r="3" spans="1:79" ht="17.25" customHeight="1" x14ac:dyDescent="0.3">
      <c r="A3" s="2">
        <v>44559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L3" t="s">
        <v>19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V3" t="s">
        <v>20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F3" t="s">
        <v>21</v>
      </c>
      <c r="BG3">
        <v>67</v>
      </c>
      <c r="BH3">
        <v>0</v>
      </c>
      <c r="BI3">
        <v>0</v>
      </c>
      <c r="BJ3">
        <f t="shared" si="17"/>
        <v>67</v>
      </c>
      <c r="BK3">
        <v>0</v>
      </c>
      <c r="BL3">
        <f t="shared" si="18"/>
        <v>67</v>
      </c>
      <c r="BM3">
        <v>6</v>
      </c>
      <c r="BN3">
        <f t="shared" si="19"/>
        <v>5</v>
      </c>
      <c r="BO3">
        <f t="shared" si="20"/>
        <v>11.166666666666666</v>
      </c>
      <c r="BP3" t="s">
        <v>22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BZ3" t="s">
        <v>23</v>
      </c>
      <c r="CA3">
        <v>0</v>
      </c>
    </row>
    <row r="4" spans="1:79" ht="18" customHeight="1" x14ac:dyDescent="0.3">
      <c r="A4" s="2">
        <v>44559</v>
      </c>
      <c r="B4" t="s">
        <v>30</v>
      </c>
      <c r="C4" t="s">
        <v>31</v>
      </c>
      <c r="D4" t="s">
        <v>27</v>
      </c>
      <c r="E4" t="s">
        <v>4</v>
      </c>
      <c r="F4">
        <v>194</v>
      </c>
      <c r="G4">
        <v>0</v>
      </c>
      <c r="H4">
        <v>0</v>
      </c>
      <c r="I4">
        <v>0</v>
      </c>
      <c r="J4">
        <f t="shared" si="0"/>
        <v>194</v>
      </c>
      <c r="K4">
        <v>0</v>
      </c>
      <c r="L4">
        <f t="shared" si="1"/>
        <v>194</v>
      </c>
      <c r="M4">
        <v>8</v>
      </c>
      <c r="N4">
        <v>1</v>
      </c>
      <c r="O4">
        <f t="shared" si="2"/>
        <v>24.25</v>
      </c>
      <c r="P4" t="s">
        <v>15</v>
      </c>
      <c r="Q4">
        <v>352</v>
      </c>
      <c r="R4">
        <v>0</v>
      </c>
      <c r="S4">
        <v>0</v>
      </c>
      <c r="T4">
        <v>-36</v>
      </c>
      <c r="U4">
        <f t="shared" si="3"/>
        <v>316</v>
      </c>
      <c r="V4">
        <v>0</v>
      </c>
      <c r="W4">
        <f t="shared" si="4"/>
        <v>316</v>
      </c>
      <c r="X4">
        <v>7</v>
      </c>
      <c r="Y4">
        <v>2</v>
      </c>
      <c r="Z4">
        <f t="shared" si="5"/>
        <v>45.142857142857146</v>
      </c>
      <c r="AA4" t="s">
        <v>16</v>
      </c>
      <c r="AB4">
        <v>850</v>
      </c>
      <c r="AC4">
        <v>0</v>
      </c>
      <c r="AE4">
        <v>-11</v>
      </c>
      <c r="AF4">
        <f t="shared" si="6"/>
        <v>839</v>
      </c>
      <c r="AG4">
        <v>0</v>
      </c>
      <c r="AH4">
        <f t="shared" si="7"/>
        <v>839</v>
      </c>
      <c r="AI4">
        <v>21</v>
      </c>
      <c r="AJ4">
        <f t="shared" si="8"/>
        <v>6</v>
      </c>
      <c r="AK4">
        <f t="shared" si="25"/>
        <v>39.952380952380949</v>
      </c>
      <c r="AL4" t="s">
        <v>19</v>
      </c>
      <c r="AM4">
        <v>1093</v>
      </c>
      <c r="AN4">
        <v>165</v>
      </c>
      <c r="AO4">
        <v>-6</v>
      </c>
      <c r="AP4">
        <f t="shared" si="9"/>
        <v>1252</v>
      </c>
      <c r="AQ4">
        <v>0</v>
      </c>
      <c r="AR4">
        <f t="shared" si="10"/>
        <v>1252</v>
      </c>
      <c r="AS4">
        <v>17</v>
      </c>
      <c r="AT4">
        <f t="shared" si="11"/>
        <v>6</v>
      </c>
      <c r="AU4">
        <f t="shared" si="12"/>
        <v>73.647058823529406</v>
      </c>
      <c r="AV4" t="s">
        <v>20</v>
      </c>
      <c r="AW4">
        <v>159</v>
      </c>
      <c r="AX4">
        <v>0</v>
      </c>
      <c r="AY4">
        <v>0</v>
      </c>
      <c r="AZ4">
        <f t="shared" si="13"/>
        <v>159</v>
      </c>
      <c r="BA4">
        <v>0</v>
      </c>
      <c r="BB4">
        <f t="shared" si="14"/>
        <v>159</v>
      </c>
      <c r="BC4">
        <v>4</v>
      </c>
      <c r="BD4">
        <f t="shared" si="15"/>
        <v>7</v>
      </c>
      <c r="BE4">
        <f t="shared" si="16"/>
        <v>39.75</v>
      </c>
      <c r="BF4" t="s">
        <v>21</v>
      </c>
      <c r="BG4">
        <v>165</v>
      </c>
      <c r="BH4">
        <v>0</v>
      </c>
      <c r="BI4">
        <v>0</v>
      </c>
      <c r="BJ4">
        <f t="shared" si="17"/>
        <v>165</v>
      </c>
      <c r="BK4">
        <v>0</v>
      </c>
      <c r="BL4">
        <f t="shared" si="18"/>
        <v>165</v>
      </c>
      <c r="BM4">
        <v>3</v>
      </c>
      <c r="BN4">
        <f t="shared" si="19"/>
        <v>5</v>
      </c>
      <c r="BO4">
        <f t="shared" si="20"/>
        <v>55</v>
      </c>
      <c r="BP4" t="s">
        <v>22</v>
      </c>
      <c r="BQ4">
        <v>2003</v>
      </c>
      <c r="BR4">
        <v>0</v>
      </c>
      <c r="BS4">
        <v>-10</v>
      </c>
      <c r="BT4">
        <f t="shared" si="21"/>
        <v>1993</v>
      </c>
      <c r="BU4">
        <v>0</v>
      </c>
      <c r="BV4">
        <f t="shared" si="22"/>
        <v>1993</v>
      </c>
      <c r="BW4">
        <v>18</v>
      </c>
      <c r="BX4">
        <f t="shared" si="23"/>
        <v>5</v>
      </c>
      <c r="BY4">
        <f t="shared" si="24"/>
        <v>110.72222222222223</v>
      </c>
      <c r="BZ4" t="s">
        <v>23</v>
      </c>
      <c r="CA4">
        <v>960</v>
      </c>
    </row>
    <row r="5" spans="1:79" ht="17.25" customHeight="1" x14ac:dyDescent="0.3">
      <c r="A5" s="2">
        <v>44559</v>
      </c>
      <c r="B5" t="s">
        <v>32</v>
      </c>
      <c r="C5" t="s">
        <v>33</v>
      </c>
      <c r="D5" t="s">
        <v>27</v>
      </c>
      <c r="E5" t="s">
        <v>4</v>
      </c>
      <c r="F5">
        <v>175</v>
      </c>
      <c r="G5">
        <v>0</v>
      </c>
      <c r="H5">
        <v>0</v>
      </c>
      <c r="I5">
        <v>0</v>
      </c>
      <c r="J5">
        <f t="shared" si="0"/>
        <v>175</v>
      </c>
      <c r="K5">
        <v>0</v>
      </c>
      <c r="L5">
        <f t="shared" si="1"/>
        <v>175</v>
      </c>
      <c r="M5">
        <v>6</v>
      </c>
      <c r="N5">
        <v>1</v>
      </c>
      <c r="O5">
        <f t="shared" si="2"/>
        <v>29.166666666666668</v>
      </c>
      <c r="P5" t="s">
        <v>15</v>
      </c>
      <c r="Q5">
        <v>236</v>
      </c>
      <c r="R5">
        <v>0</v>
      </c>
      <c r="S5">
        <v>0</v>
      </c>
      <c r="T5">
        <v>0</v>
      </c>
      <c r="U5">
        <f t="shared" si="3"/>
        <v>236</v>
      </c>
      <c r="V5">
        <v>0</v>
      </c>
      <c r="W5">
        <f t="shared" si="4"/>
        <v>236</v>
      </c>
      <c r="X5">
        <v>2</v>
      </c>
      <c r="Y5">
        <v>2</v>
      </c>
      <c r="Z5">
        <f t="shared" si="5"/>
        <v>118</v>
      </c>
      <c r="AA5" t="s">
        <v>16</v>
      </c>
      <c r="AB5">
        <v>325</v>
      </c>
      <c r="AC5">
        <v>0</v>
      </c>
      <c r="AE5">
        <v>0</v>
      </c>
      <c r="AF5">
        <f t="shared" si="6"/>
        <v>325</v>
      </c>
      <c r="AG5">
        <v>0</v>
      </c>
      <c r="AH5">
        <f t="shared" si="7"/>
        <v>325</v>
      </c>
      <c r="AI5">
        <v>3</v>
      </c>
      <c r="AJ5">
        <f t="shared" si="8"/>
        <v>6</v>
      </c>
      <c r="AK5">
        <f t="shared" si="25"/>
        <v>108.33333333333333</v>
      </c>
      <c r="AL5" t="s">
        <v>19</v>
      </c>
      <c r="AM5">
        <v>430</v>
      </c>
      <c r="AN5">
        <v>25</v>
      </c>
      <c r="AO5">
        <v>0</v>
      </c>
      <c r="AP5">
        <f t="shared" si="9"/>
        <v>455</v>
      </c>
      <c r="AQ5">
        <v>0</v>
      </c>
      <c r="AR5">
        <f t="shared" si="10"/>
        <v>455</v>
      </c>
      <c r="AS5">
        <v>1</v>
      </c>
      <c r="AT5">
        <f t="shared" si="11"/>
        <v>6</v>
      </c>
      <c r="AU5">
        <f t="shared" si="12"/>
        <v>455</v>
      </c>
      <c r="AV5" t="s">
        <v>20</v>
      </c>
      <c r="AW5">
        <v>236</v>
      </c>
      <c r="AX5">
        <v>0</v>
      </c>
      <c r="AY5">
        <v>0</v>
      </c>
      <c r="AZ5">
        <f t="shared" si="13"/>
        <v>236</v>
      </c>
      <c r="BA5">
        <v>0</v>
      </c>
      <c r="BB5">
        <f t="shared" si="14"/>
        <v>236</v>
      </c>
      <c r="BC5">
        <v>1</v>
      </c>
      <c r="BD5">
        <f t="shared" si="15"/>
        <v>7</v>
      </c>
      <c r="BE5">
        <f t="shared" si="16"/>
        <v>236</v>
      </c>
      <c r="BF5" t="s">
        <v>21</v>
      </c>
      <c r="BG5">
        <v>73</v>
      </c>
      <c r="BH5">
        <v>0</v>
      </c>
      <c r="BI5">
        <v>0</v>
      </c>
      <c r="BJ5">
        <f t="shared" si="17"/>
        <v>73</v>
      </c>
      <c r="BK5">
        <v>0</v>
      </c>
      <c r="BL5">
        <f t="shared" si="18"/>
        <v>73</v>
      </c>
      <c r="BM5">
        <v>2</v>
      </c>
      <c r="BN5">
        <f t="shared" si="19"/>
        <v>5</v>
      </c>
      <c r="BO5">
        <f t="shared" si="20"/>
        <v>36.5</v>
      </c>
      <c r="BP5" t="s">
        <v>22</v>
      </c>
      <c r="BQ5">
        <v>371</v>
      </c>
      <c r="BR5">
        <v>0</v>
      </c>
      <c r="BS5">
        <v>0</v>
      </c>
      <c r="BT5">
        <f t="shared" si="21"/>
        <v>371</v>
      </c>
      <c r="BU5">
        <v>0</v>
      </c>
      <c r="BV5">
        <f t="shared" si="22"/>
        <v>371</v>
      </c>
      <c r="BW5">
        <v>2</v>
      </c>
      <c r="BX5">
        <f t="shared" si="23"/>
        <v>5</v>
      </c>
      <c r="BY5">
        <f t="shared" si="24"/>
        <v>185.5</v>
      </c>
      <c r="BZ5" t="s">
        <v>23</v>
      </c>
      <c r="CA5">
        <v>2756</v>
      </c>
    </row>
    <row r="6" spans="1:79" ht="15.75" customHeight="1" x14ac:dyDescent="0.3">
      <c r="A6" s="2">
        <v>44559</v>
      </c>
      <c r="B6" t="s">
        <v>34</v>
      </c>
      <c r="C6" t="s">
        <v>35</v>
      </c>
      <c r="D6" t="s">
        <v>27</v>
      </c>
      <c r="E6" t="s">
        <v>4</v>
      </c>
      <c r="F6">
        <v>160</v>
      </c>
      <c r="G6">
        <v>0</v>
      </c>
      <c r="H6">
        <v>0</v>
      </c>
      <c r="I6">
        <v>0</v>
      </c>
      <c r="J6">
        <f t="shared" si="0"/>
        <v>160</v>
      </c>
      <c r="K6">
        <v>0</v>
      </c>
      <c r="L6">
        <f t="shared" si="1"/>
        <v>160</v>
      </c>
      <c r="M6">
        <v>8</v>
      </c>
      <c r="N6">
        <v>1</v>
      </c>
      <c r="O6">
        <f t="shared" si="2"/>
        <v>20</v>
      </c>
      <c r="P6" t="s">
        <v>15</v>
      </c>
      <c r="Q6">
        <v>224</v>
      </c>
      <c r="R6">
        <v>0</v>
      </c>
      <c r="S6">
        <v>0</v>
      </c>
      <c r="T6">
        <v>-36</v>
      </c>
      <c r="U6">
        <f t="shared" si="3"/>
        <v>188</v>
      </c>
      <c r="V6">
        <v>0</v>
      </c>
      <c r="W6">
        <f t="shared" si="4"/>
        <v>188</v>
      </c>
      <c r="X6">
        <v>2</v>
      </c>
      <c r="Y6">
        <v>2</v>
      </c>
      <c r="Z6">
        <f t="shared" si="5"/>
        <v>94</v>
      </c>
      <c r="AA6" t="s">
        <v>16</v>
      </c>
      <c r="AB6">
        <v>439</v>
      </c>
      <c r="AC6">
        <v>0</v>
      </c>
      <c r="AE6">
        <v>0</v>
      </c>
      <c r="AF6">
        <f t="shared" si="6"/>
        <v>439</v>
      </c>
      <c r="AG6">
        <v>0</v>
      </c>
      <c r="AH6">
        <f t="shared" si="7"/>
        <v>439</v>
      </c>
      <c r="AI6">
        <v>2</v>
      </c>
      <c r="AJ6">
        <f t="shared" si="8"/>
        <v>6</v>
      </c>
      <c r="AK6">
        <f t="shared" si="25"/>
        <v>219.5</v>
      </c>
      <c r="AL6" t="s">
        <v>19</v>
      </c>
      <c r="AM6">
        <v>376</v>
      </c>
      <c r="AN6">
        <v>0</v>
      </c>
      <c r="AO6">
        <v>0</v>
      </c>
      <c r="AP6">
        <f t="shared" si="9"/>
        <v>376</v>
      </c>
      <c r="AQ6">
        <v>0</v>
      </c>
      <c r="AR6">
        <f t="shared" si="10"/>
        <v>376</v>
      </c>
      <c r="AS6">
        <v>4</v>
      </c>
      <c r="AT6">
        <f t="shared" si="11"/>
        <v>6</v>
      </c>
      <c r="AU6">
        <f t="shared" si="12"/>
        <v>94</v>
      </c>
      <c r="AV6" t="s">
        <v>20</v>
      </c>
      <c r="AW6">
        <v>581</v>
      </c>
      <c r="AX6">
        <v>0</v>
      </c>
      <c r="AY6">
        <v>0</v>
      </c>
      <c r="AZ6">
        <f t="shared" si="13"/>
        <v>581</v>
      </c>
      <c r="BA6">
        <v>0</v>
      </c>
      <c r="BB6">
        <f t="shared" si="14"/>
        <v>581</v>
      </c>
      <c r="BC6">
        <v>1</v>
      </c>
      <c r="BD6">
        <f t="shared" si="15"/>
        <v>7</v>
      </c>
      <c r="BE6">
        <f t="shared" si="16"/>
        <v>581</v>
      </c>
      <c r="BF6" t="s">
        <v>21</v>
      </c>
      <c r="BG6">
        <v>241</v>
      </c>
      <c r="BH6">
        <v>96</v>
      </c>
      <c r="BI6">
        <v>0</v>
      </c>
      <c r="BJ6">
        <f t="shared" si="17"/>
        <v>337</v>
      </c>
      <c r="BK6">
        <v>0</v>
      </c>
      <c r="BL6">
        <f t="shared" si="18"/>
        <v>337</v>
      </c>
      <c r="BM6">
        <v>1</v>
      </c>
      <c r="BN6">
        <f t="shared" si="19"/>
        <v>5</v>
      </c>
      <c r="BO6">
        <f t="shared" si="20"/>
        <v>337</v>
      </c>
      <c r="BP6" t="s">
        <v>22</v>
      </c>
      <c r="BQ6">
        <v>301</v>
      </c>
      <c r="BR6">
        <v>0</v>
      </c>
      <c r="BS6">
        <v>0</v>
      </c>
      <c r="BT6">
        <f t="shared" si="21"/>
        <v>301</v>
      </c>
      <c r="BU6">
        <v>0</v>
      </c>
      <c r="BV6">
        <f t="shared" si="22"/>
        <v>301</v>
      </c>
      <c r="BW6">
        <v>3</v>
      </c>
      <c r="BX6">
        <f t="shared" si="23"/>
        <v>5</v>
      </c>
      <c r="BY6">
        <f t="shared" si="24"/>
        <v>100.33333333333333</v>
      </c>
      <c r="BZ6" t="s">
        <v>23</v>
      </c>
      <c r="CA6">
        <v>831</v>
      </c>
    </row>
    <row r="7" spans="1:79" ht="17.25" customHeight="1" x14ac:dyDescent="0.3">
      <c r="A7" s="2">
        <v>44559</v>
      </c>
      <c r="B7" t="s">
        <v>36</v>
      </c>
      <c r="C7" t="s">
        <v>37</v>
      </c>
      <c r="D7" t="s">
        <v>27</v>
      </c>
      <c r="E7" t="s">
        <v>4</v>
      </c>
      <c r="F7">
        <v>231</v>
      </c>
      <c r="G7">
        <v>160</v>
      </c>
      <c r="H7">
        <v>0</v>
      </c>
      <c r="I7">
        <v>0</v>
      </c>
      <c r="J7">
        <f t="shared" si="0"/>
        <v>391</v>
      </c>
      <c r="K7">
        <v>0</v>
      </c>
      <c r="L7">
        <f t="shared" si="1"/>
        <v>391</v>
      </c>
      <c r="M7">
        <v>10</v>
      </c>
      <c r="N7">
        <v>1</v>
      </c>
      <c r="O7">
        <f t="shared" si="2"/>
        <v>39.1</v>
      </c>
      <c r="P7" t="s">
        <v>15</v>
      </c>
      <c r="Q7">
        <v>363</v>
      </c>
      <c r="R7">
        <v>0</v>
      </c>
      <c r="S7">
        <v>0</v>
      </c>
      <c r="T7">
        <v>0</v>
      </c>
      <c r="U7">
        <f t="shared" si="3"/>
        <v>363</v>
      </c>
      <c r="V7">
        <v>0</v>
      </c>
      <c r="W7">
        <f t="shared" si="4"/>
        <v>363</v>
      </c>
      <c r="X7">
        <v>2</v>
      </c>
      <c r="Y7">
        <v>2</v>
      </c>
      <c r="Z7">
        <f t="shared" si="5"/>
        <v>181.5</v>
      </c>
      <c r="AA7" t="s">
        <v>16</v>
      </c>
      <c r="AB7">
        <v>1281</v>
      </c>
      <c r="AC7">
        <v>0</v>
      </c>
      <c r="AE7">
        <v>-5</v>
      </c>
      <c r="AF7">
        <f t="shared" si="6"/>
        <v>1276</v>
      </c>
      <c r="AG7">
        <v>0</v>
      </c>
      <c r="AH7">
        <f t="shared" si="7"/>
        <v>1276</v>
      </c>
      <c r="AI7">
        <v>27</v>
      </c>
      <c r="AJ7">
        <f t="shared" si="8"/>
        <v>6</v>
      </c>
      <c r="AK7">
        <f t="shared" si="25"/>
        <v>47.25925925925926</v>
      </c>
      <c r="AL7" t="s">
        <v>19</v>
      </c>
      <c r="AM7">
        <v>490</v>
      </c>
      <c r="AN7">
        <v>480</v>
      </c>
      <c r="AO7">
        <v>0</v>
      </c>
      <c r="AP7">
        <f t="shared" si="9"/>
        <v>970</v>
      </c>
      <c r="AQ7">
        <v>0</v>
      </c>
      <c r="AR7">
        <f t="shared" si="10"/>
        <v>970</v>
      </c>
      <c r="AS7">
        <v>4</v>
      </c>
      <c r="AT7">
        <f t="shared" si="11"/>
        <v>6</v>
      </c>
      <c r="AU7">
        <f t="shared" si="12"/>
        <v>242.5</v>
      </c>
      <c r="AV7" t="s">
        <v>20</v>
      </c>
      <c r="AW7">
        <v>247</v>
      </c>
      <c r="AX7">
        <v>0</v>
      </c>
      <c r="AY7">
        <v>0</v>
      </c>
      <c r="AZ7">
        <f t="shared" si="13"/>
        <v>247</v>
      </c>
      <c r="BA7">
        <v>0</v>
      </c>
      <c r="BB7">
        <f t="shared" si="14"/>
        <v>247</v>
      </c>
      <c r="BC7">
        <v>4</v>
      </c>
      <c r="BD7">
        <f t="shared" si="15"/>
        <v>7</v>
      </c>
      <c r="BE7">
        <f t="shared" si="16"/>
        <v>61.75</v>
      </c>
      <c r="BF7" t="s">
        <v>21</v>
      </c>
      <c r="BG7">
        <v>110</v>
      </c>
      <c r="BH7">
        <v>320</v>
      </c>
      <c r="BI7">
        <v>0</v>
      </c>
      <c r="BJ7">
        <f t="shared" si="17"/>
        <v>430</v>
      </c>
      <c r="BK7">
        <v>0</v>
      </c>
      <c r="BL7">
        <f t="shared" si="18"/>
        <v>430</v>
      </c>
      <c r="BM7">
        <v>1</v>
      </c>
      <c r="BN7">
        <f t="shared" si="19"/>
        <v>5</v>
      </c>
      <c r="BO7">
        <f t="shared" si="20"/>
        <v>430</v>
      </c>
      <c r="BP7" t="s">
        <v>22</v>
      </c>
      <c r="BQ7">
        <v>1500</v>
      </c>
      <c r="BR7">
        <v>480</v>
      </c>
      <c r="BS7">
        <v>-5</v>
      </c>
      <c r="BT7">
        <f t="shared" si="21"/>
        <v>1975</v>
      </c>
      <c r="BU7">
        <v>0</v>
      </c>
      <c r="BV7">
        <f t="shared" si="22"/>
        <v>1975</v>
      </c>
      <c r="BW7">
        <v>45</v>
      </c>
      <c r="BX7">
        <f t="shared" si="23"/>
        <v>5</v>
      </c>
      <c r="BY7">
        <f t="shared" si="24"/>
        <v>43.888888888888886</v>
      </c>
      <c r="BZ7" t="s">
        <v>23</v>
      </c>
      <c r="CA7">
        <v>5882</v>
      </c>
    </row>
    <row r="8" spans="1:79" ht="17.25" customHeight="1" x14ac:dyDescent="0.3">
      <c r="A8" s="2">
        <v>44559</v>
      </c>
      <c r="B8" t="s">
        <v>38</v>
      </c>
      <c r="C8" t="s">
        <v>39</v>
      </c>
      <c r="D8" t="s">
        <v>27</v>
      </c>
      <c r="E8" t="s">
        <v>4</v>
      </c>
      <c r="F8">
        <v>404</v>
      </c>
      <c r="G8">
        <v>139</v>
      </c>
      <c r="H8">
        <v>0</v>
      </c>
      <c r="I8">
        <v>0</v>
      </c>
      <c r="J8">
        <f t="shared" si="0"/>
        <v>543</v>
      </c>
      <c r="K8">
        <v>0</v>
      </c>
      <c r="L8">
        <f t="shared" si="1"/>
        <v>543</v>
      </c>
      <c r="M8">
        <v>9</v>
      </c>
      <c r="N8">
        <v>1</v>
      </c>
      <c r="O8">
        <f t="shared" si="2"/>
        <v>60.333333333333336</v>
      </c>
      <c r="P8" t="s">
        <v>15</v>
      </c>
      <c r="Q8">
        <v>220</v>
      </c>
      <c r="R8">
        <v>0</v>
      </c>
      <c r="S8">
        <v>0</v>
      </c>
      <c r="T8">
        <v>0</v>
      </c>
      <c r="U8">
        <f t="shared" si="3"/>
        <v>220</v>
      </c>
      <c r="V8">
        <v>0</v>
      </c>
      <c r="W8">
        <f t="shared" si="4"/>
        <v>220</v>
      </c>
      <c r="X8">
        <v>0</v>
      </c>
      <c r="Y8">
        <v>2</v>
      </c>
      <c r="Z8">
        <f t="shared" si="5"/>
        <v>0</v>
      </c>
      <c r="AA8" t="s">
        <v>16</v>
      </c>
      <c r="AB8">
        <v>315</v>
      </c>
      <c r="AC8">
        <v>0</v>
      </c>
      <c r="AE8">
        <v>0</v>
      </c>
      <c r="AF8">
        <f t="shared" si="6"/>
        <v>315</v>
      </c>
      <c r="AG8">
        <v>0</v>
      </c>
      <c r="AH8">
        <f t="shared" si="7"/>
        <v>315</v>
      </c>
      <c r="AI8">
        <v>1</v>
      </c>
      <c r="AJ8">
        <f t="shared" si="8"/>
        <v>6</v>
      </c>
      <c r="AK8">
        <f t="shared" si="25"/>
        <v>315</v>
      </c>
      <c r="AL8" t="s">
        <v>19</v>
      </c>
      <c r="AM8">
        <v>267</v>
      </c>
      <c r="AN8">
        <v>0</v>
      </c>
      <c r="AO8">
        <v>0</v>
      </c>
      <c r="AP8">
        <f t="shared" si="9"/>
        <v>267</v>
      </c>
      <c r="AQ8">
        <v>0</v>
      </c>
      <c r="AR8">
        <f t="shared" si="10"/>
        <v>267</v>
      </c>
      <c r="AS8">
        <v>1</v>
      </c>
      <c r="AT8">
        <f t="shared" si="11"/>
        <v>6</v>
      </c>
      <c r="AU8">
        <f t="shared" si="12"/>
        <v>267</v>
      </c>
      <c r="AV8" t="s">
        <v>20</v>
      </c>
      <c r="AW8">
        <v>266</v>
      </c>
      <c r="AX8">
        <v>0</v>
      </c>
      <c r="AY8">
        <v>0</v>
      </c>
      <c r="AZ8">
        <f t="shared" si="13"/>
        <v>266</v>
      </c>
      <c r="BA8">
        <v>0</v>
      </c>
      <c r="BB8">
        <f t="shared" si="14"/>
        <v>266</v>
      </c>
      <c r="BC8">
        <v>2</v>
      </c>
      <c r="BD8">
        <f t="shared" si="15"/>
        <v>7</v>
      </c>
      <c r="BE8">
        <f t="shared" si="16"/>
        <v>133</v>
      </c>
      <c r="BF8" t="s">
        <v>21</v>
      </c>
      <c r="BG8">
        <v>282</v>
      </c>
      <c r="BH8">
        <v>290</v>
      </c>
      <c r="BI8">
        <v>0</v>
      </c>
      <c r="BJ8">
        <f t="shared" si="17"/>
        <v>572</v>
      </c>
      <c r="BK8">
        <v>0</v>
      </c>
      <c r="BL8">
        <f t="shared" si="18"/>
        <v>572</v>
      </c>
      <c r="BM8">
        <v>1</v>
      </c>
      <c r="BN8">
        <f t="shared" si="19"/>
        <v>5</v>
      </c>
      <c r="BO8">
        <f t="shared" si="20"/>
        <v>572</v>
      </c>
      <c r="BP8" t="s">
        <v>22</v>
      </c>
      <c r="BQ8">
        <v>141</v>
      </c>
      <c r="BR8">
        <v>100</v>
      </c>
      <c r="BS8">
        <v>0</v>
      </c>
      <c r="BT8">
        <f t="shared" si="21"/>
        <v>241</v>
      </c>
      <c r="BU8">
        <v>0</v>
      </c>
      <c r="BV8">
        <f t="shared" si="22"/>
        <v>241</v>
      </c>
      <c r="BW8">
        <v>1</v>
      </c>
      <c r="BX8">
        <f t="shared" si="23"/>
        <v>5</v>
      </c>
      <c r="BY8">
        <f t="shared" si="24"/>
        <v>241</v>
      </c>
      <c r="BZ8" t="s">
        <v>23</v>
      </c>
      <c r="CA8">
        <v>8600</v>
      </c>
    </row>
    <row r="9" spans="1:79" ht="17.25" customHeight="1" x14ac:dyDescent="0.3">
      <c r="A9" s="2">
        <v>44559</v>
      </c>
      <c r="B9" t="s">
        <v>40</v>
      </c>
      <c r="C9" t="s">
        <v>41</v>
      </c>
      <c r="D9" t="s">
        <v>27</v>
      </c>
      <c r="E9" t="s">
        <v>4</v>
      </c>
      <c r="F9">
        <v>485</v>
      </c>
      <c r="G9">
        <v>97</v>
      </c>
      <c r="H9">
        <v>0</v>
      </c>
      <c r="I9">
        <v>0</v>
      </c>
      <c r="J9">
        <f t="shared" si="0"/>
        <v>582</v>
      </c>
      <c r="K9">
        <v>0</v>
      </c>
      <c r="L9">
        <f t="shared" si="1"/>
        <v>582</v>
      </c>
      <c r="M9">
        <v>33</v>
      </c>
      <c r="N9">
        <v>1</v>
      </c>
      <c r="O9">
        <v>360</v>
      </c>
      <c r="P9" t="s">
        <v>15</v>
      </c>
      <c r="Q9">
        <v>245</v>
      </c>
      <c r="R9">
        <v>329</v>
      </c>
      <c r="S9">
        <v>0</v>
      </c>
      <c r="T9">
        <v>-11</v>
      </c>
      <c r="U9">
        <f t="shared" si="3"/>
        <v>563</v>
      </c>
      <c r="V9">
        <v>0</v>
      </c>
      <c r="W9">
        <f t="shared" si="4"/>
        <v>563</v>
      </c>
      <c r="X9">
        <v>5</v>
      </c>
      <c r="Y9">
        <v>2</v>
      </c>
      <c r="Z9">
        <f t="shared" si="5"/>
        <v>112.6</v>
      </c>
      <c r="AA9" t="s">
        <v>16</v>
      </c>
      <c r="AB9">
        <v>881</v>
      </c>
      <c r="AC9">
        <v>0</v>
      </c>
      <c r="AE9">
        <v>-12</v>
      </c>
      <c r="AF9">
        <f t="shared" si="6"/>
        <v>869</v>
      </c>
      <c r="AG9">
        <v>0</v>
      </c>
      <c r="AH9">
        <f t="shared" si="7"/>
        <v>869</v>
      </c>
      <c r="AI9">
        <v>5</v>
      </c>
      <c r="AJ9">
        <f t="shared" si="8"/>
        <v>6</v>
      </c>
      <c r="AK9">
        <f t="shared" si="25"/>
        <v>173.8</v>
      </c>
      <c r="AL9" t="s">
        <v>19</v>
      </c>
      <c r="AM9">
        <v>665</v>
      </c>
      <c r="AN9">
        <v>1760</v>
      </c>
      <c r="AO9">
        <v>0</v>
      </c>
      <c r="AP9">
        <f t="shared" si="9"/>
        <v>2425</v>
      </c>
      <c r="AQ9">
        <v>0</v>
      </c>
      <c r="AR9">
        <f t="shared" si="10"/>
        <v>2425</v>
      </c>
      <c r="AS9">
        <v>11</v>
      </c>
      <c r="AT9">
        <f t="shared" si="11"/>
        <v>6</v>
      </c>
      <c r="AU9">
        <f t="shared" si="12"/>
        <v>220.45454545454547</v>
      </c>
      <c r="AV9" t="s">
        <v>20</v>
      </c>
      <c r="AW9">
        <v>114</v>
      </c>
      <c r="AX9">
        <v>200</v>
      </c>
      <c r="AY9">
        <v>0</v>
      </c>
      <c r="AZ9">
        <f t="shared" si="13"/>
        <v>314</v>
      </c>
      <c r="BA9">
        <v>0</v>
      </c>
      <c r="BB9">
        <f t="shared" si="14"/>
        <v>314</v>
      </c>
      <c r="BC9">
        <v>4</v>
      </c>
      <c r="BD9">
        <f t="shared" si="15"/>
        <v>7</v>
      </c>
      <c r="BE9">
        <f t="shared" si="16"/>
        <v>78.5</v>
      </c>
      <c r="BF9" t="s">
        <v>21</v>
      </c>
      <c r="BG9">
        <v>357</v>
      </c>
      <c r="BH9">
        <v>3456</v>
      </c>
      <c r="BI9">
        <v>0</v>
      </c>
      <c r="BJ9">
        <f t="shared" si="17"/>
        <v>3813</v>
      </c>
      <c r="BK9">
        <v>0</v>
      </c>
      <c r="BL9">
        <f t="shared" si="18"/>
        <v>3813</v>
      </c>
      <c r="BM9">
        <v>8</v>
      </c>
      <c r="BN9">
        <f t="shared" si="19"/>
        <v>5</v>
      </c>
      <c r="BO9">
        <f t="shared" si="20"/>
        <v>476.625</v>
      </c>
      <c r="BP9" t="s">
        <v>22</v>
      </c>
      <c r="BQ9">
        <v>590</v>
      </c>
      <c r="BR9">
        <v>200</v>
      </c>
      <c r="BS9">
        <v>-30</v>
      </c>
      <c r="BT9">
        <f t="shared" si="21"/>
        <v>760</v>
      </c>
      <c r="BU9">
        <v>0</v>
      </c>
      <c r="BV9">
        <f t="shared" si="22"/>
        <v>760</v>
      </c>
      <c r="BW9">
        <v>2</v>
      </c>
      <c r="BX9">
        <f t="shared" si="23"/>
        <v>5</v>
      </c>
      <c r="BY9">
        <f t="shared" si="24"/>
        <v>380</v>
      </c>
      <c r="BZ9" t="s">
        <v>23</v>
      </c>
      <c r="CA9">
        <v>2027</v>
      </c>
    </row>
    <row r="10" spans="1:79" ht="17.25" customHeight="1" x14ac:dyDescent="0.3">
      <c r="A10" s="2">
        <v>44559</v>
      </c>
      <c r="B10" t="s">
        <v>42</v>
      </c>
      <c r="C10" t="s">
        <v>43</v>
      </c>
      <c r="D10" t="s">
        <v>27</v>
      </c>
      <c r="E10" t="s">
        <v>4</v>
      </c>
      <c r="F10">
        <v>567</v>
      </c>
      <c r="G10">
        <v>391</v>
      </c>
      <c r="H10">
        <v>0</v>
      </c>
      <c r="I10">
        <v>0</v>
      </c>
      <c r="J10">
        <f t="shared" si="0"/>
        <v>958</v>
      </c>
      <c r="K10">
        <v>1530</v>
      </c>
      <c r="L10">
        <f t="shared" si="1"/>
        <v>2488</v>
      </c>
      <c r="M10">
        <v>51</v>
      </c>
      <c r="N10">
        <v>1</v>
      </c>
      <c r="O10">
        <f t="shared" si="2"/>
        <v>48.784313725490193</v>
      </c>
      <c r="P10" t="s">
        <v>15</v>
      </c>
      <c r="Q10">
        <v>237</v>
      </c>
      <c r="R10">
        <v>417</v>
      </c>
      <c r="S10">
        <v>0</v>
      </c>
      <c r="T10">
        <v>0</v>
      </c>
      <c r="U10">
        <f t="shared" si="3"/>
        <v>654</v>
      </c>
      <c r="V10">
        <v>0</v>
      </c>
      <c r="W10">
        <f t="shared" si="4"/>
        <v>654</v>
      </c>
      <c r="X10">
        <v>8</v>
      </c>
      <c r="Y10">
        <v>2</v>
      </c>
      <c r="Z10">
        <f t="shared" si="5"/>
        <v>81.75</v>
      </c>
      <c r="AA10" t="s">
        <v>16</v>
      </c>
      <c r="AB10">
        <v>3817</v>
      </c>
      <c r="AC10">
        <v>3060</v>
      </c>
      <c r="AE10">
        <v>0</v>
      </c>
      <c r="AF10">
        <f t="shared" si="6"/>
        <v>6877</v>
      </c>
      <c r="AG10">
        <v>0</v>
      </c>
      <c r="AH10">
        <f t="shared" si="7"/>
        <v>6877</v>
      </c>
      <c r="AI10">
        <v>5</v>
      </c>
      <c r="AJ10">
        <f t="shared" si="8"/>
        <v>6</v>
      </c>
      <c r="AK10">
        <f t="shared" si="25"/>
        <v>1375.4</v>
      </c>
      <c r="AL10" t="s">
        <v>19</v>
      </c>
      <c r="AM10">
        <v>1319</v>
      </c>
      <c r="AN10">
        <v>1124</v>
      </c>
      <c r="AO10">
        <v>0</v>
      </c>
      <c r="AP10">
        <f t="shared" si="9"/>
        <v>2443</v>
      </c>
      <c r="AQ10">
        <v>0</v>
      </c>
      <c r="AR10">
        <f t="shared" si="10"/>
        <v>2443</v>
      </c>
      <c r="AS10">
        <v>7</v>
      </c>
      <c r="AT10">
        <f t="shared" si="11"/>
        <v>6</v>
      </c>
      <c r="AU10">
        <f t="shared" si="12"/>
        <v>349</v>
      </c>
      <c r="AV10" t="s">
        <v>20</v>
      </c>
      <c r="AW10">
        <v>34</v>
      </c>
      <c r="AX10">
        <v>200</v>
      </c>
      <c r="AY10">
        <v>0</v>
      </c>
      <c r="AZ10">
        <f t="shared" si="13"/>
        <v>234</v>
      </c>
      <c r="BA10">
        <v>0</v>
      </c>
      <c r="BB10">
        <f t="shared" si="14"/>
        <v>234</v>
      </c>
      <c r="BC10">
        <v>4</v>
      </c>
      <c r="BD10">
        <f t="shared" si="15"/>
        <v>7</v>
      </c>
      <c r="BE10">
        <f t="shared" si="16"/>
        <v>58.5</v>
      </c>
      <c r="BF10" t="s">
        <v>21</v>
      </c>
      <c r="BG10">
        <v>153</v>
      </c>
      <c r="BH10">
        <v>2144</v>
      </c>
      <c r="BI10">
        <v>0</v>
      </c>
      <c r="BJ10">
        <f t="shared" si="17"/>
        <v>2297</v>
      </c>
      <c r="BK10">
        <v>0</v>
      </c>
      <c r="BL10">
        <f t="shared" si="18"/>
        <v>2297</v>
      </c>
      <c r="BM10">
        <v>2</v>
      </c>
      <c r="BN10">
        <f t="shared" si="19"/>
        <v>5</v>
      </c>
      <c r="BO10">
        <f t="shared" si="20"/>
        <v>1148.5</v>
      </c>
      <c r="BP10" t="s">
        <v>22</v>
      </c>
      <c r="BQ10">
        <v>820</v>
      </c>
      <c r="BR10">
        <v>26</v>
      </c>
      <c r="BS10">
        <v>0</v>
      </c>
      <c r="BT10">
        <f t="shared" si="21"/>
        <v>846</v>
      </c>
      <c r="BU10">
        <v>0</v>
      </c>
      <c r="BV10">
        <f t="shared" si="22"/>
        <v>846</v>
      </c>
      <c r="BW10">
        <v>11</v>
      </c>
      <c r="BX10">
        <f t="shared" si="23"/>
        <v>5</v>
      </c>
      <c r="BY10">
        <f t="shared" si="24"/>
        <v>76.909090909090907</v>
      </c>
      <c r="BZ10" t="s">
        <v>23</v>
      </c>
      <c r="CA10">
        <v>5932</v>
      </c>
    </row>
    <row r="11" spans="1:79" ht="17.25" customHeight="1" x14ac:dyDescent="0.3">
      <c r="A11" s="2">
        <v>44559</v>
      </c>
      <c r="B11" t="s">
        <v>44</v>
      </c>
      <c r="C11" t="s">
        <v>45</v>
      </c>
      <c r="D11" t="s">
        <v>27</v>
      </c>
      <c r="E11" t="s">
        <v>4</v>
      </c>
      <c r="F11">
        <v>198</v>
      </c>
      <c r="G11">
        <v>0</v>
      </c>
      <c r="H11">
        <v>0</v>
      </c>
      <c r="I11">
        <v>-5</v>
      </c>
      <c r="J11">
        <f t="shared" si="0"/>
        <v>193</v>
      </c>
      <c r="K11">
        <v>0</v>
      </c>
      <c r="L11">
        <f t="shared" si="1"/>
        <v>193</v>
      </c>
      <c r="M11">
        <v>15</v>
      </c>
      <c r="N11">
        <v>1</v>
      </c>
      <c r="O11">
        <f t="shared" si="2"/>
        <v>12.866666666666667</v>
      </c>
      <c r="P11" t="s">
        <v>15</v>
      </c>
      <c r="Q11">
        <v>204</v>
      </c>
      <c r="R11">
        <v>0</v>
      </c>
      <c r="S11">
        <v>0</v>
      </c>
      <c r="T11">
        <v>-24</v>
      </c>
      <c r="U11">
        <f t="shared" si="3"/>
        <v>180</v>
      </c>
      <c r="V11">
        <v>0</v>
      </c>
      <c r="W11">
        <f t="shared" si="4"/>
        <v>180</v>
      </c>
      <c r="X11">
        <v>6</v>
      </c>
      <c r="Y11">
        <v>2</v>
      </c>
      <c r="Z11">
        <f t="shared" si="5"/>
        <v>30</v>
      </c>
      <c r="AA11" t="s">
        <v>16</v>
      </c>
      <c r="AB11">
        <v>1938</v>
      </c>
      <c r="AC11">
        <v>0</v>
      </c>
      <c r="AE11">
        <v>-34</v>
      </c>
      <c r="AF11">
        <f t="shared" si="6"/>
        <v>1904</v>
      </c>
      <c r="AG11">
        <v>0</v>
      </c>
      <c r="AH11">
        <f t="shared" si="7"/>
        <v>1904</v>
      </c>
      <c r="AI11">
        <v>5</v>
      </c>
      <c r="AJ11">
        <f t="shared" si="8"/>
        <v>6</v>
      </c>
      <c r="AK11">
        <f t="shared" si="25"/>
        <v>380.8</v>
      </c>
      <c r="AL11" t="s">
        <v>19</v>
      </c>
      <c r="AM11">
        <v>2563</v>
      </c>
      <c r="AN11">
        <v>202</v>
      </c>
      <c r="AO11">
        <v>-10</v>
      </c>
      <c r="AP11">
        <f t="shared" si="9"/>
        <v>2755</v>
      </c>
      <c r="AQ11">
        <v>0</v>
      </c>
      <c r="AR11">
        <f t="shared" si="10"/>
        <v>2755</v>
      </c>
      <c r="AS11">
        <v>5</v>
      </c>
      <c r="AT11">
        <f t="shared" si="11"/>
        <v>6</v>
      </c>
      <c r="AU11">
        <f t="shared" si="12"/>
        <v>551</v>
      </c>
      <c r="AV11" t="s">
        <v>20</v>
      </c>
      <c r="AW11">
        <v>400</v>
      </c>
      <c r="AX11">
        <v>0</v>
      </c>
      <c r="AY11">
        <v>0</v>
      </c>
      <c r="AZ11">
        <f t="shared" si="13"/>
        <v>400</v>
      </c>
      <c r="BA11">
        <v>0</v>
      </c>
      <c r="BB11">
        <f t="shared" si="14"/>
        <v>400</v>
      </c>
      <c r="BC11">
        <v>3</v>
      </c>
      <c r="BD11">
        <f t="shared" si="15"/>
        <v>7</v>
      </c>
      <c r="BE11">
        <f t="shared" si="16"/>
        <v>133.33333333333334</v>
      </c>
      <c r="BF11" t="s">
        <v>21</v>
      </c>
      <c r="BG11">
        <v>92</v>
      </c>
      <c r="BH11">
        <v>973</v>
      </c>
      <c r="BI11">
        <v>0</v>
      </c>
      <c r="BJ11">
        <f t="shared" si="17"/>
        <v>1065</v>
      </c>
      <c r="BK11">
        <v>0</v>
      </c>
      <c r="BL11">
        <f t="shared" si="18"/>
        <v>1065</v>
      </c>
      <c r="BM11">
        <v>4</v>
      </c>
      <c r="BN11">
        <f t="shared" si="19"/>
        <v>5</v>
      </c>
      <c r="BO11">
        <f t="shared" si="20"/>
        <v>266.25</v>
      </c>
      <c r="BP11" t="s">
        <v>22</v>
      </c>
      <c r="BQ11">
        <v>572</v>
      </c>
      <c r="BR11">
        <v>0</v>
      </c>
      <c r="BS11">
        <v>-13</v>
      </c>
      <c r="BT11">
        <f t="shared" si="21"/>
        <v>559</v>
      </c>
      <c r="BU11">
        <v>0</v>
      </c>
      <c r="BV11">
        <f t="shared" si="22"/>
        <v>559</v>
      </c>
      <c r="BW11">
        <v>7</v>
      </c>
      <c r="BX11">
        <f t="shared" si="23"/>
        <v>5</v>
      </c>
      <c r="BY11">
        <f t="shared" si="24"/>
        <v>79.857142857142861</v>
      </c>
      <c r="BZ11" t="s">
        <v>23</v>
      </c>
      <c r="CA11">
        <v>7650</v>
      </c>
    </row>
    <row r="12" spans="1:79" ht="17.25" customHeight="1" x14ac:dyDescent="0.3">
      <c r="A12" s="2">
        <v>44559</v>
      </c>
      <c r="B12" t="s">
        <v>46</v>
      </c>
      <c r="C12" t="s">
        <v>47</v>
      </c>
      <c r="D12" t="s">
        <v>27</v>
      </c>
      <c r="E12" t="s">
        <v>4</v>
      </c>
      <c r="F12">
        <v>88</v>
      </c>
      <c r="G12">
        <v>0</v>
      </c>
      <c r="H12">
        <v>0</v>
      </c>
      <c r="I12">
        <v>0</v>
      </c>
      <c r="J12">
        <f t="shared" si="0"/>
        <v>88</v>
      </c>
      <c r="K12">
        <v>0</v>
      </c>
      <c r="L12">
        <f t="shared" si="1"/>
        <v>88</v>
      </c>
      <c r="M12">
        <v>3</v>
      </c>
      <c r="N12">
        <v>1</v>
      </c>
      <c r="O12">
        <f t="shared" si="2"/>
        <v>29.333333333333332</v>
      </c>
      <c r="P12" t="s">
        <v>15</v>
      </c>
      <c r="Q12">
        <v>240</v>
      </c>
      <c r="R12">
        <v>0</v>
      </c>
      <c r="S12">
        <v>0</v>
      </c>
      <c r="T12">
        <v>0</v>
      </c>
      <c r="U12">
        <f t="shared" si="3"/>
        <v>240</v>
      </c>
      <c r="V12">
        <v>0</v>
      </c>
      <c r="W12">
        <f t="shared" si="4"/>
        <v>240</v>
      </c>
      <c r="X12">
        <v>0</v>
      </c>
      <c r="Y12">
        <v>2</v>
      </c>
      <c r="Z12">
        <f t="shared" si="5"/>
        <v>0</v>
      </c>
      <c r="AA12" t="s">
        <v>16</v>
      </c>
      <c r="AB12">
        <v>6075</v>
      </c>
      <c r="AC12">
        <v>0</v>
      </c>
      <c r="AE12">
        <v>0</v>
      </c>
      <c r="AF12">
        <f t="shared" si="6"/>
        <v>6075</v>
      </c>
      <c r="AG12">
        <v>0</v>
      </c>
      <c r="AH12">
        <f t="shared" si="7"/>
        <v>6075</v>
      </c>
      <c r="AI12">
        <v>51</v>
      </c>
      <c r="AJ12">
        <f t="shared" si="8"/>
        <v>6</v>
      </c>
      <c r="AK12">
        <f t="shared" si="25"/>
        <v>119.11764705882354</v>
      </c>
      <c r="AL12" t="s">
        <v>19</v>
      </c>
      <c r="AM12">
        <v>412</v>
      </c>
      <c r="AN12">
        <v>510</v>
      </c>
      <c r="AO12">
        <v>0</v>
      </c>
      <c r="AP12">
        <f t="shared" si="9"/>
        <v>922</v>
      </c>
      <c r="AQ12">
        <v>0</v>
      </c>
      <c r="AR12">
        <f t="shared" si="10"/>
        <v>922</v>
      </c>
      <c r="AS12">
        <v>15</v>
      </c>
      <c r="AT12">
        <f t="shared" si="11"/>
        <v>6</v>
      </c>
      <c r="AU12">
        <f t="shared" si="12"/>
        <v>61.466666666666669</v>
      </c>
      <c r="AV12" t="s">
        <v>20</v>
      </c>
      <c r="AW12">
        <v>175</v>
      </c>
      <c r="AX12">
        <v>190</v>
      </c>
      <c r="AY12">
        <v>0</v>
      </c>
      <c r="AZ12">
        <f t="shared" si="13"/>
        <v>365</v>
      </c>
      <c r="BA12">
        <v>0</v>
      </c>
      <c r="BB12">
        <f t="shared" si="14"/>
        <v>365</v>
      </c>
      <c r="BC12">
        <v>7</v>
      </c>
      <c r="BD12">
        <f t="shared" si="15"/>
        <v>7</v>
      </c>
      <c r="BE12">
        <f t="shared" si="16"/>
        <v>52.142857142857146</v>
      </c>
      <c r="BF12" t="s">
        <v>21</v>
      </c>
      <c r="BG12">
        <v>236</v>
      </c>
      <c r="BH12">
        <v>3840</v>
      </c>
      <c r="BI12">
        <v>0</v>
      </c>
      <c r="BJ12">
        <f t="shared" si="17"/>
        <v>4076</v>
      </c>
      <c r="BK12">
        <v>0</v>
      </c>
      <c r="BL12">
        <f t="shared" si="18"/>
        <v>4076</v>
      </c>
      <c r="BM12">
        <v>36</v>
      </c>
      <c r="BN12">
        <f t="shared" si="19"/>
        <v>5</v>
      </c>
      <c r="BO12">
        <f t="shared" si="20"/>
        <v>113.22222222222223</v>
      </c>
      <c r="BP12" t="s">
        <v>22</v>
      </c>
      <c r="BQ12">
        <v>1921</v>
      </c>
      <c r="BR12">
        <v>200</v>
      </c>
      <c r="BS12">
        <v>-50</v>
      </c>
      <c r="BT12">
        <f t="shared" si="21"/>
        <v>2071</v>
      </c>
      <c r="BU12">
        <v>0</v>
      </c>
      <c r="BV12">
        <f t="shared" si="22"/>
        <v>2071</v>
      </c>
      <c r="BW12">
        <v>13</v>
      </c>
      <c r="BX12">
        <f t="shared" si="23"/>
        <v>5</v>
      </c>
      <c r="BY12">
        <f t="shared" si="24"/>
        <v>159.30769230769232</v>
      </c>
      <c r="BZ12" t="s">
        <v>23</v>
      </c>
      <c r="CA12">
        <v>8665</v>
      </c>
    </row>
    <row r="13" spans="1:79" ht="18" customHeight="1" x14ac:dyDescent="0.3">
      <c r="A13" s="2">
        <v>44559</v>
      </c>
      <c r="B13" t="s">
        <v>48</v>
      </c>
      <c r="C13" t="s">
        <v>49</v>
      </c>
      <c r="D13" t="s">
        <v>27</v>
      </c>
      <c r="E13" t="s">
        <v>4</v>
      </c>
      <c r="F13">
        <v>196</v>
      </c>
      <c r="G13">
        <v>0</v>
      </c>
      <c r="H13">
        <v>0</v>
      </c>
      <c r="I13">
        <v>0</v>
      </c>
      <c r="J13">
        <f t="shared" si="0"/>
        <v>196</v>
      </c>
      <c r="K13">
        <v>0</v>
      </c>
      <c r="L13">
        <f t="shared" si="1"/>
        <v>196</v>
      </c>
      <c r="M13">
        <v>5</v>
      </c>
      <c r="N13">
        <v>1</v>
      </c>
      <c r="O13">
        <f t="shared" si="2"/>
        <v>39.200000000000003</v>
      </c>
      <c r="P13" t="s">
        <v>15</v>
      </c>
      <c r="Q13">
        <v>86</v>
      </c>
      <c r="R13">
        <v>0</v>
      </c>
      <c r="S13">
        <v>0</v>
      </c>
      <c r="T13">
        <v>0</v>
      </c>
      <c r="U13">
        <f t="shared" si="3"/>
        <v>86</v>
      </c>
      <c r="V13">
        <v>0</v>
      </c>
      <c r="W13">
        <f t="shared" si="4"/>
        <v>86</v>
      </c>
      <c r="X13">
        <v>1</v>
      </c>
      <c r="Y13">
        <v>2</v>
      </c>
      <c r="Z13">
        <f t="shared" si="5"/>
        <v>86</v>
      </c>
      <c r="AA13" t="s">
        <v>16</v>
      </c>
      <c r="AB13">
        <v>376</v>
      </c>
      <c r="AC13">
        <v>0</v>
      </c>
      <c r="AE13">
        <v>-15</v>
      </c>
      <c r="AF13">
        <f t="shared" si="6"/>
        <v>361</v>
      </c>
      <c r="AG13">
        <v>0</v>
      </c>
      <c r="AH13">
        <f t="shared" si="7"/>
        <v>361</v>
      </c>
      <c r="AI13">
        <v>7</v>
      </c>
      <c r="AJ13">
        <f t="shared" si="8"/>
        <v>6</v>
      </c>
      <c r="AK13">
        <f>IFERROR(AH13/AI13,0)</f>
        <v>51.571428571428569</v>
      </c>
      <c r="AL13" t="s">
        <v>19</v>
      </c>
      <c r="AM13">
        <v>689</v>
      </c>
      <c r="AN13">
        <v>230</v>
      </c>
      <c r="AO13">
        <v>-44</v>
      </c>
      <c r="AP13">
        <f t="shared" si="9"/>
        <v>875</v>
      </c>
      <c r="AQ13">
        <v>0</v>
      </c>
      <c r="AR13">
        <f t="shared" si="10"/>
        <v>875</v>
      </c>
      <c r="AS13">
        <v>4</v>
      </c>
      <c r="AT13">
        <f t="shared" si="11"/>
        <v>6</v>
      </c>
      <c r="AU13">
        <f t="shared" si="12"/>
        <v>218.75</v>
      </c>
      <c r="AV13" t="s">
        <v>20</v>
      </c>
      <c r="AW13">
        <v>408</v>
      </c>
      <c r="AX13">
        <v>0</v>
      </c>
      <c r="AY13">
        <v>0</v>
      </c>
      <c r="AZ13">
        <f t="shared" si="13"/>
        <v>408</v>
      </c>
      <c r="BA13">
        <v>0</v>
      </c>
      <c r="BB13">
        <f t="shared" si="14"/>
        <v>408</v>
      </c>
      <c r="BC13">
        <v>1</v>
      </c>
      <c r="BD13">
        <f t="shared" si="15"/>
        <v>7</v>
      </c>
      <c r="BE13">
        <f t="shared" si="16"/>
        <v>408</v>
      </c>
      <c r="BF13" t="s">
        <v>21</v>
      </c>
      <c r="BG13">
        <v>37</v>
      </c>
      <c r="BH13">
        <v>310</v>
      </c>
      <c r="BI13">
        <v>0</v>
      </c>
      <c r="BJ13">
        <f t="shared" si="17"/>
        <v>347</v>
      </c>
      <c r="BK13">
        <v>0</v>
      </c>
      <c r="BL13">
        <f t="shared" si="18"/>
        <v>347</v>
      </c>
      <c r="BM13">
        <v>1</v>
      </c>
      <c r="BN13">
        <f t="shared" si="19"/>
        <v>5</v>
      </c>
      <c r="BO13">
        <f t="shared" si="20"/>
        <v>347</v>
      </c>
      <c r="BP13" t="s">
        <v>22</v>
      </c>
      <c r="BQ13">
        <v>484</v>
      </c>
      <c r="BR13">
        <v>1319</v>
      </c>
      <c r="BS13">
        <v>0</v>
      </c>
      <c r="BT13">
        <f t="shared" si="21"/>
        <v>1803</v>
      </c>
      <c r="BU13">
        <v>0</v>
      </c>
      <c r="BV13">
        <f t="shared" si="22"/>
        <v>1803</v>
      </c>
      <c r="BW13">
        <v>4</v>
      </c>
      <c r="BX13">
        <f t="shared" si="23"/>
        <v>5</v>
      </c>
      <c r="BY13">
        <f t="shared" si="24"/>
        <v>450.75</v>
      </c>
      <c r="BZ13" t="s">
        <v>23</v>
      </c>
      <c r="CA13">
        <v>4608</v>
      </c>
    </row>
    <row r="14" spans="1:79" ht="17.25" customHeight="1" x14ac:dyDescent="0.3">
      <c r="A14" s="2">
        <v>44559</v>
      </c>
      <c r="B14" t="s">
        <v>50</v>
      </c>
      <c r="C14" t="s">
        <v>51</v>
      </c>
      <c r="D14" t="s">
        <v>27</v>
      </c>
      <c r="E14" t="s">
        <v>4</v>
      </c>
      <c r="F14">
        <v>314</v>
      </c>
      <c r="G14">
        <v>0</v>
      </c>
      <c r="H14">
        <v>0</v>
      </c>
      <c r="I14">
        <v>0</v>
      </c>
      <c r="J14">
        <f t="shared" si="0"/>
        <v>314</v>
      </c>
      <c r="K14">
        <v>0</v>
      </c>
      <c r="L14">
        <f t="shared" si="1"/>
        <v>314</v>
      </c>
      <c r="M14">
        <v>5</v>
      </c>
      <c r="N14">
        <v>1</v>
      </c>
      <c r="O14">
        <f t="shared" si="2"/>
        <v>62.8</v>
      </c>
      <c r="P14" t="s">
        <v>15</v>
      </c>
      <c r="Q14">
        <v>196</v>
      </c>
      <c r="R14">
        <v>0</v>
      </c>
      <c r="S14">
        <v>0</v>
      </c>
      <c r="T14">
        <v>0</v>
      </c>
      <c r="U14">
        <f t="shared" si="3"/>
        <v>196</v>
      </c>
      <c r="V14">
        <v>0</v>
      </c>
      <c r="W14">
        <f t="shared" si="4"/>
        <v>196</v>
      </c>
      <c r="X14">
        <v>1</v>
      </c>
      <c r="Y14">
        <v>2</v>
      </c>
      <c r="Z14">
        <f t="shared" si="5"/>
        <v>196</v>
      </c>
      <c r="AA14" t="s">
        <v>16</v>
      </c>
      <c r="AB14">
        <v>879</v>
      </c>
      <c r="AC14">
        <v>0</v>
      </c>
      <c r="AE14">
        <v>0</v>
      </c>
      <c r="AF14">
        <f t="shared" si="6"/>
        <v>879</v>
      </c>
      <c r="AG14">
        <v>0</v>
      </c>
      <c r="AH14">
        <f t="shared" si="7"/>
        <v>879</v>
      </c>
      <c r="AI14">
        <v>8</v>
      </c>
      <c r="AJ14">
        <f t="shared" si="8"/>
        <v>6</v>
      </c>
      <c r="AK14">
        <f t="shared" si="25"/>
        <v>109.875</v>
      </c>
      <c r="AL14" t="s">
        <v>19</v>
      </c>
      <c r="AM14">
        <v>1068</v>
      </c>
      <c r="AN14">
        <v>130</v>
      </c>
      <c r="AO14">
        <v>-7</v>
      </c>
      <c r="AP14">
        <f t="shared" si="9"/>
        <v>1191</v>
      </c>
      <c r="AQ14">
        <v>0</v>
      </c>
      <c r="AR14">
        <f t="shared" si="10"/>
        <v>1191</v>
      </c>
      <c r="AS14">
        <v>17</v>
      </c>
      <c r="AT14">
        <f t="shared" si="11"/>
        <v>6</v>
      </c>
      <c r="AU14">
        <f t="shared" si="12"/>
        <v>70.058823529411768</v>
      </c>
      <c r="AV14" t="s">
        <v>20</v>
      </c>
      <c r="AW14">
        <v>309</v>
      </c>
      <c r="AX14">
        <v>0</v>
      </c>
      <c r="AY14">
        <v>0</v>
      </c>
      <c r="AZ14">
        <f t="shared" si="13"/>
        <v>309</v>
      </c>
      <c r="BA14">
        <v>0</v>
      </c>
      <c r="BB14">
        <f t="shared" si="14"/>
        <v>309</v>
      </c>
      <c r="BC14">
        <v>15</v>
      </c>
      <c r="BD14">
        <f t="shared" si="15"/>
        <v>7</v>
      </c>
      <c r="BE14">
        <f t="shared" si="16"/>
        <v>20.6</v>
      </c>
      <c r="BF14" t="s">
        <v>21</v>
      </c>
      <c r="BG14">
        <v>176</v>
      </c>
      <c r="BH14">
        <v>40</v>
      </c>
      <c r="BI14">
        <v>0</v>
      </c>
      <c r="BJ14">
        <f t="shared" si="17"/>
        <v>216</v>
      </c>
      <c r="BK14">
        <v>0</v>
      </c>
      <c r="BL14">
        <f t="shared" si="18"/>
        <v>216</v>
      </c>
      <c r="BM14">
        <v>4</v>
      </c>
      <c r="BN14">
        <f t="shared" si="19"/>
        <v>5</v>
      </c>
      <c r="BO14">
        <f t="shared" si="20"/>
        <v>54</v>
      </c>
      <c r="BP14" t="s">
        <v>22</v>
      </c>
      <c r="BQ14">
        <v>726</v>
      </c>
      <c r="BR14">
        <v>0</v>
      </c>
      <c r="BS14">
        <v>-57</v>
      </c>
      <c r="BT14">
        <f t="shared" si="21"/>
        <v>669</v>
      </c>
      <c r="BU14">
        <v>0</v>
      </c>
      <c r="BV14">
        <f t="shared" si="22"/>
        <v>669</v>
      </c>
      <c r="BW14">
        <v>6</v>
      </c>
      <c r="BX14">
        <f t="shared" si="23"/>
        <v>5</v>
      </c>
      <c r="BY14">
        <f t="shared" si="24"/>
        <v>111.5</v>
      </c>
      <c r="BZ14" t="s">
        <v>23</v>
      </c>
      <c r="CA14">
        <v>320</v>
      </c>
    </row>
    <row r="15" spans="1:79" ht="17.25" customHeight="1" x14ac:dyDescent="0.3">
      <c r="A15" s="2">
        <v>44559</v>
      </c>
      <c r="B15" t="s">
        <v>52</v>
      </c>
      <c r="C15" t="s">
        <v>53</v>
      </c>
      <c r="D15" t="s">
        <v>27</v>
      </c>
      <c r="E15" t="s">
        <v>4</v>
      </c>
      <c r="F15">
        <v>129</v>
      </c>
      <c r="G15">
        <v>0</v>
      </c>
      <c r="H15">
        <v>0</v>
      </c>
      <c r="I15">
        <v>0</v>
      </c>
      <c r="J15">
        <f t="shared" si="0"/>
        <v>129</v>
      </c>
      <c r="K15">
        <v>0</v>
      </c>
      <c r="L15">
        <f t="shared" si="1"/>
        <v>129</v>
      </c>
      <c r="M15">
        <v>3</v>
      </c>
      <c r="N15">
        <v>1</v>
      </c>
      <c r="O15">
        <f t="shared" si="2"/>
        <v>43</v>
      </c>
      <c r="P15" t="s">
        <v>15</v>
      </c>
      <c r="Q15">
        <v>179</v>
      </c>
      <c r="R15">
        <v>0</v>
      </c>
      <c r="S15">
        <v>0</v>
      </c>
      <c r="T15">
        <v>0</v>
      </c>
      <c r="U15">
        <f t="shared" si="3"/>
        <v>179</v>
      </c>
      <c r="V15">
        <v>0</v>
      </c>
      <c r="W15">
        <f t="shared" si="4"/>
        <v>179</v>
      </c>
      <c r="X15">
        <v>1</v>
      </c>
      <c r="Y15">
        <v>2</v>
      </c>
      <c r="Z15">
        <f t="shared" si="5"/>
        <v>179</v>
      </c>
      <c r="AA15" t="s">
        <v>16</v>
      </c>
      <c r="AB15">
        <v>1607</v>
      </c>
      <c r="AC15">
        <v>0</v>
      </c>
      <c r="AE15">
        <v>0</v>
      </c>
      <c r="AF15">
        <f t="shared" si="6"/>
        <v>1607</v>
      </c>
      <c r="AG15">
        <v>0</v>
      </c>
      <c r="AH15">
        <f t="shared" si="7"/>
        <v>1607</v>
      </c>
      <c r="AI15">
        <v>26</v>
      </c>
      <c r="AJ15">
        <f t="shared" si="8"/>
        <v>6</v>
      </c>
      <c r="AK15">
        <f t="shared" si="25"/>
        <v>61.807692307692307</v>
      </c>
      <c r="AL15" t="s">
        <v>19</v>
      </c>
      <c r="AM15">
        <v>953</v>
      </c>
      <c r="AN15">
        <v>160</v>
      </c>
      <c r="AO15">
        <v>0</v>
      </c>
      <c r="AP15">
        <f t="shared" si="9"/>
        <v>1113</v>
      </c>
      <c r="AQ15">
        <v>0</v>
      </c>
      <c r="AR15">
        <f t="shared" si="10"/>
        <v>1113</v>
      </c>
      <c r="AS15">
        <v>7</v>
      </c>
      <c r="AT15">
        <f t="shared" si="11"/>
        <v>6</v>
      </c>
      <c r="AU15">
        <f t="shared" si="12"/>
        <v>159</v>
      </c>
      <c r="AV15" t="s">
        <v>20</v>
      </c>
      <c r="AW15">
        <v>297</v>
      </c>
      <c r="AX15">
        <v>0</v>
      </c>
      <c r="AY15">
        <v>0</v>
      </c>
      <c r="AZ15">
        <f t="shared" si="13"/>
        <v>297</v>
      </c>
      <c r="BA15">
        <v>0</v>
      </c>
      <c r="BB15">
        <f t="shared" si="14"/>
        <v>297</v>
      </c>
      <c r="BC15">
        <v>2</v>
      </c>
      <c r="BD15">
        <f t="shared" si="15"/>
        <v>7</v>
      </c>
      <c r="BE15">
        <f t="shared" si="16"/>
        <v>148.5</v>
      </c>
      <c r="BF15" t="s">
        <v>21</v>
      </c>
      <c r="BG15">
        <v>164</v>
      </c>
      <c r="BH15">
        <v>500</v>
      </c>
      <c r="BI15">
        <v>0</v>
      </c>
      <c r="BJ15">
        <f t="shared" si="17"/>
        <v>664</v>
      </c>
      <c r="BK15">
        <v>0</v>
      </c>
      <c r="BL15">
        <f t="shared" si="18"/>
        <v>664</v>
      </c>
      <c r="BM15">
        <v>3</v>
      </c>
      <c r="BN15">
        <f t="shared" si="19"/>
        <v>5</v>
      </c>
      <c r="BO15">
        <f t="shared" si="20"/>
        <v>221.33333333333334</v>
      </c>
      <c r="BP15" t="s">
        <v>22</v>
      </c>
      <c r="BQ15">
        <v>375</v>
      </c>
      <c r="BR15">
        <v>220</v>
      </c>
      <c r="BS15">
        <v>-47</v>
      </c>
      <c r="BT15">
        <f t="shared" si="21"/>
        <v>548</v>
      </c>
      <c r="BU15">
        <v>0</v>
      </c>
      <c r="BV15">
        <f t="shared" si="22"/>
        <v>548</v>
      </c>
      <c r="BW15">
        <v>20</v>
      </c>
      <c r="BX15">
        <f t="shared" si="23"/>
        <v>5</v>
      </c>
      <c r="BY15">
        <f t="shared" si="24"/>
        <v>27.4</v>
      </c>
      <c r="BZ15" t="s">
        <v>23</v>
      </c>
      <c r="CA15">
        <v>6498</v>
      </c>
    </row>
    <row r="16" spans="1:79" ht="17.25" customHeight="1" x14ac:dyDescent="0.3">
      <c r="A16" s="2">
        <v>44559</v>
      </c>
      <c r="B16" t="s">
        <v>54</v>
      </c>
      <c r="C16" t="s">
        <v>55</v>
      </c>
      <c r="D16" t="s">
        <v>27</v>
      </c>
      <c r="E16" t="s">
        <v>4</v>
      </c>
      <c r="F16">
        <v>282</v>
      </c>
      <c r="G16">
        <v>0</v>
      </c>
      <c r="H16">
        <v>0</v>
      </c>
      <c r="I16">
        <v>0</v>
      </c>
      <c r="J16">
        <f t="shared" si="0"/>
        <v>282</v>
      </c>
      <c r="K16">
        <v>102</v>
      </c>
      <c r="L16">
        <f t="shared" si="1"/>
        <v>384</v>
      </c>
      <c r="M16">
        <v>18</v>
      </c>
      <c r="N16">
        <v>1</v>
      </c>
      <c r="O16">
        <f t="shared" si="2"/>
        <v>21.333333333333332</v>
      </c>
      <c r="P16" t="s">
        <v>15</v>
      </c>
      <c r="Q16">
        <v>189</v>
      </c>
      <c r="R16">
        <v>0</v>
      </c>
      <c r="S16">
        <v>0</v>
      </c>
      <c r="T16">
        <v>0</v>
      </c>
      <c r="U16">
        <f t="shared" si="3"/>
        <v>189</v>
      </c>
      <c r="V16">
        <v>0</v>
      </c>
      <c r="W16">
        <f t="shared" si="4"/>
        <v>189</v>
      </c>
      <c r="X16">
        <v>1</v>
      </c>
      <c r="Y16">
        <v>2</v>
      </c>
      <c r="Z16">
        <f t="shared" si="5"/>
        <v>189</v>
      </c>
      <c r="AA16" t="s">
        <v>16</v>
      </c>
      <c r="AB16">
        <v>489</v>
      </c>
      <c r="AC16">
        <v>0</v>
      </c>
      <c r="AE16">
        <v>-3</v>
      </c>
      <c r="AF16">
        <f t="shared" si="6"/>
        <v>486</v>
      </c>
      <c r="AG16">
        <v>0</v>
      </c>
      <c r="AH16">
        <f t="shared" si="7"/>
        <v>486</v>
      </c>
      <c r="AI16">
        <v>10</v>
      </c>
      <c r="AJ16">
        <f t="shared" si="8"/>
        <v>6</v>
      </c>
      <c r="AK16">
        <f t="shared" si="25"/>
        <v>48.6</v>
      </c>
      <c r="AL16" t="s">
        <v>19</v>
      </c>
      <c r="AM16">
        <v>1503</v>
      </c>
      <c r="AN16">
        <v>231</v>
      </c>
      <c r="AO16">
        <v>-10</v>
      </c>
      <c r="AP16">
        <f t="shared" si="9"/>
        <v>1724</v>
      </c>
      <c r="AQ16">
        <v>0</v>
      </c>
      <c r="AR16">
        <f t="shared" si="10"/>
        <v>1724</v>
      </c>
      <c r="AS16">
        <v>12</v>
      </c>
      <c r="AT16">
        <f t="shared" si="11"/>
        <v>6</v>
      </c>
      <c r="AU16">
        <f t="shared" si="12"/>
        <v>143.66666666666666</v>
      </c>
      <c r="AV16" t="s">
        <v>20</v>
      </c>
      <c r="AW16">
        <v>351</v>
      </c>
      <c r="AX16">
        <v>0</v>
      </c>
      <c r="AY16">
        <v>-17</v>
      </c>
      <c r="AZ16">
        <f t="shared" si="13"/>
        <v>334</v>
      </c>
      <c r="BA16">
        <v>0</v>
      </c>
      <c r="BB16">
        <f t="shared" si="14"/>
        <v>334</v>
      </c>
      <c r="BC16">
        <v>3</v>
      </c>
      <c r="BD16">
        <f t="shared" si="15"/>
        <v>7</v>
      </c>
      <c r="BE16">
        <f t="shared" si="16"/>
        <v>111.33333333333333</v>
      </c>
      <c r="BF16" t="s">
        <v>21</v>
      </c>
      <c r="BG16">
        <v>311</v>
      </c>
      <c r="BH16">
        <v>0</v>
      </c>
      <c r="BI16">
        <v>0</v>
      </c>
      <c r="BJ16">
        <f t="shared" si="17"/>
        <v>311</v>
      </c>
      <c r="BK16">
        <v>0</v>
      </c>
      <c r="BL16">
        <f t="shared" si="18"/>
        <v>311</v>
      </c>
      <c r="BM16">
        <v>4</v>
      </c>
      <c r="BN16">
        <f t="shared" si="19"/>
        <v>5</v>
      </c>
      <c r="BO16">
        <f t="shared" si="20"/>
        <v>77.75</v>
      </c>
      <c r="BP16" t="s">
        <v>22</v>
      </c>
      <c r="BQ16">
        <v>332</v>
      </c>
      <c r="BR16">
        <v>0</v>
      </c>
      <c r="BS16">
        <v>0</v>
      </c>
      <c r="BT16">
        <f t="shared" si="21"/>
        <v>332</v>
      </c>
      <c r="BU16">
        <v>0</v>
      </c>
      <c r="BV16">
        <f t="shared" si="22"/>
        <v>332</v>
      </c>
      <c r="BW16">
        <v>3</v>
      </c>
      <c r="BX16">
        <f t="shared" si="23"/>
        <v>5</v>
      </c>
      <c r="BY16">
        <f t="shared" si="24"/>
        <v>110.66666666666667</v>
      </c>
      <c r="BZ16" t="s">
        <v>23</v>
      </c>
      <c r="CA16">
        <v>18552</v>
      </c>
    </row>
    <row r="17" spans="1:79" ht="17.25" customHeight="1" x14ac:dyDescent="0.3">
      <c r="A17" s="2">
        <v>44559</v>
      </c>
      <c r="B17" t="s">
        <v>56</v>
      </c>
      <c r="C17" t="s">
        <v>57</v>
      </c>
      <c r="D17" t="s">
        <v>27</v>
      </c>
      <c r="E17" t="s">
        <v>4</v>
      </c>
      <c r="F17">
        <v>134</v>
      </c>
      <c r="G17">
        <v>0</v>
      </c>
      <c r="H17">
        <v>0</v>
      </c>
      <c r="I17">
        <v>-25</v>
      </c>
      <c r="J17">
        <f t="shared" si="0"/>
        <v>109</v>
      </c>
      <c r="K17">
        <v>204</v>
      </c>
      <c r="L17">
        <f t="shared" si="1"/>
        <v>313</v>
      </c>
      <c r="M17">
        <v>26</v>
      </c>
      <c r="N17">
        <v>1</v>
      </c>
      <c r="O17">
        <f t="shared" si="2"/>
        <v>12.038461538461538</v>
      </c>
      <c r="P17" t="s">
        <v>15</v>
      </c>
      <c r="Q17">
        <v>182</v>
      </c>
      <c r="R17">
        <v>0</v>
      </c>
      <c r="S17">
        <v>0</v>
      </c>
      <c r="T17">
        <v>0</v>
      </c>
      <c r="U17">
        <f t="shared" si="3"/>
        <v>182</v>
      </c>
      <c r="V17">
        <v>0</v>
      </c>
      <c r="W17">
        <f t="shared" si="4"/>
        <v>182</v>
      </c>
      <c r="X17">
        <v>3</v>
      </c>
      <c r="Y17">
        <v>2</v>
      </c>
      <c r="Z17">
        <f t="shared" si="5"/>
        <v>60.666666666666664</v>
      </c>
      <c r="AA17" t="s">
        <v>16</v>
      </c>
      <c r="AB17">
        <v>2033</v>
      </c>
      <c r="AC17">
        <v>1530</v>
      </c>
      <c r="AE17">
        <v>0</v>
      </c>
      <c r="AF17">
        <f t="shared" si="6"/>
        <v>3563</v>
      </c>
      <c r="AG17">
        <v>0</v>
      </c>
      <c r="AH17">
        <f t="shared" si="7"/>
        <v>3563</v>
      </c>
      <c r="AI17">
        <v>16</v>
      </c>
      <c r="AJ17">
        <f t="shared" si="8"/>
        <v>6</v>
      </c>
      <c r="AK17">
        <f t="shared" si="25"/>
        <v>222.6875</v>
      </c>
      <c r="AL17" t="s">
        <v>19</v>
      </c>
      <c r="AM17">
        <v>1237</v>
      </c>
      <c r="AN17">
        <v>59</v>
      </c>
      <c r="AO17">
        <v>-66</v>
      </c>
      <c r="AP17">
        <f t="shared" si="9"/>
        <v>1230</v>
      </c>
      <c r="AQ17">
        <v>0</v>
      </c>
      <c r="AR17">
        <f t="shared" si="10"/>
        <v>1230</v>
      </c>
      <c r="AS17">
        <v>14</v>
      </c>
      <c r="AT17">
        <f t="shared" si="11"/>
        <v>6</v>
      </c>
      <c r="AU17">
        <f t="shared" si="12"/>
        <v>87.857142857142861</v>
      </c>
      <c r="AV17" t="s">
        <v>20</v>
      </c>
      <c r="AW17">
        <v>220</v>
      </c>
      <c r="AX17">
        <v>0</v>
      </c>
      <c r="AY17">
        <v>-17</v>
      </c>
      <c r="AZ17">
        <f t="shared" si="13"/>
        <v>203</v>
      </c>
      <c r="BA17">
        <v>0</v>
      </c>
      <c r="BB17">
        <f t="shared" si="14"/>
        <v>203</v>
      </c>
      <c r="BC17">
        <v>3</v>
      </c>
      <c r="BD17">
        <f t="shared" si="15"/>
        <v>7</v>
      </c>
      <c r="BE17">
        <f t="shared" si="16"/>
        <v>67.666666666666671</v>
      </c>
      <c r="BF17" t="s">
        <v>21</v>
      </c>
      <c r="BG17">
        <v>181</v>
      </c>
      <c r="BH17">
        <v>0</v>
      </c>
      <c r="BI17">
        <v>0</v>
      </c>
      <c r="BJ17">
        <f t="shared" si="17"/>
        <v>181</v>
      </c>
      <c r="BK17">
        <v>0</v>
      </c>
      <c r="BL17">
        <f t="shared" si="18"/>
        <v>181</v>
      </c>
      <c r="BM17">
        <v>5</v>
      </c>
      <c r="BN17">
        <f t="shared" si="19"/>
        <v>5</v>
      </c>
      <c r="BO17">
        <f t="shared" si="20"/>
        <v>36.200000000000003</v>
      </c>
      <c r="BP17" t="s">
        <v>22</v>
      </c>
      <c r="BQ17">
        <v>382</v>
      </c>
      <c r="BR17">
        <v>0</v>
      </c>
      <c r="BS17">
        <v>0</v>
      </c>
      <c r="BT17">
        <f t="shared" si="21"/>
        <v>382</v>
      </c>
      <c r="BU17">
        <v>0</v>
      </c>
      <c r="BV17">
        <f t="shared" si="22"/>
        <v>382</v>
      </c>
      <c r="BW17">
        <v>3</v>
      </c>
      <c r="BX17">
        <f t="shared" si="23"/>
        <v>5</v>
      </c>
      <c r="BY17">
        <f t="shared" si="24"/>
        <v>127.33333333333333</v>
      </c>
      <c r="BZ17" t="s">
        <v>23</v>
      </c>
      <c r="CA17">
        <v>9713</v>
      </c>
    </row>
    <row r="18" spans="1:79" ht="17.25" customHeight="1" x14ac:dyDescent="0.3">
      <c r="A18" s="2">
        <v>44559</v>
      </c>
      <c r="B18" t="s">
        <v>58</v>
      </c>
      <c r="C18" t="s">
        <v>59</v>
      </c>
      <c r="D18" t="s">
        <v>27</v>
      </c>
      <c r="E18" t="s">
        <v>4</v>
      </c>
      <c r="F18">
        <v>45</v>
      </c>
      <c r="G18">
        <v>0</v>
      </c>
      <c r="H18">
        <v>0</v>
      </c>
      <c r="I18">
        <v>0</v>
      </c>
      <c r="J18">
        <f t="shared" si="0"/>
        <v>45</v>
      </c>
      <c r="K18">
        <v>0</v>
      </c>
      <c r="L18">
        <f t="shared" si="1"/>
        <v>45</v>
      </c>
      <c r="M18">
        <v>2</v>
      </c>
      <c r="N18">
        <v>1</v>
      </c>
      <c r="O18">
        <f t="shared" si="2"/>
        <v>22.5</v>
      </c>
      <c r="P18" t="s">
        <v>15</v>
      </c>
      <c r="Q18">
        <v>117</v>
      </c>
      <c r="R18">
        <v>0</v>
      </c>
      <c r="S18">
        <v>0</v>
      </c>
      <c r="T18">
        <v>0</v>
      </c>
      <c r="U18">
        <f t="shared" si="3"/>
        <v>117</v>
      </c>
      <c r="V18">
        <v>0</v>
      </c>
      <c r="W18">
        <f t="shared" si="4"/>
        <v>117</v>
      </c>
      <c r="X18">
        <v>0</v>
      </c>
      <c r="Y18">
        <v>2</v>
      </c>
      <c r="Z18">
        <f t="shared" si="5"/>
        <v>0</v>
      </c>
      <c r="AA18" t="s">
        <v>16</v>
      </c>
      <c r="AB18">
        <v>381</v>
      </c>
      <c r="AC18">
        <v>0</v>
      </c>
      <c r="AE18">
        <v>0</v>
      </c>
      <c r="AF18">
        <f t="shared" si="6"/>
        <v>381</v>
      </c>
      <c r="AG18">
        <v>0</v>
      </c>
      <c r="AH18">
        <f t="shared" si="7"/>
        <v>381</v>
      </c>
      <c r="AI18">
        <v>4</v>
      </c>
      <c r="AJ18">
        <f t="shared" si="8"/>
        <v>6</v>
      </c>
      <c r="AK18">
        <f t="shared" si="25"/>
        <v>95.25</v>
      </c>
      <c r="AL18" t="s">
        <v>19</v>
      </c>
      <c r="AM18">
        <v>49</v>
      </c>
      <c r="AN18">
        <v>0</v>
      </c>
      <c r="AO18">
        <v>0</v>
      </c>
      <c r="AP18">
        <f t="shared" si="9"/>
        <v>49</v>
      </c>
      <c r="AQ18">
        <v>0</v>
      </c>
      <c r="AR18">
        <f t="shared" si="10"/>
        <v>49</v>
      </c>
      <c r="AS18">
        <v>3</v>
      </c>
      <c r="AT18">
        <f t="shared" si="11"/>
        <v>6</v>
      </c>
      <c r="AU18">
        <f t="shared" si="12"/>
        <v>16.333333333333332</v>
      </c>
      <c r="AV18" t="s">
        <v>20</v>
      </c>
      <c r="AW18">
        <v>109</v>
      </c>
      <c r="AX18">
        <v>0</v>
      </c>
      <c r="AY18">
        <v>0</v>
      </c>
      <c r="AZ18">
        <f t="shared" si="13"/>
        <v>109</v>
      </c>
      <c r="BA18">
        <v>0</v>
      </c>
      <c r="BB18">
        <f t="shared" si="14"/>
        <v>109</v>
      </c>
      <c r="BC18">
        <v>2</v>
      </c>
      <c r="BD18">
        <f t="shared" si="15"/>
        <v>7</v>
      </c>
      <c r="BE18">
        <f t="shared" si="16"/>
        <v>54.5</v>
      </c>
      <c r="BF18" t="s">
        <v>21</v>
      </c>
      <c r="BG18">
        <v>63</v>
      </c>
      <c r="BH18">
        <v>40</v>
      </c>
      <c r="BI18">
        <v>0</v>
      </c>
      <c r="BJ18">
        <f t="shared" si="17"/>
        <v>103</v>
      </c>
      <c r="BK18">
        <v>0</v>
      </c>
      <c r="BL18">
        <f t="shared" si="18"/>
        <v>103</v>
      </c>
      <c r="BM18">
        <v>1</v>
      </c>
      <c r="BN18">
        <f t="shared" si="19"/>
        <v>5</v>
      </c>
      <c r="BO18">
        <f t="shared" si="20"/>
        <v>103</v>
      </c>
      <c r="BP18" t="s">
        <v>22</v>
      </c>
      <c r="BQ18">
        <v>94</v>
      </c>
      <c r="BR18">
        <v>0</v>
      </c>
      <c r="BS18">
        <v>0</v>
      </c>
      <c r="BT18">
        <f t="shared" si="21"/>
        <v>94</v>
      </c>
      <c r="BU18">
        <v>0</v>
      </c>
      <c r="BV18">
        <f t="shared" si="22"/>
        <v>94</v>
      </c>
      <c r="BW18">
        <v>0</v>
      </c>
      <c r="BX18">
        <f t="shared" si="23"/>
        <v>5</v>
      </c>
      <c r="BY18">
        <f t="shared" si="24"/>
        <v>0</v>
      </c>
      <c r="BZ18" t="s">
        <v>23</v>
      </c>
      <c r="CA18">
        <v>0</v>
      </c>
    </row>
    <row r="19" spans="1:79" ht="17.25" customHeight="1" x14ac:dyDescent="0.3">
      <c r="A19" s="2">
        <v>44559</v>
      </c>
      <c r="B19" t="s">
        <v>60</v>
      </c>
      <c r="C19" t="s">
        <v>61</v>
      </c>
      <c r="D19" t="s">
        <v>27</v>
      </c>
      <c r="E19" t="s">
        <v>4</v>
      </c>
      <c r="F19">
        <v>170</v>
      </c>
      <c r="G19">
        <v>0</v>
      </c>
      <c r="H19">
        <v>0</v>
      </c>
      <c r="I19">
        <v>0</v>
      </c>
      <c r="J19">
        <f t="shared" si="0"/>
        <v>170</v>
      </c>
      <c r="K19">
        <v>0</v>
      </c>
      <c r="L19">
        <f t="shared" si="1"/>
        <v>170</v>
      </c>
      <c r="M19">
        <v>3</v>
      </c>
      <c r="N19">
        <v>1</v>
      </c>
      <c r="O19">
        <f t="shared" si="2"/>
        <v>56.666666666666664</v>
      </c>
      <c r="P19" t="s">
        <v>15</v>
      </c>
      <c r="Q19">
        <v>116</v>
      </c>
      <c r="R19">
        <v>0</v>
      </c>
      <c r="S19">
        <v>0</v>
      </c>
      <c r="T19">
        <v>0</v>
      </c>
      <c r="U19">
        <f t="shared" si="3"/>
        <v>116</v>
      </c>
      <c r="V19">
        <v>0</v>
      </c>
      <c r="W19">
        <f t="shared" si="4"/>
        <v>116</v>
      </c>
      <c r="X19">
        <v>0</v>
      </c>
      <c r="Y19">
        <v>2</v>
      </c>
      <c r="Z19">
        <f t="shared" si="5"/>
        <v>0</v>
      </c>
      <c r="AA19" t="s">
        <v>16</v>
      </c>
      <c r="AB19">
        <v>523</v>
      </c>
      <c r="AC19">
        <v>0</v>
      </c>
      <c r="AE19">
        <v>0</v>
      </c>
      <c r="AF19">
        <f t="shared" si="6"/>
        <v>523</v>
      </c>
      <c r="AG19">
        <v>0</v>
      </c>
      <c r="AH19">
        <f t="shared" si="7"/>
        <v>523</v>
      </c>
      <c r="AI19">
        <v>14</v>
      </c>
      <c r="AJ19">
        <f t="shared" si="8"/>
        <v>6</v>
      </c>
      <c r="AK19">
        <f t="shared" si="25"/>
        <v>37.357142857142854</v>
      </c>
      <c r="AL19" t="s">
        <v>19</v>
      </c>
      <c r="AM19">
        <v>386</v>
      </c>
      <c r="AN19">
        <v>0</v>
      </c>
      <c r="AO19">
        <v>0</v>
      </c>
      <c r="AP19">
        <f t="shared" si="9"/>
        <v>386</v>
      </c>
      <c r="AQ19">
        <v>0</v>
      </c>
      <c r="AR19">
        <f t="shared" si="10"/>
        <v>386</v>
      </c>
      <c r="AS19">
        <v>5</v>
      </c>
      <c r="AT19">
        <f t="shared" si="11"/>
        <v>6</v>
      </c>
      <c r="AU19">
        <f t="shared" si="12"/>
        <v>77.2</v>
      </c>
      <c r="AV19" t="s">
        <v>20</v>
      </c>
      <c r="AW19">
        <v>406</v>
      </c>
      <c r="AX19">
        <v>0</v>
      </c>
      <c r="AY19">
        <v>0</v>
      </c>
      <c r="AZ19">
        <f t="shared" si="13"/>
        <v>406</v>
      </c>
      <c r="BA19">
        <v>0</v>
      </c>
      <c r="BB19">
        <f t="shared" si="14"/>
        <v>406</v>
      </c>
      <c r="BC19">
        <v>10</v>
      </c>
      <c r="BD19">
        <f t="shared" si="15"/>
        <v>7</v>
      </c>
      <c r="BE19">
        <f t="shared" si="16"/>
        <v>40.6</v>
      </c>
      <c r="BF19" t="s">
        <v>21</v>
      </c>
      <c r="BG19">
        <v>126</v>
      </c>
      <c r="BH19">
        <v>0</v>
      </c>
      <c r="BI19">
        <v>0</v>
      </c>
      <c r="BJ19">
        <f t="shared" si="17"/>
        <v>126</v>
      </c>
      <c r="BK19">
        <v>0</v>
      </c>
      <c r="BL19">
        <f t="shared" si="18"/>
        <v>126</v>
      </c>
      <c r="BM19">
        <v>1</v>
      </c>
      <c r="BN19">
        <f t="shared" si="19"/>
        <v>5</v>
      </c>
      <c r="BO19">
        <f t="shared" si="20"/>
        <v>126</v>
      </c>
      <c r="BP19" t="s">
        <v>22</v>
      </c>
      <c r="BQ19">
        <v>301</v>
      </c>
      <c r="BR19">
        <v>0</v>
      </c>
      <c r="BS19">
        <v>-4</v>
      </c>
      <c r="BT19">
        <f t="shared" si="21"/>
        <v>297</v>
      </c>
      <c r="BU19">
        <v>0</v>
      </c>
      <c r="BV19">
        <f t="shared" si="22"/>
        <v>297</v>
      </c>
      <c r="BW19">
        <v>3</v>
      </c>
      <c r="BX19">
        <f t="shared" si="23"/>
        <v>5</v>
      </c>
      <c r="BY19">
        <f t="shared" si="24"/>
        <v>99</v>
      </c>
      <c r="BZ19" t="s">
        <v>23</v>
      </c>
      <c r="CA19">
        <v>1477</v>
      </c>
    </row>
    <row r="20" spans="1:79" ht="17.25" customHeight="1" x14ac:dyDescent="0.3">
      <c r="A20" s="2">
        <v>44559</v>
      </c>
      <c r="B20" t="s">
        <v>62</v>
      </c>
      <c r="C20" t="s">
        <v>63</v>
      </c>
      <c r="D20" t="s">
        <v>27</v>
      </c>
      <c r="E20" t="s">
        <v>4</v>
      </c>
      <c r="F20">
        <v>1005</v>
      </c>
      <c r="G20">
        <v>0</v>
      </c>
      <c r="H20">
        <v>0</v>
      </c>
      <c r="I20">
        <v>-15</v>
      </c>
      <c r="J20">
        <f t="shared" si="0"/>
        <v>990</v>
      </c>
      <c r="K20">
        <v>0</v>
      </c>
      <c r="L20">
        <f t="shared" si="1"/>
        <v>990</v>
      </c>
      <c r="M20">
        <v>77</v>
      </c>
      <c r="N20">
        <v>1</v>
      </c>
      <c r="O20">
        <f t="shared" si="2"/>
        <v>12.857142857142858</v>
      </c>
      <c r="P20" t="s">
        <v>15</v>
      </c>
      <c r="Q20">
        <v>935</v>
      </c>
      <c r="R20">
        <v>0</v>
      </c>
      <c r="S20">
        <v>0</v>
      </c>
      <c r="T20">
        <v>-20</v>
      </c>
      <c r="U20">
        <f t="shared" si="3"/>
        <v>915</v>
      </c>
      <c r="V20">
        <v>0</v>
      </c>
      <c r="W20">
        <f t="shared" si="4"/>
        <v>915</v>
      </c>
      <c r="X20">
        <v>22</v>
      </c>
      <c r="Y20">
        <v>2</v>
      </c>
      <c r="Z20">
        <f t="shared" si="5"/>
        <v>41.590909090909093</v>
      </c>
      <c r="AA20" t="s">
        <v>16</v>
      </c>
      <c r="AB20">
        <v>17397</v>
      </c>
      <c r="AC20">
        <v>0</v>
      </c>
      <c r="AE20">
        <v>-100</v>
      </c>
      <c r="AF20">
        <f t="shared" si="6"/>
        <v>17297</v>
      </c>
      <c r="AG20">
        <v>0</v>
      </c>
      <c r="AH20">
        <f t="shared" si="7"/>
        <v>17297</v>
      </c>
      <c r="AI20">
        <v>395</v>
      </c>
      <c r="AJ20">
        <f t="shared" si="8"/>
        <v>6</v>
      </c>
      <c r="AK20">
        <f t="shared" si="25"/>
        <v>43.789873417721516</v>
      </c>
      <c r="AL20" t="s">
        <v>19</v>
      </c>
      <c r="AM20">
        <v>3077</v>
      </c>
      <c r="AN20">
        <v>70</v>
      </c>
      <c r="AO20">
        <v>-35</v>
      </c>
      <c r="AP20">
        <f t="shared" si="9"/>
        <v>3112</v>
      </c>
      <c r="AQ20">
        <v>0</v>
      </c>
      <c r="AR20">
        <f t="shared" si="10"/>
        <v>3112</v>
      </c>
      <c r="AS20">
        <v>63</v>
      </c>
      <c r="AT20">
        <f t="shared" si="11"/>
        <v>6</v>
      </c>
      <c r="AU20">
        <f t="shared" si="12"/>
        <v>49.396825396825399</v>
      </c>
      <c r="AV20" t="s">
        <v>20</v>
      </c>
      <c r="AW20">
        <v>3306</v>
      </c>
      <c r="AX20">
        <v>0</v>
      </c>
      <c r="AY20">
        <v>-30</v>
      </c>
      <c r="AZ20">
        <f t="shared" si="13"/>
        <v>3276</v>
      </c>
      <c r="BA20">
        <v>0</v>
      </c>
      <c r="BB20">
        <f t="shared" si="14"/>
        <v>3276</v>
      </c>
      <c r="BC20">
        <v>91</v>
      </c>
      <c r="BD20">
        <f t="shared" si="15"/>
        <v>7</v>
      </c>
      <c r="BE20">
        <f t="shared" si="16"/>
        <v>36</v>
      </c>
      <c r="BF20" t="s">
        <v>21</v>
      </c>
      <c r="BG20">
        <v>1255</v>
      </c>
      <c r="BH20">
        <v>0</v>
      </c>
      <c r="BI20">
        <v>-20</v>
      </c>
      <c r="BJ20">
        <f t="shared" si="17"/>
        <v>1235</v>
      </c>
      <c r="BK20">
        <v>0</v>
      </c>
      <c r="BL20">
        <f t="shared" si="18"/>
        <v>1235</v>
      </c>
      <c r="BM20">
        <v>39</v>
      </c>
      <c r="BN20">
        <f t="shared" si="19"/>
        <v>5</v>
      </c>
      <c r="BO20">
        <f t="shared" si="20"/>
        <v>31.666666666666668</v>
      </c>
      <c r="BP20" t="s">
        <v>22</v>
      </c>
      <c r="BQ20">
        <v>1999</v>
      </c>
      <c r="BR20">
        <v>0</v>
      </c>
      <c r="BS20">
        <v>0</v>
      </c>
      <c r="BT20">
        <f t="shared" si="21"/>
        <v>1999</v>
      </c>
      <c r="BU20">
        <v>0</v>
      </c>
      <c r="BV20">
        <f t="shared" si="22"/>
        <v>1999</v>
      </c>
      <c r="BW20">
        <v>17</v>
      </c>
      <c r="BX20">
        <f t="shared" si="23"/>
        <v>5</v>
      </c>
      <c r="BY20">
        <f t="shared" si="24"/>
        <v>117.58823529411765</v>
      </c>
      <c r="BZ20" t="s">
        <v>23</v>
      </c>
      <c r="CA20">
        <v>4800</v>
      </c>
    </row>
    <row r="21" spans="1:79" ht="17.25" customHeight="1" x14ac:dyDescent="0.3">
      <c r="A21" s="2">
        <v>44559</v>
      </c>
      <c r="B21" t="s">
        <v>64</v>
      </c>
      <c r="C21" t="s">
        <v>65</v>
      </c>
      <c r="D21" t="s">
        <v>27</v>
      </c>
      <c r="E21" t="s">
        <v>4</v>
      </c>
      <c r="F21">
        <v>30970</v>
      </c>
      <c r="G21">
        <v>0</v>
      </c>
      <c r="H21">
        <v>0</v>
      </c>
      <c r="I21">
        <v>-2434</v>
      </c>
      <c r="J21">
        <f t="shared" si="0"/>
        <v>28536</v>
      </c>
      <c r="K21">
        <v>10596</v>
      </c>
      <c r="L21">
        <f t="shared" si="1"/>
        <v>39132</v>
      </c>
      <c r="M21">
        <v>4430</v>
      </c>
      <c r="N21">
        <v>1</v>
      </c>
      <c r="O21">
        <f t="shared" si="2"/>
        <v>8.8334085778781031</v>
      </c>
      <c r="P21" t="s">
        <v>15</v>
      </c>
      <c r="Q21">
        <v>13460</v>
      </c>
      <c r="R21">
        <v>0</v>
      </c>
      <c r="S21">
        <v>0</v>
      </c>
      <c r="T21">
        <v>-2120</v>
      </c>
      <c r="U21">
        <f t="shared" si="3"/>
        <v>11340</v>
      </c>
      <c r="V21">
        <v>0</v>
      </c>
      <c r="W21">
        <f t="shared" si="4"/>
        <v>11340</v>
      </c>
      <c r="X21">
        <v>598</v>
      </c>
      <c r="Y21">
        <v>2</v>
      </c>
      <c r="Z21">
        <f t="shared" si="5"/>
        <v>18.963210702341136</v>
      </c>
      <c r="AA21" t="s">
        <v>16</v>
      </c>
      <c r="AB21">
        <v>205080</v>
      </c>
      <c r="AC21">
        <v>0</v>
      </c>
      <c r="AE21">
        <v>-2960</v>
      </c>
      <c r="AF21">
        <f t="shared" si="6"/>
        <v>202120</v>
      </c>
      <c r="AG21">
        <v>30146</v>
      </c>
      <c r="AH21">
        <f t="shared" si="7"/>
        <v>232266</v>
      </c>
      <c r="AI21">
        <v>4976</v>
      </c>
      <c r="AJ21">
        <f t="shared" si="8"/>
        <v>6</v>
      </c>
      <c r="AK21">
        <f t="shared" si="25"/>
        <v>46.67725080385852</v>
      </c>
      <c r="AL21" t="s">
        <v>19</v>
      </c>
      <c r="AM21">
        <v>42543</v>
      </c>
      <c r="AN21">
        <v>2930</v>
      </c>
      <c r="AO21">
        <v>-616</v>
      </c>
      <c r="AP21">
        <f t="shared" si="9"/>
        <v>44857</v>
      </c>
      <c r="AQ21">
        <v>0</v>
      </c>
      <c r="AR21">
        <f t="shared" si="10"/>
        <v>44857</v>
      </c>
      <c r="AS21">
        <v>1243</v>
      </c>
      <c r="AT21">
        <f t="shared" si="11"/>
        <v>6</v>
      </c>
      <c r="AU21">
        <f t="shared" si="12"/>
        <v>36.087691069991955</v>
      </c>
      <c r="AV21" t="s">
        <v>20</v>
      </c>
      <c r="AW21">
        <v>114841</v>
      </c>
      <c r="AX21">
        <v>0</v>
      </c>
      <c r="AY21">
        <v>-5321</v>
      </c>
      <c r="AZ21">
        <f t="shared" si="13"/>
        <v>109520</v>
      </c>
      <c r="BA21">
        <v>9000</v>
      </c>
      <c r="BB21">
        <f t="shared" si="14"/>
        <v>118520</v>
      </c>
      <c r="BC21">
        <v>3376</v>
      </c>
      <c r="BD21">
        <f t="shared" si="15"/>
        <v>7</v>
      </c>
      <c r="BE21">
        <f t="shared" si="16"/>
        <v>35.106635071090047</v>
      </c>
      <c r="BF21" t="s">
        <v>21</v>
      </c>
      <c r="BG21">
        <v>22768</v>
      </c>
      <c r="BH21">
        <v>0</v>
      </c>
      <c r="BI21">
        <v>-331</v>
      </c>
      <c r="BJ21">
        <f t="shared" si="17"/>
        <v>22437</v>
      </c>
      <c r="BK21">
        <v>0</v>
      </c>
      <c r="BL21">
        <f t="shared" si="18"/>
        <v>22437</v>
      </c>
      <c r="BM21">
        <v>1370</v>
      </c>
      <c r="BN21">
        <f t="shared" si="19"/>
        <v>5</v>
      </c>
      <c r="BO21">
        <f>IFERROR(BL21/BM21,0)</f>
        <v>16.377372262773722</v>
      </c>
      <c r="BP21" t="s">
        <v>22</v>
      </c>
      <c r="BQ21">
        <v>57252</v>
      </c>
      <c r="BR21">
        <v>0</v>
      </c>
      <c r="BS21">
        <v>-3255</v>
      </c>
      <c r="BT21">
        <f t="shared" si="21"/>
        <v>53997</v>
      </c>
      <c r="BU21">
        <v>0</v>
      </c>
      <c r="BV21">
        <f t="shared" si="22"/>
        <v>53997</v>
      </c>
      <c r="BW21">
        <v>985</v>
      </c>
      <c r="BX21">
        <f t="shared" si="23"/>
        <v>5</v>
      </c>
      <c r="BY21">
        <f t="shared" si="24"/>
        <v>54.81928934010152</v>
      </c>
      <c r="BZ21" t="s">
        <v>23</v>
      </c>
      <c r="CA21">
        <v>104382</v>
      </c>
    </row>
    <row r="22" spans="1:79" ht="17.25" customHeight="1" x14ac:dyDescent="0.3">
      <c r="A22" s="2">
        <v>44559</v>
      </c>
      <c r="B22" t="s">
        <v>66</v>
      </c>
      <c r="C22" t="s">
        <v>67</v>
      </c>
      <c r="D22" t="s">
        <v>27</v>
      </c>
      <c r="E22" t="s">
        <v>4</v>
      </c>
      <c r="F22">
        <v>488</v>
      </c>
      <c r="G22">
        <v>179</v>
      </c>
      <c r="H22">
        <v>0</v>
      </c>
      <c r="I22">
        <v>0</v>
      </c>
      <c r="J22">
        <f t="shared" si="0"/>
        <v>667</v>
      </c>
      <c r="K22">
        <v>0</v>
      </c>
      <c r="L22">
        <f t="shared" si="1"/>
        <v>667</v>
      </c>
      <c r="M22">
        <v>14</v>
      </c>
      <c r="N22">
        <v>1</v>
      </c>
      <c r="O22">
        <f t="shared" si="2"/>
        <v>47.642857142857146</v>
      </c>
      <c r="P22" t="s">
        <v>15</v>
      </c>
      <c r="Q22">
        <v>276</v>
      </c>
      <c r="R22">
        <v>480</v>
      </c>
      <c r="S22">
        <v>0</v>
      </c>
      <c r="T22">
        <v>0</v>
      </c>
      <c r="U22">
        <f t="shared" si="3"/>
        <v>756</v>
      </c>
      <c r="V22">
        <v>0</v>
      </c>
      <c r="W22">
        <f t="shared" si="4"/>
        <v>756</v>
      </c>
      <c r="X22">
        <v>1</v>
      </c>
      <c r="Y22">
        <v>2</v>
      </c>
      <c r="Z22">
        <f t="shared" si="5"/>
        <v>756</v>
      </c>
      <c r="AA22" t="s">
        <v>16</v>
      </c>
      <c r="AB22">
        <v>952</v>
      </c>
      <c r="AC22">
        <v>0</v>
      </c>
      <c r="AE22">
        <v>0</v>
      </c>
      <c r="AF22">
        <f t="shared" si="6"/>
        <v>952</v>
      </c>
      <c r="AG22">
        <v>0</v>
      </c>
      <c r="AH22">
        <f t="shared" si="7"/>
        <v>952</v>
      </c>
      <c r="AI22">
        <v>17</v>
      </c>
      <c r="AJ22">
        <f t="shared" si="8"/>
        <v>6</v>
      </c>
      <c r="AK22">
        <f t="shared" si="25"/>
        <v>56</v>
      </c>
      <c r="AL22" t="s">
        <v>19</v>
      </c>
      <c r="AM22">
        <v>341</v>
      </c>
      <c r="AN22">
        <v>550</v>
      </c>
      <c r="AO22">
        <v>-1</v>
      </c>
      <c r="AP22">
        <f t="shared" si="9"/>
        <v>890</v>
      </c>
      <c r="AQ22">
        <v>0</v>
      </c>
      <c r="AR22">
        <f t="shared" si="10"/>
        <v>890</v>
      </c>
      <c r="AS22">
        <v>15</v>
      </c>
      <c r="AT22">
        <f t="shared" si="11"/>
        <v>6</v>
      </c>
      <c r="AU22">
        <f t="shared" si="12"/>
        <v>59.333333333333336</v>
      </c>
      <c r="AV22" t="s">
        <v>20</v>
      </c>
      <c r="AW22">
        <v>0</v>
      </c>
      <c r="AX22">
        <v>300</v>
      </c>
      <c r="AY22">
        <v>0</v>
      </c>
      <c r="AZ22">
        <f t="shared" si="13"/>
        <v>300</v>
      </c>
      <c r="BA22">
        <v>100</v>
      </c>
      <c r="BB22">
        <f t="shared" si="14"/>
        <v>400</v>
      </c>
      <c r="BC22">
        <v>5</v>
      </c>
      <c r="BD22">
        <f t="shared" si="15"/>
        <v>7</v>
      </c>
      <c r="BE22">
        <f t="shared" si="16"/>
        <v>80</v>
      </c>
      <c r="BF22" t="s">
        <v>21</v>
      </c>
      <c r="BG22">
        <v>496</v>
      </c>
      <c r="BH22">
        <v>2190</v>
      </c>
      <c r="BI22">
        <v>0</v>
      </c>
      <c r="BJ22">
        <f t="shared" si="17"/>
        <v>2686</v>
      </c>
      <c r="BK22">
        <v>0</v>
      </c>
      <c r="BL22">
        <f t="shared" si="18"/>
        <v>2686</v>
      </c>
      <c r="BM22">
        <v>17</v>
      </c>
      <c r="BN22">
        <f t="shared" si="19"/>
        <v>5</v>
      </c>
      <c r="BO22">
        <f t="shared" si="20"/>
        <v>158</v>
      </c>
      <c r="BP22" t="s">
        <v>22</v>
      </c>
      <c r="BQ22">
        <v>1019</v>
      </c>
      <c r="BR22">
        <v>55</v>
      </c>
      <c r="BS22">
        <v>-20</v>
      </c>
      <c r="BT22">
        <f t="shared" si="21"/>
        <v>1054</v>
      </c>
      <c r="BU22">
        <v>0</v>
      </c>
      <c r="BV22">
        <f t="shared" si="22"/>
        <v>1054</v>
      </c>
      <c r="BW22">
        <v>8</v>
      </c>
      <c r="BX22">
        <f t="shared" si="23"/>
        <v>5</v>
      </c>
      <c r="BY22">
        <f t="shared" si="24"/>
        <v>131.75</v>
      </c>
      <c r="BZ22" t="s">
        <v>23</v>
      </c>
      <c r="CA22">
        <v>0</v>
      </c>
    </row>
    <row r="23" spans="1:79" ht="17.25" customHeight="1" x14ac:dyDescent="0.3">
      <c r="A23" s="2">
        <v>44559</v>
      </c>
      <c r="B23" t="s">
        <v>68</v>
      </c>
      <c r="C23" t="s">
        <v>69</v>
      </c>
      <c r="D23" t="s">
        <v>27</v>
      </c>
      <c r="E23" t="s">
        <v>4</v>
      </c>
      <c r="F23">
        <v>190</v>
      </c>
      <c r="G23">
        <v>0</v>
      </c>
      <c r="H23">
        <v>0</v>
      </c>
      <c r="I23">
        <v>-8</v>
      </c>
      <c r="J23">
        <f t="shared" si="0"/>
        <v>182</v>
      </c>
      <c r="K23">
        <v>0</v>
      </c>
      <c r="L23">
        <f t="shared" si="1"/>
        <v>182</v>
      </c>
      <c r="M23">
        <v>17</v>
      </c>
      <c r="N23">
        <v>1</v>
      </c>
      <c r="O23">
        <f t="shared" si="2"/>
        <v>10.705882352941176</v>
      </c>
      <c r="P23" t="s">
        <v>15</v>
      </c>
      <c r="Q23">
        <v>286</v>
      </c>
      <c r="R23">
        <v>0</v>
      </c>
      <c r="S23">
        <v>0</v>
      </c>
      <c r="T23">
        <v>0</v>
      </c>
      <c r="U23">
        <f t="shared" si="3"/>
        <v>286</v>
      </c>
      <c r="V23">
        <v>0</v>
      </c>
      <c r="W23">
        <f t="shared" si="4"/>
        <v>286</v>
      </c>
      <c r="X23">
        <v>4</v>
      </c>
      <c r="Y23">
        <v>2</v>
      </c>
      <c r="Z23">
        <f t="shared" si="5"/>
        <v>71.5</v>
      </c>
      <c r="AA23" t="s">
        <v>16</v>
      </c>
      <c r="AB23">
        <v>362</v>
      </c>
      <c r="AC23">
        <v>0</v>
      </c>
      <c r="AE23">
        <v>0</v>
      </c>
      <c r="AF23">
        <f t="shared" si="6"/>
        <v>362</v>
      </c>
      <c r="AG23">
        <v>0</v>
      </c>
      <c r="AH23">
        <f t="shared" si="7"/>
        <v>362</v>
      </c>
      <c r="AI23">
        <v>7</v>
      </c>
      <c r="AJ23">
        <f t="shared" si="8"/>
        <v>6</v>
      </c>
      <c r="AK23">
        <f t="shared" si="25"/>
        <v>51.714285714285715</v>
      </c>
      <c r="AL23" t="s">
        <v>19</v>
      </c>
      <c r="AM23">
        <v>1157</v>
      </c>
      <c r="AN23">
        <v>600</v>
      </c>
      <c r="AO23">
        <v>-25</v>
      </c>
      <c r="AP23">
        <f t="shared" si="9"/>
        <v>1732</v>
      </c>
      <c r="AQ23">
        <v>0</v>
      </c>
      <c r="AR23">
        <f t="shared" si="10"/>
        <v>1732</v>
      </c>
      <c r="AS23">
        <v>16</v>
      </c>
      <c r="AT23">
        <f t="shared" si="11"/>
        <v>6</v>
      </c>
      <c r="AU23">
        <f t="shared" si="12"/>
        <v>108.25</v>
      </c>
      <c r="AV23" t="s">
        <v>20</v>
      </c>
      <c r="AW23">
        <v>15</v>
      </c>
      <c r="AX23">
        <v>0</v>
      </c>
      <c r="AY23">
        <v>-13</v>
      </c>
      <c r="AZ23">
        <f t="shared" si="13"/>
        <v>2</v>
      </c>
      <c r="BA23">
        <v>100</v>
      </c>
      <c r="BB23">
        <f t="shared" si="14"/>
        <v>102</v>
      </c>
      <c r="BC23">
        <v>13</v>
      </c>
      <c r="BD23">
        <f t="shared" si="15"/>
        <v>7</v>
      </c>
      <c r="BE23">
        <f t="shared" si="16"/>
        <v>7.8461538461538458</v>
      </c>
      <c r="BF23" t="s">
        <v>21</v>
      </c>
      <c r="BG23">
        <v>370</v>
      </c>
      <c r="BH23">
        <v>300</v>
      </c>
      <c r="BI23">
        <v>0</v>
      </c>
      <c r="BJ23">
        <f t="shared" si="17"/>
        <v>670</v>
      </c>
      <c r="BK23">
        <v>0</v>
      </c>
      <c r="BL23">
        <f t="shared" si="18"/>
        <v>670</v>
      </c>
      <c r="BM23">
        <v>6</v>
      </c>
      <c r="BN23">
        <f t="shared" si="19"/>
        <v>5</v>
      </c>
      <c r="BO23">
        <f t="shared" si="20"/>
        <v>111.66666666666667</v>
      </c>
      <c r="BP23" t="s">
        <v>22</v>
      </c>
      <c r="BQ23">
        <v>754</v>
      </c>
      <c r="BR23">
        <v>0</v>
      </c>
      <c r="BS23">
        <v>0</v>
      </c>
      <c r="BT23">
        <f t="shared" si="21"/>
        <v>754</v>
      </c>
      <c r="BU23">
        <v>0</v>
      </c>
      <c r="BV23">
        <f t="shared" si="22"/>
        <v>754</v>
      </c>
      <c r="BW23">
        <v>8</v>
      </c>
      <c r="BX23">
        <f t="shared" si="23"/>
        <v>5</v>
      </c>
      <c r="BY23">
        <f t="shared" si="24"/>
        <v>94.25</v>
      </c>
      <c r="BZ23" t="s">
        <v>23</v>
      </c>
      <c r="CA23">
        <v>30643</v>
      </c>
    </row>
    <row r="24" spans="1:79" ht="17.25" customHeight="1" x14ac:dyDescent="0.3">
      <c r="A24" s="2">
        <v>44559</v>
      </c>
      <c r="B24" t="s">
        <v>70</v>
      </c>
      <c r="C24" t="s">
        <v>71</v>
      </c>
      <c r="D24" t="s">
        <v>27</v>
      </c>
      <c r="E24" t="s">
        <v>4</v>
      </c>
      <c r="F24">
        <v>1070</v>
      </c>
      <c r="G24">
        <v>0</v>
      </c>
      <c r="H24">
        <v>0</v>
      </c>
      <c r="I24">
        <v>-5</v>
      </c>
      <c r="J24">
        <f t="shared" si="0"/>
        <v>1065</v>
      </c>
      <c r="K24">
        <v>0</v>
      </c>
      <c r="L24">
        <f t="shared" si="1"/>
        <v>1065</v>
      </c>
      <c r="M24">
        <v>94</v>
      </c>
      <c r="N24">
        <v>1</v>
      </c>
      <c r="O24">
        <f t="shared" si="2"/>
        <v>11.329787234042554</v>
      </c>
      <c r="P24" t="s">
        <v>15</v>
      </c>
      <c r="Q24">
        <v>1028</v>
      </c>
      <c r="R24">
        <v>0</v>
      </c>
      <c r="S24">
        <v>0</v>
      </c>
      <c r="T24">
        <v>0</v>
      </c>
      <c r="U24">
        <f t="shared" si="3"/>
        <v>1028</v>
      </c>
      <c r="V24">
        <v>0</v>
      </c>
      <c r="W24">
        <f t="shared" si="4"/>
        <v>1028</v>
      </c>
      <c r="X24">
        <v>23</v>
      </c>
      <c r="Y24">
        <v>2</v>
      </c>
      <c r="Z24">
        <f t="shared" si="5"/>
        <v>44.695652173913047</v>
      </c>
      <c r="AA24" t="s">
        <v>16</v>
      </c>
      <c r="AB24">
        <v>2298</v>
      </c>
      <c r="AC24">
        <v>0</v>
      </c>
      <c r="AE24">
        <v>-90</v>
      </c>
      <c r="AF24">
        <f t="shared" si="6"/>
        <v>2208</v>
      </c>
      <c r="AG24">
        <v>0</v>
      </c>
      <c r="AH24">
        <f t="shared" si="7"/>
        <v>2208</v>
      </c>
      <c r="AI24">
        <v>59</v>
      </c>
      <c r="AJ24">
        <f t="shared" si="8"/>
        <v>6</v>
      </c>
      <c r="AK24">
        <f t="shared" si="25"/>
        <v>37.423728813559322</v>
      </c>
      <c r="AL24" t="s">
        <v>19</v>
      </c>
      <c r="AM24">
        <v>2112</v>
      </c>
      <c r="AN24">
        <v>0</v>
      </c>
      <c r="AO24">
        <v>-26</v>
      </c>
      <c r="AP24">
        <f t="shared" si="9"/>
        <v>2086</v>
      </c>
      <c r="AQ24">
        <v>0</v>
      </c>
      <c r="AR24">
        <f t="shared" si="10"/>
        <v>2086</v>
      </c>
      <c r="AS24">
        <v>82</v>
      </c>
      <c r="AT24">
        <f t="shared" si="11"/>
        <v>6</v>
      </c>
      <c r="AU24">
        <f t="shared" si="12"/>
        <v>25.439024390243901</v>
      </c>
      <c r="AV24" t="s">
        <v>20</v>
      </c>
      <c r="AW24">
        <v>3037</v>
      </c>
      <c r="AX24">
        <v>0</v>
      </c>
      <c r="AY24">
        <v>-50</v>
      </c>
      <c r="AZ24">
        <f t="shared" si="13"/>
        <v>2987</v>
      </c>
      <c r="BA24">
        <v>0</v>
      </c>
      <c r="BB24">
        <f t="shared" si="14"/>
        <v>2987</v>
      </c>
      <c r="BC24">
        <v>72</v>
      </c>
      <c r="BD24">
        <f t="shared" si="15"/>
        <v>7</v>
      </c>
      <c r="BE24">
        <f t="shared" si="16"/>
        <v>41.486111111111114</v>
      </c>
      <c r="BF24" t="s">
        <v>21</v>
      </c>
      <c r="BG24">
        <v>635</v>
      </c>
      <c r="BH24">
        <v>0</v>
      </c>
      <c r="BI24">
        <v>-10</v>
      </c>
      <c r="BJ24">
        <f t="shared" si="17"/>
        <v>625</v>
      </c>
      <c r="BK24">
        <v>0</v>
      </c>
      <c r="BL24">
        <f t="shared" si="18"/>
        <v>625</v>
      </c>
      <c r="BM24">
        <v>45</v>
      </c>
      <c r="BN24">
        <f t="shared" si="19"/>
        <v>5</v>
      </c>
      <c r="BO24">
        <f t="shared" si="20"/>
        <v>13.888888888888889</v>
      </c>
      <c r="BP24" t="s">
        <v>22</v>
      </c>
      <c r="BQ24">
        <v>3576</v>
      </c>
      <c r="BR24">
        <v>0</v>
      </c>
      <c r="BS24">
        <v>0</v>
      </c>
      <c r="BT24">
        <f t="shared" si="21"/>
        <v>3576</v>
      </c>
      <c r="BU24">
        <v>0</v>
      </c>
      <c r="BV24">
        <f t="shared" si="22"/>
        <v>3576</v>
      </c>
      <c r="BW24">
        <v>41</v>
      </c>
      <c r="BX24">
        <f t="shared" si="23"/>
        <v>5</v>
      </c>
      <c r="BY24">
        <f t="shared" si="24"/>
        <v>87.219512195121951</v>
      </c>
      <c r="BZ24" t="s">
        <v>23</v>
      </c>
      <c r="CA24">
        <v>29700</v>
      </c>
    </row>
    <row r="25" spans="1:79" ht="17.25" customHeight="1" x14ac:dyDescent="0.3">
      <c r="A25" s="2">
        <v>44559</v>
      </c>
      <c r="B25" t="s">
        <v>72</v>
      </c>
      <c r="C25" t="s">
        <v>73</v>
      </c>
      <c r="D25" t="s">
        <v>27</v>
      </c>
      <c r="E25" t="s">
        <v>4</v>
      </c>
      <c r="F25">
        <v>506</v>
      </c>
      <c r="G25">
        <v>0</v>
      </c>
      <c r="H25">
        <v>0</v>
      </c>
      <c r="I25">
        <v>-25</v>
      </c>
      <c r="J25">
        <f t="shared" si="0"/>
        <v>481</v>
      </c>
      <c r="K25">
        <v>0</v>
      </c>
      <c r="L25">
        <f t="shared" si="1"/>
        <v>481</v>
      </c>
      <c r="M25">
        <v>33</v>
      </c>
      <c r="N25">
        <v>1</v>
      </c>
      <c r="O25">
        <f t="shared" si="2"/>
        <v>14.575757575757576</v>
      </c>
      <c r="P25" t="s">
        <v>15</v>
      </c>
      <c r="Q25">
        <v>175</v>
      </c>
      <c r="R25">
        <v>0</v>
      </c>
      <c r="S25">
        <v>0</v>
      </c>
      <c r="T25">
        <v>0</v>
      </c>
      <c r="U25">
        <f t="shared" si="3"/>
        <v>175</v>
      </c>
      <c r="V25">
        <v>0</v>
      </c>
      <c r="W25">
        <f t="shared" si="4"/>
        <v>175</v>
      </c>
      <c r="X25">
        <v>8</v>
      </c>
      <c r="Y25">
        <v>2</v>
      </c>
      <c r="Z25">
        <f t="shared" si="5"/>
        <v>21.875</v>
      </c>
      <c r="AA25" t="s">
        <v>16</v>
      </c>
      <c r="AB25">
        <v>761</v>
      </c>
      <c r="AC25">
        <v>0</v>
      </c>
      <c r="AE25">
        <v>0</v>
      </c>
      <c r="AF25">
        <f t="shared" si="6"/>
        <v>761</v>
      </c>
      <c r="AG25">
        <v>0</v>
      </c>
      <c r="AH25">
        <f t="shared" si="7"/>
        <v>761</v>
      </c>
      <c r="AI25">
        <v>26</v>
      </c>
      <c r="AJ25">
        <f t="shared" si="8"/>
        <v>6</v>
      </c>
      <c r="AK25">
        <f t="shared" si="25"/>
        <v>29.26923076923077</v>
      </c>
      <c r="AL25" t="s">
        <v>19</v>
      </c>
      <c r="AM25">
        <v>972</v>
      </c>
      <c r="AN25">
        <v>1700</v>
      </c>
      <c r="AO25">
        <v>0</v>
      </c>
      <c r="AP25">
        <f t="shared" si="9"/>
        <v>2672</v>
      </c>
      <c r="AQ25">
        <v>0</v>
      </c>
      <c r="AR25">
        <f t="shared" si="10"/>
        <v>2672</v>
      </c>
      <c r="AS25">
        <v>30</v>
      </c>
      <c r="AT25">
        <f t="shared" si="11"/>
        <v>6</v>
      </c>
      <c r="AU25">
        <f t="shared" si="12"/>
        <v>89.066666666666663</v>
      </c>
      <c r="AV25" t="s">
        <v>20</v>
      </c>
      <c r="AW25">
        <v>820</v>
      </c>
      <c r="AX25">
        <v>0</v>
      </c>
      <c r="AY25">
        <v>-93</v>
      </c>
      <c r="AZ25">
        <f t="shared" si="13"/>
        <v>727</v>
      </c>
      <c r="BA25">
        <v>0</v>
      </c>
      <c r="BB25">
        <f t="shared" si="14"/>
        <v>727</v>
      </c>
      <c r="BC25">
        <v>15</v>
      </c>
      <c r="BD25">
        <f t="shared" si="15"/>
        <v>7</v>
      </c>
      <c r="BE25">
        <f t="shared" si="16"/>
        <v>48.466666666666669</v>
      </c>
      <c r="BF25" t="s">
        <v>21</v>
      </c>
      <c r="BG25">
        <v>1159</v>
      </c>
      <c r="BH25">
        <v>0</v>
      </c>
      <c r="BI25">
        <v>-10</v>
      </c>
      <c r="BJ25">
        <f t="shared" si="17"/>
        <v>1149</v>
      </c>
      <c r="BK25">
        <v>0</v>
      </c>
      <c r="BL25">
        <f t="shared" si="18"/>
        <v>1149</v>
      </c>
      <c r="BM25">
        <v>14</v>
      </c>
      <c r="BN25">
        <f t="shared" si="19"/>
        <v>5</v>
      </c>
      <c r="BO25">
        <f t="shared" si="20"/>
        <v>82.071428571428569</v>
      </c>
      <c r="BP25" t="s">
        <v>22</v>
      </c>
      <c r="BQ25">
        <v>360</v>
      </c>
      <c r="BR25">
        <v>75</v>
      </c>
      <c r="BS25">
        <v>0</v>
      </c>
      <c r="BT25">
        <f t="shared" si="21"/>
        <v>435</v>
      </c>
      <c r="BU25">
        <v>0</v>
      </c>
      <c r="BV25">
        <f t="shared" si="22"/>
        <v>435</v>
      </c>
      <c r="BW25">
        <v>24</v>
      </c>
      <c r="BX25">
        <f t="shared" si="23"/>
        <v>5</v>
      </c>
      <c r="BY25">
        <f t="shared" si="24"/>
        <v>18.125</v>
      </c>
      <c r="BZ25" t="s">
        <v>23</v>
      </c>
      <c r="CA25">
        <v>8700</v>
      </c>
    </row>
    <row r="26" spans="1:79" ht="17.25" customHeight="1" x14ac:dyDescent="0.3">
      <c r="A26" s="2">
        <v>44559</v>
      </c>
      <c r="B26" t="s">
        <v>74</v>
      </c>
      <c r="C26" t="s">
        <v>75</v>
      </c>
      <c r="D26" t="s">
        <v>27</v>
      </c>
      <c r="E26" t="s">
        <v>4</v>
      </c>
      <c r="F26">
        <v>5576</v>
      </c>
      <c r="G26">
        <v>517</v>
      </c>
      <c r="H26">
        <v>0</v>
      </c>
      <c r="I26">
        <v>-767</v>
      </c>
      <c r="J26">
        <f t="shared" si="0"/>
        <v>5326</v>
      </c>
      <c r="K26">
        <v>4500</v>
      </c>
      <c r="L26">
        <f t="shared" si="1"/>
        <v>9826</v>
      </c>
      <c r="M26">
        <v>825</v>
      </c>
      <c r="N26">
        <v>1</v>
      </c>
      <c r="O26">
        <f t="shared" si="2"/>
        <v>11.91030303030303</v>
      </c>
      <c r="P26" t="s">
        <v>15</v>
      </c>
      <c r="Q26">
        <v>1165</v>
      </c>
      <c r="R26">
        <v>1726</v>
      </c>
      <c r="S26">
        <v>0</v>
      </c>
      <c r="T26">
        <v>-50</v>
      </c>
      <c r="U26">
        <f t="shared" si="3"/>
        <v>2841</v>
      </c>
      <c r="V26">
        <v>0</v>
      </c>
      <c r="W26">
        <f t="shared" si="4"/>
        <v>2841</v>
      </c>
      <c r="X26">
        <v>165</v>
      </c>
      <c r="Y26">
        <v>2</v>
      </c>
      <c r="Z26">
        <f>IFERROR(W26/X26,0)</f>
        <v>17.218181818181819</v>
      </c>
      <c r="AA26" t="s">
        <v>16</v>
      </c>
      <c r="AB26">
        <v>6169</v>
      </c>
      <c r="AC26">
        <v>0</v>
      </c>
      <c r="AE26">
        <v>-200</v>
      </c>
      <c r="AF26">
        <f t="shared" si="6"/>
        <v>5969</v>
      </c>
      <c r="AG26">
        <v>0</v>
      </c>
      <c r="AH26">
        <f t="shared" si="7"/>
        <v>5969</v>
      </c>
      <c r="AI26">
        <v>224</v>
      </c>
      <c r="AJ26">
        <f t="shared" si="8"/>
        <v>6</v>
      </c>
      <c r="AK26">
        <f t="shared" si="25"/>
        <v>26.647321428571427</v>
      </c>
      <c r="AL26" t="s">
        <v>19</v>
      </c>
      <c r="AM26">
        <v>2585</v>
      </c>
      <c r="AN26">
        <v>1210</v>
      </c>
      <c r="AO26">
        <v>-37</v>
      </c>
      <c r="AP26">
        <f t="shared" si="9"/>
        <v>3758</v>
      </c>
      <c r="AQ26">
        <v>0</v>
      </c>
      <c r="AR26">
        <f t="shared" si="10"/>
        <v>3758</v>
      </c>
      <c r="AS26">
        <v>91</v>
      </c>
      <c r="AT26">
        <f t="shared" si="11"/>
        <v>6</v>
      </c>
      <c r="AU26">
        <f t="shared" si="12"/>
        <v>41.296703296703299</v>
      </c>
      <c r="AV26" t="s">
        <v>20</v>
      </c>
      <c r="AW26">
        <v>2408</v>
      </c>
      <c r="AX26">
        <v>760</v>
      </c>
      <c r="AY26">
        <v>-20</v>
      </c>
      <c r="AZ26">
        <f t="shared" si="13"/>
        <v>3148</v>
      </c>
      <c r="BA26">
        <v>0</v>
      </c>
      <c r="BB26">
        <f t="shared" si="14"/>
        <v>3148</v>
      </c>
      <c r="BC26">
        <v>80</v>
      </c>
      <c r="BD26">
        <f t="shared" si="15"/>
        <v>7</v>
      </c>
      <c r="BE26">
        <f t="shared" si="16"/>
        <v>39.35</v>
      </c>
      <c r="BF26" t="s">
        <v>21</v>
      </c>
      <c r="BG26">
        <v>72</v>
      </c>
      <c r="BH26">
        <v>2900</v>
      </c>
      <c r="BI26">
        <v>-42</v>
      </c>
      <c r="BJ26">
        <f t="shared" si="17"/>
        <v>2930</v>
      </c>
      <c r="BK26">
        <v>0</v>
      </c>
      <c r="BL26">
        <f t="shared" si="18"/>
        <v>2930</v>
      </c>
      <c r="BM26">
        <v>90</v>
      </c>
      <c r="BN26">
        <f t="shared" si="19"/>
        <v>5</v>
      </c>
      <c r="BO26">
        <f t="shared" si="20"/>
        <v>32.555555555555557</v>
      </c>
      <c r="BP26" t="s">
        <v>22</v>
      </c>
      <c r="BQ26">
        <v>2447</v>
      </c>
      <c r="BR26">
        <v>2023</v>
      </c>
      <c r="BS26">
        <v>-80</v>
      </c>
      <c r="BT26">
        <f t="shared" si="21"/>
        <v>4390</v>
      </c>
      <c r="BU26">
        <v>0</v>
      </c>
      <c r="BV26">
        <f t="shared" si="22"/>
        <v>4390</v>
      </c>
      <c r="BW26">
        <v>101</v>
      </c>
      <c r="BX26">
        <f t="shared" si="23"/>
        <v>5</v>
      </c>
      <c r="BY26">
        <f t="shared" si="24"/>
        <v>43.465346534653463</v>
      </c>
      <c r="BZ26" t="s">
        <v>23</v>
      </c>
      <c r="CA26">
        <v>-10598</v>
      </c>
    </row>
    <row r="27" spans="1:79" ht="17.25" customHeight="1" x14ac:dyDescent="0.3">
      <c r="A27" s="2">
        <v>44559</v>
      </c>
      <c r="B27" t="s">
        <v>76</v>
      </c>
      <c r="C27" t="s">
        <v>77</v>
      </c>
      <c r="D27" t="s">
        <v>27</v>
      </c>
      <c r="E27" t="s">
        <v>4</v>
      </c>
      <c r="F27">
        <v>927</v>
      </c>
      <c r="G27">
        <v>0</v>
      </c>
      <c r="H27">
        <v>0</v>
      </c>
      <c r="I27">
        <v>0</v>
      </c>
      <c r="J27">
        <f t="shared" si="0"/>
        <v>927</v>
      </c>
      <c r="K27">
        <v>0</v>
      </c>
      <c r="L27">
        <f t="shared" si="1"/>
        <v>927</v>
      </c>
      <c r="M27">
        <v>60</v>
      </c>
      <c r="N27">
        <v>1</v>
      </c>
      <c r="O27">
        <f t="shared" si="2"/>
        <v>15.45</v>
      </c>
      <c r="P27" t="s">
        <v>15</v>
      </c>
      <c r="Q27">
        <v>658</v>
      </c>
      <c r="R27">
        <v>0</v>
      </c>
      <c r="S27">
        <v>0</v>
      </c>
      <c r="T27">
        <v>0</v>
      </c>
      <c r="U27">
        <f t="shared" si="3"/>
        <v>658</v>
      </c>
      <c r="V27">
        <v>0</v>
      </c>
      <c r="W27">
        <f t="shared" si="4"/>
        <v>658</v>
      </c>
      <c r="X27">
        <v>11</v>
      </c>
      <c r="Y27">
        <v>2</v>
      </c>
      <c r="Z27">
        <f t="shared" si="5"/>
        <v>59.81818181818182</v>
      </c>
      <c r="AA27" t="s">
        <v>16</v>
      </c>
      <c r="AB27">
        <v>1534</v>
      </c>
      <c r="AC27">
        <v>0</v>
      </c>
      <c r="AE27">
        <v>0</v>
      </c>
      <c r="AF27">
        <f t="shared" si="6"/>
        <v>1534</v>
      </c>
      <c r="AG27">
        <v>0</v>
      </c>
      <c r="AH27">
        <f t="shared" si="7"/>
        <v>1534</v>
      </c>
      <c r="AI27">
        <v>40</v>
      </c>
      <c r="AJ27">
        <f t="shared" si="8"/>
        <v>6</v>
      </c>
      <c r="AK27">
        <f t="shared" si="25"/>
        <v>38.35</v>
      </c>
      <c r="AL27" t="s">
        <v>19</v>
      </c>
      <c r="AM27">
        <v>861</v>
      </c>
      <c r="AN27">
        <v>0</v>
      </c>
      <c r="AO27">
        <v>0</v>
      </c>
      <c r="AP27">
        <f t="shared" si="9"/>
        <v>861</v>
      </c>
      <c r="AQ27">
        <v>0</v>
      </c>
      <c r="AR27">
        <f t="shared" si="10"/>
        <v>861</v>
      </c>
      <c r="AS27">
        <v>11</v>
      </c>
      <c r="AT27">
        <f t="shared" si="11"/>
        <v>6</v>
      </c>
      <c r="AU27">
        <f t="shared" si="12"/>
        <v>78.272727272727266</v>
      </c>
      <c r="AV27" t="s">
        <v>20</v>
      </c>
      <c r="AW27">
        <v>1405</v>
      </c>
      <c r="AX27">
        <v>0</v>
      </c>
      <c r="AY27">
        <v>-30</v>
      </c>
      <c r="AZ27">
        <f t="shared" si="13"/>
        <v>1375</v>
      </c>
      <c r="BA27">
        <v>0</v>
      </c>
      <c r="BB27">
        <f t="shared" si="14"/>
        <v>1375</v>
      </c>
      <c r="BC27">
        <v>32</v>
      </c>
      <c r="BD27">
        <f t="shared" si="15"/>
        <v>7</v>
      </c>
      <c r="BE27">
        <f t="shared" si="16"/>
        <v>42.96875</v>
      </c>
      <c r="BF27" t="s">
        <v>21</v>
      </c>
      <c r="BG27">
        <v>377</v>
      </c>
      <c r="BH27">
        <v>0</v>
      </c>
      <c r="BI27">
        <v>-2</v>
      </c>
      <c r="BJ27">
        <f t="shared" si="17"/>
        <v>375</v>
      </c>
      <c r="BK27">
        <v>0</v>
      </c>
      <c r="BL27">
        <f t="shared" si="18"/>
        <v>375</v>
      </c>
      <c r="BM27">
        <v>13</v>
      </c>
      <c r="BN27">
        <f t="shared" si="19"/>
        <v>5</v>
      </c>
      <c r="BO27">
        <f t="shared" si="20"/>
        <v>28.846153846153847</v>
      </c>
      <c r="BP27" t="s">
        <v>22</v>
      </c>
      <c r="BQ27">
        <v>1421</v>
      </c>
      <c r="BR27">
        <v>0</v>
      </c>
      <c r="BS27">
        <v>0</v>
      </c>
      <c r="BT27">
        <f t="shared" si="21"/>
        <v>1421</v>
      </c>
      <c r="BU27">
        <v>0</v>
      </c>
      <c r="BV27">
        <f t="shared" si="22"/>
        <v>1421</v>
      </c>
      <c r="BW27">
        <v>17</v>
      </c>
      <c r="BX27">
        <f t="shared" si="23"/>
        <v>5</v>
      </c>
      <c r="BY27">
        <f t="shared" si="24"/>
        <v>83.588235294117652</v>
      </c>
      <c r="BZ27" t="s">
        <v>23</v>
      </c>
      <c r="CA27">
        <v>9300</v>
      </c>
    </row>
    <row r="28" spans="1:79" ht="17.25" customHeight="1" x14ac:dyDescent="0.3">
      <c r="A28" s="2">
        <v>44559</v>
      </c>
      <c r="B28" t="s">
        <v>78</v>
      </c>
      <c r="C28" t="s">
        <v>79</v>
      </c>
      <c r="D28" t="s">
        <v>27</v>
      </c>
      <c r="E28" t="s">
        <v>4</v>
      </c>
      <c r="F28">
        <v>702</v>
      </c>
      <c r="G28">
        <v>0</v>
      </c>
      <c r="H28">
        <v>0</v>
      </c>
      <c r="I28">
        <v>0</v>
      </c>
      <c r="J28">
        <f t="shared" si="0"/>
        <v>702</v>
      </c>
      <c r="K28">
        <v>0</v>
      </c>
      <c r="L28">
        <f t="shared" si="1"/>
        <v>702</v>
      </c>
      <c r="M28">
        <v>27</v>
      </c>
      <c r="N28">
        <v>1</v>
      </c>
      <c r="O28">
        <f t="shared" si="2"/>
        <v>26</v>
      </c>
      <c r="P28" t="s">
        <v>15</v>
      </c>
      <c r="Q28">
        <v>487</v>
      </c>
      <c r="R28">
        <v>0</v>
      </c>
      <c r="S28">
        <v>0</v>
      </c>
      <c r="T28">
        <v>0</v>
      </c>
      <c r="U28">
        <f t="shared" si="3"/>
        <v>487</v>
      </c>
      <c r="V28">
        <v>0</v>
      </c>
      <c r="W28">
        <f t="shared" si="4"/>
        <v>487</v>
      </c>
      <c r="X28">
        <v>5</v>
      </c>
      <c r="Y28">
        <v>2</v>
      </c>
      <c r="Z28">
        <f t="shared" si="5"/>
        <v>97.4</v>
      </c>
      <c r="AA28" t="s">
        <v>16</v>
      </c>
      <c r="AB28">
        <v>1486</v>
      </c>
      <c r="AC28">
        <v>0</v>
      </c>
      <c r="AE28">
        <v>-20</v>
      </c>
      <c r="AF28">
        <f t="shared" si="6"/>
        <v>1466</v>
      </c>
      <c r="AG28">
        <v>0</v>
      </c>
      <c r="AH28">
        <f t="shared" si="7"/>
        <v>1466</v>
      </c>
      <c r="AI28">
        <v>52</v>
      </c>
      <c r="AJ28">
        <f t="shared" si="8"/>
        <v>6</v>
      </c>
      <c r="AK28">
        <f t="shared" si="25"/>
        <v>28.192307692307693</v>
      </c>
      <c r="AL28" t="s">
        <v>19</v>
      </c>
      <c r="AM28">
        <v>808</v>
      </c>
      <c r="AN28">
        <v>0</v>
      </c>
      <c r="AO28">
        <v>0</v>
      </c>
      <c r="AP28">
        <f t="shared" si="9"/>
        <v>808</v>
      </c>
      <c r="AQ28">
        <v>0</v>
      </c>
      <c r="AR28">
        <f t="shared" si="10"/>
        <v>808</v>
      </c>
      <c r="AS28">
        <v>11</v>
      </c>
      <c r="AT28">
        <f t="shared" si="11"/>
        <v>6</v>
      </c>
      <c r="AU28">
        <f t="shared" si="12"/>
        <v>73.454545454545453</v>
      </c>
      <c r="AV28" t="s">
        <v>20</v>
      </c>
      <c r="AW28">
        <v>1543</v>
      </c>
      <c r="AX28">
        <v>0</v>
      </c>
      <c r="AY28">
        <v>0</v>
      </c>
      <c r="AZ28">
        <f t="shared" si="13"/>
        <v>1543</v>
      </c>
      <c r="BA28">
        <v>0</v>
      </c>
      <c r="BB28">
        <f t="shared" si="14"/>
        <v>1543</v>
      </c>
      <c r="BC28">
        <v>38</v>
      </c>
      <c r="BD28">
        <f t="shared" si="15"/>
        <v>7</v>
      </c>
      <c r="BE28">
        <f t="shared" si="16"/>
        <v>40.60526315789474</v>
      </c>
      <c r="BF28" t="s">
        <v>21</v>
      </c>
      <c r="BG28">
        <v>1069</v>
      </c>
      <c r="BH28">
        <v>0</v>
      </c>
      <c r="BI28">
        <v>0</v>
      </c>
      <c r="BJ28">
        <f t="shared" si="17"/>
        <v>1069</v>
      </c>
      <c r="BK28">
        <v>0</v>
      </c>
      <c r="BL28">
        <f t="shared" si="18"/>
        <v>1069</v>
      </c>
      <c r="BM28">
        <v>16</v>
      </c>
      <c r="BN28">
        <f t="shared" si="19"/>
        <v>5</v>
      </c>
      <c r="BO28">
        <f t="shared" si="20"/>
        <v>66.8125</v>
      </c>
      <c r="BP28" t="s">
        <v>22</v>
      </c>
      <c r="BQ28">
        <v>1407</v>
      </c>
      <c r="BR28">
        <v>0</v>
      </c>
      <c r="BS28">
        <v>0</v>
      </c>
      <c r="BT28">
        <f t="shared" si="21"/>
        <v>1407</v>
      </c>
      <c r="BU28">
        <v>0</v>
      </c>
      <c r="BV28">
        <f t="shared" si="22"/>
        <v>1407</v>
      </c>
      <c r="BW28">
        <v>5</v>
      </c>
      <c r="BX28">
        <f t="shared" si="23"/>
        <v>5</v>
      </c>
      <c r="BY28">
        <f t="shared" si="24"/>
        <v>281.39999999999998</v>
      </c>
      <c r="BZ28" t="s">
        <v>23</v>
      </c>
      <c r="CA28">
        <v>1500</v>
      </c>
    </row>
    <row r="29" spans="1:79" ht="17.25" customHeight="1" x14ac:dyDescent="0.3">
      <c r="A29" s="2">
        <v>44559</v>
      </c>
      <c r="B29" t="s">
        <v>80</v>
      </c>
      <c r="C29" t="s">
        <v>81</v>
      </c>
      <c r="D29" t="s">
        <v>27</v>
      </c>
      <c r="E29" t="s">
        <v>4</v>
      </c>
      <c r="F29">
        <v>1036</v>
      </c>
      <c r="G29">
        <v>0</v>
      </c>
      <c r="H29">
        <v>0</v>
      </c>
      <c r="I29">
        <v>0</v>
      </c>
      <c r="J29">
        <f t="shared" si="0"/>
        <v>1036</v>
      </c>
      <c r="K29">
        <v>0</v>
      </c>
      <c r="L29">
        <f t="shared" si="1"/>
        <v>1036</v>
      </c>
      <c r="M29">
        <v>30</v>
      </c>
      <c r="N29">
        <v>1</v>
      </c>
      <c r="O29">
        <f t="shared" si="2"/>
        <v>34.533333333333331</v>
      </c>
      <c r="P29" t="s">
        <v>15</v>
      </c>
      <c r="Q29">
        <v>216</v>
      </c>
      <c r="R29">
        <v>0</v>
      </c>
      <c r="S29">
        <v>0</v>
      </c>
      <c r="T29">
        <v>0</v>
      </c>
      <c r="U29">
        <f t="shared" si="3"/>
        <v>216</v>
      </c>
      <c r="V29">
        <v>0</v>
      </c>
      <c r="W29">
        <f t="shared" si="4"/>
        <v>216</v>
      </c>
      <c r="X29">
        <v>7</v>
      </c>
      <c r="Y29">
        <v>2</v>
      </c>
      <c r="Z29">
        <f t="shared" si="5"/>
        <v>30.857142857142858</v>
      </c>
      <c r="AA29" t="s">
        <v>16</v>
      </c>
      <c r="AB29">
        <v>1772</v>
      </c>
      <c r="AC29">
        <v>0</v>
      </c>
      <c r="AE29">
        <v>-63</v>
      </c>
      <c r="AF29">
        <f t="shared" si="6"/>
        <v>1709</v>
      </c>
      <c r="AG29">
        <v>0</v>
      </c>
      <c r="AH29">
        <f t="shared" si="7"/>
        <v>1709</v>
      </c>
      <c r="AI29">
        <v>99</v>
      </c>
      <c r="AJ29">
        <f t="shared" si="8"/>
        <v>6</v>
      </c>
      <c r="AK29">
        <f t="shared" si="25"/>
        <v>17.262626262626263</v>
      </c>
      <c r="AL29" t="s">
        <v>19</v>
      </c>
      <c r="AM29">
        <v>1378</v>
      </c>
      <c r="AN29">
        <v>70</v>
      </c>
      <c r="AO29">
        <v>-5</v>
      </c>
      <c r="AP29">
        <f t="shared" si="9"/>
        <v>1443</v>
      </c>
      <c r="AQ29">
        <v>0</v>
      </c>
      <c r="AR29">
        <f t="shared" si="10"/>
        <v>1443</v>
      </c>
      <c r="AS29">
        <v>40</v>
      </c>
      <c r="AT29">
        <f t="shared" si="11"/>
        <v>6</v>
      </c>
      <c r="AU29">
        <f t="shared" si="12"/>
        <v>36.075000000000003</v>
      </c>
      <c r="AV29" t="s">
        <v>20</v>
      </c>
      <c r="AW29">
        <v>3127</v>
      </c>
      <c r="AX29">
        <v>0</v>
      </c>
      <c r="AY29">
        <v>-40</v>
      </c>
      <c r="AZ29">
        <f t="shared" si="13"/>
        <v>3087</v>
      </c>
      <c r="BA29">
        <v>0</v>
      </c>
      <c r="BB29">
        <f t="shared" si="14"/>
        <v>3087</v>
      </c>
      <c r="BC29">
        <v>77</v>
      </c>
      <c r="BD29">
        <f t="shared" si="15"/>
        <v>7</v>
      </c>
      <c r="BE29">
        <f t="shared" si="16"/>
        <v>40.090909090909093</v>
      </c>
      <c r="BF29" t="s">
        <v>21</v>
      </c>
      <c r="BG29">
        <v>830</v>
      </c>
      <c r="BH29">
        <v>40</v>
      </c>
      <c r="BI29">
        <v>0</v>
      </c>
      <c r="BJ29">
        <f t="shared" si="17"/>
        <v>870</v>
      </c>
      <c r="BK29">
        <v>0</v>
      </c>
      <c r="BL29">
        <f t="shared" si="18"/>
        <v>870</v>
      </c>
      <c r="BM29">
        <v>29</v>
      </c>
      <c r="BN29">
        <f t="shared" si="19"/>
        <v>5</v>
      </c>
      <c r="BO29">
        <f t="shared" si="20"/>
        <v>30</v>
      </c>
      <c r="BP29" t="s">
        <v>22</v>
      </c>
      <c r="BQ29">
        <v>1503</v>
      </c>
      <c r="BR29">
        <v>0</v>
      </c>
      <c r="BS29">
        <v>-26</v>
      </c>
      <c r="BT29">
        <f t="shared" si="21"/>
        <v>1477</v>
      </c>
      <c r="BU29">
        <v>0</v>
      </c>
      <c r="BV29">
        <f t="shared" si="22"/>
        <v>1477</v>
      </c>
      <c r="BW29">
        <v>14</v>
      </c>
      <c r="BX29">
        <f t="shared" si="23"/>
        <v>5</v>
      </c>
      <c r="BY29">
        <f t="shared" si="24"/>
        <v>105.5</v>
      </c>
      <c r="BZ29" t="s">
        <v>23</v>
      </c>
      <c r="CA29">
        <v>0</v>
      </c>
    </row>
    <row r="30" spans="1:79" ht="17.25" customHeight="1" x14ac:dyDescent="0.3">
      <c r="A30" s="2">
        <v>44559</v>
      </c>
      <c r="B30" t="s">
        <v>82</v>
      </c>
      <c r="C30" t="s">
        <v>83</v>
      </c>
      <c r="D30" t="s">
        <v>27</v>
      </c>
      <c r="E30" t="s">
        <v>4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f t="shared" si="1"/>
        <v>0</v>
      </c>
      <c r="M30">
        <v>41</v>
      </c>
      <c r="N30">
        <v>1</v>
      </c>
      <c r="O30">
        <f t="shared" si="2"/>
        <v>0</v>
      </c>
      <c r="P30" t="s">
        <v>15</v>
      </c>
      <c r="Q30">
        <v>76</v>
      </c>
      <c r="R30">
        <v>0</v>
      </c>
      <c r="S30">
        <v>0</v>
      </c>
      <c r="T30">
        <v>0</v>
      </c>
      <c r="U30">
        <f t="shared" si="3"/>
        <v>76</v>
      </c>
      <c r="V30">
        <v>0</v>
      </c>
      <c r="W30">
        <f t="shared" si="4"/>
        <v>76</v>
      </c>
      <c r="X30">
        <v>4</v>
      </c>
      <c r="Y30">
        <v>2</v>
      </c>
      <c r="Z30">
        <f t="shared" si="5"/>
        <v>19</v>
      </c>
      <c r="AA30" t="s">
        <v>16</v>
      </c>
      <c r="AB30">
        <v>3</v>
      </c>
      <c r="AC30">
        <v>0</v>
      </c>
      <c r="AE30">
        <v>0</v>
      </c>
      <c r="AF30">
        <f t="shared" si="6"/>
        <v>3</v>
      </c>
      <c r="AG30">
        <v>0</v>
      </c>
      <c r="AH30">
        <f t="shared" si="7"/>
        <v>3</v>
      </c>
      <c r="AI30">
        <v>52</v>
      </c>
      <c r="AJ30">
        <f t="shared" si="8"/>
        <v>6</v>
      </c>
      <c r="AK30">
        <f t="shared" si="25"/>
        <v>5.7692307692307696E-2</v>
      </c>
      <c r="AL30" t="s">
        <v>19</v>
      </c>
      <c r="AM30">
        <v>0</v>
      </c>
      <c r="AN30">
        <v>0</v>
      </c>
      <c r="AO30">
        <v>0</v>
      </c>
      <c r="AP30">
        <f t="shared" si="9"/>
        <v>0</v>
      </c>
      <c r="AQ30">
        <v>0</v>
      </c>
      <c r="AR30">
        <f t="shared" si="10"/>
        <v>0</v>
      </c>
      <c r="AS30">
        <v>24</v>
      </c>
      <c r="AT30">
        <f t="shared" si="11"/>
        <v>6</v>
      </c>
      <c r="AU30">
        <f t="shared" si="12"/>
        <v>0</v>
      </c>
      <c r="AV30" t="s">
        <v>20</v>
      </c>
      <c r="AW30">
        <v>0</v>
      </c>
      <c r="AX30">
        <v>0</v>
      </c>
      <c r="AY30">
        <v>0</v>
      </c>
      <c r="AZ30">
        <f t="shared" si="13"/>
        <v>0</v>
      </c>
      <c r="BA30">
        <v>0</v>
      </c>
      <c r="BB30">
        <f t="shared" si="14"/>
        <v>0</v>
      </c>
      <c r="BC30">
        <v>32</v>
      </c>
      <c r="BD30">
        <f t="shared" si="15"/>
        <v>7</v>
      </c>
      <c r="BE30">
        <f t="shared" si="16"/>
        <v>0</v>
      </c>
      <c r="BF30" t="s">
        <v>21</v>
      </c>
      <c r="BG30">
        <v>13</v>
      </c>
      <c r="BH30">
        <v>0</v>
      </c>
      <c r="BI30">
        <v>-13</v>
      </c>
      <c r="BJ30">
        <f t="shared" si="17"/>
        <v>0</v>
      </c>
      <c r="BK30">
        <v>0</v>
      </c>
      <c r="BL30">
        <f t="shared" si="18"/>
        <v>0</v>
      </c>
      <c r="BM30">
        <v>15</v>
      </c>
      <c r="BN30">
        <f t="shared" si="19"/>
        <v>5</v>
      </c>
      <c r="BO30">
        <f t="shared" si="20"/>
        <v>0</v>
      </c>
      <c r="BP30" t="s">
        <v>22</v>
      </c>
      <c r="BQ30">
        <v>125</v>
      </c>
      <c r="BR30">
        <v>0</v>
      </c>
      <c r="BS30">
        <v>-32</v>
      </c>
      <c r="BT30">
        <f t="shared" si="21"/>
        <v>93</v>
      </c>
      <c r="BU30">
        <v>0</v>
      </c>
      <c r="BV30">
        <f t="shared" si="22"/>
        <v>93</v>
      </c>
      <c r="BW30">
        <v>11</v>
      </c>
      <c r="BX30">
        <f t="shared" si="23"/>
        <v>5</v>
      </c>
      <c r="BY30">
        <f t="shared" si="24"/>
        <v>8.454545454545455</v>
      </c>
      <c r="BZ30" t="s">
        <v>23</v>
      </c>
      <c r="CA30">
        <v>0</v>
      </c>
    </row>
    <row r="31" spans="1:79" ht="17.25" customHeight="1" x14ac:dyDescent="0.3">
      <c r="A31" s="2">
        <v>44559</v>
      </c>
      <c r="B31" t="s">
        <v>84</v>
      </c>
      <c r="C31" t="s">
        <v>85</v>
      </c>
      <c r="D31" t="s">
        <v>27</v>
      </c>
      <c r="E31" t="s">
        <v>4</v>
      </c>
      <c r="F31">
        <v>1211</v>
      </c>
      <c r="G31">
        <v>45</v>
      </c>
      <c r="H31">
        <v>0</v>
      </c>
      <c r="I31">
        <v>-15</v>
      </c>
      <c r="J31">
        <f t="shared" si="0"/>
        <v>1241</v>
      </c>
      <c r="K31">
        <v>0</v>
      </c>
      <c r="L31">
        <f t="shared" si="1"/>
        <v>1241</v>
      </c>
      <c r="M31">
        <v>168</v>
      </c>
      <c r="N31">
        <v>1</v>
      </c>
      <c r="O31">
        <f t="shared" si="2"/>
        <v>7.3869047619047619</v>
      </c>
      <c r="P31" t="s">
        <v>15</v>
      </c>
      <c r="Q31">
        <v>1137</v>
      </c>
      <c r="R31">
        <v>0</v>
      </c>
      <c r="S31">
        <v>0</v>
      </c>
      <c r="T31">
        <v>0</v>
      </c>
      <c r="U31">
        <f t="shared" si="3"/>
        <v>1137</v>
      </c>
      <c r="V31">
        <v>0</v>
      </c>
      <c r="W31">
        <f t="shared" si="4"/>
        <v>1137</v>
      </c>
      <c r="X31">
        <v>33</v>
      </c>
      <c r="Y31">
        <v>2</v>
      </c>
      <c r="Z31">
        <f t="shared" si="5"/>
        <v>34.454545454545453</v>
      </c>
      <c r="AA31" t="s">
        <v>16</v>
      </c>
      <c r="AB31">
        <v>7427</v>
      </c>
      <c r="AC31">
        <v>0</v>
      </c>
      <c r="AE31">
        <v>-115</v>
      </c>
      <c r="AF31">
        <f t="shared" si="6"/>
        <v>7312</v>
      </c>
      <c r="AG31">
        <v>0</v>
      </c>
      <c r="AH31">
        <f t="shared" si="7"/>
        <v>7312</v>
      </c>
      <c r="AI31">
        <v>308</v>
      </c>
      <c r="AJ31">
        <f t="shared" si="8"/>
        <v>6</v>
      </c>
      <c r="AK31">
        <f t="shared" si="25"/>
        <v>23.740259740259742</v>
      </c>
      <c r="AL31" t="s">
        <v>19</v>
      </c>
      <c r="AM31">
        <v>1558</v>
      </c>
      <c r="AN31">
        <v>345</v>
      </c>
      <c r="AO31">
        <v>-20</v>
      </c>
      <c r="AP31">
        <f t="shared" si="9"/>
        <v>1883</v>
      </c>
      <c r="AQ31">
        <v>0</v>
      </c>
      <c r="AR31">
        <f t="shared" si="10"/>
        <v>1883</v>
      </c>
      <c r="AS31">
        <v>60</v>
      </c>
      <c r="AT31">
        <f t="shared" si="11"/>
        <v>6</v>
      </c>
      <c r="AU31">
        <f t="shared" si="12"/>
        <v>31.383333333333333</v>
      </c>
      <c r="AV31" t="s">
        <v>20</v>
      </c>
      <c r="AW31">
        <v>1771</v>
      </c>
      <c r="AX31">
        <v>0</v>
      </c>
      <c r="AY31">
        <v>-126</v>
      </c>
      <c r="AZ31">
        <f t="shared" si="13"/>
        <v>1645</v>
      </c>
      <c r="BA31">
        <v>0</v>
      </c>
      <c r="BB31">
        <f t="shared" si="14"/>
        <v>1645</v>
      </c>
      <c r="BC31">
        <v>86</v>
      </c>
      <c r="BD31">
        <f t="shared" si="15"/>
        <v>7</v>
      </c>
      <c r="BE31">
        <f t="shared" si="16"/>
        <v>19.127906976744185</v>
      </c>
      <c r="BF31" t="s">
        <v>21</v>
      </c>
      <c r="BG31">
        <v>603</v>
      </c>
      <c r="BH31">
        <v>0</v>
      </c>
      <c r="BI31">
        <v>-40</v>
      </c>
      <c r="BJ31">
        <f t="shared" si="17"/>
        <v>563</v>
      </c>
      <c r="BK31">
        <v>0</v>
      </c>
      <c r="BL31">
        <f t="shared" si="18"/>
        <v>563</v>
      </c>
      <c r="BM31">
        <v>62</v>
      </c>
      <c r="BN31">
        <f t="shared" si="19"/>
        <v>5</v>
      </c>
      <c r="BO31">
        <f t="shared" si="20"/>
        <v>9.0806451612903221</v>
      </c>
      <c r="BP31" t="s">
        <v>22</v>
      </c>
      <c r="BQ31">
        <v>1379</v>
      </c>
      <c r="BR31">
        <v>0</v>
      </c>
      <c r="BS31">
        <v>-55</v>
      </c>
      <c r="BT31">
        <f t="shared" si="21"/>
        <v>1324</v>
      </c>
      <c r="BU31">
        <v>0</v>
      </c>
      <c r="BV31">
        <f t="shared" si="22"/>
        <v>1324</v>
      </c>
      <c r="BW31">
        <v>45</v>
      </c>
      <c r="BX31">
        <f t="shared" si="23"/>
        <v>5</v>
      </c>
      <c r="BY31">
        <f t="shared" si="24"/>
        <v>29.422222222222221</v>
      </c>
      <c r="BZ31" t="s">
        <v>23</v>
      </c>
      <c r="CA31">
        <v>18500</v>
      </c>
    </row>
    <row r="32" spans="1:79" ht="17.25" customHeight="1" x14ac:dyDescent="0.3">
      <c r="A32" s="2">
        <v>44559</v>
      </c>
      <c r="B32" t="s">
        <v>86</v>
      </c>
      <c r="C32" t="s">
        <v>87</v>
      </c>
      <c r="D32" t="s">
        <v>27</v>
      </c>
      <c r="E32" t="s">
        <v>4</v>
      </c>
      <c r="F32">
        <v>281</v>
      </c>
      <c r="G32">
        <v>3997</v>
      </c>
      <c r="H32">
        <v>0</v>
      </c>
      <c r="I32">
        <v>0</v>
      </c>
      <c r="J32">
        <f t="shared" si="0"/>
        <v>4278</v>
      </c>
      <c r="K32">
        <v>0</v>
      </c>
      <c r="L32">
        <f t="shared" si="1"/>
        <v>4278</v>
      </c>
      <c r="M32">
        <v>183</v>
      </c>
      <c r="N32">
        <v>1</v>
      </c>
      <c r="O32">
        <f t="shared" si="2"/>
        <v>23.377049180327869</v>
      </c>
      <c r="P32" t="s">
        <v>15</v>
      </c>
      <c r="Q32">
        <v>784</v>
      </c>
      <c r="R32">
        <v>1742</v>
      </c>
      <c r="S32">
        <v>0</v>
      </c>
      <c r="T32">
        <v>0</v>
      </c>
      <c r="U32">
        <f t="shared" si="3"/>
        <v>2526</v>
      </c>
      <c r="V32">
        <v>0</v>
      </c>
      <c r="W32">
        <f t="shared" si="4"/>
        <v>2526</v>
      </c>
      <c r="X32">
        <v>32</v>
      </c>
      <c r="Y32">
        <v>2</v>
      </c>
      <c r="Z32">
        <f t="shared" si="5"/>
        <v>78.9375</v>
      </c>
      <c r="AA32" t="s">
        <v>16</v>
      </c>
      <c r="AB32">
        <v>12418</v>
      </c>
      <c r="AC32">
        <v>0</v>
      </c>
      <c r="AE32">
        <v>0</v>
      </c>
      <c r="AF32">
        <f t="shared" si="6"/>
        <v>12418</v>
      </c>
      <c r="AG32">
        <v>0</v>
      </c>
      <c r="AH32">
        <f t="shared" si="7"/>
        <v>12418</v>
      </c>
      <c r="AI32">
        <v>230</v>
      </c>
      <c r="AJ32">
        <f t="shared" si="8"/>
        <v>6</v>
      </c>
      <c r="AK32">
        <f t="shared" si="25"/>
        <v>53.991304347826087</v>
      </c>
      <c r="AL32" t="s">
        <v>19</v>
      </c>
      <c r="AM32">
        <v>1726</v>
      </c>
      <c r="AN32">
        <v>1805</v>
      </c>
      <c r="AO32">
        <v>0</v>
      </c>
      <c r="AP32">
        <f t="shared" si="9"/>
        <v>3531</v>
      </c>
      <c r="AQ32">
        <v>0</v>
      </c>
      <c r="AR32">
        <f t="shared" si="10"/>
        <v>3531</v>
      </c>
      <c r="AS32">
        <v>39</v>
      </c>
      <c r="AT32">
        <f t="shared" si="11"/>
        <v>6</v>
      </c>
      <c r="AU32">
        <f t="shared" si="12"/>
        <v>90.538461538461533</v>
      </c>
      <c r="AV32" t="s">
        <v>20</v>
      </c>
      <c r="AW32">
        <v>437</v>
      </c>
      <c r="AX32">
        <v>3960</v>
      </c>
      <c r="AY32">
        <v>-15</v>
      </c>
      <c r="AZ32">
        <f t="shared" si="13"/>
        <v>4382</v>
      </c>
      <c r="BA32">
        <v>0</v>
      </c>
      <c r="BB32">
        <f t="shared" si="14"/>
        <v>4382</v>
      </c>
      <c r="BC32">
        <v>50</v>
      </c>
      <c r="BD32">
        <f t="shared" si="15"/>
        <v>7</v>
      </c>
      <c r="BE32">
        <f t="shared" si="16"/>
        <v>87.64</v>
      </c>
      <c r="BF32" t="s">
        <v>21</v>
      </c>
      <c r="BG32">
        <v>294</v>
      </c>
      <c r="BH32">
        <v>1650</v>
      </c>
      <c r="BI32">
        <v>0</v>
      </c>
      <c r="BJ32">
        <f t="shared" si="17"/>
        <v>1944</v>
      </c>
      <c r="BK32">
        <v>0</v>
      </c>
      <c r="BL32">
        <f t="shared" si="18"/>
        <v>1944</v>
      </c>
      <c r="BM32">
        <v>29</v>
      </c>
      <c r="BN32">
        <f t="shared" si="19"/>
        <v>5</v>
      </c>
      <c r="BO32">
        <f t="shared" si="20"/>
        <v>67.034482758620683</v>
      </c>
      <c r="BP32" t="s">
        <v>22</v>
      </c>
      <c r="BQ32">
        <v>1181</v>
      </c>
      <c r="BR32">
        <v>1448</v>
      </c>
      <c r="BS32">
        <v>-1000</v>
      </c>
      <c r="BT32">
        <f t="shared" si="21"/>
        <v>1629</v>
      </c>
      <c r="BU32">
        <v>4800</v>
      </c>
      <c r="BV32">
        <f t="shared" si="22"/>
        <v>6429</v>
      </c>
      <c r="BW32">
        <v>72</v>
      </c>
      <c r="BX32">
        <f t="shared" si="23"/>
        <v>5</v>
      </c>
      <c r="BY32">
        <f t="shared" si="24"/>
        <v>89.291666666666671</v>
      </c>
      <c r="BZ32" t="s">
        <v>23</v>
      </c>
      <c r="CA32">
        <v>7667</v>
      </c>
    </row>
    <row r="33" spans="1:79" ht="17.25" customHeight="1" x14ac:dyDescent="0.3">
      <c r="A33" s="2">
        <v>44559</v>
      </c>
      <c r="B33" t="s">
        <v>88</v>
      </c>
      <c r="C33" t="s">
        <v>89</v>
      </c>
      <c r="D33" t="s">
        <v>27</v>
      </c>
      <c r="E33" t="s">
        <v>4</v>
      </c>
      <c r="F33">
        <v>1372</v>
      </c>
      <c r="G33">
        <v>1165</v>
      </c>
      <c r="H33">
        <v>0</v>
      </c>
      <c r="I33">
        <v>0</v>
      </c>
      <c r="J33">
        <f t="shared" si="0"/>
        <v>2537</v>
      </c>
      <c r="K33">
        <v>0</v>
      </c>
      <c r="L33">
        <f t="shared" si="1"/>
        <v>2537</v>
      </c>
      <c r="M33">
        <v>160</v>
      </c>
      <c r="N33">
        <v>1</v>
      </c>
      <c r="O33">
        <f t="shared" si="2"/>
        <v>15.856249999999999</v>
      </c>
      <c r="P33" t="s">
        <v>15</v>
      </c>
      <c r="Q33">
        <v>126</v>
      </c>
      <c r="R33">
        <v>1400</v>
      </c>
      <c r="S33">
        <v>0</v>
      </c>
      <c r="T33">
        <v>0</v>
      </c>
      <c r="U33">
        <f t="shared" si="3"/>
        <v>1526</v>
      </c>
      <c r="V33">
        <v>0</v>
      </c>
      <c r="W33">
        <f t="shared" si="4"/>
        <v>1526</v>
      </c>
      <c r="X33">
        <v>14</v>
      </c>
      <c r="Y33">
        <v>2</v>
      </c>
      <c r="Z33">
        <f t="shared" si="5"/>
        <v>109</v>
      </c>
      <c r="AA33" t="s">
        <v>16</v>
      </c>
      <c r="AB33">
        <v>3616</v>
      </c>
      <c r="AC33">
        <v>0</v>
      </c>
      <c r="AE33">
        <v>0</v>
      </c>
      <c r="AF33">
        <f t="shared" si="6"/>
        <v>3616</v>
      </c>
      <c r="AG33">
        <v>0</v>
      </c>
      <c r="AH33">
        <f t="shared" si="7"/>
        <v>3616</v>
      </c>
      <c r="AI33">
        <v>19</v>
      </c>
      <c r="AJ33">
        <f t="shared" si="8"/>
        <v>6</v>
      </c>
      <c r="AK33">
        <f t="shared" si="25"/>
        <v>190.31578947368422</v>
      </c>
      <c r="AL33" t="s">
        <v>19</v>
      </c>
      <c r="AM33">
        <v>1286</v>
      </c>
      <c r="AN33">
        <v>771</v>
      </c>
      <c r="AO33">
        <v>0</v>
      </c>
      <c r="AP33">
        <f t="shared" si="9"/>
        <v>2057</v>
      </c>
      <c r="AQ33">
        <v>0</v>
      </c>
      <c r="AR33">
        <f t="shared" si="10"/>
        <v>2057</v>
      </c>
      <c r="AS33">
        <v>23</v>
      </c>
      <c r="AT33">
        <f t="shared" si="11"/>
        <v>6</v>
      </c>
      <c r="AU33">
        <f t="shared" si="12"/>
        <v>89.434782608695656</v>
      </c>
      <c r="AV33" t="s">
        <v>20</v>
      </c>
      <c r="AW33">
        <v>106</v>
      </c>
      <c r="AX33">
        <v>380</v>
      </c>
      <c r="AY33">
        <v>-39</v>
      </c>
      <c r="AZ33">
        <f t="shared" si="13"/>
        <v>447</v>
      </c>
      <c r="BA33">
        <v>0</v>
      </c>
      <c r="BB33">
        <f t="shared" si="14"/>
        <v>447</v>
      </c>
      <c r="BC33">
        <v>13</v>
      </c>
      <c r="BD33">
        <f t="shared" si="15"/>
        <v>7</v>
      </c>
      <c r="BE33">
        <f t="shared" si="16"/>
        <v>34.384615384615387</v>
      </c>
      <c r="BF33" t="s">
        <v>21</v>
      </c>
      <c r="BG33">
        <v>123</v>
      </c>
      <c r="BH33">
        <v>0</v>
      </c>
      <c r="BI33">
        <v>0</v>
      </c>
      <c r="BJ33">
        <f t="shared" si="17"/>
        <v>123</v>
      </c>
      <c r="BK33">
        <v>0</v>
      </c>
      <c r="BL33">
        <f t="shared" si="18"/>
        <v>123</v>
      </c>
      <c r="BM33">
        <v>45</v>
      </c>
      <c r="BN33">
        <f t="shared" si="19"/>
        <v>5</v>
      </c>
      <c r="BO33">
        <f t="shared" si="20"/>
        <v>2.7333333333333334</v>
      </c>
      <c r="BP33" t="s">
        <v>22</v>
      </c>
      <c r="BQ33">
        <v>695</v>
      </c>
      <c r="BR33">
        <v>311</v>
      </c>
      <c r="BS33">
        <v>-10</v>
      </c>
      <c r="BT33">
        <f t="shared" si="21"/>
        <v>996</v>
      </c>
      <c r="BU33">
        <v>600</v>
      </c>
      <c r="BV33">
        <f t="shared" si="22"/>
        <v>1596</v>
      </c>
      <c r="BW33">
        <v>60</v>
      </c>
      <c r="BX33">
        <f t="shared" si="23"/>
        <v>5</v>
      </c>
      <c r="BY33">
        <f t="shared" si="24"/>
        <v>26.6</v>
      </c>
      <c r="BZ33" t="s">
        <v>23</v>
      </c>
      <c r="CA33">
        <v>4026</v>
      </c>
    </row>
    <row r="34" spans="1:79" ht="17.25" customHeight="1" x14ac:dyDescent="0.3">
      <c r="A34" s="2">
        <v>44559</v>
      </c>
      <c r="B34" t="s">
        <v>90</v>
      </c>
      <c r="C34" t="s">
        <v>91</v>
      </c>
      <c r="D34" t="s">
        <v>27</v>
      </c>
      <c r="E34" t="s">
        <v>4</v>
      </c>
      <c r="F34">
        <v>416</v>
      </c>
      <c r="G34">
        <v>0</v>
      </c>
      <c r="H34">
        <v>0</v>
      </c>
      <c r="I34">
        <v>-13</v>
      </c>
      <c r="J34">
        <f t="shared" si="0"/>
        <v>403</v>
      </c>
      <c r="K34">
        <v>0</v>
      </c>
      <c r="L34">
        <f t="shared" si="1"/>
        <v>403</v>
      </c>
      <c r="M34">
        <v>43</v>
      </c>
      <c r="N34">
        <v>1</v>
      </c>
      <c r="O34">
        <f t="shared" si="2"/>
        <v>9.3720930232558146</v>
      </c>
      <c r="P34" t="s">
        <v>15</v>
      </c>
      <c r="Q34">
        <v>589</v>
      </c>
      <c r="R34">
        <v>0</v>
      </c>
      <c r="S34">
        <v>0</v>
      </c>
      <c r="T34">
        <v>-36</v>
      </c>
      <c r="U34">
        <f t="shared" si="3"/>
        <v>553</v>
      </c>
      <c r="V34">
        <v>0</v>
      </c>
      <c r="W34">
        <f t="shared" si="4"/>
        <v>553</v>
      </c>
      <c r="X34">
        <v>16</v>
      </c>
      <c r="Y34">
        <v>2</v>
      </c>
      <c r="Z34">
        <f t="shared" si="5"/>
        <v>34.5625</v>
      </c>
      <c r="AA34" t="s">
        <v>16</v>
      </c>
      <c r="AB34">
        <v>5923</v>
      </c>
      <c r="AC34">
        <v>0</v>
      </c>
      <c r="AE34">
        <v>-10</v>
      </c>
      <c r="AF34">
        <f t="shared" si="6"/>
        <v>5913</v>
      </c>
      <c r="AG34">
        <v>0</v>
      </c>
      <c r="AH34">
        <f t="shared" si="7"/>
        <v>5913</v>
      </c>
      <c r="AI34">
        <v>177</v>
      </c>
      <c r="AJ34">
        <f t="shared" si="8"/>
        <v>6</v>
      </c>
      <c r="AK34">
        <f t="shared" si="25"/>
        <v>33.406779661016948</v>
      </c>
      <c r="AL34" t="s">
        <v>19</v>
      </c>
      <c r="AM34">
        <v>2402</v>
      </c>
      <c r="AN34">
        <v>430</v>
      </c>
      <c r="AO34">
        <v>-39</v>
      </c>
      <c r="AP34">
        <f t="shared" si="9"/>
        <v>2793</v>
      </c>
      <c r="AQ34">
        <v>0</v>
      </c>
      <c r="AR34">
        <f t="shared" si="10"/>
        <v>2793</v>
      </c>
      <c r="AS34">
        <v>91</v>
      </c>
      <c r="AT34">
        <f t="shared" si="11"/>
        <v>6</v>
      </c>
      <c r="AU34">
        <f t="shared" si="12"/>
        <v>30.692307692307693</v>
      </c>
      <c r="AV34" t="s">
        <v>20</v>
      </c>
      <c r="AW34">
        <v>1875</v>
      </c>
      <c r="AX34">
        <v>0</v>
      </c>
      <c r="AY34">
        <v>-75</v>
      </c>
      <c r="AZ34">
        <f t="shared" si="13"/>
        <v>1800</v>
      </c>
      <c r="BA34">
        <v>0</v>
      </c>
      <c r="BB34">
        <f t="shared" si="14"/>
        <v>1800</v>
      </c>
      <c r="BC34">
        <v>102</v>
      </c>
      <c r="BD34">
        <f t="shared" si="15"/>
        <v>7</v>
      </c>
      <c r="BE34">
        <f t="shared" si="16"/>
        <v>17.647058823529413</v>
      </c>
      <c r="BF34" t="s">
        <v>21</v>
      </c>
      <c r="BG34">
        <v>742</v>
      </c>
      <c r="BH34">
        <v>2</v>
      </c>
      <c r="BI34">
        <v>-13</v>
      </c>
      <c r="BJ34">
        <f t="shared" si="17"/>
        <v>731</v>
      </c>
      <c r="BK34">
        <v>0</v>
      </c>
      <c r="BL34">
        <f t="shared" si="18"/>
        <v>731</v>
      </c>
      <c r="BM34">
        <v>52</v>
      </c>
      <c r="BN34">
        <f t="shared" si="19"/>
        <v>5</v>
      </c>
      <c r="BO34">
        <f t="shared" si="20"/>
        <v>14.057692307692308</v>
      </c>
      <c r="BP34" t="s">
        <v>22</v>
      </c>
      <c r="BQ34">
        <v>2720</v>
      </c>
      <c r="BR34">
        <v>0</v>
      </c>
      <c r="BS34">
        <v>-176</v>
      </c>
      <c r="BT34">
        <f t="shared" si="21"/>
        <v>2544</v>
      </c>
      <c r="BU34">
        <v>0</v>
      </c>
      <c r="BV34">
        <f t="shared" si="22"/>
        <v>2544</v>
      </c>
      <c r="BW34">
        <v>41</v>
      </c>
      <c r="BX34">
        <f t="shared" si="23"/>
        <v>5</v>
      </c>
      <c r="BY34">
        <f t="shared" si="24"/>
        <v>62.048780487804876</v>
      </c>
      <c r="BZ34" t="s">
        <v>23</v>
      </c>
      <c r="CA34">
        <v>4320</v>
      </c>
    </row>
    <row r="35" spans="1:79" ht="17.25" customHeight="1" x14ac:dyDescent="0.3">
      <c r="A35" s="2">
        <v>44559</v>
      </c>
      <c r="B35" t="s">
        <v>92</v>
      </c>
      <c r="C35" t="s">
        <v>93</v>
      </c>
      <c r="D35" t="s">
        <v>27</v>
      </c>
      <c r="E35" t="s">
        <v>4</v>
      </c>
      <c r="F35">
        <v>290</v>
      </c>
      <c r="G35">
        <v>0</v>
      </c>
      <c r="H35">
        <v>0</v>
      </c>
      <c r="I35">
        <v>-12</v>
      </c>
      <c r="J35">
        <f t="shared" si="0"/>
        <v>278</v>
      </c>
      <c r="K35">
        <v>0</v>
      </c>
      <c r="L35">
        <f t="shared" si="1"/>
        <v>278</v>
      </c>
      <c r="M35">
        <v>32</v>
      </c>
      <c r="N35">
        <v>1</v>
      </c>
      <c r="O35">
        <f t="shared" si="2"/>
        <v>8.6875</v>
      </c>
      <c r="P35" t="s">
        <v>15</v>
      </c>
      <c r="Q35">
        <v>347</v>
      </c>
      <c r="R35">
        <v>0</v>
      </c>
      <c r="S35">
        <v>0</v>
      </c>
      <c r="T35">
        <v>-36</v>
      </c>
      <c r="U35">
        <f t="shared" si="3"/>
        <v>311</v>
      </c>
      <c r="V35">
        <v>0</v>
      </c>
      <c r="W35">
        <f t="shared" si="4"/>
        <v>311</v>
      </c>
      <c r="X35">
        <v>10</v>
      </c>
      <c r="Y35">
        <v>2</v>
      </c>
      <c r="Z35">
        <f t="shared" si="5"/>
        <v>31.1</v>
      </c>
      <c r="AA35" t="s">
        <v>16</v>
      </c>
      <c r="AB35">
        <v>5505</v>
      </c>
      <c r="AC35">
        <v>0</v>
      </c>
      <c r="AE35">
        <v>-10</v>
      </c>
      <c r="AF35">
        <f t="shared" si="6"/>
        <v>5495</v>
      </c>
      <c r="AG35">
        <v>0</v>
      </c>
      <c r="AH35">
        <f t="shared" si="7"/>
        <v>5495</v>
      </c>
      <c r="AI35">
        <v>153</v>
      </c>
      <c r="AJ35">
        <f t="shared" si="8"/>
        <v>6</v>
      </c>
      <c r="AK35">
        <f t="shared" si="25"/>
        <v>35.915032679738559</v>
      </c>
      <c r="AL35" t="s">
        <v>19</v>
      </c>
      <c r="AM35">
        <v>4078</v>
      </c>
      <c r="AN35">
        <v>221</v>
      </c>
      <c r="AO35">
        <v>-49</v>
      </c>
      <c r="AP35">
        <f t="shared" si="9"/>
        <v>4250</v>
      </c>
      <c r="AQ35">
        <v>0</v>
      </c>
      <c r="AR35">
        <f t="shared" si="10"/>
        <v>4250</v>
      </c>
      <c r="AS35">
        <v>59</v>
      </c>
      <c r="AT35">
        <f t="shared" si="11"/>
        <v>6</v>
      </c>
      <c r="AU35">
        <f t="shared" si="12"/>
        <v>72.033898305084747</v>
      </c>
      <c r="AV35" t="s">
        <v>20</v>
      </c>
      <c r="AW35">
        <v>1764</v>
      </c>
      <c r="AX35">
        <v>0</v>
      </c>
      <c r="AY35">
        <v>-76</v>
      </c>
      <c r="AZ35">
        <f t="shared" si="13"/>
        <v>1688</v>
      </c>
      <c r="BA35">
        <v>0</v>
      </c>
      <c r="BB35">
        <f t="shared" si="14"/>
        <v>1688</v>
      </c>
      <c r="BC35">
        <v>89</v>
      </c>
      <c r="BD35">
        <f t="shared" si="15"/>
        <v>7</v>
      </c>
      <c r="BE35">
        <f t="shared" si="16"/>
        <v>18.966292134831459</v>
      </c>
      <c r="BF35" t="s">
        <v>21</v>
      </c>
      <c r="BG35">
        <v>1850</v>
      </c>
      <c r="BH35">
        <v>2</v>
      </c>
      <c r="BI35">
        <v>-16</v>
      </c>
      <c r="BJ35">
        <f t="shared" si="17"/>
        <v>1836</v>
      </c>
      <c r="BK35">
        <v>0</v>
      </c>
      <c r="BL35">
        <f t="shared" si="18"/>
        <v>1836</v>
      </c>
      <c r="BM35">
        <v>44</v>
      </c>
      <c r="BN35">
        <f t="shared" si="19"/>
        <v>5</v>
      </c>
      <c r="BO35">
        <f t="shared" si="20"/>
        <v>41.727272727272727</v>
      </c>
      <c r="BP35" t="s">
        <v>22</v>
      </c>
      <c r="BQ35">
        <v>1948</v>
      </c>
      <c r="BR35">
        <v>0</v>
      </c>
      <c r="BS35">
        <v>-171</v>
      </c>
      <c r="BT35">
        <f t="shared" si="21"/>
        <v>1777</v>
      </c>
      <c r="BU35">
        <v>0</v>
      </c>
      <c r="BV35">
        <f t="shared" si="22"/>
        <v>1777</v>
      </c>
      <c r="BW35">
        <v>25</v>
      </c>
      <c r="BX35">
        <f t="shared" si="23"/>
        <v>5</v>
      </c>
      <c r="BY35">
        <f t="shared" si="24"/>
        <v>71.08</v>
      </c>
      <c r="BZ35" t="s">
        <v>23</v>
      </c>
      <c r="CA35">
        <v>13339</v>
      </c>
    </row>
    <row r="36" spans="1:79" ht="17.25" customHeight="1" x14ac:dyDescent="0.3">
      <c r="A36" s="2">
        <v>44559</v>
      </c>
      <c r="B36" t="s">
        <v>94</v>
      </c>
      <c r="C36" t="s">
        <v>95</v>
      </c>
      <c r="D36" t="s">
        <v>27</v>
      </c>
      <c r="E36" t="s">
        <v>4</v>
      </c>
      <c r="F36">
        <v>1403</v>
      </c>
      <c r="G36">
        <v>0</v>
      </c>
      <c r="H36">
        <v>0</v>
      </c>
      <c r="I36">
        <v>-50</v>
      </c>
      <c r="J36">
        <f t="shared" si="0"/>
        <v>1353</v>
      </c>
      <c r="K36">
        <v>0</v>
      </c>
      <c r="L36">
        <f t="shared" si="1"/>
        <v>1353</v>
      </c>
      <c r="M36">
        <v>65</v>
      </c>
      <c r="N36">
        <v>1</v>
      </c>
      <c r="O36">
        <f t="shared" si="2"/>
        <v>20.815384615384616</v>
      </c>
      <c r="P36" t="s">
        <v>15</v>
      </c>
      <c r="Q36">
        <v>931</v>
      </c>
      <c r="R36">
        <v>0</v>
      </c>
      <c r="S36">
        <v>0</v>
      </c>
      <c r="T36">
        <v>0</v>
      </c>
      <c r="U36">
        <f t="shared" si="3"/>
        <v>931</v>
      </c>
      <c r="V36">
        <v>0</v>
      </c>
      <c r="W36">
        <f t="shared" si="4"/>
        <v>931</v>
      </c>
      <c r="X36">
        <v>21</v>
      </c>
      <c r="Y36">
        <v>2</v>
      </c>
      <c r="Z36">
        <f t="shared" si="5"/>
        <v>44.333333333333336</v>
      </c>
      <c r="AA36" t="s">
        <v>16</v>
      </c>
      <c r="AB36">
        <v>2308</v>
      </c>
      <c r="AC36">
        <v>0</v>
      </c>
      <c r="AE36">
        <v>-10</v>
      </c>
      <c r="AF36">
        <f t="shared" si="6"/>
        <v>2298</v>
      </c>
      <c r="AG36">
        <v>0</v>
      </c>
      <c r="AH36">
        <f t="shared" si="7"/>
        <v>2298</v>
      </c>
      <c r="AI36">
        <v>61</v>
      </c>
      <c r="AJ36">
        <f t="shared" si="8"/>
        <v>6</v>
      </c>
      <c r="AK36">
        <f t="shared" si="25"/>
        <v>37.672131147540981</v>
      </c>
      <c r="AL36" t="s">
        <v>19</v>
      </c>
      <c r="AM36">
        <v>3171</v>
      </c>
      <c r="AN36">
        <v>300</v>
      </c>
      <c r="AO36">
        <v>-60</v>
      </c>
      <c r="AP36">
        <f t="shared" si="9"/>
        <v>3411</v>
      </c>
      <c r="AQ36">
        <v>0</v>
      </c>
      <c r="AR36">
        <f t="shared" si="10"/>
        <v>3411</v>
      </c>
      <c r="AS36">
        <v>24</v>
      </c>
      <c r="AT36">
        <f t="shared" si="11"/>
        <v>6</v>
      </c>
      <c r="AU36">
        <f t="shared" si="12"/>
        <v>142.125</v>
      </c>
      <c r="AV36" t="s">
        <v>20</v>
      </c>
      <c r="AW36">
        <v>1647</v>
      </c>
      <c r="AX36">
        <v>0</v>
      </c>
      <c r="AY36">
        <v>-50</v>
      </c>
      <c r="AZ36">
        <f t="shared" si="13"/>
        <v>1597</v>
      </c>
      <c r="BA36">
        <v>0</v>
      </c>
      <c r="BB36">
        <f t="shared" si="14"/>
        <v>1597</v>
      </c>
      <c r="BC36">
        <v>43</v>
      </c>
      <c r="BD36">
        <f t="shared" si="15"/>
        <v>7</v>
      </c>
      <c r="BE36">
        <f t="shared" si="16"/>
        <v>37.139534883720927</v>
      </c>
      <c r="BF36" t="s">
        <v>21</v>
      </c>
      <c r="BG36">
        <v>1558</v>
      </c>
      <c r="BH36">
        <v>0</v>
      </c>
      <c r="BI36">
        <v>0</v>
      </c>
      <c r="BJ36">
        <f t="shared" si="17"/>
        <v>1558</v>
      </c>
      <c r="BK36">
        <v>0</v>
      </c>
      <c r="BL36">
        <f t="shared" si="18"/>
        <v>1558</v>
      </c>
      <c r="BM36">
        <v>37</v>
      </c>
      <c r="BN36">
        <f t="shared" si="19"/>
        <v>5</v>
      </c>
      <c r="BO36">
        <f t="shared" si="20"/>
        <v>42.108108108108105</v>
      </c>
      <c r="BP36" t="s">
        <v>22</v>
      </c>
      <c r="BQ36">
        <v>3452</v>
      </c>
      <c r="BR36">
        <v>0</v>
      </c>
      <c r="BS36">
        <v>-50</v>
      </c>
      <c r="BT36">
        <f t="shared" si="21"/>
        <v>3402</v>
      </c>
      <c r="BU36">
        <v>0</v>
      </c>
      <c r="BV36">
        <f t="shared" si="22"/>
        <v>3402</v>
      </c>
      <c r="BW36">
        <v>30</v>
      </c>
      <c r="BX36">
        <f t="shared" si="23"/>
        <v>5</v>
      </c>
      <c r="BY36">
        <f t="shared" si="24"/>
        <v>113.4</v>
      </c>
      <c r="BZ36" t="s">
        <v>23</v>
      </c>
      <c r="CA36">
        <v>20434</v>
      </c>
    </row>
    <row r="37" spans="1:79" ht="17.25" customHeight="1" x14ac:dyDescent="0.3">
      <c r="A37" s="2">
        <v>44559</v>
      </c>
      <c r="B37" t="s">
        <v>96</v>
      </c>
      <c r="C37" t="s">
        <v>97</v>
      </c>
      <c r="D37" t="s">
        <v>27</v>
      </c>
      <c r="E37" t="s">
        <v>4</v>
      </c>
      <c r="F37">
        <v>12933</v>
      </c>
      <c r="G37">
        <v>0</v>
      </c>
      <c r="H37">
        <v>0</v>
      </c>
      <c r="I37">
        <v>-613</v>
      </c>
      <c r="J37">
        <f t="shared" si="0"/>
        <v>12320</v>
      </c>
      <c r="K37">
        <v>5000</v>
      </c>
      <c r="L37">
        <f t="shared" si="1"/>
        <v>17320</v>
      </c>
      <c r="M37">
        <v>1882</v>
      </c>
      <c r="N37">
        <v>1</v>
      </c>
      <c r="O37">
        <f t="shared" si="2"/>
        <v>9.2029755579171102</v>
      </c>
      <c r="P37" t="s">
        <v>15</v>
      </c>
      <c r="Q37">
        <v>7247</v>
      </c>
      <c r="R37">
        <v>0</v>
      </c>
      <c r="S37">
        <v>0</v>
      </c>
      <c r="T37">
        <v>-464</v>
      </c>
      <c r="U37">
        <f t="shared" si="3"/>
        <v>6783</v>
      </c>
      <c r="V37">
        <v>0</v>
      </c>
      <c r="W37">
        <f t="shared" si="4"/>
        <v>6783</v>
      </c>
      <c r="X37">
        <v>470</v>
      </c>
      <c r="Y37">
        <v>2</v>
      </c>
      <c r="Z37">
        <f t="shared" si="5"/>
        <v>14.431914893617021</v>
      </c>
      <c r="AA37" t="s">
        <v>16</v>
      </c>
      <c r="AB37">
        <v>43736</v>
      </c>
      <c r="AC37">
        <v>0</v>
      </c>
      <c r="AE37">
        <v>-873</v>
      </c>
      <c r="AF37">
        <f t="shared" si="6"/>
        <v>42863</v>
      </c>
      <c r="AG37">
        <v>14000</v>
      </c>
      <c r="AH37">
        <f t="shared" si="7"/>
        <v>56863</v>
      </c>
      <c r="AI37">
        <v>2542</v>
      </c>
      <c r="AJ37">
        <f t="shared" si="8"/>
        <v>6</v>
      </c>
      <c r="AK37">
        <f t="shared" si="25"/>
        <v>22.369394177812747</v>
      </c>
      <c r="AL37" t="s">
        <v>19</v>
      </c>
      <c r="AM37">
        <v>9942</v>
      </c>
      <c r="AN37">
        <v>14943</v>
      </c>
      <c r="AO37">
        <v>-806</v>
      </c>
      <c r="AP37">
        <f t="shared" si="9"/>
        <v>24079</v>
      </c>
      <c r="AQ37">
        <v>7000</v>
      </c>
      <c r="AR37">
        <f t="shared" si="10"/>
        <v>31079</v>
      </c>
      <c r="AS37">
        <v>1093</v>
      </c>
      <c r="AT37">
        <f t="shared" si="11"/>
        <v>6</v>
      </c>
      <c r="AU37">
        <f t="shared" si="12"/>
        <v>28.434583714547117</v>
      </c>
      <c r="AV37" t="s">
        <v>20</v>
      </c>
      <c r="AW37">
        <v>4049</v>
      </c>
      <c r="AX37">
        <v>0</v>
      </c>
      <c r="AY37">
        <v>-160</v>
      </c>
      <c r="AZ37">
        <f t="shared" si="13"/>
        <v>3889</v>
      </c>
      <c r="BA37">
        <v>10000</v>
      </c>
      <c r="BB37">
        <f t="shared" si="14"/>
        <v>13889</v>
      </c>
      <c r="BC37">
        <v>704</v>
      </c>
      <c r="BD37">
        <f t="shared" si="15"/>
        <v>7</v>
      </c>
      <c r="BE37">
        <f t="shared" si="16"/>
        <v>19.728693181818183</v>
      </c>
      <c r="BF37" t="s">
        <v>21</v>
      </c>
      <c r="BG37">
        <v>349</v>
      </c>
      <c r="BH37">
        <v>0</v>
      </c>
      <c r="BI37">
        <v>-165</v>
      </c>
      <c r="BJ37">
        <f t="shared" si="17"/>
        <v>184</v>
      </c>
      <c r="BK37">
        <v>3000</v>
      </c>
      <c r="BL37">
        <f t="shared" si="18"/>
        <v>3184</v>
      </c>
      <c r="BM37">
        <v>424</v>
      </c>
      <c r="BN37">
        <f t="shared" si="19"/>
        <v>5</v>
      </c>
      <c r="BO37">
        <f t="shared" si="20"/>
        <v>7.5094339622641506</v>
      </c>
      <c r="BP37" t="s">
        <v>22</v>
      </c>
      <c r="BQ37">
        <v>3491</v>
      </c>
      <c r="BR37">
        <v>0</v>
      </c>
      <c r="BS37">
        <v>-2175</v>
      </c>
      <c r="BT37">
        <f t="shared" si="21"/>
        <v>1316</v>
      </c>
      <c r="BU37">
        <v>0</v>
      </c>
      <c r="BV37">
        <f t="shared" si="22"/>
        <v>1316</v>
      </c>
      <c r="BW37">
        <v>512</v>
      </c>
      <c r="BX37">
        <f t="shared" si="23"/>
        <v>5</v>
      </c>
      <c r="BY37">
        <f t="shared" si="24"/>
        <v>2.5703125</v>
      </c>
      <c r="BZ37" t="s">
        <v>23</v>
      </c>
      <c r="CA37">
        <v>1900</v>
      </c>
    </row>
    <row r="38" spans="1:79" ht="17.25" customHeight="1" x14ac:dyDescent="0.3">
      <c r="A38" s="2">
        <v>44559</v>
      </c>
      <c r="B38" t="s">
        <v>98</v>
      </c>
      <c r="C38" t="s">
        <v>99</v>
      </c>
      <c r="D38" t="s">
        <v>27</v>
      </c>
      <c r="E38" t="s">
        <v>4</v>
      </c>
      <c r="F38">
        <v>31</v>
      </c>
      <c r="G38">
        <v>0</v>
      </c>
      <c r="H38">
        <v>0</v>
      </c>
      <c r="I38">
        <v>-10</v>
      </c>
      <c r="J38">
        <f t="shared" si="0"/>
        <v>21</v>
      </c>
      <c r="K38">
        <v>0</v>
      </c>
      <c r="L38">
        <f t="shared" si="1"/>
        <v>21</v>
      </c>
      <c r="M38">
        <v>100</v>
      </c>
      <c r="N38">
        <v>1</v>
      </c>
      <c r="O38">
        <f t="shared" si="2"/>
        <v>0.21</v>
      </c>
      <c r="P38" t="s">
        <v>15</v>
      </c>
      <c r="Q38">
        <v>223</v>
      </c>
      <c r="R38">
        <v>0</v>
      </c>
      <c r="S38">
        <v>0</v>
      </c>
      <c r="T38">
        <v>-35</v>
      </c>
      <c r="U38">
        <f t="shared" si="3"/>
        <v>188</v>
      </c>
      <c r="V38">
        <v>0</v>
      </c>
      <c r="W38">
        <f t="shared" si="4"/>
        <v>188</v>
      </c>
      <c r="X38">
        <v>26</v>
      </c>
      <c r="Y38">
        <v>2</v>
      </c>
      <c r="Z38">
        <f t="shared" si="5"/>
        <v>7.2307692307692308</v>
      </c>
      <c r="AA38" t="s">
        <v>16</v>
      </c>
      <c r="AB38">
        <v>1368</v>
      </c>
      <c r="AC38">
        <v>0</v>
      </c>
      <c r="AE38">
        <v>-50</v>
      </c>
      <c r="AF38">
        <f t="shared" si="6"/>
        <v>1318</v>
      </c>
      <c r="AG38">
        <v>0</v>
      </c>
      <c r="AH38">
        <f t="shared" si="7"/>
        <v>1318</v>
      </c>
      <c r="AI38">
        <v>1637</v>
      </c>
      <c r="AJ38">
        <f t="shared" si="8"/>
        <v>6</v>
      </c>
      <c r="AK38">
        <f t="shared" si="25"/>
        <v>0.80513133781307267</v>
      </c>
      <c r="AL38" t="s">
        <v>19</v>
      </c>
      <c r="AM38">
        <v>4</v>
      </c>
      <c r="AN38">
        <v>0</v>
      </c>
      <c r="AO38">
        <v>0</v>
      </c>
      <c r="AP38">
        <f t="shared" si="9"/>
        <v>4</v>
      </c>
      <c r="AQ38">
        <v>0</v>
      </c>
      <c r="AR38">
        <f t="shared" si="10"/>
        <v>4</v>
      </c>
      <c r="AS38">
        <v>821</v>
      </c>
      <c r="AT38">
        <f t="shared" si="11"/>
        <v>6</v>
      </c>
      <c r="AU38">
        <f t="shared" si="12"/>
        <v>4.8721071863580996E-3</v>
      </c>
      <c r="AV38" t="s">
        <v>20</v>
      </c>
      <c r="AW38">
        <v>3087</v>
      </c>
      <c r="AX38">
        <v>0</v>
      </c>
      <c r="AY38">
        <v>-100</v>
      </c>
      <c r="AZ38">
        <f t="shared" si="13"/>
        <v>2987</v>
      </c>
      <c r="BA38">
        <v>0</v>
      </c>
      <c r="BB38">
        <f t="shared" si="14"/>
        <v>2987</v>
      </c>
      <c r="BC38">
        <v>633</v>
      </c>
      <c r="BD38">
        <f t="shared" si="15"/>
        <v>7</v>
      </c>
      <c r="BE38">
        <f t="shared" si="16"/>
        <v>4.7187993680884679</v>
      </c>
      <c r="BF38" t="s">
        <v>21</v>
      </c>
      <c r="BG38">
        <v>30</v>
      </c>
      <c r="BH38">
        <v>0</v>
      </c>
      <c r="BI38">
        <v>-20</v>
      </c>
      <c r="BJ38">
        <f t="shared" si="17"/>
        <v>10</v>
      </c>
      <c r="BK38">
        <v>0</v>
      </c>
      <c r="BL38">
        <f t="shared" si="18"/>
        <v>10</v>
      </c>
      <c r="BM38">
        <v>119</v>
      </c>
      <c r="BN38">
        <f t="shared" si="19"/>
        <v>5</v>
      </c>
      <c r="BO38">
        <f t="shared" si="20"/>
        <v>8.4033613445378158E-2</v>
      </c>
      <c r="BP38" t="s">
        <v>22</v>
      </c>
      <c r="BQ38">
        <v>0</v>
      </c>
      <c r="BR38">
        <v>0</v>
      </c>
      <c r="BS38">
        <v>0</v>
      </c>
      <c r="BT38">
        <f t="shared" si="21"/>
        <v>0</v>
      </c>
      <c r="BU38">
        <v>0</v>
      </c>
      <c r="BV38">
        <f t="shared" si="22"/>
        <v>0</v>
      </c>
      <c r="BW38">
        <v>89</v>
      </c>
      <c r="BX38">
        <f t="shared" si="23"/>
        <v>5</v>
      </c>
      <c r="BY38">
        <f t="shared" si="24"/>
        <v>0</v>
      </c>
      <c r="BZ38" t="s">
        <v>23</v>
      </c>
      <c r="CA38">
        <v>-35443</v>
      </c>
    </row>
    <row r="39" spans="1:79" ht="17.25" customHeight="1" x14ac:dyDescent="0.3">
      <c r="A39" s="2">
        <v>44559</v>
      </c>
      <c r="B39" t="s">
        <v>100</v>
      </c>
      <c r="C39" t="s">
        <v>101</v>
      </c>
      <c r="D39" t="s">
        <v>27</v>
      </c>
      <c r="E39" t="s">
        <v>4</v>
      </c>
      <c r="F39">
        <v>928</v>
      </c>
      <c r="G39">
        <v>0</v>
      </c>
      <c r="H39">
        <v>0</v>
      </c>
      <c r="I39">
        <v>-390</v>
      </c>
      <c r="J39">
        <f t="shared" si="0"/>
        <v>538</v>
      </c>
      <c r="K39">
        <v>0</v>
      </c>
      <c r="L39">
        <f t="shared" si="1"/>
        <v>538</v>
      </c>
      <c r="M39">
        <v>2054</v>
      </c>
      <c r="N39">
        <v>1</v>
      </c>
      <c r="O39">
        <f t="shared" si="2"/>
        <v>0.26192794547224929</v>
      </c>
      <c r="P39" t="s">
        <v>15</v>
      </c>
      <c r="Q39">
        <v>11248</v>
      </c>
      <c r="R39">
        <v>0</v>
      </c>
      <c r="S39">
        <v>0</v>
      </c>
      <c r="T39">
        <v>-2030</v>
      </c>
      <c r="U39">
        <f t="shared" si="3"/>
        <v>9218</v>
      </c>
      <c r="V39">
        <v>0</v>
      </c>
      <c r="W39">
        <f t="shared" si="4"/>
        <v>9218</v>
      </c>
      <c r="X39">
        <v>460</v>
      </c>
      <c r="Y39">
        <v>2</v>
      </c>
      <c r="Z39">
        <f t="shared" si="5"/>
        <v>20.03913043478261</v>
      </c>
      <c r="AA39" t="s">
        <v>16</v>
      </c>
      <c r="AB39">
        <v>12462</v>
      </c>
      <c r="AC39">
        <v>0</v>
      </c>
      <c r="AE39">
        <v>-2627</v>
      </c>
      <c r="AF39">
        <f t="shared" si="6"/>
        <v>9835</v>
      </c>
      <c r="AG39">
        <v>34000</v>
      </c>
      <c r="AH39">
        <f t="shared" si="7"/>
        <v>43835</v>
      </c>
      <c r="AI39">
        <v>8249</v>
      </c>
      <c r="AJ39">
        <f t="shared" si="8"/>
        <v>6</v>
      </c>
      <c r="AK39">
        <f t="shared" si="25"/>
        <v>5.3139774518123408</v>
      </c>
      <c r="AL39" t="s">
        <v>19</v>
      </c>
      <c r="AM39">
        <v>1340</v>
      </c>
      <c r="AN39">
        <v>0</v>
      </c>
      <c r="AO39">
        <v>-1300</v>
      </c>
      <c r="AP39">
        <f t="shared" si="9"/>
        <v>40</v>
      </c>
      <c r="AQ39">
        <f>19000+21029</f>
        <v>40029</v>
      </c>
      <c r="AR39">
        <f t="shared" si="10"/>
        <v>40069</v>
      </c>
      <c r="AS39">
        <v>3543</v>
      </c>
      <c r="AT39">
        <f t="shared" si="11"/>
        <v>6</v>
      </c>
      <c r="AU39">
        <f t="shared" si="12"/>
        <v>11.309342365227209</v>
      </c>
      <c r="AV39" t="s">
        <v>20</v>
      </c>
      <c r="AW39">
        <v>7134</v>
      </c>
      <c r="AX39">
        <v>0</v>
      </c>
      <c r="AY39">
        <v>-429</v>
      </c>
      <c r="AZ39">
        <f t="shared" si="13"/>
        <v>6705</v>
      </c>
      <c r="BA39">
        <v>35000</v>
      </c>
      <c r="BB39">
        <f t="shared" si="14"/>
        <v>41705</v>
      </c>
      <c r="BC39">
        <v>2607</v>
      </c>
      <c r="BD39">
        <f t="shared" si="15"/>
        <v>7</v>
      </c>
      <c r="BE39">
        <f t="shared" si="16"/>
        <v>15.997314921365554</v>
      </c>
      <c r="BF39" t="s">
        <v>21</v>
      </c>
      <c r="BG39">
        <v>192</v>
      </c>
      <c r="BH39">
        <v>0</v>
      </c>
      <c r="BI39">
        <v>-175</v>
      </c>
      <c r="BJ39">
        <f t="shared" si="17"/>
        <v>17</v>
      </c>
      <c r="BK39">
        <v>17400</v>
      </c>
      <c r="BL39">
        <f t="shared" si="18"/>
        <v>17417</v>
      </c>
      <c r="BM39">
        <v>1129</v>
      </c>
      <c r="BN39">
        <f t="shared" si="19"/>
        <v>5</v>
      </c>
      <c r="BO39">
        <f t="shared" si="20"/>
        <v>15.426926483613817</v>
      </c>
      <c r="BP39" t="s">
        <v>22</v>
      </c>
      <c r="BQ39">
        <v>18471</v>
      </c>
      <c r="BR39">
        <v>0</v>
      </c>
      <c r="BS39">
        <v>-7119</v>
      </c>
      <c r="BT39">
        <f t="shared" si="21"/>
        <v>11352</v>
      </c>
      <c r="BU39">
        <v>0</v>
      </c>
      <c r="BV39">
        <f t="shared" si="22"/>
        <v>11352</v>
      </c>
      <c r="BW39">
        <v>848</v>
      </c>
      <c r="BX39">
        <f t="shared" si="23"/>
        <v>5</v>
      </c>
      <c r="BY39">
        <f t="shared" si="24"/>
        <v>13.386792452830189</v>
      </c>
      <c r="BZ39" t="s">
        <v>23</v>
      </c>
      <c r="CA39">
        <v>-20334</v>
      </c>
    </row>
    <row r="40" spans="1:79" ht="17.25" customHeight="1" x14ac:dyDescent="0.3">
      <c r="A40" s="2">
        <v>44559</v>
      </c>
      <c r="B40" t="s">
        <v>102</v>
      </c>
      <c r="C40" t="s">
        <v>103</v>
      </c>
      <c r="D40" t="s">
        <v>27</v>
      </c>
      <c r="E40" t="s">
        <v>4</v>
      </c>
      <c r="F40">
        <v>719</v>
      </c>
      <c r="G40">
        <v>0</v>
      </c>
      <c r="H40">
        <v>0</v>
      </c>
      <c r="I40">
        <v>-20</v>
      </c>
      <c r="J40">
        <f t="shared" si="0"/>
        <v>699</v>
      </c>
      <c r="K40">
        <v>100</v>
      </c>
      <c r="L40">
        <f t="shared" si="1"/>
        <v>799</v>
      </c>
      <c r="M40">
        <v>209</v>
      </c>
      <c r="N40">
        <v>1</v>
      </c>
      <c r="O40">
        <f t="shared" si="2"/>
        <v>3.8229665071770333</v>
      </c>
      <c r="P40" t="s">
        <v>15</v>
      </c>
      <c r="Q40">
        <v>0</v>
      </c>
      <c r="R40">
        <v>0</v>
      </c>
      <c r="S40">
        <v>0</v>
      </c>
      <c r="T40">
        <v>0</v>
      </c>
      <c r="U40">
        <f t="shared" si="3"/>
        <v>0</v>
      </c>
      <c r="V40">
        <v>0</v>
      </c>
      <c r="W40">
        <f t="shared" si="4"/>
        <v>0</v>
      </c>
      <c r="X40">
        <v>44</v>
      </c>
      <c r="Y40">
        <v>2</v>
      </c>
      <c r="Z40">
        <f t="shared" si="5"/>
        <v>0</v>
      </c>
      <c r="AA40" t="s">
        <v>16</v>
      </c>
      <c r="AB40">
        <v>1808</v>
      </c>
      <c r="AC40">
        <v>0</v>
      </c>
      <c r="AE40">
        <v>-21</v>
      </c>
      <c r="AF40">
        <f t="shared" si="6"/>
        <v>1787</v>
      </c>
      <c r="AG40">
        <v>0</v>
      </c>
      <c r="AH40">
        <f t="shared" si="7"/>
        <v>1787</v>
      </c>
      <c r="AI40">
        <v>220</v>
      </c>
      <c r="AJ40">
        <f t="shared" si="8"/>
        <v>6</v>
      </c>
      <c r="AK40">
        <f t="shared" si="25"/>
        <v>8.122727272727273</v>
      </c>
      <c r="AL40" t="s">
        <v>19</v>
      </c>
      <c r="AM40">
        <v>443</v>
      </c>
      <c r="AN40">
        <v>70</v>
      </c>
      <c r="AO40">
        <v>-81</v>
      </c>
      <c r="AP40">
        <f t="shared" si="9"/>
        <v>432</v>
      </c>
      <c r="AQ40">
        <v>0</v>
      </c>
      <c r="AR40">
        <f t="shared" si="10"/>
        <v>432</v>
      </c>
      <c r="AS40">
        <v>69</v>
      </c>
      <c r="AT40">
        <f t="shared" si="11"/>
        <v>6</v>
      </c>
      <c r="AU40">
        <f t="shared" si="12"/>
        <v>6.2608695652173916</v>
      </c>
      <c r="AV40" t="s">
        <v>20</v>
      </c>
      <c r="AW40">
        <v>1457</v>
      </c>
      <c r="AX40">
        <v>0</v>
      </c>
      <c r="AY40">
        <v>0</v>
      </c>
      <c r="AZ40">
        <f t="shared" si="13"/>
        <v>1457</v>
      </c>
      <c r="BA40">
        <v>0</v>
      </c>
      <c r="BB40">
        <f t="shared" si="14"/>
        <v>1457</v>
      </c>
      <c r="BC40">
        <v>105</v>
      </c>
      <c r="BD40">
        <f t="shared" si="15"/>
        <v>7</v>
      </c>
      <c r="BE40">
        <f t="shared" si="16"/>
        <v>13.876190476190477</v>
      </c>
      <c r="BF40" t="s">
        <v>21</v>
      </c>
      <c r="BG40">
        <v>0</v>
      </c>
      <c r="BH40">
        <v>50</v>
      </c>
      <c r="BI40">
        <v>0</v>
      </c>
      <c r="BJ40">
        <f t="shared" si="17"/>
        <v>50</v>
      </c>
      <c r="BK40">
        <v>0</v>
      </c>
      <c r="BL40">
        <f t="shared" si="18"/>
        <v>50</v>
      </c>
      <c r="BM40">
        <v>25</v>
      </c>
      <c r="BN40">
        <f t="shared" si="19"/>
        <v>5</v>
      </c>
      <c r="BO40">
        <f t="shared" si="20"/>
        <v>2</v>
      </c>
      <c r="BP40" t="s">
        <v>22</v>
      </c>
      <c r="BQ40">
        <v>98</v>
      </c>
      <c r="BR40">
        <v>0</v>
      </c>
      <c r="BS40">
        <v>-30</v>
      </c>
      <c r="BT40">
        <f t="shared" si="21"/>
        <v>68</v>
      </c>
      <c r="BU40">
        <v>0</v>
      </c>
      <c r="BV40">
        <f t="shared" si="22"/>
        <v>68</v>
      </c>
      <c r="BW40">
        <v>36</v>
      </c>
      <c r="BX40">
        <f t="shared" si="23"/>
        <v>5</v>
      </c>
      <c r="BY40">
        <f t="shared" si="24"/>
        <v>1.8888888888888888</v>
      </c>
      <c r="BZ40" t="s">
        <v>23</v>
      </c>
      <c r="CA40">
        <v>0</v>
      </c>
    </row>
    <row r="41" spans="1:79" ht="17.25" customHeight="1" x14ac:dyDescent="0.3">
      <c r="A41" s="2">
        <v>44559</v>
      </c>
      <c r="B41" t="s">
        <v>104</v>
      </c>
      <c r="C41" t="s">
        <v>105</v>
      </c>
      <c r="D41" t="s">
        <v>27</v>
      </c>
      <c r="E41" t="s">
        <v>4</v>
      </c>
      <c r="F41">
        <v>1336</v>
      </c>
      <c r="G41">
        <v>0</v>
      </c>
      <c r="H41">
        <v>0</v>
      </c>
      <c r="I41">
        <v>-30</v>
      </c>
      <c r="J41">
        <f t="shared" si="0"/>
        <v>1306</v>
      </c>
      <c r="K41">
        <v>1000</v>
      </c>
      <c r="L41">
        <f t="shared" si="1"/>
        <v>2306</v>
      </c>
      <c r="M41">
        <v>81</v>
      </c>
      <c r="N41">
        <v>1</v>
      </c>
      <c r="O41">
        <f t="shared" si="2"/>
        <v>28.469135802469136</v>
      </c>
      <c r="P41" t="s">
        <v>15</v>
      </c>
      <c r="Q41">
        <v>528</v>
      </c>
      <c r="R41">
        <v>0</v>
      </c>
      <c r="S41">
        <v>0</v>
      </c>
      <c r="T41">
        <v>-10</v>
      </c>
      <c r="U41">
        <f t="shared" si="3"/>
        <v>518</v>
      </c>
      <c r="V41">
        <v>600</v>
      </c>
      <c r="W41">
        <f t="shared" si="4"/>
        <v>1118</v>
      </c>
      <c r="X41">
        <v>21</v>
      </c>
      <c r="Y41">
        <v>2</v>
      </c>
      <c r="Z41">
        <f t="shared" si="5"/>
        <v>53.238095238095241</v>
      </c>
      <c r="AA41" t="s">
        <v>16</v>
      </c>
      <c r="AB41">
        <v>3007</v>
      </c>
      <c r="AC41">
        <v>0</v>
      </c>
      <c r="AE41">
        <v>0</v>
      </c>
      <c r="AF41">
        <f t="shared" si="6"/>
        <v>3007</v>
      </c>
      <c r="AG41">
        <v>0</v>
      </c>
      <c r="AH41">
        <f t="shared" si="7"/>
        <v>3007</v>
      </c>
      <c r="AI41">
        <v>34</v>
      </c>
      <c r="AJ41">
        <f t="shared" si="8"/>
        <v>6</v>
      </c>
      <c r="AK41">
        <f t="shared" si="25"/>
        <v>88.441176470588232</v>
      </c>
      <c r="AL41" t="s">
        <v>19</v>
      </c>
      <c r="AM41">
        <v>1725</v>
      </c>
      <c r="AN41">
        <v>0</v>
      </c>
      <c r="AO41">
        <v>-30</v>
      </c>
      <c r="AP41">
        <f t="shared" si="9"/>
        <v>1695</v>
      </c>
      <c r="AQ41">
        <v>0</v>
      </c>
      <c r="AR41">
        <f t="shared" si="10"/>
        <v>1695</v>
      </c>
      <c r="AS41">
        <v>27</v>
      </c>
      <c r="AT41">
        <f t="shared" si="11"/>
        <v>6</v>
      </c>
      <c r="AU41">
        <f t="shared" si="12"/>
        <v>62.777777777777779</v>
      </c>
      <c r="AV41" t="s">
        <v>20</v>
      </c>
      <c r="AW41">
        <v>0</v>
      </c>
      <c r="AX41">
        <v>0</v>
      </c>
      <c r="AY41">
        <v>0</v>
      </c>
      <c r="AZ41">
        <f t="shared" si="13"/>
        <v>0</v>
      </c>
      <c r="BA41">
        <v>3000</v>
      </c>
      <c r="BB41">
        <f t="shared" si="14"/>
        <v>3000</v>
      </c>
      <c r="BC41">
        <v>12</v>
      </c>
      <c r="BD41">
        <f t="shared" si="15"/>
        <v>7</v>
      </c>
      <c r="BE41">
        <f t="shared" si="16"/>
        <v>250</v>
      </c>
      <c r="BF41" t="s">
        <v>21</v>
      </c>
      <c r="BG41">
        <v>1376</v>
      </c>
      <c r="BH41">
        <v>0</v>
      </c>
      <c r="BI41">
        <v>0</v>
      </c>
      <c r="BJ41">
        <f t="shared" si="17"/>
        <v>1376</v>
      </c>
      <c r="BK41">
        <v>0</v>
      </c>
      <c r="BL41">
        <f t="shared" si="18"/>
        <v>1376</v>
      </c>
      <c r="BM41">
        <v>9</v>
      </c>
      <c r="BN41">
        <f t="shared" si="19"/>
        <v>5</v>
      </c>
      <c r="BO41">
        <f t="shared" si="20"/>
        <v>152.88888888888889</v>
      </c>
      <c r="BP41" t="s">
        <v>22</v>
      </c>
      <c r="BQ41">
        <v>1201</v>
      </c>
      <c r="BR41">
        <v>0</v>
      </c>
      <c r="BS41">
        <v>-60</v>
      </c>
      <c r="BT41">
        <f t="shared" si="21"/>
        <v>1141</v>
      </c>
      <c r="BU41">
        <v>0</v>
      </c>
      <c r="BV41">
        <f t="shared" si="22"/>
        <v>1141</v>
      </c>
      <c r="BW41">
        <v>23</v>
      </c>
      <c r="BX41">
        <f t="shared" si="23"/>
        <v>5</v>
      </c>
      <c r="BY41">
        <f t="shared" si="24"/>
        <v>49.608695652173914</v>
      </c>
      <c r="BZ41" t="s">
        <v>23</v>
      </c>
      <c r="CA41">
        <v>-14503</v>
      </c>
    </row>
    <row r="42" spans="1:79" ht="17.25" customHeight="1" x14ac:dyDescent="0.3">
      <c r="A42" s="2">
        <v>44559</v>
      </c>
      <c r="B42" t="s">
        <v>106</v>
      </c>
      <c r="C42" t="s">
        <v>107</v>
      </c>
      <c r="D42" t="s">
        <v>27</v>
      </c>
      <c r="E42" t="s">
        <v>4</v>
      </c>
      <c r="F42">
        <v>75</v>
      </c>
      <c r="G42">
        <v>0</v>
      </c>
      <c r="H42">
        <v>0</v>
      </c>
      <c r="I42">
        <v>-50</v>
      </c>
      <c r="J42">
        <f t="shared" si="0"/>
        <v>25</v>
      </c>
      <c r="K42">
        <v>0</v>
      </c>
      <c r="L42">
        <f t="shared" si="1"/>
        <v>25</v>
      </c>
      <c r="M42">
        <v>71</v>
      </c>
      <c r="N42">
        <v>1</v>
      </c>
      <c r="O42">
        <f t="shared" si="2"/>
        <v>0.352112676056338</v>
      </c>
      <c r="P42" t="s">
        <v>15</v>
      </c>
      <c r="Q42">
        <v>412</v>
      </c>
      <c r="R42">
        <v>0</v>
      </c>
      <c r="S42">
        <v>0</v>
      </c>
      <c r="T42">
        <v>0</v>
      </c>
      <c r="U42">
        <f t="shared" si="3"/>
        <v>412</v>
      </c>
      <c r="V42">
        <v>0</v>
      </c>
      <c r="W42">
        <f t="shared" si="4"/>
        <v>412</v>
      </c>
      <c r="X42">
        <v>19</v>
      </c>
      <c r="Y42">
        <v>2</v>
      </c>
      <c r="Z42">
        <f t="shared" si="5"/>
        <v>21.684210526315791</v>
      </c>
      <c r="AA42" t="s">
        <v>16</v>
      </c>
      <c r="AB42">
        <v>67</v>
      </c>
      <c r="AC42">
        <v>0</v>
      </c>
      <c r="AE42">
        <v>-10</v>
      </c>
      <c r="AF42">
        <f t="shared" si="6"/>
        <v>57</v>
      </c>
      <c r="AG42">
        <v>0</v>
      </c>
      <c r="AH42">
        <f t="shared" si="7"/>
        <v>57</v>
      </c>
      <c r="AI42">
        <v>12</v>
      </c>
      <c r="AJ42">
        <f t="shared" si="8"/>
        <v>6</v>
      </c>
      <c r="AK42">
        <f t="shared" si="25"/>
        <v>4.75</v>
      </c>
      <c r="AL42" t="s">
        <v>19</v>
      </c>
      <c r="AM42">
        <v>975</v>
      </c>
      <c r="AN42">
        <v>0</v>
      </c>
      <c r="AO42">
        <v>-20</v>
      </c>
      <c r="AP42">
        <f t="shared" si="9"/>
        <v>955</v>
      </c>
      <c r="AQ42">
        <v>0</v>
      </c>
      <c r="AR42">
        <f t="shared" si="10"/>
        <v>955</v>
      </c>
      <c r="AS42">
        <v>10</v>
      </c>
      <c r="AT42">
        <f t="shared" si="11"/>
        <v>6</v>
      </c>
      <c r="AU42">
        <f t="shared" si="12"/>
        <v>95.5</v>
      </c>
      <c r="AV42" t="s">
        <v>20</v>
      </c>
      <c r="AW42">
        <v>229</v>
      </c>
      <c r="AX42">
        <v>0</v>
      </c>
      <c r="AY42">
        <v>0</v>
      </c>
      <c r="AZ42">
        <f t="shared" si="13"/>
        <v>229</v>
      </c>
      <c r="BA42">
        <v>0</v>
      </c>
      <c r="BB42">
        <f t="shared" si="14"/>
        <v>229</v>
      </c>
      <c r="BC42">
        <v>2</v>
      </c>
      <c r="BD42">
        <f t="shared" si="15"/>
        <v>7</v>
      </c>
      <c r="BE42">
        <f t="shared" si="16"/>
        <v>114.5</v>
      </c>
      <c r="BF42" t="s">
        <v>21</v>
      </c>
      <c r="BG42">
        <v>464</v>
      </c>
      <c r="BH42">
        <v>0</v>
      </c>
      <c r="BI42">
        <v>0</v>
      </c>
      <c r="BJ42">
        <f t="shared" si="17"/>
        <v>464</v>
      </c>
      <c r="BK42">
        <v>0</v>
      </c>
      <c r="BL42">
        <f t="shared" si="18"/>
        <v>464</v>
      </c>
      <c r="BM42">
        <v>8</v>
      </c>
      <c r="BN42">
        <f t="shared" si="19"/>
        <v>5</v>
      </c>
      <c r="BO42">
        <f t="shared" si="20"/>
        <v>58</v>
      </c>
      <c r="BP42" t="s">
        <v>22</v>
      </c>
      <c r="BQ42">
        <v>877</v>
      </c>
      <c r="BR42">
        <v>0</v>
      </c>
      <c r="BS42">
        <v>-60</v>
      </c>
      <c r="BT42">
        <f t="shared" si="21"/>
        <v>817</v>
      </c>
      <c r="BU42">
        <v>0</v>
      </c>
      <c r="BV42">
        <f t="shared" si="22"/>
        <v>817</v>
      </c>
      <c r="BW42">
        <v>21</v>
      </c>
      <c r="BX42">
        <f t="shared" si="23"/>
        <v>5</v>
      </c>
      <c r="BY42">
        <f t="shared" si="24"/>
        <v>38.904761904761905</v>
      </c>
      <c r="BZ42" t="s">
        <v>23</v>
      </c>
      <c r="CA42">
        <v>0</v>
      </c>
    </row>
    <row r="43" spans="1:79" ht="17.25" customHeight="1" x14ac:dyDescent="0.3">
      <c r="A43" s="2">
        <v>44559</v>
      </c>
      <c r="B43" t="s">
        <v>108</v>
      </c>
      <c r="C43" t="s">
        <v>109</v>
      </c>
      <c r="D43" t="s">
        <v>27</v>
      </c>
      <c r="E43" t="s">
        <v>4</v>
      </c>
      <c r="F43">
        <v>461</v>
      </c>
      <c r="G43">
        <v>0</v>
      </c>
      <c r="H43">
        <v>0</v>
      </c>
      <c r="I43">
        <v>0</v>
      </c>
      <c r="J43">
        <f t="shared" si="0"/>
        <v>461</v>
      </c>
      <c r="K43">
        <v>0</v>
      </c>
      <c r="L43">
        <f t="shared" si="1"/>
        <v>461</v>
      </c>
      <c r="M43">
        <v>12</v>
      </c>
      <c r="N43">
        <v>1</v>
      </c>
      <c r="O43">
        <f t="shared" si="2"/>
        <v>38.416666666666664</v>
      </c>
      <c r="P43" t="s">
        <v>15</v>
      </c>
      <c r="Q43">
        <v>20</v>
      </c>
      <c r="R43">
        <v>0</v>
      </c>
      <c r="S43">
        <v>0</v>
      </c>
      <c r="T43">
        <v>0</v>
      </c>
      <c r="U43">
        <f t="shared" si="3"/>
        <v>20</v>
      </c>
      <c r="V43">
        <v>0</v>
      </c>
      <c r="W43">
        <f t="shared" si="4"/>
        <v>20</v>
      </c>
      <c r="X43">
        <v>1</v>
      </c>
      <c r="Y43">
        <v>2</v>
      </c>
      <c r="Z43">
        <f t="shared" si="5"/>
        <v>20</v>
      </c>
      <c r="AA43" t="s">
        <v>16</v>
      </c>
      <c r="AB43">
        <v>2620</v>
      </c>
      <c r="AC43">
        <v>0</v>
      </c>
      <c r="AE43">
        <v>-11</v>
      </c>
      <c r="AF43">
        <f t="shared" si="6"/>
        <v>2609</v>
      </c>
      <c r="AG43">
        <v>0</v>
      </c>
      <c r="AH43">
        <f t="shared" si="7"/>
        <v>2609</v>
      </c>
      <c r="AI43">
        <v>17</v>
      </c>
      <c r="AJ43">
        <f t="shared" si="8"/>
        <v>6</v>
      </c>
      <c r="AK43">
        <f>IFERROR(AH43/AI43,0)</f>
        <v>153.47058823529412</v>
      </c>
      <c r="AL43" t="s">
        <v>19</v>
      </c>
      <c r="AM43">
        <v>307</v>
      </c>
      <c r="AN43">
        <v>0</v>
      </c>
      <c r="AO43">
        <v>0</v>
      </c>
      <c r="AP43">
        <f t="shared" si="9"/>
        <v>307</v>
      </c>
      <c r="AQ43">
        <v>0</v>
      </c>
      <c r="AR43">
        <f t="shared" si="10"/>
        <v>307</v>
      </c>
      <c r="AS43">
        <v>6</v>
      </c>
      <c r="AT43">
        <f t="shared" si="11"/>
        <v>6</v>
      </c>
      <c r="AU43">
        <f t="shared" si="12"/>
        <v>51.166666666666664</v>
      </c>
      <c r="AV43" t="s">
        <v>20</v>
      </c>
      <c r="AW43">
        <v>534</v>
      </c>
      <c r="AX43">
        <v>0</v>
      </c>
      <c r="AY43">
        <v>0</v>
      </c>
      <c r="AZ43">
        <f t="shared" si="13"/>
        <v>534</v>
      </c>
      <c r="BA43">
        <v>0</v>
      </c>
      <c r="BB43">
        <f t="shared" si="14"/>
        <v>534</v>
      </c>
      <c r="BC43">
        <v>7</v>
      </c>
      <c r="BD43">
        <f t="shared" si="15"/>
        <v>7</v>
      </c>
      <c r="BE43">
        <f t="shared" si="16"/>
        <v>76.285714285714292</v>
      </c>
      <c r="BF43" t="s">
        <v>21</v>
      </c>
      <c r="BG43">
        <v>140</v>
      </c>
      <c r="BH43">
        <v>0</v>
      </c>
      <c r="BI43">
        <v>0</v>
      </c>
      <c r="BJ43">
        <f t="shared" si="17"/>
        <v>140</v>
      </c>
      <c r="BK43">
        <v>0</v>
      </c>
      <c r="BL43">
        <f t="shared" si="18"/>
        <v>140</v>
      </c>
      <c r="BM43">
        <v>2</v>
      </c>
      <c r="BN43">
        <f t="shared" si="19"/>
        <v>5</v>
      </c>
      <c r="BO43">
        <f t="shared" si="20"/>
        <v>70</v>
      </c>
      <c r="BP43" t="s">
        <v>22</v>
      </c>
      <c r="BQ43">
        <v>740</v>
      </c>
      <c r="BR43">
        <v>0</v>
      </c>
      <c r="BS43">
        <v>0</v>
      </c>
      <c r="BT43">
        <f t="shared" si="21"/>
        <v>740</v>
      </c>
      <c r="BU43">
        <v>0</v>
      </c>
      <c r="BV43">
        <f t="shared" si="22"/>
        <v>740</v>
      </c>
      <c r="BW43">
        <v>6</v>
      </c>
      <c r="BX43">
        <f t="shared" si="23"/>
        <v>5</v>
      </c>
      <c r="BY43">
        <f t="shared" si="24"/>
        <v>123.33333333333333</v>
      </c>
      <c r="BZ43" t="s">
        <v>23</v>
      </c>
      <c r="CA43">
        <v>0</v>
      </c>
    </row>
    <row r="44" spans="1:79" ht="17.25" customHeight="1" x14ac:dyDescent="0.3">
      <c r="A44" s="2">
        <v>44559</v>
      </c>
      <c r="B44" t="s">
        <v>110</v>
      </c>
      <c r="C44" t="s">
        <v>111</v>
      </c>
      <c r="D44" t="s">
        <v>27</v>
      </c>
      <c r="E44" t="s">
        <v>4</v>
      </c>
      <c r="F44">
        <v>1862</v>
      </c>
      <c r="G44">
        <v>1662</v>
      </c>
      <c r="H44">
        <v>0</v>
      </c>
      <c r="I44">
        <v>-189</v>
      </c>
      <c r="J44">
        <f t="shared" si="0"/>
        <v>3335</v>
      </c>
      <c r="K44">
        <v>2095</v>
      </c>
      <c r="L44">
        <f t="shared" si="1"/>
        <v>5430</v>
      </c>
      <c r="M44">
        <v>330</v>
      </c>
      <c r="N44">
        <v>1</v>
      </c>
      <c r="O44">
        <f t="shared" si="2"/>
        <v>16.454545454545453</v>
      </c>
      <c r="P44" t="s">
        <v>15</v>
      </c>
      <c r="Q44">
        <v>1000</v>
      </c>
      <c r="R44">
        <v>775</v>
      </c>
      <c r="S44">
        <v>0</v>
      </c>
      <c r="T44">
        <v>-23</v>
      </c>
      <c r="U44">
        <f t="shared" si="3"/>
        <v>1752</v>
      </c>
      <c r="V44">
        <v>0</v>
      </c>
      <c r="W44">
        <f t="shared" si="4"/>
        <v>1752</v>
      </c>
      <c r="X44">
        <v>61</v>
      </c>
      <c r="Y44">
        <v>2</v>
      </c>
      <c r="Z44">
        <f t="shared" si="5"/>
        <v>28.721311475409838</v>
      </c>
      <c r="AA44" t="s">
        <v>16</v>
      </c>
      <c r="AB44">
        <v>18445</v>
      </c>
      <c r="AC44">
        <v>0</v>
      </c>
      <c r="AE44">
        <v>-143</v>
      </c>
      <c r="AF44">
        <f t="shared" si="6"/>
        <v>18302</v>
      </c>
      <c r="AG44">
        <v>0</v>
      </c>
      <c r="AH44">
        <f t="shared" si="7"/>
        <v>18302</v>
      </c>
      <c r="AI44">
        <v>533</v>
      </c>
      <c r="AJ44">
        <f t="shared" si="8"/>
        <v>6</v>
      </c>
      <c r="AK44">
        <f t="shared" si="25"/>
        <v>34.33771106941839</v>
      </c>
      <c r="AL44" t="s">
        <v>19</v>
      </c>
      <c r="AM44">
        <v>4455</v>
      </c>
      <c r="AN44">
        <v>1674</v>
      </c>
      <c r="AO44">
        <v>-75</v>
      </c>
      <c r="AP44">
        <f t="shared" si="9"/>
        <v>6054</v>
      </c>
      <c r="AQ44">
        <v>0</v>
      </c>
      <c r="AR44">
        <f t="shared" si="10"/>
        <v>6054</v>
      </c>
      <c r="AS44">
        <v>161</v>
      </c>
      <c r="AT44">
        <f t="shared" si="11"/>
        <v>6</v>
      </c>
      <c r="AU44">
        <f t="shared" si="12"/>
        <v>37.602484472049689</v>
      </c>
      <c r="AV44" t="s">
        <v>20</v>
      </c>
      <c r="AW44">
        <v>5001</v>
      </c>
      <c r="AX44">
        <v>1970</v>
      </c>
      <c r="AY44">
        <v>-132</v>
      </c>
      <c r="AZ44">
        <f t="shared" si="13"/>
        <v>6839</v>
      </c>
      <c r="BA44">
        <v>0</v>
      </c>
      <c r="BB44">
        <f t="shared" si="14"/>
        <v>6839</v>
      </c>
      <c r="BC44">
        <v>203</v>
      </c>
      <c r="BD44">
        <f t="shared" si="15"/>
        <v>7</v>
      </c>
      <c r="BE44">
        <f t="shared" si="16"/>
        <v>33.689655172413794</v>
      </c>
      <c r="BF44" t="s">
        <v>21</v>
      </c>
      <c r="BG44">
        <v>472</v>
      </c>
      <c r="BH44">
        <v>2130</v>
      </c>
      <c r="BI44">
        <v>-393</v>
      </c>
      <c r="BJ44">
        <f t="shared" si="17"/>
        <v>2209</v>
      </c>
      <c r="BK44">
        <v>0</v>
      </c>
      <c r="BL44">
        <f t="shared" si="18"/>
        <v>2209</v>
      </c>
      <c r="BM44">
        <v>227</v>
      </c>
      <c r="BN44">
        <f t="shared" si="19"/>
        <v>5</v>
      </c>
      <c r="BO44">
        <f t="shared" si="20"/>
        <v>9.7312775330396484</v>
      </c>
      <c r="BP44" t="s">
        <v>22</v>
      </c>
      <c r="BQ44">
        <v>2883</v>
      </c>
      <c r="BR44">
        <v>1143</v>
      </c>
      <c r="BS44">
        <v>-167</v>
      </c>
      <c r="BT44">
        <f t="shared" si="21"/>
        <v>3859</v>
      </c>
      <c r="BU44">
        <v>0</v>
      </c>
      <c r="BV44">
        <f t="shared" si="22"/>
        <v>3859</v>
      </c>
      <c r="BW44">
        <v>142</v>
      </c>
      <c r="BX44">
        <f t="shared" si="23"/>
        <v>5</v>
      </c>
      <c r="BY44">
        <f t="shared" si="24"/>
        <v>27.176056338028168</v>
      </c>
      <c r="BZ44" t="s">
        <v>23</v>
      </c>
      <c r="CA44">
        <v>9505</v>
      </c>
    </row>
    <row r="45" spans="1:79" ht="17.25" customHeight="1" x14ac:dyDescent="0.3">
      <c r="A45" s="2">
        <v>44559</v>
      </c>
      <c r="B45" t="s">
        <v>112</v>
      </c>
      <c r="C45" t="s">
        <v>113</v>
      </c>
      <c r="D45" t="s">
        <v>27</v>
      </c>
      <c r="E45" t="s">
        <v>4</v>
      </c>
      <c r="F45">
        <v>1974</v>
      </c>
      <c r="G45">
        <v>1090</v>
      </c>
      <c r="H45">
        <v>0</v>
      </c>
      <c r="I45">
        <v>-83</v>
      </c>
      <c r="J45">
        <f t="shared" si="0"/>
        <v>2981</v>
      </c>
      <c r="K45">
        <v>1113</v>
      </c>
      <c r="L45">
        <f t="shared" si="1"/>
        <v>4094</v>
      </c>
      <c r="M45">
        <v>184</v>
      </c>
      <c r="N45">
        <v>1</v>
      </c>
      <c r="O45">
        <f t="shared" si="2"/>
        <v>22.25</v>
      </c>
      <c r="P45" t="s">
        <v>15</v>
      </c>
      <c r="Q45">
        <v>1250</v>
      </c>
      <c r="R45">
        <v>1290</v>
      </c>
      <c r="S45">
        <v>0</v>
      </c>
      <c r="T45">
        <v>0</v>
      </c>
      <c r="U45">
        <f t="shared" si="3"/>
        <v>2540</v>
      </c>
      <c r="V45">
        <v>0</v>
      </c>
      <c r="W45">
        <f t="shared" si="4"/>
        <v>2540</v>
      </c>
      <c r="X45">
        <v>85</v>
      </c>
      <c r="Y45">
        <v>2</v>
      </c>
      <c r="Z45">
        <f t="shared" si="5"/>
        <v>29.882352941176471</v>
      </c>
      <c r="AA45" t="s">
        <v>16</v>
      </c>
      <c r="AB45">
        <v>8858</v>
      </c>
      <c r="AC45">
        <v>0</v>
      </c>
      <c r="AE45">
        <v>-101</v>
      </c>
      <c r="AF45">
        <f t="shared" si="6"/>
        <v>8757</v>
      </c>
      <c r="AG45">
        <v>0</v>
      </c>
      <c r="AH45">
        <f t="shared" si="7"/>
        <v>8757</v>
      </c>
      <c r="AI45">
        <v>417</v>
      </c>
      <c r="AJ45">
        <f t="shared" si="8"/>
        <v>6</v>
      </c>
      <c r="AK45">
        <f t="shared" si="25"/>
        <v>21</v>
      </c>
      <c r="AL45" t="s">
        <v>19</v>
      </c>
      <c r="AM45">
        <v>2592</v>
      </c>
      <c r="AN45">
        <v>1800</v>
      </c>
      <c r="AO45">
        <v>-35</v>
      </c>
      <c r="AP45">
        <f t="shared" si="9"/>
        <v>4357</v>
      </c>
      <c r="AQ45">
        <v>0</v>
      </c>
      <c r="AR45">
        <f t="shared" si="10"/>
        <v>4357</v>
      </c>
      <c r="AS45">
        <v>166</v>
      </c>
      <c r="AT45">
        <f t="shared" si="11"/>
        <v>6</v>
      </c>
      <c r="AU45">
        <f t="shared" si="12"/>
        <v>26.246987951807228</v>
      </c>
      <c r="AV45" t="s">
        <v>20</v>
      </c>
      <c r="AW45">
        <v>5930</v>
      </c>
      <c r="AX45">
        <v>3080</v>
      </c>
      <c r="AY45">
        <v>-232</v>
      </c>
      <c r="AZ45">
        <f t="shared" si="13"/>
        <v>8778</v>
      </c>
      <c r="BA45">
        <v>0</v>
      </c>
      <c r="BB45">
        <f t="shared" si="14"/>
        <v>8778</v>
      </c>
      <c r="BC45">
        <v>161</v>
      </c>
      <c r="BD45">
        <f t="shared" si="15"/>
        <v>7</v>
      </c>
      <c r="BE45">
        <f t="shared" si="16"/>
        <v>54.521739130434781</v>
      </c>
      <c r="BF45" t="s">
        <v>21</v>
      </c>
      <c r="BG45">
        <v>557</v>
      </c>
      <c r="BH45">
        <v>2205</v>
      </c>
      <c r="BI45">
        <v>-41</v>
      </c>
      <c r="BJ45">
        <f t="shared" si="17"/>
        <v>2721</v>
      </c>
      <c r="BK45">
        <v>0</v>
      </c>
      <c r="BL45">
        <f t="shared" si="18"/>
        <v>2721</v>
      </c>
      <c r="BM45">
        <v>93</v>
      </c>
      <c r="BN45">
        <f t="shared" si="19"/>
        <v>5</v>
      </c>
      <c r="BO45">
        <f t="shared" si="20"/>
        <v>29.258064516129032</v>
      </c>
      <c r="BP45" t="s">
        <v>22</v>
      </c>
      <c r="BQ45">
        <v>1299</v>
      </c>
      <c r="BR45">
        <v>1060</v>
      </c>
      <c r="BS45">
        <v>-100</v>
      </c>
      <c r="BT45">
        <f t="shared" si="21"/>
        <v>2259</v>
      </c>
      <c r="BU45">
        <v>0</v>
      </c>
      <c r="BV45">
        <f t="shared" si="22"/>
        <v>2259</v>
      </c>
      <c r="BW45">
        <v>78</v>
      </c>
      <c r="BX45">
        <f t="shared" si="23"/>
        <v>5</v>
      </c>
      <c r="BY45">
        <f t="shared" si="24"/>
        <v>28.96153846153846</v>
      </c>
      <c r="BZ45" t="s">
        <v>23</v>
      </c>
      <c r="CA45">
        <v>17600</v>
      </c>
    </row>
    <row r="46" spans="1:79" ht="17.25" customHeight="1" x14ac:dyDescent="0.3">
      <c r="A46" s="2">
        <v>44559</v>
      </c>
      <c r="B46" t="s">
        <v>114</v>
      </c>
      <c r="C46" t="s">
        <v>115</v>
      </c>
      <c r="D46" t="s">
        <v>27</v>
      </c>
      <c r="E46" t="s">
        <v>4</v>
      </c>
      <c r="F46">
        <v>464</v>
      </c>
      <c r="G46">
        <v>884</v>
      </c>
      <c r="H46">
        <v>0</v>
      </c>
      <c r="I46">
        <v>-70</v>
      </c>
      <c r="J46">
        <f t="shared" si="0"/>
        <v>1278</v>
      </c>
      <c r="K46">
        <v>0</v>
      </c>
      <c r="L46">
        <f t="shared" si="1"/>
        <v>1278</v>
      </c>
      <c r="M46">
        <v>57</v>
      </c>
      <c r="N46">
        <v>1</v>
      </c>
      <c r="O46">
        <f t="shared" si="2"/>
        <v>22.421052631578949</v>
      </c>
      <c r="P46" t="s">
        <v>15</v>
      </c>
      <c r="Q46">
        <v>330</v>
      </c>
      <c r="R46">
        <v>200</v>
      </c>
      <c r="S46">
        <v>0</v>
      </c>
      <c r="T46">
        <v>-200</v>
      </c>
      <c r="U46">
        <f t="shared" si="3"/>
        <v>330</v>
      </c>
      <c r="V46">
        <v>0</v>
      </c>
      <c r="W46">
        <f t="shared" si="4"/>
        <v>330</v>
      </c>
      <c r="X46">
        <v>68</v>
      </c>
      <c r="Y46">
        <v>2</v>
      </c>
      <c r="Z46">
        <f t="shared" si="5"/>
        <v>4.8529411764705879</v>
      </c>
      <c r="AA46" t="s">
        <v>16</v>
      </c>
      <c r="AB46">
        <v>1042</v>
      </c>
      <c r="AC46">
        <v>0</v>
      </c>
      <c r="AE46">
        <v>0</v>
      </c>
      <c r="AF46">
        <f t="shared" si="6"/>
        <v>1042</v>
      </c>
      <c r="AG46">
        <v>0</v>
      </c>
      <c r="AH46">
        <f t="shared" si="7"/>
        <v>1042</v>
      </c>
      <c r="AI46">
        <v>26</v>
      </c>
      <c r="AJ46">
        <f t="shared" si="8"/>
        <v>6</v>
      </c>
      <c r="AK46">
        <f t="shared" si="25"/>
        <v>40.07692307692308</v>
      </c>
      <c r="AL46" t="s">
        <v>19</v>
      </c>
      <c r="AM46">
        <v>738</v>
      </c>
      <c r="AN46">
        <v>390</v>
      </c>
      <c r="AO46">
        <v>0</v>
      </c>
      <c r="AP46">
        <f t="shared" si="9"/>
        <v>1128</v>
      </c>
      <c r="AQ46">
        <v>0</v>
      </c>
      <c r="AR46">
        <f t="shared" si="10"/>
        <v>1128</v>
      </c>
      <c r="AS46">
        <v>20</v>
      </c>
      <c r="AT46">
        <f t="shared" si="11"/>
        <v>6</v>
      </c>
      <c r="AU46">
        <f t="shared" si="12"/>
        <v>56.4</v>
      </c>
      <c r="AV46" t="s">
        <v>20</v>
      </c>
      <c r="AW46">
        <v>22</v>
      </c>
      <c r="AX46">
        <v>200</v>
      </c>
      <c r="AY46">
        <v>-12</v>
      </c>
      <c r="AZ46">
        <f t="shared" si="13"/>
        <v>210</v>
      </c>
      <c r="BA46">
        <v>0</v>
      </c>
      <c r="BB46">
        <f t="shared" si="14"/>
        <v>210</v>
      </c>
      <c r="BC46">
        <v>14</v>
      </c>
      <c r="BD46">
        <f t="shared" si="15"/>
        <v>7</v>
      </c>
      <c r="BE46">
        <f t="shared" si="16"/>
        <v>15</v>
      </c>
      <c r="BF46" t="s">
        <v>21</v>
      </c>
      <c r="BG46">
        <v>347</v>
      </c>
      <c r="BH46">
        <v>1800</v>
      </c>
      <c r="BI46">
        <v>-5</v>
      </c>
      <c r="BJ46">
        <f t="shared" si="17"/>
        <v>2142</v>
      </c>
      <c r="BK46">
        <v>0</v>
      </c>
      <c r="BL46">
        <f t="shared" si="18"/>
        <v>2142</v>
      </c>
      <c r="BM46">
        <v>12</v>
      </c>
      <c r="BN46">
        <f t="shared" si="19"/>
        <v>5</v>
      </c>
      <c r="BO46">
        <f t="shared" si="20"/>
        <v>178.5</v>
      </c>
      <c r="BP46" t="s">
        <v>22</v>
      </c>
      <c r="BQ46">
        <v>662</v>
      </c>
      <c r="BR46">
        <v>149</v>
      </c>
      <c r="BS46">
        <v>0</v>
      </c>
      <c r="BT46">
        <f t="shared" si="21"/>
        <v>811</v>
      </c>
      <c r="BU46">
        <v>0</v>
      </c>
      <c r="BV46">
        <f t="shared" si="22"/>
        <v>811</v>
      </c>
      <c r="BW46">
        <v>11</v>
      </c>
      <c r="BX46">
        <f t="shared" si="23"/>
        <v>5</v>
      </c>
      <c r="BY46">
        <f t="shared" si="24"/>
        <v>73.727272727272734</v>
      </c>
      <c r="BZ46" t="s">
        <v>23</v>
      </c>
      <c r="CA46">
        <v>-32062</v>
      </c>
    </row>
    <row r="47" spans="1:79" ht="17.25" customHeight="1" x14ac:dyDescent="0.3">
      <c r="A47" s="2">
        <v>44559</v>
      </c>
      <c r="B47" t="s">
        <v>116</v>
      </c>
      <c r="C47" t="s">
        <v>117</v>
      </c>
      <c r="D47" t="s">
        <v>27</v>
      </c>
      <c r="E47" t="s">
        <v>4</v>
      </c>
      <c r="F47">
        <v>1810</v>
      </c>
      <c r="G47">
        <v>39</v>
      </c>
      <c r="H47">
        <v>0</v>
      </c>
      <c r="I47">
        <v>-77</v>
      </c>
      <c r="J47">
        <f t="shared" si="0"/>
        <v>1772</v>
      </c>
      <c r="K47">
        <v>1003</v>
      </c>
      <c r="L47">
        <f t="shared" si="1"/>
        <v>2775</v>
      </c>
      <c r="M47">
        <v>222</v>
      </c>
      <c r="N47">
        <v>1</v>
      </c>
      <c r="O47">
        <f t="shared" si="2"/>
        <v>12.5</v>
      </c>
      <c r="P47" t="s">
        <v>15</v>
      </c>
      <c r="Q47">
        <v>345</v>
      </c>
      <c r="R47">
        <v>0</v>
      </c>
      <c r="S47">
        <v>0</v>
      </c>
      <c r="T47">
        <v>0</v>
      </c>
      <c r="U47">
        <f t="shared" si="3"/>
        <v>345</v>
      </c>
      <c r="V47">
        <v>0</v>
      </c>
      <c r="W47">
        <f t="shared" si="4"/>
        <v>345</v>
      </c>
      <c r="X47">
        <v>53</v>
      </c>
      <c r="Y47">
        <v>2</v>
      </c>
      <c r="Z47">
        <f t="shared" si="5"/>
        <v>6.5094339622641506</v>
      </c>
      <c r="AA47" t="s">
        <v>16</v>
      </c>
      <c r="AB47">
        <v>24774</v>
      </c>
      <c r="AC47">
        <v>0</v>
      </c>
      <c r="AE47">
        <v>-259</v>
      </c>
      <c r="AF47">
        <f t="shared" si="6"/>
        <v>24515</v>
      </c>
      <c r="AG47">
        <v>4042</v>
      </c>
      <c r="AH47">
        <f t="shared" si="7"/>
        <v>28557</v>
      </c>
      <c r="AI47">
        <v>1523</v>
      </c>
      <c r="AJ47">
        <f t="shared" si="8"/>
        <v>6</v>
      </c>
      <c r="AK47">
        <f t="shared" si="25"/>
        <v>18.75049244911359</v>
      </c>
      <c r="AL47" t="s">
        <v>19</v>
      </c>
      <c r="AM47">
        <v>1659</v>
      </c>
      <c r="AN47">
        <v>1381</v>
      </c>
      <c r="AO47">
        <v>-138</v>
      </c>
      <c r="AP47">
        <f t="shared" si="9"/>
        <v>2902</v>
      </c>
      <c r="AQ47">
        <v>500</v>
      </c>
      <c r="AR47">
        <f t="shared" si="10"/>
        <v>3402</v>
      </c>
      <c r="AS47">
        <v>266</v>
      </c>
      <c r="AT47">
        <f t="shared" si="11"/>
        <v>6</v>
      </c>
      <c r="AU47">
        <f t="shared" si="12"/>
        <v>12.789473684210526</v>
      </c>
      <c r="AV47" t="s">
        <v>20</v>
      </c>
      <c r="AW47">
        <v>6841</v>
      </c>
      <c r="AX47">
        <v>0</v>
      </c>
      <c r="AY47">
        <v>-136</v>
      </c>
      <c r="AZ47">
        <f t="shared" si="13"/>
        <v>6705</v>
      </c>
      <c r="BA47">
        <v>0</v>
      </c>
      <c r="BB47">
        <f t="shared" si="14"/>
        <v>6705</v>
      </c>
      <c r="BC47">
        <v>205</v>
      </c>
      <c r="BD47">
        <f t="shared" si="15"/>
        <v>7</v>
      </c>
      <c r="BE47">
        <f t="shared" si="16"/>
        <v>32.707317073170735</v>
      </c>
      <c r="BF47" t="s">
        <v>21</v>
      </c>
      <c r="BG47">
        <v>3204</v>
      </c>
      <c r="BH47">
        <v>40</v>
      </c>
      <c r="BI47">
        <v>-44</v>
      </c>
      <c r="BJ47">
        <f t="shared" si="17"/>
        <v>3200</v>
      </c>
      <c r="BK47">
        <v>0</v>
      </c>
      <c r="BL47">
        <f t="shared" si="18"/>
        <v>3200</v>
      </c>
      <c r="BM47">
        <v>92</v>
      </c>
      <c r="BN47">
        <f t="shared" si="19"/>
        <v>5</v>
      </c>
      <c r="BO47">
        <f t="shared" si="20"/>
        <v>34.782608695652172</v>
      </c>
      <c r="BP47" t="s">
        <v>22</v>
      </c>
      <c r="BQ47">
        <v>1730</v>
      </c>
      <c r="BR47">
        <v>8</v>
      </c>
      <c r="BS47">
        <v>-271</v>
      </c>
      <c r="BT47">
        <f t="shared" si="21"/>
        <v>1467</v>
      </c>
      <c r="BU47">
        <v>0</v>
      </c>
      <c r="BV47">
        <f t="shared" si="22"/>
        <v>1467</v>
      </c>
      <c r="BW47">
        <v>143</v>
      </c>
      <c r="BX47">
        <f t="shared" si="23"/>
        <v>5</v>
      </c>
      <c r="BY47">
        <f t="shared" si="24"/>
        <v>10.258741258741258</v>
      </c>
      <c r="BZ47" t="s">
        <v>23</v>
      </c>
      <c r="CA47">
        <v>-84076</v>
      </c>
    </row>
    <row r="48" spans="1:79" ht="17.25" customHeight="1" x14ac:dyDescent="0.3">
      <c r="A48" s="2">
        <v>44559</v>
      </c>
      <c r="B48" t="s">
        <v>118</v>
      </c>
      <c r="C48" t="s">
        <v>119</v>
      </c>
      <c r="D48" t="s">
        <v>27</v>
      </c>
      <c r="E48" t="s">
        <v>4</v>
      </c>
      <c r="F48">
        <v>30</v>
      </c>
      <c r="G48">
        <v>0</v>
      </c>
      <c r="H48">
        <v>0</v>
      </c>
      <c r="I48">
        <v>0</v>
      </c>
      <c r="J48">
        <f t="shared" si="0"/>
        <v>30</v>
      </c>
      <c r="K48">
        <v>0</v>
      </c>
      <c r="L48">
        <f t="shared" si="1"/>
        <v>30</v>
      </c>
      <c r="M48">
        <v>15</v>
      </c>
      <c r="N48">
        <v>1</v>
      </c>
      <c r="O48">
        <f t="shared" si="2"/>
        <v>2</v>
      </c>
      <c r="P48" t="s">
        <v>15</v>
      </c>
      <c r="Q48">
        <v>0</v>
      </c>
      <c r="R48">
        <v>0</v>
      </c>
      <c r="S48">
        <v>0</v>
      </c>
      <c r="T48">
        <v>0</v>
      </c>
      <c r="U48">
        <f t="shared" si="3"/>
        <v>0</v>
      </c>
      <c r="V48">
        <v>0</v>
      </c>
      <c r="W48">
        <f t="shared" si="4"/>
        <v>0</v>
      </c>
      <c r="X48">
        <v>5</v>
      </c>
      <c r="Y48">
        <v>2</v>
      </c>
      <c r="Z48">
        <f t="shared" si="5"/>
        <v>0</v>
      </c>
      <c r="AA48" t="s">
        <v>16</v>
      </c>
      <c r="AB48">
        <v>757</v>
      </c>
      <c r="AC48">
        <v>0</v>
      </c>
      <c r="AE48">
        <v>0</v>
      </c>
      <c r="AF48">
        <f t="shared" si="6"/>
        <v>757</v>
      </c>
      <c r="AG48">
        <v>0</v>
      </c>
      <c r="AH48">
        <f t="shared" si="7"/>
        <v>757</v>
      </c>
      <c r="AI48">
        <v>23</v>
      </c>
      <c r="AJ48">
        <f t="shared" si="8"/>
        <v>6</v>
      </c>
      <c r="AK48">
        <f t="shared" si="25"/>
        <v>32.913043478260867</v>
      </c>
      <c r="AL48" t="s">
        <v>19</v>
      </c>
      <c r="AM48">
        <v>2</v>
      </c>
      <c r="AN48">
        <v>0</v>
      </c>
      <c r="AO48">
        <v>0</v>
      </c>
      <c r="AP48">
        <f t="shared" si="9"/>
        <v>2</v>
      </c>
      <c r="AQ48">
        <v>0</v>
      </c>
      <c r="AR48">
        <f t="shared" si="10"/>
        <v>2</v>
      </c>
      <c r="AS48">
        <v>22</v>
      </c>
      <c r="AT48">
        <f t="shared" si="11"/>
        <v>6</v>
      </c>
      <c r="AU48">
        <f t="shared" si="12"/>
        <v>9.0909090909090912E-2</v>
      </c>
      <c r="AV48" t="s">
        <v>20</v>
      </c>
      <c r="AW48">
        <v>3</v>
      </c>
      <c r="AX48">
        <v>0</v>
      </c>
      <c r="AY48">
        <v>0</v>
      </c>
      <c r="AZ48">
        <f t="shared" si="13"/>
        <v>3</v>
      </c>
      <c r="BA48">
        <v>0</v>
      </c>
      <c r="BB48">
        <f t="shared" si="14"/>
        <v>3</v>
      </c>
      <c r="BC48">
        <v>35</v>
      </c>
      <c r="BD48">
        <f t="shared" si="15"/>
        <v>7</v>
      </c>
      <c r="BE48">
        <f t="shared" si="16"/>
        <v>8.5714285714285715E-2</v>
      </c>
      <c r="BF48" t="s">
        <v>21</v>
      </c>
      <c r="BG48">
        <v>0</v>
      </c>
      <c r="BH48">
        <v>0</v>
      </c>
      <c r="BI48">
        <v>0</v>
      </c>
      <c r="BJ48">
        <f t="shared" si="17"/>
        <v>0</v>
      </c>
      <c r="BK48">
        <v>0</v>
      </c>
      <c r="BL48">
        <f t="shared" si="18"/>
        <v>0</v>
      </c>
      <c r="BM48">
        <v>8</v>
      </c>
      <c r="BN48">
        <f t="shared" si="19"/>
        <v>5</v>
      </c>
      <c r="BO48">
        <f t="shared" si="20"/>
        <v>0</v>
      </c>
      <c r="BP48" t="s">
        <v>22</v>
      </c>
      <c r="BQ48">
        <v>1131</v>
      </c>
      <c r="BR48">
        <v>0</v>
      </c>
      <c r="BS48">
        <v>0</v>
      </c>
      <c r="BT48">
        <f t="shared" si="21"/>
        <v>1131</v>
      </c>
      <c r="BU48">
        <v>0</v>
      </c>
      <c r="BV48">
        <f t="shared" si="22"/>
        <v>1131</v>
      </c>
      <c r="BW48">
        <v>9</v>
      </c>
      <c r="BX48">
        <f t="shared" si="23"/>
        <v>5</v>
      </c>
      <c r="BY48">
        <f t="shared" si="24"/>
        <v>125.66666666666667</v>
      </c>
      <c r="BZ48" t="s">
        <v>23</v>
      </c>
      <c r="CA48">
        <v>0</v>
      </c>
    </row>
    <row r="49" spans="1:79" ht="17.25" customHeight="1" x14ac:dyDescent="0.3">
      <c r="A49" s="2">
        <v>44559</v>
      </c>
      <c r="B49" t="s">
        <v>120</v>
      </c>
      <c r="C49" t="s">
        <v>121</v>
      </c>
      <c r="D49" t="s">
        <v>27</v>
      </c>
      <c r="E49" t="s">
        <v>4</v>
      </c>
      <c r="F49">
        <v>554</v>
      </c>
      <c r="G49">
        <v>200</v>
      </c>
      <c r="H49">
        <v>0</v>
      </c>
      <c r="I49">
        <v>-30</v>
      </c>
      <c r="J49">
        <f t="shared" si="0"/>
        <v>724</v>
      </c>
      <c r="K49">
        <v>0</v>
      </c>
      <c r="L49">
        <f t="shared" si="1"/>
        <v>724</v>
      </c>
      <c r="M49">
        <v>64</v>
      </c>
      <c r="N49">
        <v>1</v>
      </c>
      <c r="O49">
        <f t="shared" si="2"/>
        <v>11.3125</v>
      </c>
      <c r="P49" t="s">
        <v>15</v>
      </c>
      <c r="Q49">
        <v>647</v>
      </c>
      <c r="R49">
        <v>0</v>
      </c>
      <c r="S49">
        <v>0</v>
      </c>
      <c r="T49">
        <v>0</v>
      </c>
      <c r="U49">
        <f t="shared" si="3"/>
        <v>647</v>
      </c>
      <c r="V49">
        <v>0</v>
      </c>
      <c r="W49">
        <f t="shared" si="4"/>
        <v>647</v>
      </c>
      <c r="X49">
        <v>9</v>
      </c>
      <c r="Y49">
        <v>2</v>
      </c>
      <c r="Z49">
        <f t="shared" si="5"/>
        <v>71.888888888888886</v>
      </c>
      <c r="AA49" t="s">
        <v>16</v>
      </c>
      <c r="AB49">
        <v>2056</v>
      </c>
      <c r="AC49">
        <v>0</v>
      </c>
      <c r="AE49">
        <v>-9</v>
      </c>
      <c r="AF49">
        <f t="shared" si="6"/>
        <v>2047</v>
      </c>
      <c r="AG49">
        <v>0</v>
      </c>
      <c r="AH49">
        <f t="shared" si="7"/>
        <v>2047</v>
      </c>
      <c r="AI49">
        <v>66</v>
      </c>
      <c r="AJ49">
        <f t="shared" si="8"/>
        <v>6</v>
      </c>
      <c r="AK49">
        <f t="shared" si="25"/>
        <v>31.015151515151516</v>
      </c>
      <c r="AL49" t="s">
        <v>19</v>
      </c>
      <c r="AM49">
        <v>2205</v>
      </c>
      <c r="AN49">
        <v>430</v>
      </c>
      <c r="AO49">
        <v>-25</v>
      </c>
      <c r="AP49">
        <f t="shared" si="9"/>
        <v>2610</v>
      </c>
      <c r="AQ49">
        <v>0</v>
      </c>
      <c r="AR49">
        <f t="shared" si="10"/>
        <v>2610</v>
      </c>
      <c r="AS49">
        <v>53</v>
      </c>
      <c r="AT49">
        <f t="shared" si="11"/>
        <v>6</v>
      </c>
      <c r="AU49">
        <f t="shared" si="12"/>
        <v>49.245283018867923</v>
      </c>
      <c r="AV49" t="s">
        <v>20</v>
      </c>
      <c r="AW49">
        <v>1078</v>
      </c>
      <c r="AX49">
        <v>0</v>
      </c>
      <c r="AY49">
        <v>-10</v>
      </c>
      <c r="AZ49">
        <f t="shared" si="13"/>
        <v>1068</v>
      </c>
      <c r="BA49">
        <v>0</v>
      </c>
      <c r="BB49">
        <f t="shared" si="14"/>
        <v>1068</v>
      </c>
      <c r="BC49">
        <v>44</v>
      </c>
      <c r="BD49">
        <f t="shared" si="15"/>
        <v>7</v>
      </c>
      <c r="BE49">
        <f t="shared" si="16"/>
        <v>24.272727272727273</v>
      </c>
      <c r="BF49" t="s">
        <v>21</v>
      </c>
      <c r="BG49">
        <v>721</v>
      </c>
      <c r="BH49">
        <v>0</v>
      </c>
      <c r="BI49">
        <v>0</v>
      </c>
      <c r="BJ49">
        <f t="shared" si="17"/>
        <v>721</v>
      </c>
      <c r="BK49">
        <v>0</v>
      </c>
      <c r="BL49">
        <f t="shared" si="18"/>
        <v>721</v>
      </c>
      <c r="BM49">
        <v>29</v>
      </c>
      <c r="BN49">
        <f t="shared" si="19"/>
        <v>5</v>
      </c>
      <c r="BO49">
        <f t="shared" si="20"/>
        <v>24.862068965517242</v>
      </c>
      <c r="BP49" t="s">
        <v>22</v>
      </c>
      <c r="BQ49">
        <v>1448</v>
      </c>
      <c r="BR49">
        <v>0</v>
      </c>
      <c r="BS49">
        <v>-43</v>
      </c>
      <c r="BT49">
        <f t="shared" si="21"/>
        <v>1405</v>
      </c>
      <c r="BU49">
        <v>0</v>
      </c>
      <c r="BV49">
        <f t="shared" si="22"/>
        <v>1405</v>
      </c>
      <c r="BW49">
        <v>23</v>
      </c>
      <c r="BX49">
        <f t="shared" si="23"/>
        <v>5</v>
      </c>
      <c r="BY49">
        <f t="shared" si="24"/>
        <v>61.086956521739133</v>
      </c>
      <c r="BZ49" t="s">
        <v>23</v>
      </c>
      <c r="CA49">
        <v>5600</v>
      </c>
    </row>
    <row r="50" spans="1:79" ht="17.25" customHeight="1" x14ac:dyDescent="0.3">
      <c r="A50" s="2">
        <v>44559</v>
      </c>
      <c r="B50" t="s">
        <v>122</v>
      </c>
      <c r="C50" t="s">
        <v>123</v>
      </c>
      <c r="D50" t="s">
        <v>27</v>
      </c>
      <c r="E50" t="s">
        <v>4</v>
      </c>
      <c r="F50">
        <v>963</v>
      </c>
      <c r="G50">
        <v>0</v>
      </c>
      <c r="H50">
        <v>0</v>
      </c>
      <c r="I50">
        <v>-28</v>
      </c>
      <c r="J50">
        <f t="shared" si="0"/>
        <v>935</v>
      </c>
      <c r="K50">
        <v>0</v>
      </c>
      <c r="L50">
        <f t="shared" si="1"/>
        <v>935</v>
      </c>
      <c r="M50">
        <v>42</v>
      </c>
      <c r="N50">
        <v>1</v>
      </c>
      <c r="O50">
        <f t="shared" si="2"/>
        <v>22.261904761904763</v>
      </c>
      <c r="P50" t="s">
        <v>15</v>
      </c>
      <c r="Q50">
        <v>536</v>
      </c>
      <c r="R50">
        <v>0</v>
      </c>
      <c r="S50">
        <v>0</v>
      </c>
      <c r="T50">
        <v>0</v>
      </c>
      <c r="U50">
        <f t="shared" si="3"/>
        <v>536</v>
      </c>
      <c r="V50">
        <v>0</v>
      </c>
      <c r="W50">
        <f t="shared" si="4"/>
        <v>536</v>
      </c>
      <c r="X50">
        <v>6</v>
      </c>
      <c r="Y50">
        <v>2</v>
      </c>
      <c r="Z50">
        <f t="shared" si="5"/>
        <v>89.333333333333329</v>
      </c>
      <c r="AA50" t="s">
        <v>16</v>
      </c>
      <c r="AB50">
        <v>3227</v>
      </c>
      <c r="AC50">
        <v>0</v>
      </c>
      <c r="AE50">
        <v>-74</v>
      </c>
      <c r="AF50">
        <f t="shared" si="6"/>
        <v>3153</v>
      </c>
      <c r="AG50">
        <v>0</v>
      </c>
      <c r="AH50">
        <f t="shared" si="7"/>
        <v>3153</v>
      </c>
      <c r="AI50">
        <v>101</v>
      </c>
      <c r="AJ50">
        <f t="shared" si="8"/>
        <v>6</v>
      </c>
      <c r="AK50">
        <f t="shared" si="25"/>
        <v>31.217821782178216</v>
      </c>
      <c r="AL50" t="s">
        <v>19</v>
      </c>
      <c r="AM50">
        <v>1491</v>
      </c>
      <c r="AN50">
        <v>0</v>
      </c>
      <c r="AO50">
        <v>-91</v>
      </c>
      <c r="AP50">
        <f t="shared" si="9"/>
        <v>1400</v>
      </c>
      <c r="AQ50">
        <v>1000</v>
      </c>
      <c r="AR50">
        <f t="shared" si="10"/>
        <v>2400</v>
      </c>
      <c r="AS50">
        <v>37</v>
      </c>
      <c r="AT50">
        <f t="shared" si="11"/>
        <v>6</v>
      </c>
      <c r="AU50">
        <f t="shared" si="12"/>
        <v>64.86486486486487</v>
      </c>
      <c r="AV50" t="s">
        <v>20</v>
      </c>
      <c r="AW50">
        <v>2616</v>
      </c>
      <c r="AX50">
        <v>0</v>
      </c>
      <c r="AY50">
        <v>-17</v>
      </c>
      <c r="AZ50">
        <f t="shared" si="13"/>
        <v>2599</v>
      </c>
      <c r="BA50">
        <v>0</v>
      </c>
      <c r="BB50">
        <f t="shared" si="14"/>
        <v>2599</v>
      </c>
      <c r="BC50">
        <v>66</v>
      </c>
      <c r="BD50">
        <f t="shared" si="15"/>
        <v>7</v>
      </c>
      <c r="BE50">
        <f t="shared" si="16"/>
        <v>39.378787878787875</v>
      </c>
      <c r="BF50" t="s">
        <v>21</v>
      </c>
      <c r="BG50">
        <v>955</v>
      </c>
      <c r="BH50">
        <v>0</v>
      </c>
      <c r="BI50">
        <v>-34</v>
      </c>
      <c r="BJ50">
        <f t="shared" si="17"/>
        <v>921</v>
      </c>
      <c r="BK50">
        <v>0</v>
      </c>
      <c r="BL50">
        <f t="shared" si="18"/>
        <v>921</v>
      </c>
      <c r="BM50">
        <v>30</v>
      </c>
      <c r="BN50">
        <f t="shared" si="19"/>
        <v>5</v>
      </c>
      <c r="BO50">
        <f t="shared" si="20"/>
        <v>30.7</v>
      </c>
      <c r="BP50" t="s">
        <v>22</v>
      </c>
      <c r="BQ50">
        <v>2848</v>
      </c>
      <c r="BR50">
        <v>0</v>
      </c>
      <c r="BS50">
        <v>0</v>
      </c>
      <c r="BT50">
        <f t="shared" si="21"/>
        <v>2848</v>
      </c>
      <c r="BU50">
        <v>0</v>
      </c>
      <c r="BV50">
        <f t="shared" si="22"/>
        <v>2848</v>
      </c>
      <c r="BW50">
        <v>33</v>
      </c>
      <c r="BX50">
        <f t="shared" si="23"/>
        <v>5</v>
      </c>
      <c r="BY50">
        <f t="shared" si="24"/>
        <v>86.303030303030297</v>
      </c>
      <c r="BZ50" t="s">
        <v>23</v>
      </c>
      <c r="CA50">
        <v>9500</v>
      </c>
    </row>
    <row r="51" spans="1:79" ht="17.25" customHeight="1" x14ac:dyDescent="0.3">
      <c r="A51" s="2">
        <v>44559</v>
      </c>
      <c r="B51" t="s">
        <v>124</v>
      </c>
      <c r="C51" t="s">
        <v>125</v>
      </c>
      <c r="D51" t="s">
        <v>27</v>
      </c>
      <c r="E51" t="s">
        <v>4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>
        <v>0</v>
      </c>
      <c r="L51">
        <f t="shared" si="1"/>
        <v>0</v>
      </c>
      <c r="M51">
        <v>0</v>
      </c>
      <c r="N51">
        <v>1</v>
      </c>
      <c r="O51">
        <f t="shared" si="2"/>
        <v>0</v>
      </c>
      <c r="P51" t="s">
        <v>15</v>
      </c>
      <c r="Q51">
        <v>0</v>
      </c>
      <c r="R51">
        <v>0</v>
      </c>
      <c r="S51">
        <v>0</v>
      </c>
      <c r="T51">
        <v>0</v>
      </c>
      <c r="U51">
        <f t="shared" si="3"/>
        <v>0</v>
      </c>
      <c r="V51">
        <v>0</v>
      </c>
      <c r="W51">
        <f t="shared" si="4"/>
        <v>0</v>
      </c>
      <c r="X51">
        <v>0</v>
      </c>
      <c r="Y51">
        <v>2</v>
      </c>
      <c r="Z51">
        <f t="shared" si="5"/>
        <v>0</v>
      </c>
      <c r="AA51" t="s">
        <v>16</v>
      </c>
      <c r="AB51">
        <v>0</v>
      </c>
      <c r="AC51">
        <v>0</v>
      </c>
      <c r="AE51">
        <v>0</v>
      </c>
      <c r="AF51">
        <f t="shared" si="6"/>
        <v>0</v>
      </c>
      <c r="AG51">
        <v>0</v>
      </c>
      <c r="AH51">
        <f t="shared" si="7"/>
        <v>0</v>
      </c>
      <c r="AI51">
        <v>0</v>
      </c>
      <c r="AJ51">
        <f t="shared" si="8"/>
        <v>6</v>
      </c>
      <c r="AK51">
        <f t="shared" si="25"/>
        <v>0</v>
      </c>
      <c r="AL51" t="s">
        <v>19</v>
      </c>
      <c r="AM51">
        <v>0</v>
      </c>
      <c r="AN51">
        <v>0</v>
      </c>
      <c r="AO51">
        <v>0</v>
      </c>
      <c r="AP51">
        <f t="shared" si="9"/>
        <v>0</v>
      </c>
      <c r="AQ51">
        <v>0</v>
      </c>
      <c r="AR51">
        <f t="shared" si="10"/>
        <v>0</v>
      </c>
      <c r="AS51">
        <v>0</v>
      </c>
      <c r="AT51">
        <f t="shared" si="11"/>
        <v>6</v>
      </c>
      <c r="AU51">
        <f t="shared" si="12"/>
        <v>0</v>
      </c>
      <c r="AV51" t="s">
        <v>20</v>
      </c>
      <c r="AW51">
        <v>0</v>
      </c>
      <c r="AX51">
        <v>0</v>
      </c>
      <c r="AY51">
        <v>0</v>
      </c>
      <c r="AZ51">
        <f t="shared" si="13"/>
        <v>0</v>
      </c>
      <c r="BA51">
        <v>0</v>
      </c>
      <c r="BB51">
        <f t="shared" si="14"/>
        <v>0</v>
      </c>
      <c r="BC51">
        <v>0</v>
      </c>
      <c r="BD51">
        <f t="shared" si="15"/>
        <v>7</v>
      </c>
      <c r="BE51">
        <f t="shared" si="16"/>
        <v>0</v>
      </c>
      <c r="BF51" t="s">
        <v>21</v>
      </c>
      <c r="BG51">
        <v>0</v>
      </c>
      <c r="BH51">
        <v>0</v>
      </c>
      <c r="BI51">
        <v>0</v>
      </c>
      <c r="BJ51">
        <f t="shared" si="17"/>
        <v>0</v>
      </c>
      <c r="BK51">
        <v>0</v>
      </c>
      <c r="BL51">
        <f t="shared" si="18"/>
        <v>0</v>
      </c>
      <c r="BM51">
        <v>0</v>
      </c>
      <c r="BN51">
        <f t="shared" si="19"/>
        <v>5</v>
      </c>
      <c r="BO51">
        <f t="shared" si="20"/>
        <v>0</v>
      </c>
      <c r="BP51" t="s">
        <v>22</v>
      </c>
      <c r="BQ51">
        <v>0</v>
      </c>
      <c r="BR51">
        <v>0</v>
      </c>
      <c r="BS51">
        <v>0</v>
      </c>
      <c r="BT51">
        <f t="shared" si="21"/>
        <v>0</v>
      </c>
      <c r="BU51">
        <v>0</v>
      </c>
      <c r="BV51">
        <f t="shared" si="22"/>
        <v>0</v>
      </c>
      <c r="BW51">
        <v>0</v>
      </c>
      <c r="BX51">
        <f t="shared" si="23"/>
        <v>5</v>
      </c>
      <c r="BY51">
        <f t="shared" si="24"/>
        <v>0</v>
      </c>
      <c r="BZ51" t="s">
        <v>23</v>
      </c>
      <c r="CA51">
        <v>0</v>
      </c>
    </row>
    <row r="52" spans="1:79" ht="17.25" customHeight="1" x14ac:dyDescent="0.3">
      <c r="A52" s="2">
        <v>44559</v>
      </c>
      <c r="B52" t="s">
        <v>126</v>
      </c>
      <c r="C52" t="s">
        <v>127</v>
      </c>
      <c r="D52" t="s">
        <v>27</v>
      </c>
      <c r="E52" t="s">
        <v>4</v>
      </c>
      <c r="F52">
        <v>768</v>
      </c>
      <c r="G52">
        <v>379</v>
      </c>
      <c r="H52">
        <v>0</v>
      </c>
      <c r="I52">
        <v>-50</v>
      </c>
      <c r="J52">
        <f t="shared" si="0"/>
        <v>1097</v>
      </c>
      <c r="K52">
        <v>1996</v>
      </c>
      <c r="L52">
        <f t="shared" si="1"/>
        <v>3093</v>
      </c>
      <c r="M52">
        <v>111</v>
      </c>
      <c r="N52">
        <v>1</v>
      </c>
      <c r="O52">
        <f t="shared" si="2"/>
        <v>27.864864864864863</v>
      </c>
      <c r="P52" t="s">
        <v>15</v>
      </c>
      <c r="Q52">
        <v>475</v>
      </c>
      <c r="R52">
        <v>1320</v>
      </c>
      <c r="S52">
        <v>0</v>
      </c>
      <c r="T52">
        <v>0</v>
      </c>
      <c r="U52">
        <f t="shared" si="3"/>
        <v>1795</v>
      </c>
      <c r="V52">
        <v>0</v>
      </c>
      <c r="W52">
        <f t="shared" si="4"/>
        <v>1795</v>
      </c>
      <c r="X52">
        <v>20</v>
      </c>
      <c r="Y52">
        <v>2</v>
      </c>
      <c r="Z52">
        <f t="shared" si="5"/>
        <v>89.75</v>
      </c>
      <c r="AA52" t="s">
        <v>16</v>
      </c>
      <c r="AB52">
        <v>2164</v>
      </c>
      <c r="AC52">
        <v>0</v>
      </c>
      <c r="AE52">
        <v>-410</v>
      </c>
      <c r="AF52">
        <f t="shared" si="6"/>
        <v>1754</v>
      </c>
      <c r="AG52">
        <v>0</v>
      </c>
      <c r="AH52">
        <f t="shared" si="7"/>
        <v>1754</v>
      </c>
      <c r="AI52">
        <v>30</v>
      </c>
      <c r="AJ52">
        <f t="shared" si="8"/>
        <v>6</v>
      </c>
      <c r="AK52">
        <f t="shared" si="25"/>
        <v>58.466666666666669</v>
      </c>
      <c r="AL52" t="s">
        <v>19</v>
      </c>
      <c r="AM52">
        <v>2168</v>
      </c>
      <c r="AN52">
        <v>340</v>
      </c>
      <c r="AO52">
        <v>0</v>
      </c>
      <c r="AP52">
        <f t="shared" si="9"/>
        <v>2508</v>
      </c>
      <c r="AQ52">
        <v>0</v>
      </c>
      <c r="AR52">
        <f t="shared" si="10"/>
        <v>2508</v>
      </c>
      <c r="AS52">
        <v>20</v>
      </c>
      <c r="AT52">
        <f t="shared" si="11"/>
        <v>6</v>
      </c>
      <c r="AU52">
        <f t="shared" si="12"/>
        <v>125.4</v>
      </c>
      <c r="AV52" t="s">
        <v>20</v>
      </c>
      <c r="AW52">
        <v>510</v>
      </c>
      <c r="AX52">
        <v>228</v>
      </c>
      <c r="AY52">
        <v>-35</v>
      </c>
      <c r="AZ52">
        <f t="shared" si="13"/>
        <v>703</v>
      </c>
      <c r="BA52">
        <v>0</v>
      </c>
      <c r="BB52">
        <f t="shared" si="14"/>
        <v>703</v>
      </c>
      <c r="BC52">
        <v>21</v>
      </c>
      <c r="BD52">
        <f t="shared" si="15"/>
        <v>7</v>
      </c>
      <c r="BE52">
        <f t="shared" si="16"/>
        <v>33.476190476190474</v>
      </c>
      <c r="BF52" t="s">
        <v>21</v>
      </c>
      <c r="BG52">
        <v>133</v>
      </c>
      <c r="BH52">
        <v>570</v>
      </c>
      <c r="BI52">
        <v>0</v>
      </c>
      <c r="BJ52">
        <f t="shared" si="17"/>
        <v>703</v>
      </c>
      <c r="BK52">
        <v>0</v>
      </c>
      <c r="BL52">
        <f t="shared" si="18"/>
        <v>703</v>
      </c>
      <c r="BM52">
        <v>11</v>
      </c>
      <c r="BN52">
        <f t="shared" si="19"/>
        <v>5</v>
      </c>
      <c r="BO52">
        <f t="shared" si="20"/>
        <v>63.909090909090907</v>
      </c>
      <c r="BP52" t="s">
        <v>22</v>
      </c>
      <c r="BQ52">
        <v>1819</v>
      </c>
      <c r="BR52">
        <v>450</v>
      </c>
      <c r="BS52">
        <v>-100</v>
      </c>
      <c r="BT52">
        <f t="shared" si="21"/>
        <v>2169</v>
      </c>
      <c r="BU52">
        <v>0</v>
      </c>
      <c r="BV52">
        <f t="shared" si="22"/>
        <v>2169</v>
      </c>
      <c r="BW52">
        <v>37</v>
      </c>
      <c r="BX52">
        <f t="shared" si="23"/>
        <v>5</v>
      </c>
      <c r="BY52">
        <f t="shared" si="24"/>
        <v>58.621621621621621</v>
      </c>
      <c r="BZ52" t="s">
        <v>23</v>
      </c>
      <c r="CA52">
        <v>3600</v>
      </c>
    </row>
    <row r="53" spans="1:79" ht="17.25" customHeight="1" x14ac:dyDescent="0.3">
      <c r="A53" s="2">
        <v>44559</v>
      </c>
      <c r="B53" t="s">
        <v>128</v>
      </c>
      <c r="C53" t="s">
        <v>129</v>
      </c>
      <c r="D53" t="s">
        <v>27</v>
      </c>
      <c r="E53" t="s">
        <v>4</v>
      </c>
      <c r="F53">
        <v>49</v>
      </c>
      <c r="G53">
        <v>0</v>
      </c>
      <c r="H53">
        <v>0</v>
      </c>
      <c r="I53">
        <v>0</v>
      </c>
      <c r="J53">
        <f t="shared" si="0"/>
        <v>49</v>
      </c>
      <c r="K53">
        <v>0</v>
      </c>
      <c r="L53">
        <f t="shared" si="1"/>
        <v>49</v>
      </c>
      <c r="M53">
        <v>2</v>
      </c>
      <c r="N53">
        <v>1</v>
      </c>
      <c r="O53">
        <f t="shared" si="2"/>
        <v>24.5</v>
      </c>
      <c r="P53" t="s">
        <v>15</v>
      </c>
      <c r="Q53">
        <v>24</v>
      </c>
      <c r="R53">
        <v>0</v>
      </c>
      <c r="S53">
        <v>0</v>
      </c>
      <c r="T53">
        <v>0</v>
      </c>
      <c r="U53">
        <f t="shared" si="3"/>
        <v>24</v>
      </c>
      <c r="V53">
        <v>0</v>
      </c>
      <c r="W53">
        <f t="shared" si="4"/>
        <v>24</v>
      </c>
      <c r="X53">
        <v>0</v>
      </c>
      <c r="Y53">
        <v>2</v>
      </c>
      <c r="Z53">
        <f t="shared" si="5"/>
        <v>0</v>
      </c>
      <c r="AA53" t="s">
        <v>16</v>
      </c>
      <c r="AB53">
        <v>163</v>
      </c>
      <c r="AC53">
        <v>0</v>
      </c>
      <c r="AE53">
        <v>-6</v>
      </c>
      <c r="AF53">
        <f t="shared" si="6"/>
        <v>157</v>
      </c>
      <c r="AG53">
        <v>300</v>
      </c>
      <c r="AH53">
        <f t="shared" si="7"/>
        <v>457</v>
      </c>
      <c r="AI53">
        <v>17</v>
      </c>
      <c r="AJ53">
        <f t="shared" si="8"/>
        <v>6</v>
      </c>
      <c r="AK53">
        <f t="shared" si="25"/>
        <v>26.882352941176471</v>
      </c>
      <c r="AL53" t="s">
        <v>19</v>
      </c>
      <c r="AM53">
        <v>78</v>
      </c>
      <c r="AN53">
        <v>0</v>
      </c>
      <c r="AO53">
        <v>0</v>
      </c>
      <c r="AP53">
        <f t="shared" si="9"/>
        <v>78</v>
      </c>
      <c r="AQ53">
        <v>300</v>
      </c>
      <c r="AR53">
        <f t="shared" si="10"/>
        <v>378</v>
      </c>
      <c r="AS53">
        <v>10</v>
      </c>
      <c r="AT53">
        <f t="shared" si="11"/>
        <v>6</v>
      </c>
      <c r="AU53">
        <f t="shared" si="12"/>
        <v>37.799999999999997</v>
      </c>
      <c r="AV53" t="s">
        <v>20</v>
      </c>
      <c r="AW53">
        <v>29</v>
      </c>
      <c r="AX53">
        <v>0</v>
      </c>
      <c r="AY53">
        <v>0</v>
      </c>
      <c r="AZ53">
        <f t="shared" si="13"/>
        <v>29</v>
      </c>
      <c r="BA53">
        <v>210</v>
      </c>
      <c r="BB53">
        <f t="shared" si="14"/>
        <v>239</v>
      </c>
      <c r="BC53">
        <v>5</v>
      </c>
      <c r="BD53">
        <f t="shared" si="15"/>
        <v>7</v>
      </c>
      <c r="BE53">
        <f t="shared" si="16"/>
        <v>47.8</v>
      </c>
      <c r="BF53" t="s">
        <v>21</v>
      </c>
      <c r="BG53">
        <v>44</v>
      </c>
      <c r="BH53">
        <v>90</v>
      </c>
      <c r="BI53">
        <v>-4</v>
      </c>
      <c r="BJ53">
        <f t="shared" si="17"/>
        <v>130</v>
      </c>
      <c r="BK53">
        <v>120</v>
      </c>
      <c r="BL53">
        <f t="shared" si="18"/>
        <v>250</v>
      </c>
      <c r="BM53">
        <v>6</v>
      </c>
      <c r="BN53">
        <f t="shared" si="19"/>
        <v>5</v>
      </c>
      <c r="BO53">
        <f t="shared" si="20"/>
        <v>41.666666666666664</v>
      </c>
      <c r="BP53" t="s">
        <v>22</v>
      </c>
      <c r="BQ53">
        <v>25</v>
      </c>
      <c r="BR53">
        <v>82</v>
      </c>
      <c r="BS53">
        <v>-2</v>
      </c>
      <c r="BT53">
        <f t="shared" si="21"/>
        <v>105</v>
      </c>
      <c r="BU53">
        <f>60+60</f>
        <v>120</v>
      </c>
      <c r="BV53">
        <f t="shared" si="22"/>
        <v>225</v>
      </c>
      <c r="BW53">
        <v>7</v>
      </c>
      <c r="BX53">
        <f t="shared" si="23"/>
        <v>5</v>
      </c>
      <c r="BY53">
        <f t="shared" si="24"/>
        <v>32.142857142857146</v>
      </c>
      <c r="BZ53" t="s">
        <v>23</v>
      </c>
      <c r="CA53">
        <v>-1093</v>
      </c>
    </row>
    <row r="54" spans="1:79" ht="17.25" customHeight="1" x14ac:dyDescent="0.3">
      <c r="A54" s="2">
        <v>44559</v>
      </c>
      <c r="B54" t="s">
        <v>130</v>
      </c>
      <c r="C54" t="s">
        <v>131</v>
      </c>
      <c r="D54" t="s">
        <v>27</v>
      </c>
      <c r="E54" t="s">
        <v>4</v>
      </c>
      <c r="F54">
        <v>409</v>
      </c>
      <c r="G54">
        <v>0</v>
      </c>
      <c r="H54">
        <v>0</v>
      </c>
      <c r="I54">
        <v>0</v>
      </c>
      <c r="J54">
        <f t="shared" si="0"/>
        <v>409</v>
      </c>
      <c r="K54">
        <v>0</v>
      </c>
      <c r="L54">
        <f t="shared" si="1"/>
        <v>409</v>
      </c>
      <c r="M54">
        <v>27</v>
      </c>
      <c r="N54">
        <v>1</v>
      </c>
      <c r="O54">
        <f t="shared" si="2"/>
        <v>15.148148148148149</v>
      </c>
      <c r="P54" t="s">
        <v>15</v>
      </c>
      <c r="Q54">
        <v>855</v>
      </c>
      <c r="R54">
        <v>0</v>
      </c>
      <c r="S54">
        <v>0</v>
      </c>
      <c r="T54">
        <v>0</v>
      </c>
      <c r="U54">
        <f t="shared" si="3"/>
        <v>855</v>
      </c>
      <c r="V54">
        <v>0</v>
      </c>
      <c r="W54">
        <f t="shared" si="4"/>
        <v>855</v>
      </c>
      <c r="X54">
        <v>17</v>
      </c>
      <c r="Y54">
        <v>2</v>
      </c>
      <c r="Z54">
        <f t="shared" si="5"/>
        <v>50.294117647058826</v>
      </c>
      <c r="AA54" t="s">
        <v>16</v>
      </c>
      <c r="AB54">
        <v>2311</v>
      </c>
      <c r="AC54">
        <v>0</v>
      </c>
      <c r="AE54">
        <v>-30</v>
      </c>
      <c r="AF54">
        <f t="shared" si="6"/>
        <v>2281</v>
      </c>
      <c r="AG54">
        <v>0</v>
      </c>
      <c r="AH54">
        <f t="shared" si="7"/>
        <v>2281</v>
      </c>
      <c r="AI54">
        <v>83</v>
      </c>
      <c r="AJ54">
        <f t="shared" si="8"/>
        <v>6</v>
      </c>
      <c r="AK54">
        <f t="shared" si="25"/>
        <v>27.481927710843372</v>
      </c>
      <c r="AL54" t="s">
        <v>19</v>
      </c>
      <c r="AM54">
        <v>1129</v>
      </c>
      <c r="AN54">
        <v>80</v>
      </c>
      <c r="AO54">
        <v>-13</v>
      </c>
      <c r="AP54">
        <f t="shared" si="9"/>
        <v>1196</v>
      </c>
      <c r="AQ54">
        <v>0</v>
      </c>
      <c r="AR54">
        <f t="shared" si="10"/>
        <v>1196</v>
      </c>
      <c r="AS54">
        <v>33</v>
      </c>
      <c r="AT54">
        <f t="shared" si="11"/>
        <v>6</v>
      </c>
      <c r="AU54">
        <f t="shared" si="12"/>
        <v>36.242424242424242</v>
      </c>
      <c r="AV54" t="s">
        <v>20</v>
      </c>
      <c r="AW54">
        <v>115</v>
      </c>
      <c r="AX54">
        <v>0</v>
      </c>
      <c r="AY54">
        <v>0</v>
      </c>
      <c r="AZ54">
        <f t="shared" si="13"/>
        <v>115</v>
      </c>
      <c r="BA54">
        <v>0</v>
      </c>
      <c r="BB54">
        <f t="shared" si="14"/>
        <v>115</v>
      </c>
      <c r="BC54">
        <v>20</v>
      </c>
      <c r="BD54">
        <f t="shared" si="15"/>
        <v>7</v>
      </c>
      <c r="BE54">
        <f t="shared" si="16"/>
        <v>5.75</v>
      </c>
      <c r="BF54" t="s">
        <v>21</v>
      </c>
      <c r="BG54">
        <v>402</v>
      </c>
      <c r="BH54">
        <v>0</v>
      </c>
      <c r="BI54">
        <v>0</v>
      </c>
      <c r="BJ54">
        <f t="shared" si="17"/>
        <v>402</v>
      </c>
      <c r="BK54">
        <v>0</v>
      </c>
      <c r="BL54">
        <f t="shared" si="18"/>
        <v>402</v>
      </c>
      <c r="BM54">
        <v>17</v>
      </c>
      <c r="BN54">
        <f t="shared" si="19"/>
        <v>5</v>
      </c>
      <c r="BO54">
        <f t="shared" si="20"/>
        <v>23.647058823529413</v>
      </c>
      <c r="BP54" t="s">
        <v>22</v>
      </c>
      <c r="BQ54">
        <v>2378</v>
      </c>
      <c r="BR54">
        <v>0</v>
      </c>
      <c r="BS54">
        <v>0</v>
      </c>
      <c r="BT54">
        <f t="shared" si="21"/>
        <v>2378</v>
      </c>
      <c r="BU54">
        <v>900</v>
      </c>
      <c r="BV54">
        <f t="shared" si="22"/>
        <v>3278</v>
      </c>
      <c r="BW54">
        <v>46</v>
      </c>
      <c r="BX54">
        <f t="shared" si="23"/>
        <v>5</v>
      </c>
      <c r="BY54">
        <f t="shared" si="24"/>
        <v>71.260869565217391</v>
      </c>
      <c r="BZ54" t="s">
        <v>23</v>
      </c>
      <c r="CA54">
        <v>10320</v>
      </c>
    </row>
    <row r="55" spans="1:79" ht="17.25" customHeight="1" x14ac:dyDescent="0.3">
      <c r="A55" s="2">
        <v>44559</v>
      </c>
      <c r="B55" t="s">
        <v>132</v>
      </c>
      <c r="C55" t="s">
        <v>133</v>
      </c>
      <c r="D55" t="s">
        <v>27</v>
      </c>
      <c r="E55" t="s">
        <v>4</v>
      </c>
      <c r="F55">
        <v>998</v>
      </c>
      <c r="G55">
        <v>1152</v>
      </c>
      <c r="H55">
        <v>0</v>
      </c>
      <c r="I55">
        <v>-70</v>
      </c>
      <c r="J55">
        <f t="shared" si="0"/>
        <v>2080</v>
      </c>
      <c r="K55">
        <v>500</v>
      </c>
      <c r="L55">
        <f t="shared" si="1"/>
        <v>2580</v>
      </c>
      <c r="M55">
        <v>144</v>
      </c>
      <c r="N55">
        <v>1</v>
      </c>
      <c r="O55">
        <f t="shared" si="2"/>
        <v>17.916666666666668</v>
      </c>
      <c r="P55" t="s">
        <v>15</v>
      </c>
      <c r="Q55">
        <v>478</v>
      </c>
      <c r="R55">
        <v>1555</v>
      </c>
      <c r="S55">
        <v>0</v>
      </c>
      <c r="T55">
        <v>-500</v>
      </c>
      <c r="U55">
        <f t="shared" si="3"/>
        <v>1533</v>
      </c>
      <c r="V55">
        <v>0</v>
      </c>
      <c r="W55">
        <f t="shared" si="4"/>
        <v>1533</v>
      </c>
      <c r="X55">
        <v>86</v>
      </c>
      <c r="Y55">
        <v>2</v>
      </c>
      <c r="Z55">
        <f t="shared" si="5"/>
        <v>17.825581395348838</v>
      </c>
      <c r="AA55" t="s">
        <v>16</v>
      </c>
      <c r="AB55">
        <v>8553</v>
      </c>
      <c r="AC55">
        <v>1500</v>
      </c>
      <c r="AE55">
        <v>-345</v>
      </c>
      <c r="AF55">
        <f t="shared" si="6"/>
        <v>9708</v>
      </c>
      <c r="AG55">
        <v>5000</v>
      </c>
      <c r="AH55">
        <f t="shared" si="7"/>
        <v>14708</v>
      </c>
      <c r="AI55">
        <v>320</v>
      </c>
      <c r="AJ55">
        <f t="shared" si="8"/>
        <v>6</v>
      </c>
      <c r="AK55">
        <f t="shared" si="25"/>
        <v>45.962499999999999</v>
      </c>
      <c r="AL55" t="s">
        <v>19</v>
      </c>
      <c r="AM55">
        <v>7931</v>
      </c>
      <c r="AN55">
        <v>5168</v>
      </c>
      <c r="AO55">
        <v>0</v>
      </c>
      <c r="AP55">
        <f t="shared" si="9"/>
        <v>13099</v>
      </c>
      <c r="AQ55">
        <v>3000</v>
      </c>
      <c r="AR55">
        <f t="shared" si="10"/>
        <v>16099</v>
      </c>
      <c r="AS55">
        <v>276</v>
      </c>
      <c r="AT55">
        <f t="shared" si="11"/>
        <v>6</v>
      </c>
      <c r="AU55">
        <f t="shared" si="12"/>
        <v>58.329710144927539</v>
      </c>
      <c r="AV55" t="s">
        <v>20</v>
      </c>
      <c r="AW55">
        <v>6750</v>
      </c>
      <c r="AX55">
        <v>13309</v>
      </c>
      <c r="AY55">
        <v>-1110</v>
      </c>
      <c r="AZ55">
        <f t="shared" si="13"/>
        <v>18949</v>
      </c>
      <c r="BA55">
        <v>0</v>
      </c>
      <c r="BB55">
        <f t="shared" si="14"/>
        <v>18949</v>
      </c>
      <c r="BC55">
        <v>235</v>
      </c>
      <c r="BD55">
        <f t="shared" si="15"/>
        <v>7</v>
      </c>
      <c r="BE55">
        <f t="shared" si="16"/>
        <v>80.634042553191492</v>
      </c>
      <c r="BF55" t="s">
        <v>21</v>
      </c>
      <c r="BG55">
        <v>793</v>
      </c>
      <c r="BH55">
        <v>9518</v>
      </c>
      <c r="BI55">
        <v>-17</v>
      </c>
      <c r="BJ55">
        <f t="shared" si="17"/>
        <v>10294</v>
      </c>
      <c r="BK55">
        <v>0</v>
      </c>
      <c r="BL55">
        <f t="shared" si="18"/>
        <v>10294</v>
      </c>
      <c r="BM55">
        <v>339</v>
      </c>
      <c r="BN55">
        <f t="shared" si="19"/>
        <v>5</v>
      </c>
      <c r="BO55">
        <f t="shared" si="20"/>
        <v>30.365781710914455</v>
      </c>
      <c r="BP55" t="s">
        <v>22</v>
      </c>
      <c r="BQ55">
        <v>1555</v>
      </c>
      <c r="BR55">
        <v>1161</v>
      </c>
      <c r="BS55">
        <v>-30</v>
      </c>
      <c r="BT55">
        <f t="shared" si="21"/>
        <v>2686</v>
      </c>
      <c r="BU55">
        <v>0</v>
      </c>
      <c r="BV55">
        <f t="shared" si="22"/>
        <v>2686</v>
      </c>
      <c r="BW55">
        <v>181</v>
      </c>
      <c r="BX55">
        <f t="shared" si="23"/>
        <v>5</v>
      </c>
      <c r="BY55">
        <f t="shared" si="24"/>
        <v>14.839779005524862</v>
      </c>
      <c r="BZ55" t="s">
        <v>23</v>
      </c>
      <c r="CA55">
        <v>43909</v>
      </c>
    </row>
    <row r="56" spans="1:79" ht="17.25" customHeight="1" x14ac:dyDescent="0.3">
      <c r="A56" s="2">
        <v>44559</v>
      </c>
      <c r="B56" t="s">
        <v>134</v>
      </c>
      <c r="C56" t="s">
        <v>135</v>
      </c>
      <c r="D56" t="s">
        <v>27</v>
      </c>
      <c r="E56" t="s">
        <v>4</v>
      </c>
      <c r="F56">
        <v>932</v>
      </c>
      <c r="G56">
        <v>200</v>
      </c>
      <c r="H56">
        <v>0</v>
      </c>
      <c r="I56">
        <v>-21</v>
      </c>
      <c r="J56">
        <f t="shared" si="0"/>
        <v>1111</v>
      </c>
      <c r="K56">
        <v>0</v>
      </c>
      <c r="L56">
        <f t="shared" si="1"/>
        <v>1111</v>
      </c>
      <c r="M56">
        <v>117</v>
      </c>
      <c r="N56">
        <v>1</v>
      </c>
      <c r="O56">
        <f t="shared" si="2"/>
        <v>9.4957264957264957</v>
      </c>
      <c r="P56" t="s">
        <v>15</v>
      </c>
      <c r="Q56">
        <v>800</v>
      </c>
      <c r="R56">
        <v>0</v>
      </c>
      <c r="S56">
        <v>0</v>
      </c>
      <c r="T56">
        <v>0</v>
      </c>
      <c r="U56">
        <f t="shared" si="3"/>
        <v>800</v>
      </c>
      <c r="V56">
        <v>0</v>
      </c>
      <c r="W56">
        <f t="shared" si="4"/>
        <v>800</v>
      </c>
      <c r="X56">
        <v>43</v>
      </c>
      <c r="Y56">
        <v>2</v>
      </c>
      <c r="Z56">
        <f t="shared" si="5"/>
        <v>18.604651162790699</v>
      </c>
      <c r="AA56" t="s">
        <v>16</v>
      </c>
      <c r="AB56">
        <v>1482</v>
      </c>
      <c r="AC56">
        <v>0</v>
      </c>
      <c r="AE56">
        <v>-32</v>
      </c>
      <c r="AF56">
        <f t="shared" si="6"/>
        <v>1450</v>
      </c>
      <c r="AG56">
        <v>0</v>
      </c>
      <c r="AH56">
        <f t="shared" si="7"/>
        <v>1450</v>
      </c>
      <c r="AI56">
        <v>50</v>
      </c>
      <c r="AJ56">
        <f t="shared" si="8"/>
        <v>6</v>
      </c>
      <c r="AK56">
        <f t="shared" si="25"/>
        <v>29</v>
      </c>
      <c r="AL56" t="s">
        <v>19</v>
      </c>
      <c r="AM56">
        <v>1206</v>
      </c>
      <c r="AN56">
        <v>0</v>
      </c>
      <c r="AO56">
        <v>-7</v>
      </c>
      <c r="AP56">
        <f t="shared" si="9"/>
        <v>1199</v>
      </c>
      <c r="AQ56">
        <v>0</v>
      </c>
      <c r="AR56">
        <f t="shared" si="10"/>
        <v>1199</v>
      </c>
      <c r="AS56">
        <v>20</v>
      </c>
      <c r="AT56">
        <f t="shared" si="11"/>
        <v>6</v>
      </c>
      <c r="AU56">
        <f t="shared" si="12"/>
        <v>59.95</v>
      </c>
      <c r="AV56" t="s">
        <v>20</v>
      </c>
      <c r="AW56">
        <v>292</v>
      </c>
      <c r="AX56">
        <v>50</v>
      </c>
      <c r="AY56">
        <v>-16</v>
      </c>
      <c r="AZ56">
        <f t="shared" si="13"/>
        <v>326</v>
      </c>
      <c r="BA56">
        <v>0</v>
      </c>
      <c r="BB56">
        <f t="shared" si="14"/>
        <v>326</v>
      </c>
      <c r="BC56">
        <v>20</v>
      </c>
      <c r="BD56">
        <f t="shared" si="15"/>
        <v>7</v>
      </c>
      <c r="BE56">
        <f t="shared" si="16"/>
        <v>16.3</v>
      </c>
      <c r="BF56" t="s">
        <v>21</v>
      </c>
      <c r="BG56">
        <v>529</v>
      </c>
      <c r="BH56">
        <v>100</v>
      </c>
      <c r="BI56">
        <v>-12</v>
      </c>
      <c r="BJ56">
        <f t="shared" si="17"/>
        <v>617</v>
      </c>
      <c r="BK56">
        <v>0</v>
      </c>
      <c r="BL56">
        <f t="shared" si="18"/>
        <v>617</v>
      </c>
      <c r="BM56">
        <v>17</v>
      </c>
      <c r="BN56">
        <f t="shared" si="19"/>
        <v>5</v>
      </c>
      <c r="BO56">
        <f t="shared" si="20"/>
        <v>36.294117647058826</v>
      </c>
      <c r="BP56" t="s">
        <v>22</v>
      </c>
      <c r="BQ56">
        <v>662</v>
      </c>
      <c r="BR56">
        <v>970</v>
      </c>
      <c r="BS56">
        <v>-58</v>
      </c>
      <c r="BT56">
        <f t="shared" si="21"/>
        <v>1574</v>
      </c>
      <c r="BU56">
        <v>0</v>
      </c>
      <c r="BV56">
        <f t="shared" si="22"/>
        <v>1574</v>
      </c>
      <c r="BW56">
        <v>38</v>
      </c>
      <c r="BX56">
        <f t="shared" si="23"/>
        <v>5</v>
      </c>
      <c r="BY56">
        <f t="shared" si="24"/>
        <v>41.421052631578945</v>
      </c>
      <c r="BZ56" t="s">
        <v>23</v>
      </c>
      <c r="CA56">
        <v>3803</v>
      </c>
    </row>
    <row r="57" spans="1:79" ht="17.25" customHeight="1" x14ac:dyDescent="0.3">
      <c r="A57" s="2">
        <v>44559</v>
      </c>
      <c r="B57" t="s">
        <v>136</v>
      </c>
      <c r="C57" t="s">
        <v>137</v>
      </c>
      <c r="D57" t="s">
        <v>27</v>
      </c>
      <c r="E57" t="s">
        <v>4</v>
      </c>
      <c r="F57">
        <v>485</v>
      </c>
      <c r="G57">
        <v>0</v>
      </c>
      <c r="H57">
        <v>0</v>
      </c>
      <c r="I57">
        <v>0</v>
      </c>
      <c r="J57">
        <f t="shared" si="0"/>
        <v>485</v>
      </c>
      <c r="K57">
        <v>0</v>
      </c>
      <c r="L57">
        <f t="shared" si="1"/>
        <v>485</v>
      </c>
      <c r="M57">
        <v>8</v>
      </c>
      <c r="N57">
        <v>1</v>
      </c>
      <c r="O57">
        <f t="shared" si="2"/>
        <v>60.625</v>
      </c>
      <c r="P57" t="s">
        <v>15</v>
      </c>
      <c r="Q57">
        <v>187</v>
      </c>
      <c r="R57">
        <v>0</v>
      </c>
      <c r="S57">
        <v>0</v>
      </c>
      <c r="T57">
        <v>0</v>
      </c>
      <c r="U57">
        <f t="shared" si="3"/>
        <v>187</v>
      </c>
      <c r="V57">
        <v>0</v>
      </c>
      <c r="W57">
        <f t="shared" si="4"/>
        <v>187</v>
      </c>
      <c r="X57">
        <v>16</v>
      </c>
      <c r="Y57">
        <v>2</v>
      </c>
      <c r="Z57">
        <f t="shared" si="5"/>
        <v>11.6875</v>
      </c>
      <c r="AA57" t="s">
        <v>16</v>
      </c>
      <c r="AB57">
        <v>2960</v>
      </c>
      <c r="AC57">
        <v>0</v>
      </c>
      <c r="AE57">
        <v>-6</v>
      </c>
      <c r="AF57">
        <f t="shared" si="6"/>
        <v>2954</v>
      </c>
      <c r="AG57">
        <v>0</v>
      </c>
      <c r="AH57">
        <f t="shared" si="7"/>
        <v>2954</v>
      </c>
      <c r="AI57">
        <v>12</v>
      </c>
      <c r="AJ57">
        <f t="shared" si="8"/>
        <v>6</v>
      </c>
      <c r="AK57">
        <f t="shared" si="25"/>
        <v>246.16666666666666</v>
      </c>
      <c r="AL57" t="s">
        <v>19</v>
      </c>
      <c r="AM57">
        <v>1022</v>
      </c>
      <c r="AN57">
        <v>0</v>
      </c>
      <c r="AO57">
        <v>-7</v>
      </c>
      <c r="AP57">
        <f t="shared" si="9"/>
        <v>1015</v>
      </c>
      <c r="AQ57">
        <v>0</v>
      </c>
      <c r="AR57">
        <f t="shared" si="10"/>
        <v>1015</v>
      </c>
      <c r="AS57">
        <v>5</v>
      </c>
      <c r="AT57">
        <f t="shared" si="11"/>
        <v>6</v>
      </c>
      <c r="AU57">
        <f t="shared" si="12"/>
        <v>203</v>
      </c>
      <c r="AV57" t="s">
        <v>20</v>
      </c>
      <c r="AW57">
        <v>403</v>
      </c>
      <c r="AX57">
        <v>0</v>
      </c>
      <c r="AY57">
        <v>0</v>
      </c>
      <c r="AZ57">
        <f t="shared" si="13"/>
        <v>403</v>
      </c>
      <c r="BA57">
        <v>0</v>
      </c>
      <c r="BB57">
        <f t="shared" si="14"/>
        <v>403</v>
      </c>
      <c r="BC57">
        <v>4</v>
      </c>
      <c r="BD57">
        <f t="shared" si="15"/>
        <v>7</v>
      </c>
      <c r="BE57">
        <f t="shared" si="16"/>
        <v>100.75</v>
      </c>
      <c r="BF57" t="s">
        <v>21</v>
      </c>
      <c r="BG57">
        <v>454</v>
      </c>
      <c r="BH57">
        <v>0</v>
      </c>
      <c r="BI57">
        <v>0</v>
      </c>
      <c r="BJ57">
        <f t="shared" si="17"/>
        <v>454</v>
      </c>
      <c r="BK57">
        <v>0</v>
      </c>
      <c r="BL57">
        <f t="shared" si="18"/>
        <v>454</v>
      </c>
      <c r="BM57">
        <v>4</v>
      </c>
      <c r="BN57">
        <f t="shared" si="19"/>
        <v>5</v>
      </c>
      <c r="BO57">
        <f t="shared" si="20"/>
        <v>113.5</v>
      </c>
      <c r="BP57" t="s">
        <v>22</v>
      </c>
      <c r="BQ57">
        <v>321</v>
      </c>
      <c r="BR57">
        <v>0</v>
      </c>
      <c r="BS57">
        <v>-22</v>
      </c>
      <c r="BT57">
        <f t="shared" si="21"/>
        <v>299</v>
      </c>
      <c r="BU57">
        <v>0</v>
      </c>
      <c r="BV57">
        <f t="shared" si="22"/>
        <v>299</v>
      </c>
      <c r="BW57">
        <v>15</v>
      </c>
      <c r="BX57">
        <f t="shared" si="23"/>
        <v>5</v>
      </c>
      <c r="BY57">
        <f t="shared" si="24"/>
        <v>19.933333333333334</v>
      </c>
      <c r="BZ57" t="s">
        <v>23</v>
      </c>
      <c r="CA57">
        <v>25206</v>
      </c>
    </row>
    <row r="58" spans="1:79" ht="17.25" customHeight="1" x14ac:dyDescent="0.3">
      <c r="A58" s="2">
        <v>44559</v>
      </c>
      <c r="B58" t="s">
        <v>138</v>
      </c>
      <c r="C58" t="s">
        <v>139</v>
      </c>
      <c r="D58" t="s">
        <v>27</v>
      </c>
      <c r="E58" t="s">
        <v>4</v>
      </c>
      <c r="F58">
        <v>2142</v>
      </c>
      <c r="G58">
        <v>0</v>
      </c>
      <c r="H58">
        <v>0</v>
      </c>
      <c r="I58">
        <v>-168</v>
      </c>
      <c r="J58">
        <f t="shared" si="0"/>
        <v>1974</v>
      </c>
      <c r="K58">
        <v>2100</v>
      </c>
      <c r="L58">
        <f t="shared" si="1"/>
        <v>4074</v>
      </c>
      <c r="M58">
        <v>249</v>
      </c>
      <c r="N58">
        <v>1</v>
      </c>
      <c r="O58">
        <f t="shared" si="2"/>
        <v>16.361445783132531</v>
      </c>
      <c r="P58" t="s">
        <v>15</v>
      </c>
      <c r="Q58">
        <v>1147</v>
      </c>
      <c r="R58">
        <v>0</v>
      </c>
      <c r="S58">
        <v>0</v>
      </c>
      <c r="T58">
        <v>-45</v>
      </c>
      <c r="U58">
        <f t="shared" si="3"/>
        <v>1102</v>
      </c>
      <c r="V58">
        <v>0</v>
      </c>
      <c r="W58">
        <f t="shared" si="4"/>
        <v>1102</v>
      </c>
      <c r="X58">
        <v>54</v>
      </c>
      <c r="Y58">
        <v>2</v>
      </c>
      <c r="Z58">
        <f t="shared" si="5"/>
        <v>20.407407407407408</v>
      </c>
      <c r="AA58" t="s">
        <v>16</v>
      </c>
      <c r="AB58">
        <v>3573</v>
      </c>
      <c r="AC58">
        <v>0</v>
      </c>
      <c r="AE58">
        <v>-63</v>
      </c>
      <c r="AF58">
        <f t="shared" si="6"/>
        <v>3510</v>
      </c>
      <c r="AG58">
        <v>11402</v>
      </c>
      <c r="AH58">
        <f t="shared" si="7"/>
        <v>14912</v>
      </c>
      <c r="AI58">
        <v>623</v>
      </c>
      <c r="AJ58">
        <f t="shared" si="8"/>
        <v>6</v>
      </c>
      <c r="AK58">
        <f t="shared" si="25"/>
        <v>23.935794542536115</v>
      </c>
      <c r="AL58" t="s">
        <v>19</v>
      </c>
      <c r="AM58">
        <v>2056</v>
      </c>
      <c r="AN58">
        <v>0</v>
      </c>
      <c r="AO58">
        <v>-60</v>
      </c>
      <c r="AP58">
        <f t="shared" si="9"/>
        <v>1996</v>
      </c>
      <c r="AQ58">
        <v>1800</v>
      </c>
      <c r="AR58">
        <f t="shared" si="10"/>
        <v>3796</v>
      </c>
      <c r="AS58">
        <v>68</v>
      </c>
      <c r="AT58">
        <f t="shared" si="11"/>
        <v>6</v>
      </c>
      <c r="AU58">
        <f t="shared" si="12"/>
        <v>55.823529411764703</v>
      </c>
      <c r="AV58" t="s">
        <v>20</v>
      </c>
      <c r="AW58">
        <v>1328</v>
      </c>
      <c r="AX58">
        <v>0</v>
      </c>
      <c r="AY58">
        <v>-166</v>
      </c>
      <c r="AZ58">
        <f t="shared" si="13"/>
        <v>1162</v>
      </c>
      <c r="BA58">
        <v>0</v>
      </c>
      <c r="BB58">
        <f t="shared" si="14"/>
        <v>1162</v>
      </c>
      <c r="BC58">
        <v>82</v>
      </c>
      <c r="BD58">
        <f t="shared" si="15"/>
        <v>7</v>
      </c>
      <c r="BE58">
        <f t="shared" si="16"/>
        <v>14.170731707317072</v>
      </c>
      <c r="BF58" t="s">
        <v>21</v>
      </c>
      <c r="BG58">
        <v>307</v>
      </c>
      <c r="BH58">
        <v>40</v>
      </c>
      <c r="BI58">
        <v>-60</v>
      </c>
      <c r="BJ58">
        <f t="shared" si="17"/>
        <v>287</v>
      </c>
      <c r="BK58">
        <v>0</v>
      </c>
      <c r="BL58">
        <f t="shared" si="18"/>
        <v>287</v>
      </c>
      <c r="BM58">
        <v>103</v>
      </c>
      <c r="BN58">
        <f t="shared" si="19"/>
        <v>5</v>
      </c>
      <c r="BO58">
        <f t="shared" si="20"/>
        <v>2.7864077669902914</v>
      </c>
      <c r="BP58" t="s">
        <v>22</v>
      </c>
      <c r="BQ58">
        <v>1365</v>
      </c>
      <c r="BR58">
        <v>0</v>
      </c>
      <c r="BS58">
        <v>-190</v>
      </c>
      <c r="BT58">
        <f t="shared" si="21"/>
        <v>1175</v>
      </c>
      <c r="BU58">
        <v>1750</v>
      </c>
      <c r="BV58">
        <f t="shared" si="22"/>
        <v>2925</v>
      </c>
      <c r="BW58">
        <v>66</v>
      </c>
      <c r="BX58">
        <f t="shared" si="23"/>
        <v>5</v>
      </c>
      <c r="BY58">
        <f t="shared" si="24"/>
        <v>44.31818181818182</v>
      </c>
      <c r="BZ58" t="s">
        <v>23</v>
      </c>
      <c r="CA58">
        <v>750</v>
      </c>
    </row>
    <row r="59" spans="1:79" ht="17.25" customHeight="1" x14ac:dyDescent="0.3">
      <c r="A59" s="2">
        <v>44559</v>
      </c>
      <c r="B59" t="s">
        <v>140</v>
      </c>
      <c r="C59" t="s">
        <v>141</v>
      </c>
      <c r="D59" t="s">
        <v>27</v>
      </c>
      <c r="E59" t="s">
        <v>4</v>
      </c>
      <c r="F59">
        <v>348</v>
      </c>
      <c r="G59">
        <v>0</v>
      </c>
      <c r="H59">
        <v>0</v>
      </c>
      <c r="I59">
        <v>0</v>
      </c>
      <c r="J59">
        <f t="shared" si="0"/>
        <v>348</v>
      </c>
      <c r="K59">
        <v>0</v>
      </c>
      <c r="L59">
        <f t="shared" si="1"/>
        <v>348</v>
      </c>
      <c r="M59">
        <v>2</v>
      </c>
      <c r="N59">
        <v>1</v>
      </c>
      <c r="O59">
        <f t="shared" si="2"/>
        <v>174</v>
      </c>
      <c r="P59" t="s">
        <v>15</v>
      </c>
      <c r="Q59">
        <v>175</v>
      </c>
      <c r="R59">
        <v>0</v>
      </c>
      <c r="S59">
        <v>0</v>
      </c>
      <c r="T59">
        <v>0</v>
      </c>
      <c r="U59">
        <f t="shared" si="3"/>
        <v>175</v>
      </c>
      <c r="V59">
        <v>0</v>
      </c>
      <c r="W59">
        <f t="shared" si="4"/>
        <v>175</v>
      </c>
      <c r="X59">
        <v>1</v>
      </c>
      <c r="Y59">
        <v>2</v>
      </c>
      <c r="Z59">
        <f t="shared" si="5"/>
        <v>175</v>
      </c>
      <c r="AA59" t="s">
        <v>16</v>
      </c>
      <c r="AB59">
        <v>663</v>
      </c>
      <c r="AC59">
        <v>0</v>
      </c>
      <c r="AE59">
        <v>0</v>
      </c>
      <c r="AF59">
        <f t="shared" si="6"/>
        <v>663</v>
      </c>
      <c r="AG59">
        <v>0</v>
      </c>
      <c r="AH59">
        <f t="shared" si="7"/>
        <v>663</v>
      </c>
      <c r="AI59">
        <v>15</v>
      </c>
      <c r="AJ59">
        <f t="shared" si="8"/>
        <v>6</v>
      </c>
      <c r="AK59">
        <f t="shared" si="25"/>
        <v>44.2</v>
      </c>
      <c r="AL59" t="s">
        <v>19</v>
      </c>
      <c r="AM59">
        <v>1068</v>
      </c>
      <c r="AN59">
        <v>340</v>
      </c>
      <c r="AO59">
        <v>-10</v>
      </c>
      <c r="AP59">
        <f t="shared" si="9"/>
        <v>1398</v>
      </c>
      <c r="AQ59">
        <v>0</v>
      </c>
      <c r="AR59">
        <f t="shared" si="10"/>
        <v>1398</v>
      </c>
      <c r="AS59">
        <v>23</v>
      </c>
      <c r="AT59">
        <f t="shared" si="11"/>
        <v>6</v>
      </c>
      <c r="AU59">
        <f t="shared" si="12"/>
        <v>60.782608695652172</v>
      </c>
      <c r="AV59" t="s">
        <v>20</v>
      </c>
      <c r="AW59">
        <v>52</v>
      </c>
      <c r="AX59">
        <v>0</v>
      </c>
      <c r="AY59">
        <v>0</v>
      </c>
      <c r="AZ59">
        <f t="shared" si="13"/>
        <v>52</v>
      </c>
      <c r="BA59">
        <v>0</v>
      </c>
      <c r="BB59">
        <f t="shared" si="14"/>
        <v>52</v>
      </c>
      <c r="BC59">
        <v>3</v>
      </c>
      <c r="BD59">
        <f t="shared" si="15"/>
        <v>7</v>
      </c>
      <c r="BE59">
        <f t="shared" si="16"/>
        <v>17.333333333333332</v>
      </c>
      <c r="BF59" t="s">
        <v>21</v>
      </c>
      <c r="BG59">
        <v>257</v>
      </c>
      <c r="BH59">
        <v>50</v>
      </c>
      <c r="BI59">
        <v>0</v>
      </c>
      <c r="BJ59">
        <f t="shared" si="17"/>
        <v>307</v>
      </c>
      <c r="BK59">
        <v>0</v>
      </c>
      <c r="BL59">
        <f t="shared" si="18"/>
        <v>307</v>
      </c>
      <c r="BM59">
        <v>5</v>
      </c>
      <c r="BN59">
        <f t="shared" si="19"/>
        <v>5</v>
      </c>
      <c r="BO59">
        <f t="shared" si="20"/>
        <v>61.4</v>
      </c>
      <c r="BP59" t="s">
        <v>22</v>
      </c>
      <c r="BQ59">
        <v>705</v>
      </c>
      <c r="BR59">
        <v>0</v>
      </c>
      <c r="BS59">
        <v>0</v>
      </c>
      <c r="BT59">
        <f t="shared" si="21"/>
        <v>705</v>
      </c>
      <c r="BU59">
        <v>0</v>
      </c>
      <c r="BV59">
        <f t="shared" si="22"/>
        <v>705</v>
      </c>
      <c r="BW59">
        <v>17</v>
      </c>
      <c r="BX59">
        <f t="shared" si="23"/>
        <v>5</v>
      </c>
      <c r="BY59">
        <f t="shared" si="24"/>
        <v>41.470588235294116</v>
      </c>
      <c r="BZ59" t="s">
        <v>23</v>
      </c>
      <c r="CA59">
        <v>1440</v>
      </c>
    </row>
    <row r="60" spans="1:79" ht="17.25" customHeight="1" x14ac:dyDescent="0.3">
      <c r="A60" s="2">
        <v>44559</v>
      </c>
      <c r="B60" t="s">
        <v>142</v>
      </c>
      <c r="C60" t="s">
        <v>143</v>
      </c>
      <c r="D60" t="s">
        <v>27</v>
      </c>
      <c r="E60" t="s">
        <v>4</v>
      </c>
      <c r="F60">
        <v>468</v>
      </c>
      <c r="G60">
        <v>100</v>
      </c>
      <c r="H60">
        <v>0</v>
      </c>
      <c r="I60">
        <v>0</v>
      </c>
      <c r="J60">
        <f t="shared" si="0"/>
        <v>568</v>
      </c>
      <c r="K60">
        <v>0</v>
      </c>
      <c r="L60">
        <f t="shared" si="1"/>
        <v>568</v>
      </c>
      <c r="M60">
        <v>20</v>
      </c>
      <c r="N60">
        <v>1</v>
      </c>
      <c r="O60">
        <f t="shared" si="2"/>
        <v>28.4</v>
      </c>
      <c r="P60" t="s">
        <v>15</v>
      </c>
      <c r="Q60">
        <v>24</v>
      </c>
      <c r="R60">
        <v>0</v>
      </c>
      <c r="S60">
        <v>0</v>
      </c>
      <c r="T60">
        <v>0</v>
      </c>
      <c r="U60">
        <f t="shared" si="3"/>
        <v>24</v>
      </c>
      <c r="V60">
        <v>1262</v>
      </c>
      <c r="W60">
        <f t="shared" si="4"/>
        <v>1286</v>
      </c>
      <c r="X60">
        <v>10</v>
      </c>
      <c r="Y60">
        <v>2</v>
      </c>
      <c r="Z60">
        <f t="shared" si="5"/>
        <v>128.6</v>
      </c>
      <c r="AA60" t="s">
        <v>16</v>
      </c>
      <c r="AB60">
        <v>948</v>
      </c>
      <c r="AC60">
        <v>0</v>
      </c>
      <c r="AE60">
        <v>0</v>
      </c>
      <c r="AF60">
        <f t="shared" si="6"/>
        <v>948</v>
      </c>
      <c r="AG60">
        <v>0</v>
      </c>
      <c r="AH60">
        <f t="shared" si="7"/>
        <v>948</v>
      </c>
      <c r="AI60">
        <v>8</v>
      </c>
      <c r="AJ60">
        <f t="shared" si="8"/>
        <v>6</v>
      </c>
      <c r="AK60">
        <f t="shared" si="25"/>
        <v>118.5</v>
      </c>
      <c r="AL60" t="s">
        <v>19</v>
      </c>
      <c r="AM60">
        <v>810</v>
      </c>
      <c r="AN60">
        <v>0</v>
      </c>
      <c r="AO60">
        <v>0</v>
      </c>
      <c r="AP60">
        <f t="shared" si="9"/>
        <v>810</v>
      </c>
      <c r="AQ60">
        <v>0</v>
      </c>
      <c r="AR60">
        <f t="shared" si="10"/>
        <v>810</v>
      </c>
      <c r="AS60">
        <v>6</v>
      </c>
      <c r="AT60">
        <f t="shared" si="11"/>
        <v>6</v>
      </c>
      <c r="AU60">
        <f t="shared" si="12"/>
        <v>135</v>
      </c>
      <c r="AV60" t="s">
        <v>20</v>
      </c>
      <c r="AW60">
        <v>204</v>
      </c>
      <c r="AX60">
        <v>45</v>
      </c>
      <c r="AY60">
        <v>0</v>
      </c>
      <c r="AZ60">
        <f t="shared" si="13"/>
        <v>249</v>
      </c>
      <c r="BA60">
        <v>0</v>
      </c>
      <c r="BB60">
        <f t="shared" si="14"/>
        <v>249</v>
      </c>
      <c r="BC60">
        <v>2</v>
      </c>
      <c r="BD60">
        <f t="shared" si="15"/>
        <v>7</v>
      </c>
      <c r="BE60">
        <f t="shared" si="16"/>
        <v>124.5</v>
      </c>
      <c r="BF60" t="s">
        <v>21</v>
      </c>
      <c r="BG60">
        <v>97</v>
      </c>
      <c r="BH60">
        <v>312</v>
      </c>
      <c r="BI60">
        <v>0</v>
      </c>
      <c r="BJ60">
        <f t="shared" si="17"/>
        <v>409</v>
      </c>
      <c r="BK60">
        <v>0</v>
      </c>
      <c r="BL60">
        <f t="shared" si="18"/>
        <v>409</v>
      </c>
      <c r="BM60">
        <v>7</v>
      </c>
      <c r="BN60">
        <f t="shared" si="19"/>
        <v>5</v>
      </c>
      <c r="BO60">
        <f t="shared" si="20"/>
        <v>58.428571428571431</v>
      </c>
      <c r="BP60" t="s">
        <v>22</v>
      </c>
      <c r="BQ60">
        <v>807</v>
      </c>
      <c r="BR60">
        <v>63</v>
      </c>
      <c r="BS60">
        <v>-20</v>
      </c>
      <c r="BT60">
        <f t="shared" si="21"/>
        <v>850</v>
      </c>
      <c r="BU60">
        <v>100</v>
      </c>
      <c r="BV60">
        <f t="shared" si="22"/>
        <v>950</v>
      </c>
      <c r="BW60">
        <v>4</v>
      </c>
      <c r="BX60">
        <f t="shared" si="23"/>
        <v>5</v>
      </c>
      <c r="BY60">
        <f t="shared" si="24"/>
        <v>237.5</v>
      </c>
      <c r="BZ60" t="s">
        <v>23</v>
      </c>
      <c r="CA60">
        <v>6264</v>
      </c>
    </row>
    <row r="61" spans="1:79" ht="17.25" customHeight="1" x14ac:dyDescent="0.3">
      <c r="A61" s="2">
        <v>44559</v>
      </c>
      <c r="B61" t="s">
        <v>144</v>
      </c>
      <c r="C61" t="s">
        <v>145</v>
      </c>
      <c r="D61" t="s">
        <v>27</v>
      </c>
      <c r="E61" t="s">
        <v>4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v>0</v>
      </c>
      <c r="L61">
        <f t="shared" si="1"/>
        <v>0</v>
      </c>
      <c r="M61">
        <v>0</v>
      </c>
      <c r="N61">
        <v>1</v>
      </c>
      <c r="O61">
        <f t="shared" si="2"/>
        <v>0</v>
      </c>
      <c r="P61" t="s">
        <v>15</v>
      </c>
      <c r="Q61">
        <v>58</v>
      </c>
      <c r="R61">
        <v>0</v>
      </c>
      <c r="S61">
        <v>0</v>
      </c>
      <c r="T61">
        <v>0</v>
      </c>
      <c r="U61">
        <f t="shared" si="3"/>
        <v>58</v>
      </c>
      <c r="V61">
        <v>0</v>
      </c>
      <c r="W61">
        <f t="shared" si="4"/>
        <v>58</v>
      </c>
      <c r="X61">
        <v>1</v>
      </c>
      <c r="Y61">
        <v>2</v>
      </c>
      <c r="Z61">
        <f t="shared" si="5"/>
        <v>58</v>
      </c>
      <c r="AA61" t="s">
        <v>16</v>
      </c>
      <c r="AB61">
        <v>0</v>
      </c>
      <c r="AC61">
        <v>0</v>
      </c>
      <c r="AE61">
        <v>0</v>
      </c>
      <c r="AF61">
        <f t="shared" si="6"/>
        <v>0</v>
      </c>
      <c r="AG61">
        <v>0</v>
      </c>
      <c r="AH61">
        <f t="shared" si="7"/>
        <v>0</v>
      </c>
      <c r="AI61">
        <v>0</v>
      </c>
      <c r="AJ61">
        <f t="shared" si="8"/>
        <v>6</v>
      </c>
      <c r="AK61">
        <f t="shared" si="25"/>
        <v>0</v>
      </c>
      <c r="AL61" t="s">
        <v>19</v>
      </c>
      <c r="AM61">
        <v>3</v>
      </c>
      <c r="AN61">
        <v>0</v>
      </c>
      <c r="AO61">
        <v>0</v>
      </c>
      <c r="AP61">
        <f t="shared" si="9"/>
        <v>3</v>
      </c>
      <c r="AQ61">
        <v>0</v>
      </c>
      <c r="AR61">
        <f t="shared" si="10"/>
        <v>3</v>
      </c>
      <c r="AS61">
        <v>0</v>
      </c>
      <c r="AT61">
        <f t="shared" si="11"/>
        <v>6</v>
      </c>
      <c r="AU61">
        <f t="shared" si="12"/>
        <v>0</v>
      </c>
      <c r="AV61" t="s">
        <v>20</v>
      </c>
      <c r="AW61">
        <v>0</v>
      </c>
      <c r="AX61">
        <v>0</v>
      </c>
      <c r="AY61">
        <v>0</v>
      </c>
      <c r="AZ61">
        <f t="shared" si="13"/>
        <v>0</v>
      </c>
      <c r="BA61">
        <v>0</v>
      </c>
      <c r="BB61">
        <f t="shared" si="14"/>
        <v>0</v>
      </c>
      <c r="BC61">
        <v>0</v>
      </c>
      <c r="BD61">
        <f t="shared" si="15"/>
        <v>7</v>
      </c>
      <c r="BE61">
        <f t="shared" si="16"/>
        <v>0</v>
      </c>
      <c r="BF61" t="s">
        <v>21</v>
      </c>
      <c r="BG61">
        <v>0</v>
      </c>
      <c r="BH61">
        <v>0</v>
      </c>
      <c r="BI61">
        <v>0</v>
      </c>
      <c r="BJ61">
        <f t="shared" si="17"/>
        <v>0</v>
      </c>
      <c r="BK61">
        <v>0</v>
      </c>
      <c r="BL61">
        <f t="shared" si="18"/>
        <v>0</v>
      </c>
      <c r="BM61">
        <v>0</v>
      </c>
      <c r="BN61">
        <f t="shared" si="19"/>
        <v>5</v>
      </c>
      <c r="BO61">
        <f t="shared" si="20"/>
        <v>0</v>
      </c>
      <c r="BP61" t="s">
        <v>22</v>
      </c>
      <c r="BQ61">
        <v>0</v>
      </c>
      <c r="BR61">
        <v>0</v>
      </c>
      <c r="BS61">
        <v>0</v>
      </c>
      <c r="BT61">
        <f t="shared" si="21"/>
        <v>0</v>
      </c>
      <c r="BU61">
        <v>0</v>
      </c>
      <c r="BV61">
        <f t="shared" si="22"/>
        <v>0</v>
      </c>
      <c r="BW61">
        <v>0</v>
      </c>
      <c r="BX61">
        <f t="shared" si="23"/>
        <v>5</v>
      </c>
      <c r="BY61">
        <f t="shared" si="24"/>
        <v>0</v>
      </c>
      <c r="BZ61" t="s">
        <v>23</v>
      </c>
      <c r="CA61">
        <v>0</v>
      </c>
    </row>
    <row r="62" spans="1:79" ht="17.25" customHeight="1" x14ac:dyDescent="0.3">
      <c r="A62" s="2">
        <v>44559</v>
      </c>
      <c r="B62" t="s">
        <v>146</v>
      </c>
      <c r="C62" t="s">
        <v>147</v>
      </c>
      <c r="D62" t="s">
        <v>27</v>
      </c>
      <c r="E62" t="s">
        <v>4</v>
      </c>
      <c r="F62">
        <v>368</v>
      </c>
      <c r="G62">
        <v>0</v>
      </c>
      <c r="H62">
        <v>0</v>
      </c>
      <c r="I62">
        <v>0</v>
      </c>
      <c r="J62">
        <f t="shared" si="0"/>
        <v>368</v>
      </c>
      <c r="K62">
        <v>0</v>
      </c>
      <c r="L62">
        <f t="shared" si="1"/>
        <v>368</v>
      </c>
      <c r="M62">
        <v>11</v>
      </c>
      <c r="N62">
        <v>1</v>
      </c>
      <c r="O62">
        <f t="shared" si="2"/>
        <v>33.454545454545453</v>
      </c>
      <c r="P62" t="s">
        <v>15</v>
      </c>
      <c r="Q62">
        <v>212</v>
      </c>
      <c r="R62">
        <v>0</v>
      </c>
      <c r="S62">
        <v>0</v>
      </c>
      <c r="T62">
        <v>0</v>
      </c>
      <c r="U62">
        <f t="shared" si="3"/>
        <v>212</v>
      </c>
      <c r="V62">
        <v>0</v>
      </c>
      <c r="W62">
        <f t="shared" si="4"/>
        <v>212</v>
      </c>
      <c r="X62">
        <v>2</v>
      </c>
      <c r="Y62">
        <v>2</v>
      </c>
      <c r="Z62">
        <f t="shared" si="5"/>
        <v>106</v>
      </c>
      <c r="AA62" t="s">
        <v>16</v>
      </c>
      <c r="AB62">
        <v>1088</v>
      </c>
      <c r="AC62">
        <v>0</v>
      </c>
      <c r="AE62">
        <v>0</v>
      </c>
      <c r="AF62">
        <f t="shared" si="6"/>
        <v>1088</v>
      </c>
      <c r="AG62">
        <v>0</v>
      </c>
      <c r="AH62">
        <f t="shared" si="7"/>
        <v>1088</v>
      </c>
      <c r="AI62">
        <v>1</v>
      </c>
      <c r="AJ62">
        <f t="shared" si="8"/>
        <v>6</v>
      </c>
      <c r="AK62">
        <f t="shared" si="25"/>
        <v>1088</v>
      </c>
      <c r="AL62" t="s">
        <v>19</v>
      </c>
      <c r="AM62">
        <v>485</v>
      </c>
      <c r="AN62">
        <v>0</v>
      </c>
      <c r="AO62">
        <v>0</v>
      </c>
      <c r="AP62">
        <f t="shared" si="9"/>
        <v>485</v>
      </c>
      <c r="AQ62">
        <v>0</v>
      </c>
      <c r="AR62">
        <f t="shared" si="10"/>
        <v>485</v>
      </c>
      <c r="AS62">
        <v>0</v>
      </c>
      <c r="AT62">
        <f t="shared" si="11"/>
        <v>6</v>
      </c>
      <c r="AU62">
        <f t="shared" si="12"/>
        <v>0</v>
      </c>
      <c r="AV62" t="s">
        <v>20</v>
      </c>
      <c r="AW62">
        <v>144</v>
      </c>
      <c r="AX62">
        <v>4</v>
      </c>
      <c r="AY62">
        <v>0</v>
      </c>
      <c r="AZ62">
        <f t="shared" si="13"/>
        <v>148</v>
      </c>
      <c r="BA62">
        <v>0</v>
      </c>
      <c r="BB62">
        <f t="shared" si="14"/>
        <v>148</v>
      </c>
      <c r="BC62">
        <v>0</v>
      </c>
      <c r="BD62">
        <f t="shared" si="15"/>
        <v>7</v>
      </c>
      <c r="BE62">
        <f t="shared" si="16"/>
        <v>0</v>
      </c>
      <c r="BF62" t="s">
        <v>21</v>
      </c>
      <c r="BG62">
        <v>108</v>
      </c>
      <c r="BH62">
        <v>0</v>
      </c>
      <c r="BI62">
        <v>0</v>
      </c>
      <c r="BJ62">
        <f t="shared" si="17"/>
        <v>108</v>
      </c>
      <c r="BK62">
        <v>0</v>
      </c>
      <c r="BL62">
        <f t="shared" si="18"/>
        <v>108</v>
      </c>
      <c r="BM62">
        <v>1</v>
      </c>
      <c r="BN62">
        <f t="shared" si="19"/>
        <v>5</v>
      </c>
      <c r="BO62">
        <f t="shared" si="20"/>
        <v>108</v>
      </c>
      <c r="BP62" t="s">
        <v>22</v>
      </c>
      <c r="BQ62">
        <v>196</v>
      </c>
      <c r="BR62">
        <v>0</v>
      </c>
      <c r="BS62">
        <v>0</v>
      </c>
      <c r="BT62">
        <f t="shared" si="21"/>
        <v>196</v>
      </c>
      <c r="BU62">
        <v>0</v>
      </c>
      <c r="BV62">
        <f t="shared" si="22"/>
        <v>196</v>
      </c>
      <c r="BW62">
        <v>1</v>
      </c>
      <c r="BX62">
        <f t="shared" si="23"/>
        <v>5</v>
      </c>
      <c r="BY62">
        <f t="shared" si="24"/>
        <v>196</v>
      </c>
      <c r="BZ62" t="s">
        <v>23</v>
      </c>
      <c r="CA62">
        <v>408</v>
      </c>
    </row>
    <row r="63" spans="1:79" ht="17.25" customHeight="1" x14ac:dyDescent="0.3">
      <c r="A63" s="2">
        <v>44559</v>
      </c>
      <c r="B63" t="s">
        <v>148</v>
      </c>
      <c r="C63" t="s">
        <v>149</v>
      </c>
      <c r="D63" t="s">
        <v>27</v>
      </c>
      <c r="E63" t="s">
        <v>4</v>
      </c>
      <c r="F63">
        <v>509</v>
      </c>
      <c r="G63">
        <v>1142</v>
      </c>
      <c r="H63">
        <v>0</v>
      </c>
      <c r="I63">
        <v>0</v>
      </c>
      <c r="J63">
        <f t="shared" si="0"/>
        <v>1651</v>
      </c>
      <c r="K63">
        <v>0</v>
      </c>
      <c r="L63">
        <f t="shared" si="1"/>
        <v>1651</v>
      </c>
      <c r="M63">
        <v>39</v>
      </c>
      <c r="N63">
        <v>1</v>
      </c>
      <c r="O63">
        <f t="shared" si="2"/>
        <v>42.333333333333336</v>
      </c>
      <c r="P63" t="s">
        <v>15</v>
      </c>
      <c r="Q63">
        <v>560</v>
      </c>
      <c r="R63">
        <v>130</v>
      </c>
      <c r="S63">
        <v>0</v>
      </c>
      <c r="T63">
        <v>0</v>
      </c>
      <c r="U63">
        <f t="shared" si="3"/>
        <v>690</v>
      </c>
      <c r="V63">
        <v>0</v>
      </c>
      <c r="W63">
        <f t="shared" si="4"/>
        <v>690</v>
      </c>
      <c r="X63">
        <v>16</v>
      </c>
      <c r="Y63">
        <v>2</v>
      </c>
      <c r="Z63">
        <f t="shared" si="5"/>
        <v>43.125</v>
      </c>
      <c r="AA63" t="s">
        <v>16</v>
      </c>
      <c r="AB63">
        <v>1313</v>
      </c>
      <c r="AC63">
        <v>0</v>
      </c>
      <c r="AE63">
        <v>0</v>
      </c>
      <c r="AF63">
        <f t="shared" si="6"/>
        <v>1313</v>
      </c>
      <c r="AG63">
        <v>7200</v>
      </c>
      <c r="AH63">
        <f t="shared" si="7"/>
        <v>8513</v>
      </c>
      <c r="AI63">
        <v>25</v>
      </c>
      <c r="AJ63">
        <f t="shared" si="8"/>
        <v>6</v>
      </c>
      <c r="AK63">
        <f t="shared" si="25"/>
        <v>340.52</v>
      </c>
      <c r="AL63" t="s">
        <v>19</v>
      </c>
      <c r="AM63">
        <v>300</v>
      </c>
      <c r="AN63">
        <v>500</v>
      </c>
      <c r="AO63">
        <v>0</v>
      </c>
      <c r="AP63">
        <f t="shared" si="9"/>
        <v>800</v>
      </c>
      <c r="AQ63">
        <v>2998</v>
      </c>
      <c r="AR63">
        <f t="shared" si="10"/>
        <v>3798</v>
      </c>
      <c r="AS63">
        <v>114</v>
      </c>
      <c r="AT63">
        <f t="shared" si="11"/>
        <v>6</v>
      </c>
      <c r="AU63">
        <f t="shared" si="12"/>
        <v>33.315789473684212</v>
      </c>
      <c r="AV63" t="s">
        <v>20</v>
      </c>
      <c r="AW63">
        <v>129</v>
      </c>
      <c r="AX63">
        <v>260</v>
      </c>
      <c r="AY63">
        <v>0</v>
      </c>
      <c r="AZ63">
        <f t="shared" si="13"/>
        <v>389</v>
      </c>
      <c r="BA63">
        <v>0</v>
      </c>
      <c r="BB63">
        <f t="shared" si="14"/>
        <v>389</v>
      </c>
      <c r="BC63">
        <v>16</v>
      </c>
      <c r="BD63">
        <f t="shared" si="15"/>
        <v>7</v>
      </c>
      <c r="BE63">
        <f t="shared" si="16"/>
        <v>24.3125</v>
      </c>
      <c r="BF63" t="s">
        <v>21</v>
      </c>
      <c r="BG63">
        <v>258</v>
      </c>
      <c r="BH63">
        <v>0</v>
      </c>
      <c r="BI63">
        <v>0</v>
      </c>
      <c r="BJ63">
        <f t="shared" si="17"/>
        <v>258</v>
      </c>
      <c r="BK63">
        <v>1920</v>
      </c>
      <c r="BL63">
        <f t="shared" si="18"/>
        <v>2178</v>
      </c>
      <c r="BM63">
        <v>13</v>
      </c>
      <c r="BN63">
        <f t="shared" si="19"/>
        <v>5</v>
      </c>
      <c r="BO63">
        <f t="shared" si="20"/>
        <v>167.53846153846155</v>
      </c>
      <c r="BP63" t="s">
        <v>22</v>
      </c>
      <c r="BQ63">
        <v>62</v>
      </c>
      <c r="BR63">
        <v>0</v>
      </c>
      <c r="BS63">
        <v>0</v>
      </c>
      <c r="BT63">
        <f t="shared" si="21"/>
        <v>62</v>
      </c>
      <c r="BU63">
        <f>960+2400+1440</f>
        <v>4800</v>
      </c>
      <c r="BV63">
        <f t="shared" si="22"/>
        <v>4862</v>
      </c>
      <c r="BW63">
        <v>12</v>
      </c>
      <c r="BX63">
        <f t="shared" si="23"/>
        <v>5</v>
      </c>
      <c r="BY63">
        <f t="shared" si="24"/>
        <v>405.16666666666669</v>
      </c>
      <c r="BZ63" t="s">
        <v>23</v>
      </c>
      <c r="CA63">
        <v>-16800</v>
      </c>
    </row>
    <row r="64" spans="1:79" ht="17.25" customHeight="1" x14ac:dyDescent="0.3">
      <c r="A64" s="2">
        <v>44559</v>
      </c>
      <c r="B64" t="s">
        <v>150</v>
      </c>
      <c r="C64" t="s">
        <v>151</v>
      </c>
      <c r="D64" t="s">
        <v>27</v>
      </c>
      <c r="E64" t="s">
        <v>4</v>
      </c>
      <c r="F64">
        <v>59</v>
      </c>
      <c r="G64">
        <v>0</v>
      </c>
      <c r="H64">
        <v>0</v>
      </c>
      <c r="I64">
        <v>0</v>
      </c>
      <c r="J64">
        <f t="shared" si="0"/>
        <v>59</v>
      </c>
      <c r="K64">
        <v>0</v>
      </c>
      <c r="L64">
        <f t="shared" si="1"/>
        <v>59</v>
      </c>
      <c r="M64">
        <v>7</v>
      </c>
      <c r="N64">
        <v>1</v>
      </c>
      <c r="O64">
        <f t="shared" si="2"/>
        <v>8.4285714285714288</v>
      </c>
      <c r="P64" t="s">
        <v>15</v>
      </c>
      <c r="Q64">
        <v>155</v>
      </c>
      <c r="R64">
        <v>0</v>
      </c>
      <c r="S64">
        <v>0</v>
      </c>
      <c r="T64">
        <v>0</v>
      </c>
      <c r="U64">
        <f t="shared" si="3"/>
        <v>155</v>
      </c>
      <c r="V64">
        <v>0</v>
      </c>
      <c r="W64">
        <f t="shared" si="4"/>
        <v>155</v>
      </c>
      <c r="X64">
        <v>3</v>
      </c>
      <c r="Y64">
        <v>2</v>
      </c>
      <c r="Z64">
        <f t="shared" si="5"/>
        <v>51.666666666666664</v>
      </c>
      <c r="AA64" t="s">
        <v>16</v>
      </c>
      <c r="AB64">
        <v>304</v>
      </c>
      <c r="AC64">
        <v>0</v>
      </c>
      <c r="AE64">
        <v>-3</v>
      </c>
      <c r="AF64">
        <f t="shared" si="6"/>
        <v>301</v>
      </c>
      <c r="AG64">
        <v>0</v>
      </c>
      <c r="AH64">
        <f t="shared" si="7"/>
        <v>301</v>
      </c>
      <c r="AI64">
        <v>16</v>
      </c>
      <c r="AJ64">
        <f t="shared" si="8"/>
        <v>6</v>
      </c>
      <c r="AK64">
        <f t="shared" si="25"/>
        <v>18.8125</v>
      </c>
      <c r="AL64" t="s">
        <v>19</v>
      </c>
      <c r="AM64">
        <v>1086</v>
      </c>
      <c r="AN64">
        <v>0</v>
      </c>
      <c r="AO64">
        <v>-28</v>
      </c>
      <c r="AP64">
        <f t="shared" si="9"/>
        <v>1058</v>
      </c>
      <c r="AQ64">
        <v>0</v>
      </c>
      <c r="AR64">
        <f t="shared" si="10"/>
        <v>1058</v>
      </c>
      <c r="AS64">
        <v>13</v>
      </c>
      <c r="AT64">
        <f t="shared" si="11"/>
        <v>6</v>
      </c>
      <c r="AU64">
        <f t="shared" si="12"/>
        <v>81.384615384615387</v>
      </c>
      <c r="AV64" t="s">
        <v>20</v>
      </c>
      <c r="AW64">
        <v>198</v>
      </c>
      <c r="AX64">
        <v>0</v>
      </c>
      <c r="AY64">
        <v>0</v>
      </c>
      <c r="AZ64">
        <f t="shared" si="13"/>
        <v>198</v>
      </c>
      <c r="BA64">
        <v>0</v>
      </c>
      <c r="BB64">
        <f t="shared" si="14"/>
        <v>198</v>
      </c>
      <c r="BC64">
        <v>11</v>
      </c>
      <c r="BD64">
        <f t="shared" si="15"/>
        <v>7</v>
      </c>
      <c r="BE64">
        <f t="shared" si="16"/>
        <v>18</v>
      </c>
      <c r="BF64" t="s">
        <v>21</v>
      </c>
      <c r="BG64">
        <v>291</v>
      </c>
      <c r="BH64">
        <v>0</v>
      </c>
      <c r="BI64">
        <v>0</v>
      </c>
      <c r="BJ64">
        <f t="shared" si="17"/>
        <v>291</v>
      </c>
      <c r="BK64">
        <v>0</v>
      </c>
      <c r="BL64">
        <f t="shared" si="18"/>
        <v>291</v>
      </c>
      <c r="BM64">
        <v>7</v>
      </c>
      <c r="BN64">
        <f t="shared" si="19"/>
        <v>5</v>
      </c>
      <c r="BO64">
        <f t="shared" si="20"/>
        <v>41.571428571428569</v>
      </c>
      <c r="BP64" t="s">
        <v>22</v>
      </c>
      <c r="BQ64">
        <v>877</v>
      </c>
      <c r="BR64">
        <v>0</v>
      </c>
      <c r="BS64">
        <v>-10</v>
      </c>
      <c r="BT64">
        <f t="shared" si="21"/>
        <v>867</v>
      </c>
      <c r="BU64">
        <v>0</v>
      </c>
      <c r="BV64">
        <f t="shared" si="22"/>
        <v>867</v>
      </c>
      <c r="BW64">
        <v>5</v>
      </c>
      <c r="BX64">
        <f t="shared" si="23"/>
        <v>5</v>
      </c>
      <c r="BY64">
        <f t="shared" si="24"/>
        <v>173.4</v>
      </c>
      <c r="BZ64" t="s">
        <v>23</v>
      </c>
      <c r="CA64">
        <v>500</v>
      </c>
    </row>
    <row r="65" spans="1:79" ht="17.25" customHeight="1" x14ac:dyDescent="0.3">
      <c r="A65" s="2">
        <v>44559</v>
      </c>
      <c r="B65" t="s">
        <v>152</v>
      </c>
      <c r="C65" t="s">
        <v>153</v>
      </c>
      <c r="D65" t="s">
        <v>27</v>
      </c>
      <c r="E65" t="s">
        <v>4</v>
      </c>
      <c r="F65">
        <v>368</v>
      </c>
      <c r="G65">
        <v>0</v>
      </c>
      <c r="H65">
        <v>0</v>
      </c>
      <c r="I65">
        <v>-11</v>
      </c>
      <c r="J65">
        <f t="shared" si="0"/>
        <v>357</v>
      </c>
      <c r="K65">
        <v>0</v>
      </c>
      <c r="L65">
        <f t="shared" si="1"/>
        <v>357</v>
      </c>
      <c r="M65">
        <v>46</v>
      </c>
      <c r="N65">
        <v>1</v>
      </c>
      <c r="O65">
        <f t="shared" si="2"/>
        <v>7.7608695652173916</v>
      </c>
      <c r="P65" t="s">
        <v>15</v>
      </c>
      <c r="Q65">
        <v>120</v>
      </c>
      <c r="R65">
        <v>0</v>
      </c>
      <c r="S65">
        <v>0</v>
      </c>
      <c r="T65">
        <v>0</v>
      </c>
      <c r="U65">
        <f t="shared" si="3"/>
        <v>120</v>
      </c>
      <c r="V65">
        <v>0</v>
      </c>
      <c r="W65">
        <f t="shared" si="4"/>
        <v>120</v>
      </c>
      <c r="X65">
        <v>8</v>
      </c>
      <c r="Y65">
        <v>2</v>
      </c>
      <c r="Z65">
        <f t="shared" si="5"/>
        <v>15</v>
      </c>
      <c r="AA65" t="s">
        <v>16</v>
      </c>
      <c r="AB65">
        <v>2255</v>
      </c>
      <c r="AC65">
        <v>0</v>
      </c>
      <c r="AE65">
        <v>-20</v>
      </c>
      <c r="AF65">
        <f t="shared" si="6"/>
        <v>2235</v>
      </c>
      <c r="AG65">
        <v>0</v>
      </c>
      <c r="AH65">
        <f t="shared" si="7"/>
        <v>2235</v>
      </c>
      <c r="AI65">
        <v>223</v>
      </c>
      <c r="AJ65">
        <f t="shared" si="8"/>
        <v>6</v>
      </c>
      <c r="AK65">
        <f t="shared" si="25"/>
        <v>10.022421524663677</v>
      </c>
      <c r="AL65" t="s">
        <v>19</v>
      </c>
      <c r="AM65">
        <v>1204</v>
      </c>
      <c r="AN65">
        <v>270</v>
      </c>
      <c r="AO65">
        <v>-15</v>
      </c>
      <c r="AP65">
        <f t="shared" ref="AP65:AP83" si="26">SUM(AM65:AO65)</f>
        <v>1459</v>
      </c>
      <c r="AQ65">
        <v>0</v>
      </c>
      <c r="AR65">
        <f t="shared" si="10"/>
        <v>1459</v>
      </c>
      <c r="AS65">
        <v>85</v>
      </c>
      <c r="AT65">
        <f t="shared" si="11"/>
        <v>6</v>
      </c>
      <c r="AU65">
        <f t="shared" si="12"/>
        <v>17.164705882352941</v>
      </c>
      <c r="AV65" t="s">
        <v>20</v>
      </c>
      <c r="AW65">
        <v>878</v>
      </c>
      <c r="AX65">
        <v>0</v>
      </c>
      <c r="AY65">
        <v>-106</v>
      </c>
      <c r="AZ65">
        <f t="shared" si="13"/>
        <v>772</v>
      </c>
      <c r="BA65">
        <v>0</v>
      </c>
      <c r="BB65">
        <f t="shared" si="14"/>
        <v>772</v>
      </c>
      <c r="BC65">
        <v>93</v>
      </c>
      <c r="BD65">
        <f t="shared" si="15"/>
        <v>7</v>
      </c>
      <c r="BE65">
        <f t="shared" si="16"/>
        <v>8.301075268817204</v>
      </c>
      <c r="BF65" t="s">
        <v>21</v>
      </c>
      <c r="BG65">
        <v>599</v>
      </c>
      <c r="BH65">
        <v>0</v>
      </c>
      <c r="BI65">
        <v>-53</v>
      </c>
      <c r="BJ65">
        <f t="shared" si="17"/>
        <v>546</v>
      </c>
      <c r="BK65">
        <v>0</v>
      </c>
      <c r="BL65">
        <f t="shared" si="18"/>
        <v>546</v>
      </c>
      <c r="BM65">
        <v>29</v>
      </c>
      <c r="BN65">
        <f t="shared" si="19"/>
        <v>5</v>
      </c>
      <c r="BO65">
        <f t="shared" si="20"/>
        <v>18.827586206896552</v>
      </c>
      <c r="BP65" t="s">
        <v>22</v>
      </c>
      <c r="BQ65">
        <v>237</v>
      </c>
      <c r="BR65">
        <v>0</v>
      </c>
      <c r="BS65">
        <v>-17</v>
      </c>
      <c r="BT65">
        <f t="shared" si="21"/>
        <v>220</v>
      </c>
      <c r="BU65">
        <v>0</v>
      </c>
      <c r="BV65">
        <f t="shared" si="22"/>
        <v>220</v>
      </c>
      <c r="BW65">
        <v>19</v>
      </c>
      <c r="BX65">
        <f t="shared" si="23"/>
        <v>5</v>
      </c>
      <c r="BY65">
        <f t="shared" si="24"/>
        <v>11.578947368421053</v>
      </c>
      <c r="BZ65" t="s">
        <v>23</v>
      </c>
      <c r="CA65">
        <v>0</v>
      </c>
    </row>
    <row r="66" spans="1:79" ht="17.25" customHeight="1" x14ac:dyDescent="0.3">
      <c r="A66" s="2">
        <v>44559</v>
      </c>
      <c r="B66" t="s">
        <v>154</v>
      </c>
      <c r="C66" t="s">
        <v>155</v>
      </c>
      <c r="D66" t="s">
        <v>27</v>
      </c>
      <c r="E66" t="s">
        <v>4</v>
      </c>
      <c r="F66">
        <v>277</v>
      </c>
      <c r="G66">
        <v>0</v>
      </c>
      <c r="H66">
        <v>0</v>
      </c>
      <c r="I66">
        <v>-11</v>
      </c>
      <c r="J66">
        <f t="shared" ref="J66:J83" si="27">SUM(F66:I66)</f>
        <v>266</v>
      </c>
      <c r="K66">
        <v>0</v>
      </c>
      <c r="L66">
        <f t="shared" ref="L66:L83" si="28">SUM(J66:K66)</f>
        <v>266</v>
      </c>
      <c r="M66">
        <v>33</v>
      </c>
      <c r="N66">
        <v>1</v>
      </c>
      <c r="O66">
        <f t="shared" ref="O66:O83" si="29">IFERROR(L66/M66,0)</f>
        <v>8.0606060606060606</v>
      </c>
      <c r="P66" t="s">
        <v>15</v>
      </c>
      <c r="Q66">
        <v>181</v>
      </c>
      <c r="R66">
        <v>0</v>
      </c>
      <c r="S66">
        <v>0</v>
      </c>
      <c r="T66">
        <v>0</v>
      </c>
      <c r="U66">
        <f t="shared" ref="U66:U83" si="30">SUM(Q66:T66)</f>
        <v>181</v>
      </c>
      <c r="V66">
        <v>0</v>
      </c>
      <c r="W66">
        <f t="shared" ref="W66:W83" si="31">SUM(U66:V66)</f>
        <v>181</v>
      </c>
      <c r="X66">
        <v>5</v>
      </c>
      <c r="Y66">
        <v>2</v>
      </c>
      <c r="Z66">
        <f t="shared" ref="Z66:Z83" si="32">IFERROR(W66/X66,0)</f>
        <v>36.200000000000003</v>
      </c>
      <c r="AA66" t="s">
        <v>16</v>
      </c>
      <c r="AB66">
        <v>5298</v>
      </c>
      <c r="AC66">
        <v>0</v>
      </c>
      <c r="AE66">
        <v>-63</v>
      </c>
      <c r="AF66">
        <f t="shared" ref="AF66:AF83" si="33">SUM(AB66:AE66)</f>
        <v>5235</v>
      </c>
      <c r="AG66">
        <v>2400</v>
      </c>
      <c r="AH66">
        <f t="shared" ref="AH66:AH83" si="34">SUM(AF66:AG66)</f>
        <v>7635</v>
      </c>
      <c r="AI66">
        <v>196</v>
      </c>
      <c r="AJ66">
        <f t="shared" ref="AJ66:AJ83" si="35">4+2</f>
        <v>6</v>
      </c>
      <c r="AK66">
        <f t="shared" si="25"/>
        <v>38.954081632653065</v>
      </c>
      <c r="AL66" t="s">
        <v>19</v>
      </c>
      <c r="AM66">
        <v>2417</v>
      </c>
      <c r="AN66">
        <v>280</v>
      </c>
      <c r="AO66">
        <v>-15</v>
      </c>
      <c r="AP66">
        <f t="shared" si="26"/>
        <v>2682</v>
      </c>
      <c r="AQ66">
        <v>1440</v>
      </c>
      <c r="AR66">
        <f t="shared" ref="AR66:AR83" si="36">SUM(AP66:AQ66)</f>
        <v>4122</v>
      </c>
      <c r="AS66">
        <v>74</v>
      </c>
      <c r="AT66">
        <f t="shared" ref="AT66:AT83" si="37">4+2</f>
        <v>6</v>
      </c>
      <c r="AU66">
        <f t="shared" ref="AU66:AU81" si="38">IFERROR(AR66/AS66,0)</f>
        <v>55.702702702702702</v>
      </c>
      <c r="AV66" t="s">
        <v>20</v>
      </c>
      <c r="AW66">
        <v>1137</v>
      </c>
      <c r="AX66">
        <v>0</v>
      </c>
      <c r="AY66">
        <v>-44</v>
      </c>
      <c r="AZ66">
        <f t="shared" ref="AZ66:AZ83" si="39">SUM(AW66:AY66)</f>
        <v>1093</v>
      </c>
      <c r="BA66">
        <v>0</v>
      </c>
      <c r="BB66">
        <f t="shared" ref="BB66:BB83" si="40">SUM(AZ66:BA66)</f>
        <v>1093</v>
      </c>
      <c r="BC66">
        <v>79</v>
      </c>
      <c r="BD66">
        <f t="shared" ref="BD66:BD83" si="41">5+2</f>
        <v>7</v>
      </c>
      <c r="BE66">
        <f t="shared" ref="BE66:BE83" si="42">IFERROR(BB66/BC66,0)</f>
        <v>13.835443037974683</v>
      </c>
      <c r="BF66" t="s">
        <v>21</v>
      </c>
      <c r="BG66">
        <v>717</v>
      </c>
      <c r="BH66">
        <v>0</v>
      </c>
      <c r="BI66">
        <v>-42</v>
      </c>
      <c r="BJ66">
        <f t="shared" ref="BJ66:BJ83" si="43">SUM(BG66:BI66)</f>
        <v>675</v>
      </c>
      <c r="BK66">
        <v>0</v>
      </c>
      <c r="BL66">
        <f t="shared" ref="BL66:BL83" si="44">SUM(BJ66:BK66)</f>
        <v>675</v>
      </c>
      <c r="BM66">
        <v>25</v>
      </c>
      <c r="BN66">
        <f t="shared" ref="BN66:BN83" si="45">3+2</f>
        <v>5</v>
      </c>
      <c r="BO66">
        <f t="shared" ref="BO66:BO83" si="46">IFERROR(BL66/BM66,0)</f>
        <v>27</v>
      </c>
      <c r="BP66" t="s">
        <v>22</v>
      </c>
      <c r="BQ66">
        <v>1106</v>
      </c>
      <c r="BR66">
        <v>0</v>
      </c>
      <c r="BS66">
        <v>-11</v>
      </c>
      <c r="BT66">
        <f t="shared" ref="BT66:BT83" si="47">SUM(BQ66:BS66)</f>
        <v>1095</v>
      </c>
      <c r="BU66">
        <v>0</v>
      </c>
      <c r="BV66">
        <f t="shared" ref="BV66:BV83" si="48">SUM(BT66:BU66)</f>
        <v>1095</v>
      </c>
      <c r="BW66">
        <v>14</v>
      </c>
      <c r="BX66">
        <f t="shared" ref="BX66:BX83" si="49">3+2</f>
        <v>5</v>
      </c>
      <c r="BY66">
        <f t="shared" ref="BY66:BY83" si="50">IFERROR(BV66/BW66,0)</f>
        <v>78.214285714285708</v>
      </c>
      <c r="BZ66" t="s">
        <v>23</v>
      </c>
      <c r="CA66">
        <v>-8224</v>
      </c>
    </row>
    <row r="67" spans="1:79" ht="17.25" customHeight="1" x14ac:dyDescent="0.3">
      <c r="A67" s="2">
        <v>44559</v>
      </c>
      <c r="B67" t="s">
        <v>156</v>
      </c>
      <c r="C67" t="s">
        <v>157</v>
      </c>
      <c r="D67" t="s">
        <v>27</v>
      </c>
      <c r="E67" t="s">
        <v>4</v>
      </c>
      <c r="F67">
        <v>333</v>
      </c>
      <c r="G67">
        <v>0</v>
      </c>
      <c r="H67">
        <v>0</v>
      </c>
      <c r="I67">
        <v>-22</v>
      </c>
      <c r="J67">
        <f t="shared" si="27"/>
        <v>311</v>
      </c>
      <c r="K67">
        <v>0</v>
      </c>
      <c r="L67">
        <f t="shared" si="28"/>
        <v>311</v>
      </c>
      <c r="M67">
        <v>28</v>
      </c>
      <c r="N67">
        <v>1</v>
      </c>
      <c r="O67">
        <f t="shared" si="29"/>
        <v>11.107142857142858</v>
      </c>
      <c r="P67" t="s">
        <v>15</v>
      </c>
      <c r="Q67">
        <v>202</v>
      </c>
      <c r="R67">
        <v>0</v>
      </c>
      <c r="S67">
        <v>0</v>
      </c>
      <c r="T67">
        <v>0</v>
      </c>
      <c r="U67">
        <f t="shared" si="30"/>
        <v>202</v>
      </c>
      <c r="V67">
        <v>0</v>
      </c>
      <c r="W67">
        <f t="shared" si="31"/>
        <v>202</v>
      </c>
      <c r="X67">
        <v>1</v>
      </c>
      <c r="Y67">
        <v>2</v>
      </c>
      <c r="Z67">
        <f t="shared" si="32"/>
        <v>202</v>
      </c>
      <c r="AA67" t="s">
        <v>16</v>
      </c>
      <c r="AB67">
        <v>2159</v>
      </c>
      <c r="AC67">
        <v>0</v>
      </c>
      <c r="AE67">
        <v>-68</v>
      </c>
      <c r="AF67">
        <f t="shared" si="33"/>
        <v>2091</v>
      </c>
      <c r="AG67">
        <v>0</v>
      </c>
      <c r="AH67">
        <f t="shared" si="34"/>
        <v>2091</v>
      </c>
      <c r="AI67">
        <v>67</v>
      </c>
      <c r="AJ67">
        <f t="shared" si="35"/>
        <v>6</v>
      </c>
      <c r="AK67">
        <f t="shared" ref="AK67:AK83" si="51">IFERROR(AH67/AI67,0)</f>
        <v>31.208955223880597</v>
      </c>
      <c r="AL67" t="s">
        <v>19</v>
      </c>
      <c r="AM67">
        <v>1116</v>
      </c>
      <c r="AN67">
        <v>0</v>
      </c>
      <c r="AO67">
        <v>-10</v>
      </c>
      <c r="AP67">
        <f t="shared" si="26"/>
        <v>1106</v>
      </c>
      <c r="AQ67">
        <v>0</v>
      </c>
      <c r="AR67">
        <f t="shared" si="36"/>
        <v>1106</v>
      </c>
      <c r="AS67">
        <v>23</v>
      </c>
      <c r="AT67">
        <f t="shared" si="37"/>
        <v>6</v>
      </c>
      <c r="AU67">
        <f t="shared" si="38"/>
        <v>48.086956521739133</v>
      </c>
      <c r="AV67" t="s">
        <v>20</v>
      </c>
      <c r="AW67">
        <v>1505</v>
      </c>
      <c r="AX67">
        <v>0</v>
      </c>
      <c r="AY67">
        <v>0</v>
      </c>
      <c r="AZ67">
        <f t="shared" si="39"/>
        <v>1505</v>
      </c>
      <c r="BA67">
        <v>0</v>
      </c>
      <c r="BB67">
        <f t="shared" si="40"/>
        <v>1505</v>
      </c>
      <c r="BC67">
        <v>35</v>
      </c>
      <c r="BD67">
        <f t="shared" si="41"/>
        <v>7</v>
      </c>
      <c r="BE67">
        <f t="shared" si="42"/>
        <v>43</v>
      </c>
      <c r="BF67" t="s">
        <v>21</v>
      </c>
      <c r="BG67">
        <v>753</v>
      </c>
      <c r="BH67">
        <v>0</v>
      </c>
      <c r="BI67">
        <v>0</v>
      </c>
      <c r="BJ67">
        <f t="shared" si="43"/>
        <v>753</v>
      </c>
      <c r="BK67">
        <v>0</v>
      </c>
      <c r="BL67">
        <f t="shared" si="44"/>
        <v>753</v>
      </c>
      <c r="BM67">
        <v>9</v>
      </c>
      <c r="BN67">
        <f t="shared" si="45"/>
        <v>5</v>
      </c>
      <c r="BO67">
        <f t="shared" si="46"/>
        <v>83.666666666666671</v>
      </c>
      <c r="BP67" t="s">
        <v>22</v>
      </c>
      <c r="BQ67">
        <v>2737</v>
      </c>
      <c r="BR67">
        <v>0</v>
      </c>
      <c r="BS67">
        <v>0</v>
      </c>
      <c r="BT67">
        <f t="shared" si="47"/>
        <v>2737</v>
      </c>
      <c r="BU67">
        <v>0</v>
      </c>
      <c r="BV67">
        <f t="shared" si="48"/>
        <v>2737</v>
      </c>
      <c r="BW67">
        <v>22</v>
      </c>
      <c r="BX67">
        <f t="shared" si="49"/>
        <v>5</v>
      </c>
      <c r="BY67">
        <f t="shared" si="50"/>
        <v>124.40909090909091</v>
      </c>
      <c r="BZ67" t="s">
        <v>23</v>
      </c>
      <c r="CA67">
        <v>1680</v>
      </c>
    </row>
    <row r="68" spans="1:79" ht="17.25" customHeight="1" x14ac:dyDescent="0.3">
      <c r="A68" s="2">
        <v>44559</v>
      </c>
      <c r="B68" t="s">
        <v>158</v>
      </c>
      <c r="C68" t="s">
        <v>159</v>
      </c>
      <c r="D68" t="s">
        <v>27</v>
      </c>
      <c r="E68" t="s">
        <v>4</v>
      </c>
      <c r="F68">
        <v>129</v>
      </c>
      <c r="G68">
        <v>0</v>
      </c>
      <c r="H68">
        <v>0</v>
      </c>
      <c r="I68">
        <v>0</v>
      </c>
      <c r="J68">
        <f t="shared" si="27"/>
        <v>129</v>
      </c>
      <c r="K68">
        <v>0</v>
      </c>
      <c r="L68">
        <f t="shared" si="28"/>
        <v>129</v>
      </c>
      <c r="M68">
        <v>2</v>
      </c>
      <c r="N68">
        <v>1</v>
      </c>
      <c r="O68">
        <f t="shared" si="29"/>
        <v>64.5</v>
      </c>
      <c r="P68" t="s">
        <v>15</v>
      </c>
      <c r="Q68">
        <v>42</v>
      </c>
      <c r="R68">
        <v>200</v>
      </c>
      <c r="S68">
        <v>0</v>
      </c>
      <c r="T68">
        <v>0</v>
      </c>
      <c r="U68">
        <f t="shared" si="30"/>
        <v>242</v>
      </c>
      <c r="V68">
        <v>0</v>
      </c>
      <c r="W68">
        <f t="shared" si="31"/>
        <v>242</v>
      </c>
      <c r="X68">
        <v>0</v>
      </c>
      <c r="Y68">
        <v>2</v>
      </c>
      <c r="Z68">
        <f t="shared" si="32"/>
        <v>0</v>
      </c>
      <c r="AA68" t="s">
        <v>16</v>
      </c>
      <c r="AB68">
        <v>1546</v>
      </c>
      <c r="AC68">
        <v>0</v>
      </c>
      <c r="AE68">
        <v>0</v>
      </c>
      <c r="AF68">
        <f t="shared" si="33"/>
        <v>1546</v>
      </c>
      <c r="AG68">
        <v>0</v>
      </c>
      <c r="AH68">
        <f t="shared" si="34"/>
        <v>1546</v>
      </c>
      <c r="AI68">
        <v>4</v>
      </c>
      <c r="AJ68">
        <f t="shared" si="35"/>
        <v>6</v>
      </c>
      <c r="AK68">
        <f t="shared" si="51"/>
        <v>386.5</v>
      </c>
      <c r="AL68" t="s">
        <v>19</v>
      </c>
      <c r="AM68">
        <v>576</v>
      </c>
      <c r="AN68">
        <v>1267</v>
      </c>
      <c r="AO68">
        <v>-2</v>
      </c>
      <c r="AP68">
        <f t="shared" si="26"/>
        <v>1841</v>
      </c>
      <c r="AQ68">
        <v>0</v>
      </c>
      <c r="AR68">
        <f t="shared" si="36"/>
        <v>1841</v>
      </c>
      <c r="AS68">
        <v>1</v>
      </c>
      <c r="AT68">
        <f t="shared" si="37"/>
        <v>6</v>
      </c>
      <c r="AU68">
        <f t="shared" si="38"/>
        <v>1841</v>
      </c>
      <c r="AV68" t="s">
        <v>20</v>
      </c>
      <c r="AW68">
        <v>81</v>
      </c>
      <c r="AX68">
        <v>100</v>
      </c>
      <c r="AY68">
        <v>0</v>
      </c>
      <c r="AZ68">
        <f t="shared" si="39"/>
        <v>181</v>
      </c>
      <c r="BA68">
        <v>0</v>
      </c>
      <c r="BB68">
        <f t="shared" si="40"/>
        <v>181</v>
      </c>
      <c r="BC68">
        <v>3</v>
      </c>
      <c r="BD68">
        <f t="shared" si="41"/>
        <v>7</v>
      </c>
      <c r="BE68">
        <f t="shared" si="42"/>
        <v>60.333333333333336</v>
      </c>
      <c r="BF68" t="s">
        <v>21</v>
      </c>
      <c r="BG68">
        <v>24</v>
      </c>
      <c r="BH68">
        <v>40</v>
      </c>
      <c r="BI68">
        <v>0</v>
      </c>
      <c r="BJ68">
        <f t="shared" si="43"/>
        <v>64</v>
      </c>
      <c r="BK68">
        <v>0</v>
      </c>
      <c r="BL68">
        <f t="shared" si="44"/>
        <v>64</v>
      </c>
      <c r="BM68">
        <v>1</v>
      </c>
      <c r="BN68">
        <f t="shared" si="45"/>
        <v>5</v>
      </c>
      <c r="BO68">
        <f t="shared" si="46"/>
        <v>64</v>
      </c>
      <c r="BP68" t="s">
        <v>22</v>
      </c>
      <c r="BQ68">
        <v>25</v>
      </c>
      <c r="BR68">
        <v>200</v>
      </c>
      <c r="BS68">
        <v>-1</v>
      </c>
      <c r="BT68">
        <f t="shared" si="47"/>
        <v>224</v>
      </c>
      <c r="BU68">
        <v>0</v>
      </c>
      <c r="BV68">
        <f t="shared" si="48"/>
        <v>224</v>
      </c>
      <c r="BW68">
        <v>0</v>
      </c>
      <c r="BX68">
        <f t="shared" si="49"/>
        <v>5</v>
      </c>
      <c r="BY68">
        <f t="shared" si="50"/>
        <v>0</v>
      </c>
      <c r="BZ68" t="s">
        <v>23</v>
      </c>
      <c r="CA68">
        <v>1400</v>
      </c>
    </row>
    <row r="69" spans="1:79" ht="17.25" customHeight="1" x14ac:dyDescent="0.3">
      <c r="A69" s="2">
        <v>44559</v>
      </c>
      <c r="B69" t="s">
        <v>160</v>
      </c>
      <c r="C69" t="s">
        <v>161</v>
      </c>
      <c r="D69" t="s">
        <v>27</v>
      </c>
      <c r="E69" t="s">
        <v>4</v>
      </c>
      <c r="F69">
        <v>0</v>
      </c>
      <c r="G69">
        <v>0</v>
      </c>
      <c r="H69">
        <v>0</v>
      </c>
      <c r="I69">
        <v>0</v>
      </c>
      <c r="J69">
        <f t="shared" si="27"/>
        <v>0</v>
      </c>
      <c r="K69">
        <v>0</v>
      </c>
      <c r="L69">
        <f t="shared" si="28"/>
        <v>0</v>
      </c>
      <c r="M69">
        <v>10</v>
      </c>
      <c r="N69">
        <v>1</v>
      </c>
      <c r="O69">
        <f t="shared" si="29"/>
        <v>0</v>
      </c>
      <c r="P69" t="s">
        <v>15</v>
      </c>
      <c r="Q69">
        <v>2</v>
      </c>
      <c r="R69">
        <v>0</v>
      </c>
      <c r="S69">
        <v>0</v>
      </c>
      <c r="T69">
        <v>0</v>
      </c>
      <c r="U69">
        <f t="shared" si="30"/>
        <v>2</v>
      </c>
      <c r="V69">
        <v>0</v>
      </c>
      <c r="W69">
        <f t="shared" si="31"/>
        <v>2</v>
      </c>
      <c r="X69">
        <v>1</v>
      </c>
      <c r="Y69">
        <v>2</v>
      </c>
      <c r="Z69">
        <f t="shared" si="32"/>
        <v>2</v>
      </c>
      <c r="AA69" t="s">
        <v>16</v>
      </c>
      <c r="AB69">
        <v>5</v>
      </c>
      <c r="AC69">
        <v>0</v>
      </c>
      <c r="AE69">
        <v>0</v>
      </c>
      <c r="AF69">
        <f t="shared" si="33"/>
        <v>5</v>
      </c>
      <c r="AG69">
        <v>0</v>
      </c>
      <c r="AH69">
        <f t="shared" si="34"/>
        <v>5</v>
      </c>
      <c r="AI69">
        <v>5</v>
      </c>
      <c r="AJ69">
        <f>4+2</f>
        <v>6</v>
      </c>
      <c r="AK69">
        <f t="shared" si="51"/>
        <v>1</v>
      </c>
      <c r="AL69" t="s">
        <v>19</v>
      </c>
      <c r="AM69">
        <v>8</v>
      </c>
      <c r="AN69">
        <v>0</v>
      </c>
      <c r="AO69">
        <v>0</v>
      </c>
      <c r="AP69">
        <f t="shared" si="26"/>
        <v>8</v>
      </c>
      <c r="AQ69">
        <v>0</v>
      </c>
      <c r="AR69">
        <f t="shared" si="36"/>
        <v>8</v>
      </c>
      <c r="AS69">
        <v>4</v>
      </c>
      <c r="AT69">
        <f t="shared" si="37"/>
        <v>6</v>
      </c>
      <c r="AU69">
        <f t="shared" si="38"/>
        <v>2</v>
      </c>
      <c r="AV69" t="s">
        <v>20</v>
      </c>
      <c r="AW69">
        <v>0</v>
      </c>
      <c r="AX69">
        <v>0</v>
      </c>
      <c r="AY69">
        <v>0</v>
      </c>
      <c r="AZ69">
        <f t="shared" si="39"/>
        <v>0</v>
      </c>
      <c r="BA69">
        <v>0</v>
      </c>
      <c r="BB69">
        <f t="shared" si="40"/>
        <v>0</v>
      </c>
      <c r="BC69">
        <v>7</v>
      </c>
      <c r="BD69">
        <f t="shared" si="41"/>
        <v>7</v>
      </c>
      <c r="BE69">
        <f t="shared" si="42"/>
        <v>0</v>
      </c>
      <c r="BF69" t="s">
        <v>21</v>
      </c>
      <c r="BG69">
        <v>0</v>
      </c>
      <c r="BH69">
        <v>0</v>
      </c>
      <c r="BI69">
        <v>0</v>
      </c>
      <c r="BJ69">
        <f t="shared" si="43"/>
        <v>0</v>
      </c>
      <c r="BK69">
        <v>0</v>
      </c>
      <c r="BL69">
        <f t="shared" si="44"/>
        <v>0</v>
      </c>
      <c r="BM69">
        <v>4</v>
      </c>
      <c r="BN69">
        <f t="shared" si="45"/>
        <v>5</v>
      </c>
      <c r="BO69">
        <f t="shared" si="46"/>
        <v>0</v>
      </c>
      <c r="BP69" t="s">
        <v>22</v>
      </c>
      <c r="BQ69">
        <v>6</v>
      </c>
      <c r="BR69">
        <v>0</v>
      </c>
      <c r="BS69">
        <v>0</v>
      </c>
      <c r="BT69">
        <f t="shared" si="47"/>
        <v>6</v>
      </c>
      <c r="BU69">
        <v>0</v>
      </c>
      <c r="BV69">
        <f t="shared" si="48"/>
        <v>6</v>
      </c>
      <c r="BW69">
        <v>9</v>
      </c>
      <c r="BX69">
        <f t="shared" si="49"/>
        <v>5</v>
      </c>
      <c r="BY69">
        <f t="shared" si="50"/>
        <v>0.66666666666666663</v>
      </c>
      <c r="BZ69" t="s">
        <v>23</v>
      </c>
      <c r="CA69">
        <v>0</v>
      </c>
    </row>
    <row r="70" spans="1:79" ht="17.25" customHeight="1" x14ac:dyDescent="0.3">
      <c r="A70" s="2">
        <v>44559</v>
      </c>
      <c r="B70" t="s">
        <v>162</v>
      </c>
      <c r="C70" t="s">
        <v>163</v>
      </c>
      <c r="D70" t="s">
        <v>27</v>
      </c>
      <c r="E70" t="s">
        <v>4</v>
      </c>
      <c r="F70">
        <v>221</v>
      </c>
      <c r="G70">
        <v>0</v>
      </c>
      <c r="H70">
        <v>0</v>
      </c>
      <c r="I70">
        <v>0</v>
      </c>
      <c r="J70">
        <f t="shared" si="27"/>
        <v>221</v>
      </c>
      <c r="K70">
        <v>0</v>
      </c>
      <c r="L70">
        <f t="shared" si="28"/>
        <v>221</v>
      </c>
      <c r="M70">
        <v>3</v>
      </c>
      <c r="N70">
        <v>1</v>
      </c>
      <c r="O70">
        <f t="shared" si="29"/>
        <v>73.666666666666671</v>
      </c>
      <c r="P70" t="s">
        <v>15</v>
      </c>
      <c r="Q70">
        <v>90</v>
      </c>
      <c r="R70">
        <v>0</v>
      </c>
      <c r="S70">
        <v>0</v>
      </c>
      <c r="T70">
        <v>0</v>
      </c>
      <c r="U70">
        <f t="shared" si="30"/>
        <v>90</v>
      </c>
      <c r="V70">
        <v>0</v>
      </c>
      <c r="W70">
        <f t="shared" si="31"/>
        <v>90</v>
      </c>
      <c r="X70">
        <v>1</v>
      </c>
      <c r="Y70">
        <v>2</v>
      </c>
      <c r="Z70">
        <f t="shared" si="32"/>
        <v>90</v>
      </c>
      <c r="AA70" t="s">
        <v>16</v>
      </c>
      <c r="AB70">
        <v>127</v>
      </c>
      <c r="AC70">
        <v>0</v>
      </c>
      <c r="AE70">
        <v>0</v>
      </c>
      <c r="AF70">
        <f t="shared" si="33"/>
        <v>127</v>
      </c>
      <c r="AG70">
        <v>0</v>
      </c>
      <c r="AH70">
        <f t="shared" si="34"/>
        <v>127</v>
      </c>
      <c r="AI70">
        <v>13</v>
      </c>
      <c r="AJ70">
        <f t="shared" si="35"/>
        <v>6</v>
      </c>
      <c r="AK70">
        <f t="shared" si="51"/>
        <v>9.7692307692307701</v>
      </c>
      <c r="AL70" t="s">
        <v>19</v>
      </c>
      <c r="AM70">
        <v>85</v>
      </c>
      <c r="AN70">
        <v>0</v>
      </c>
      <c r="AO70">
        <v>0</v>
      </c>
      <c r="AP70">
        <f t="shared" si="26"/>
        <v>85</v>
      </c>
      <c r="AQ70">
        <v>0</v>
      </c>
      <c r="AR70">
        <f t="shared" si="36"/>
        <v>85</v>
      </c>
      <c r="AS70">
        <v>2</v>
      </c>
      <c r="AT70">
        <f t="shared" si="37"/>
        <v>6</v>
      </c>
      <c r="AU70">
        <f t="shared" si="38"/>
        <v>42.5</v>
      </c>
      <c r="AV70" t="s">
        <v>20</v>
      </c>
      <c r="AW70">
        <v>0</v>
      </c>
      <c r="AX70">
        <v>0</v>
      </c>
      <c r="AY70">
        <v>0</v>
      </c>
      <c r="AZ70">
        <f t="shared" si="39"/>
        <v>0</v>
      </c>
      <c r="BA70">
        <v>0</v>
      </c>
      <c r="BB70">
        <f t="shared" si="40"/>
        <v>0</v>
      </c>
      <c r="BC70">
        <v>2</v>
      </c>
      <c r="BD70">
        <f t="shared" si="41"/>
        <v>7</v>
      </c>
      <c r="BE70">
        <f t="shared" si="42"/>
        <v>0</v>
      </c>
      <c r="BF70" t="s">
        <v>21</v>
      </c>
      <c r="BG70">
        <v>179</v>
      </c>
      <c r="BH70">
        <v>0</v>
      </c>
      <c r="BI70">
        <v>0</v>
      </c>
      <c r="BJ70">
        <f t="shared" si="43"/>
        <v>179</v>
      </c>
      <c r="BK70">
        <v>0</v>
      </c>
      <c r="BL70">
        <f t="shared" si="44"/>
        <v>179</v>
      </c>
      <c r="BM70">
        <v>1</v>
      </c>
      <c r="BN70">
        <f t="shared" si="45"/>
        <v>5</v>
      </c>
      <c r="BO70">
        <f t="shared" si="46"/>
        <v>179</v>
      </c>
      <c r="BP70" t="s">
        <v>22</v>
      </c>
      <c r="BQ70">
        <v>559</v>
      </c>
      <c r="BR70">
        <v>0</v>
      </c>
      <c r="BS70">
        <v>0</v>
      </c>
      <c r="BT70">
        <f t="shared" si="47"/>
        <v>559</v>
      </c>
      <c r="BU70">
        <v>0</v>
      </c>
      <c r="BV70">
        <f t="shared" si="48"/>
        <v>559</v>
      </c>
      <c r="BW70">
        <v>3</v>
      </c>
      <c r="BX70">
        <f t="shared" si="49"/>
        <v>5</v>
      </c>
      <c r="BY70">
        <f t="shared" si="50"/>
        <v>186.33333333333334</v>
      </c>
      <c r="BZ70" t="s">
        <v>23</v>
      </c>
      <c r="CA70">
        <v>56</v>
      </c>
    </row>
    <row r="71" spans="1:79" ht="17.25" customHeight="1" x14ac:dyDescent="0.3">
      <c r="A71" s="2">
        <v>44559</v>
      </c>
      <c r="B71" t="s">
        <v>164</v>
      </c>
      <c r="C71" t="s">
        <v>165</v>
      </c>
      <c r="D71" t="s">
        <v>27</v>
      </c>
      <c r="E71" t="s">
        <v>4</v>
      </c>
      <c r="F71">
        <v>219</v>
      </c>
      <c r="G71">
        <v>0</v>
      </c>
      <c r="H71">
        <v>0</v>
      </c>
      <c r="I71">
        <v>0</v>
      </c>
      <c r="J71">
        <f t="shared" si="27"/>
        <v>219</v>
      </c>
      <c r="K71">
        <v>0</v>
      </c>
      <c r="L71">
        <f t="shared" si="28"/>
        <v>219</v>
      </c>
      <c r="M71">
        <v>7</v>
      </c>
      <c r="N71">
        <v>1</v>
      </c>
      <c r="O71">
        <f t="shared" si="29"/>
        <v>31.285714285714285</v>
      </c>
      <c r="P71" t="s">
        <v>15</v>
      </c>
      <c r="Q71">
        <v>119</v>
      </c>
      <c r="R71">
        <v>0</v>
      </c>
      <c r="S71">
        <v>0</v>
      </c>
      <c r="T71">
        <v>-10</v>
      </c>
      <c r="U71">
        <f t="shared" si="30"/>
        <v>109</v>
      </c>
      <c r="V71">
        <v>0</v>
      </c>
      <c r="W71">
        <f t="shared" si="31"/>
        <v>109</v>
      </c>
      <c r="X71">
        <v>2</v>
      </c>
      <c r="Y71">
        <v>2</v>
      </c>
      <c r="Z71">
        <f t="shared" si="32"/>
        <v>54.5</v>
      </c>
      <c r="AA71" t="s">
        <v>16</v>
      </c>
      <c r="AB71">
        <v>169</v>
      </c>
      <c r="AC71">
        <v>0</v>
      </c>
      <c r="AE71">
        <v>0</v>
      </c>
      <c r="AF71">
        <f t="shared" si="33"/>
        <v>169</v>
      </c>
      <c r="AG71">
        <v>300</v>
      </c>
      <c r="AH71">
        <f t="shared" si="34"/>
        <v>469</v>
      </c>
      <c r="AI71">
        <v>3</v>
      </c>
      <c r="AJ71">
        <f t="shared" si="35"/>
        <v>6</v>
      </c>
      <c r="AK71">
        <f t="shared" si="51"/>
        <v>156.33333333333334</v>
      </c>
      <c r="AL71" t="s">
        <v>19</v>
      </c>
      <c r="AM71">
        <v>202</v>
      </c>
      <c r="AN71">
        <v>0</v>
      </c>
      <c r="AO71">
        <v>0</v>
      </c>
      <c r="AP71">
        <f t="shared" si="26"/>
        <v>202</v>
      </c>
      <c r="AQ71">
        <v>0</v>
      </c>
      <c r="AR71">
        <f t="shared" si="36"/>
        <v>202</v>
      </c>
      <c r="AS71">
        <v>1</v>
      </c>
      <c r="AT71">
        <f t="shared" si="37"/>
        <v>6</v>
      </c>
      <c r="AU71">
        <f t="shared" si="38"/>
        <v>202</v>
      </c>
      <c r="AV71" t="s">
        <v>20</v>
      </c>
      <c r="AW71">
        <v>466</v>
      </c>
      <c r="AX71">
        <v>0</v>
      </c>
      <c r="AY71">
        <v>0</v>
      </c>
      <c r="AZ71">
        <f t="shared" si="39"/>
        <v>466</v>
      </c>
      <c r="BA71">
        <v>1200</v>
      </c>
      <c r="BB71">
        <f t="shared" si="40"/>
        <v>1666</v>
      </c>
      <c r="BC71">
        <v>1</v>
      </c>
      <c r="BD71">
        <f t="shared" si="41"/>
        <v>7</v>
      </c>
      <c r="BE71">
        <f t="shared" si="42"/>
        <v>1666</v>
      </c>
      <c r="BF71" t="s">
        <v>21</v>
      </c>
      <c r="BG71">
        <v>264</v>
      </c>
      <c r="BH71">
        <v>0</v>
      </c>
      <c r="BI71">
        <v>0</v>
      </c>
      <c r="BJ71">
        <f t="shared" si="43"/>
        <v>264</v>
      </c>
      <c r="BK71">
        <v>0</v>
      </c>
      <c r="BL71">
        <f t="shared" si="44"/>
        <v>264</v>
      </c>
      <c r="BM71">
        <v>1</v>
      </c>
      <c r="BN71">
        <f t="shared" si="45"/>
        <v>5</v>
      </c>
      <c r="BO71">
        <f t="shared" si="46"/>
        <v>264</v>
      </c>
      <c r="BP71" t="s">
        <v>22</v>
      </c>
      <c r="BQ71">
        <v>287</v>
      </c>
      <c r="BR71">
        <v>0</v>
      </c>
      <c r="BS71">
        <v>0</v>
      </c>
      <c r="BT71">
        <f t="shared" si="47"/>
        <v>287</v>
      </c>
      <c r="BU71">
        <v>0</v>
      </c>
      <c r="BV71">
        <f t="shared" si="48"/>
        <v>287</v>
      </c>
      <c r="BW71">
        <v>4</v>
      </c>
      <c r="BX71">
        <f t="shared" si="49"/>
        <v>5</v>
      </c>
      <c r="BY71">
        <f t="shared" si="50"/>
        <v>71.75</v>
      </c>
      <c r="BZ71" t="s">
        <v>23</v>
      </c>
      <c r="CA71">
        <v>-2384</v>
      </c>
    </row>
    <row r="72" spans="1:79" ht="17.25" customHeight="1" x14ac:dyDescent="0.3">
      <c r="A72" s="2">
        <v>44559</v>
      </c>
      <c r="B72" t="s">
        <v>166</v>
      </c>
      <c r="C72" t="s">
        <v>167</v>
      </c>
      <c r="D72" t="s">
        <v>27</v>
      </c>
      <c r="E72" t="s">
        <v>4</v>
      </c>
      <c r="F72">
        <v>491</v>
      </c>
      <c r="G72">
        <v>720</v>
      </c>
      <c r="H72">
        <v>0</v>
      </c>
      <c r="I72">
        <v>0</v>
      </c>
      <c r="J72">
        <f t="shared" si="27"/>
        <v>1211</v>
      </c>
      <c r="K72">
        <v>0</v>
      </c>
      <c r="L72">
        <f t="shared" si="28"/>
        <v>1211</v>
      </c>
      <c r="M72">
        <v>64</v>
      </c>
      <c r="N72">
        <v>1</v>
      </c>
      <c r="O72">
        <f t="shared" si="29"/>
        <v>18.921875</v>
      </c>
      <c r="P72" t="s">
        <v>15</v>
      </c>
      <c r="Q72">
        <v>30</v>
      </c>
      <c r="R72">
        <v>0</v>
      </c>
      <c r="S72">
        <v>0</v>
      </c>
      <c r="T72">
        <v>0</v>
      </c>
      <c r="U72">
        <f t="shared" si="30"/>
        <v>30</v>
      </c>
      <c r="V72">
        <v>0</v>
      </c>
      <c r="W72">
        <f t="shared" si="31"/>
        <v>30</v>
      </c>
      <c r="X72">
        <v>1</v>
      </c>
      <c r="Y72">
        <v>2</v>
      </c>
      <c r="Z72">
        <f t="shared" si="32"/>
        <v>30</v>
      </c>
      <c r="AA72" t="s">
        <v>16</v>
      </c>
      <c r="AB72">
        <v>5210</v>
      </c>
      <c r="AC72">
        <v>0</v>
      </c>
      <c r="AE72">
        <v>0</v>
      </c>
      <c r="AF72">
        <f t="shared" si="33"/>
        <v>5210</v>
      </c>
      <c r="AG72">
        <v>0</v>
      </c>
      <c r="AH72">
        <f t="shared" si="34"/>
        <v>5210</v>
      </c>
      <c r="AI72">
        <v>28</v>
      </c>
      <c r="AJ72">
        <f t="shared" si="35"/>
        <v>6</v>
      </c>
      <c r="AK72">
        <f t="shared" si="51"/>
        <v>186.07142857142858</v>
      </c>
      <c r="AL72" t="s">
        <v>19</v>
      </c>
      <c r="AM72">
        <v>396</v>
      </c>
      <c r="AN72">
        <v>520</v>
      </c>
      <c r="AO72">
        <v>0</v>
      </c>
      <c r="AP72">
        <f t="shared" si="26"/>
        <v>916</v>
      </c>
      <c r="AQ72">
        <v>0</v>
      </c>
      <c r="AR72">
        <f t="shared" si="36"/>
        <v>916</v>
      </c>
      <c r="AS72">
        <v>30</v>
      </c>
      <c r="AT72">
        <f t="shared" si="37"/>
        <v>6</v>
      </c>
      <c r="AU72">
        <f t="shared" si="38"/>
        <v>30.533333333333335</v>
      </c>
      <c r="AV72" t="s">
        <v>20</v>
      </c>
      <c r="AW72">
        <v>0</v>
      </c>
      <c r="AX72">
        <v>220</v>
      </c>
      <c r="AY72">
        <v>0</v>
      </c>
      <c r="AZ72">
        <f t="shared" si="39"/>
        <v>220</v>
      </c>
      <c r="BA72">
        <v>0</v>
      </c>
      <c r="BB72">
        <f t="shared" si="40"/>
        <v>220</v>
      </c>
      <c r="BC72">
        <v>2</v>
      </c>
      <c r="BD72">
        <f t="shared" si="41"/>
        <v>7</v>
      </c>
      <c r="BE72">
        <f t="shared" si="42"/>
        <v>110</v>
      </c>
      <c r="BF72" t="s">
        <v>21</v>
      </c>
      <c r="BG72">
        <v>215</v>
      </c>
      <c r="BH72">
        <v>1500</v>
      </c>
      <c r="BI72">
        <v>0</v>
      </c>
      <c r="BJ72">
        <f t="shared" si="43"/>
        <v>1715</v>
      </c>
      <c r="BK72">
        <v>0</v>
      </c>
      <c r="BL72">
        <f t="shared" si="44"/>
        <v>1715</v>
      </c>
      <c r="BM72">
        <v>6</v>
      </c>
      <c r="BN72">
        <f t="shared" si="45"/>
        <v>5</v>
      </c>
      <c r="BO72">
        <f t="shared" si="46"/>
        <v>285.83333333333331</v>
      </c>
      <c r="BP72" t="s">
        <v>22</v>
      </c>
      <c r="BQ72">
        <v>188</v>
      </c>
      <c r="BR72">
        <v>400</v>
      </c>
      <c r="BS72">
        <v>-400</v>
      </c>
      <c r="BT72">
        <f t="shared" si="47"/>
        <v>188</v>
      </c>
      <c r="BU72">
        <v>0</v>
      </c>
      <c r="BV72">
        <f t="shared" si="48"/>
        <v>188</v>
      </c>
      <c r="BW72">
        <v>10</v>
      </c>
      <c r="BX72">
        <f t="shared" si="49"/>
        <v>5</v>
      </c>
      <c r="BY72">
        <f t="shared" si="50"/>
        <v>18.8</v>
      </c>
      <c r="BZ72" t="s">
        <v>23</v>
      </c>
      <c r="CA72">
        <v>-6900</v>
      </c>
    </row>
    <row r="73" spans="1:79" ht="17.25" customHeight="1" x14ac:dyDescent="0.3">
      <c r="A73" s="2">
        <v>44559</v>
      </c>
      <c r="B73" t="s">
        <v>168</v>
      </c>
      <c r="C73" t="s">
        <v>169</v>
      </c>
      <c r="D73" t="s">
        <v>27</v>
      </c>
      <c r="E73" t="s">
        <v>4</v>
      </c>
      <c r="F73">
        <v>384</v>
      </c>
      <c r="G73">
        <v>0</v>
      </c>
      <c r="H73">
        <v>0</v>
      </c>
      <c r="I73">
        <v>0</v>
      </c>
      <c r="J73">
        <f t="shared" si="27"/>
        <v>384</v>
      </c>
      <c r="K73">
        <v>0</v>
      </c>
      <c r="L73">
        <f t="shared" si="28"/>
        <v>384</v>
      </c>
      <c r="M73">
        <v>3</v>
      </c>
      <c r="N73">
        <v>1</v>
      </c>
      <c r="O73">
        <f t="shared" si="29"/>
        <v>128</v>
      </c>
      <c r="P73" t="s">
        <v>15</v>
      </c>
      <c r="Q73">
        <v>247</v>
      </c>
      <c r="R73">
        <v>0</v>
      </c>
      <c r="S73">
        <v>0</v>
      </c>
      <c r="T73">
        <v>0</v>
      </c>
      <c r="U73">
        <f t="shared" si="30"/>
        <v>247</v>
      </c>
      <c r="V73">
        <v>0</v>
      </c>
      <c r="W73">
        <f t="shared" si="31"/>
        <v>247</v>
      </c>
      <c r="X73">
        <v>1</v>
      </c>
      <c r="Y73">
        <v>2</v>
      </c>
      <c r="Z73">
        <f t="shared" si="32"/>
        <v>247</v>
      </c>
      <c r="AA73" t="s">
        <v>16</v>
      </c>
      <c r="AB73">
        <v>553</v>
      </c>
      <c r="AC73">
        <v>0</v>
      </c>
      <c r="AE73">
        <v>0</v>
      </c>
      <c r="AF73">
        <f t="shared" si="33"/>
        <v>553</v>
      </c>
      <c r="AG73">
        <v>0</v>
      </c>
      <c r="AH73">
        <f t="shared" si="34"/>
        <v>553</v>
      </c>
      <c r="AI73">
        <v>4</v>
      </c>
      <c r="AJ73">
        <f t="shared" si="35"/>
        <v>6</v>
      </c>
      <c r="AK73">
        <f t="shared" si="51"/>
        <v>138.25</v>
      </c>
      <c r="AL73" t="s">
        <v>19</v>
      </c>
      <c r="AM73">
        <v>264</v>
      </c>
      <c r="AN73">
        <v>710</v>
      </c>
      <c r="AO73">
        <v>0</v>
      </c>
      <c r="AP73">
        <f t="shared" si="26"/>
        <v>974</v>
      </c>
      <c r="AQ73">
        <v>0</v>
      </c>
      <c r="AR73">
        <f t="shared" si="36"/>
        <v>974</v>
      </c>
      <c r="AS73">
        <v>4</v>
      </c>
      <c r="AT73">
        <f t="shared" si="37"/>
        <v>6</v>
      </c>
      <c r="AU73">
        <f t="shared" si="38"/>
        <v>243.5</v>
      </c>
      <c r="AV73" t="s">
        <v>20</v>
      </c>
      <c r="AW73">
        <v>176</v>
      </c>
      <c r="AX73">
        <v>30</v>
      </c>
      <c r="AY73">
        <v>-5</v>
      </c>
      <c r="AZ73">
        <f t="shared" si="39"/>
        <v>201</v>
      </c>
      <c r="BA73">
        <v>0</v>
      </c>
      <c r="BB73">
        <f t="shared" si="40"/>
        <v>201</v>
      </c>
      <c r="BC73">
        <v>1</v>
      </c>
      <c r="BD73">
        <f t="shared" si="41"/>
        <v>7</v>
      </c>
      <c r="BE73">
        <f t="shared" si="42"/>
        <v>201</v>
      </c>
      <c r="BF73" t="s">
        <v>21</v>
      </c>
      <c r="BG73">
        <v>565</v>
      </c>
      <c r="BH73">
        <v>380</v>
      </c>
      <c r="BI73">
        <v>0</v>
      </c>
      <c r="BJ73">
        <f t="shared" si="43"/>
        <v>945</v>
      </c>
      <c r="BK73">
        <v>0</v>
      </c>
      <c r="BL73">
        <f t="shared" si="44"/>
        <v>945</v>
      </c>
      <c r="BM73">
        <v>0</v>
      </c>
      <c r="BN73">
        <f t="shared" si="45"/>
        <v>5</v>
      </c>
      <c r="BO73">
        <f t="shared" si="46"/>
        <v>0</v>
      </c>
      <c r="BP73" t="s">
        <v>22</v>
      </c>
      <c r="BQ73">
        <v>118</v>
      </c>
      <c r="BR73">
        <v>250</v>
      </c>
      <c r="BS73">
        <v>0</v>
      </c>
      <c r="BT73">
        <f t="shared" si="47"/>
        <v>368</v>
      </c>
      <c r="BU73">
        <v>0</v>
      </c>
      <c r="BV73">
        <f t="shared" si="48"/>
        <v>368</v>
      </c>
      <c r="BW73">
        <v>2</v>
      </c>
      <c r="BX73">
        <f t="shared" si="49"/>
        <v>5</v>
      </c>
      <c r="BY73">
        <f t="shared" si="50"/>
        <v>184</v>
      </c>
      <c r="BZ73" t="s">
        <v>23</v>
      </c>
      <c r="CA73">
        <v>1500</v>
      </c>
    </row>
    <row r="74" spans="1:79" ht="17.25" customHeight="1" x14ac:dyDescent="0.3">
      <c r="A74" s="2">
        <v>44559</v>
      </c>
      <c r="B74" t="s">
        <v>170</v>
      </c>
      <c r="C74" t="s">
        <v>171</v>
      </c>
      <c r="D74" t="s">
        <v>27</v>
      </c>
      <c r="E74" t="s">
        <v>4</v>
      </c>
      <c r="F74">
        <v>80</v>
      </c>
      <c r="G74">
        <v>0</v>
      </c>
      <c r="H74">
        <v>0</v>
      </c>
      <c r="I74">
        <v>-2</v>
      </c>
      <c r="J74">
        <f t="shared" si="27"/>
        <v>78</v>
      </c>
      <c r="K74">
        <v>0</v>
      </c>
      <c r="L74">
        <f t="shared" si="28"/>
        <v>78</v>
      </c>
      <c r="M74">
        <v>2</v>
      </c>
      <c r="N74">
        <v>1</v>
      </c>
      <c r="O74">
        <f t="shared" si="29"/>
        <v>39</v>
      </c>
      <c r="P74" t="s">
        <v>15</v>
      </c>
      <c r="Q74">
        <v>117</v>
      </c>
      <c r="R74">
        <v>0</v>
      </c>
      <c r="S74">
        <v>0</v>
      </c>
      <c r="T74">
        <v>0</v>
      </c>
      <c r="U74">
        <f t="shared" si="30"/>
        <v>117</v>
      </c>
      <c r="V74">
        <v>0</v>
      </c>
      <c r="W74">
        <f t="shared" si="31"/>
        <v>117</v>
      </c>
      <c r="X74">
        <v>0</v>
      </c>
      <c r="Y74">
        <v>2</v>
      </c>
      <c r="Z74">
        <f t="shared" si="32"/>
        <v>0</v>
      </c>
      <c r="AA74" t="s">
        <v>16</v>
      </c>
      <c r="AB74">
        <v>245</v>
      </c>
      <c r="AC74">
        <v>0</v>
      </c>
      <c r="AE74">
        <v>-2</v>
      </c>
      <c r="AF74">
        <f t="shared" si="33"/>
        <v>243</v>
      </c>
      <c r="AG74">
        <v>0</v>
      </c>
      <c r="AH74">
        <f t="shared" si="34"/>
        <v>243</v>
      </c>
      <c r="AI74">
        <v>4</v>
      </c>
      <c r="AJ74">
        <f t="shared" si="35"/>
        <v>6</v>
      </c>
      <c r="AK74">
        <f t="shared" si="51"/>
        <v>60.75</v>
      </c>
      <c r="AL74" t="s">
        <v>19</v>
      </c>
      <c r="AM74">
        <v>920</v>
      </c>
      <c r="AN74">
        <v>0</v>
      </c>
      <c r="AO74">
        <v>0</v>
      </c>
      <c r="AP74">
        <f t="shared" si="26"/>
        <v>920</v>
      </c>
      <c r="AQ74">
        <v>0</v>
      </c>
      <c r="AR74">
        <f t="shared" si="36"/>
        <v>920</v>
      </c>
      <c r="AS74">
        <v>2</v>
      </c>
      <c r="AT74">
        <f t="shared" si="37"/>
        <v>6</v>
      </c>
      <c r="AU74">
        <f t="shared" si="38"/>
        <v>460</v>
      </c>
      <c r="AV74" t="s">
        <v>20</v>
      </c>
      <c r="AW74">
        <v>113</v>
      </c>
      <c r="AX74">
        <v>0</v>
      </c>
      <c r="AY74">
        <v>-3</v>
      </c>
      <c r="AZ74">
        <f t="shared" si="39"/>
        <v>110</v>
      </c>
      <c r="BA74">
        <v>0</v>
      </c>
      <c r="BB74">
        <f t="shared" si="40"/>
        <v>110</v>
      </c>
      <c r="BC74">
        <v>3</v>
      </c>
      <c r="BD74">
        <f t="shared" si="41"/>
        <v>7</v>
      </c>
      <c r="BE74">
        <f t="shared" si="42"/>
        <v>36.666666666666664</v>
      </c>
      <c r="BF74" t="s">
        <v>21</v>
      </c>
      <c r="BG74">
        <v>414</v>
      </c>
      <c r="BH74">
        <v>0</v>
      </c>
      <c r="BI74">
        <v>0</v>
      </c>
      <c r="BJ74">
        <f t="shared" si="43"/>
        <v>414</v>
      </c>
      <c r="BK74">
        <v>0</v>
      </c>
      <c r="BL74">
        <f t="shared" si="44"/>
        <v>414</v>
      </c>
      <c r="BM74">
        <v>1</v>
      </c>
      <c r="BN74">
        <f t="shared" si="45"/>
        <v>5</v>
      </c>
      <c r="BO74">
        <f t="shared" si="46"/>
        <v>414</v>
      </c>
      <c r="BP74" t="s">
        <v>22</v>
      </c>
      <c r="BQ74">
        <v>769</v>
      </c>
      <c r="BR74">
        <v>0</v>
      </c>
      <c r="BS74">
        <v>0</v>
      </c>
      <c r="BT74">
        <f t="shared" si="47"/>
        <v>769</v>
      </c>
      <c r="BU74">
        <v>0</v>
      </c>
      <c r="BV74">
        <f t="shared" si="48"/>
        <v>769</v>
      </c>
      <c r="BW74">
        <v>2</v>
      </c>
      <c r="BX74">
        <f t="shared" si="49"/>
        <v>5</v>
      </c>
      <c r="BY74">
        <f t="shared" si="50"/>
        <v>384.5</v>
      </c>
      <c r="BZ74" t="s">
        <v>23</v>
      </c>
      <c r="CA74">
        <v>4200</v>
      </c>
    </row>
    <row r="75" spans="1:79" ht="17.25" customHeight="1" x14ac:dyDescent="0.3">
      <c r="A75" s="2">
        <v>44559</v>
      </c>
      <c r="B75" t="s">
        <v>172</v>
      </c>
      <c r="C75" t="s">
        <v>173</v>
      </c>
      <c r="D75" t="s">
        <v>27</v>
      </c>
      <c r="E75" t="s">
        <v>4</v>
      </c>
      <c r="F75">
        <v>330</v>
      </c>
      <c r="G75">
        <v>0</v>
      </c>
      <c r="H75">
        <v>0</v>
      </c>
      <c r="I75">
        <v>0</v>
      </c>
      <c r="J75">
        <f t="shared" si="27"/>
        <v>330</v>
      </c>
      <c r="K75">
        <v>0</v>
      </c>
      <c r="L75">
        <f t="shared" si="28"/>
        <v>330</v>
      </c>
      <c r="M75">
        <v>6</v>
      </c>
      <c r="N75">
        <v>1</v>
      </c>
      <c r="O75">
        <f t="shared" si="29"/>
        <v>55</v>
      </c>
      <c r="P75" t="s">
        <v>15</v>
      </c>
      <c r="Q75">
        <v>196</v>
      </c>
      <c r="R75">
        <v>0</v>
      </c>
      <c r="S75">
        <v>0</v>
      </c>
      <c r="T75">
        <v>0</v>
      </c>
      <c r="U75">
        <f t="shared" si="30"/>
        <v>196</v>
      </c>
      <c r="V75">
        <v>0</v>
      </c>
      <c r="W75">
        <f t="shared" si="31"/>
        <v>196</v>
      </c>
      <c r="X75">
        <v>2</v>
      </c>
      <c r="Y75">
        <v>2</v>
      </c>
      <c r="Z75">
        <f t="shared" si="32"/>
        <v>98</v>
      </c>
      <c r="AA75" t="s">
        <v>16</v>
      </c>
      <c r="AB75">
        <v>1525</v>
      </c>
      <c r="AC75">
        <v>0</v>
      </c>
      <c r="AE75">
        <v>0</v>
      </c>
      <c r="AF75">
        <f t="shared" si="33"/>
        <v>1525</v>
      </c>
      <c r="AG75">
        <v>0</v>
      </c>
      <c r="AH75">
        <f t="shared" si="34"/>
        <v>1525</v>
      </c>
      <c r="AI75">
        <v>2</v>
      </c>
      <c r="AJ75">
        <f t="shared" si="35"/>
        <v>6</v>
      </c>
      <c r="AK75">
        <f t="shared" si="51"/>
        <v>762.5</v>
      </c>
      <c r="AL75" t="s">
        <v>19</v>
      </c>
      <c r="AM75">
        <v>874</v>
      </c>
      <c r="AN75">
        <v>0</v>
      </c>
      <c r="AO75">
        <v>0</v>
      </c>
      <c r="AP75">
        <f t="shared" si="26"/>
        <v>874</v>
      </c>
      <c r="AQ75">
        <v>0</v>
      </c>
      <c r="AR75">
        <f t="shared" si="36"/>
        <v>874</v>
      </c>
      <c r="AS75">
        <v>10</v>
      </c>
      <c r="AT75">
        <f t="shared" si="37"/>
        <v>6</v>
      </c>
      <c r="AU75">
        <f t="shared" si="38"/>
        <v>87.4</v>
      </c>
      <c r="AV75" t="s">
        <v>20</v>
      </c>
      <c r="AW75">
        <v>113</v>
      </c>
      <c r="AX75">
        <v>15</v>
      </c>
      <c r="AY75">
        <v>0</v>
      </c>
      <c r="AZ75">
        <f t="shared" si="39"/>
        <v>128</v>
      </c>
      <c r="BA75">
        <v>0</v>
      </c>
      <c r="BB75">
        <f t="shared" si="40"/>
        <v>128</v>
      </c>
      <c r="BC75">
        <v>1</v>
      </c>
      <c r="BD75">
        <f t="shared" si="41"/>
        <v>7</v>
      </c>
      <c r="BE75">
        <f t="shared" si="42"/>
        <v>128</v>
      </c>
      <c r="BF75" t="s">
        <v>21</v>
      </c>
      <c r="BG75">
        <v>511</v>
      </c>
      <c r="BH75">
        <v>0</v>
      </c>
      <c r="BI75">
        <v>0</v>
      </c>
      <c r="BJ75">
        <f t="shared" si="43"/>
        <v>511</v>
      </c>
      <c r="BK75">
        <v>0</v>
      </c>
      <c r="BL75">
        <f t="shared" si="44"/>
        <v>511</v>
      </c>
      <c r="BM75">
        <v>2</v>
      </c>
      <c r="BN75">
        <f t="shared" si="45"/>
        <v>5</v>
      </c>
      <c r="BO75">
        <f t="shared" si="46"/>
        <v>255.5</v>
      </c>
      <c r="BP75" t="s">
        <v>22</v>
      </c>
      <c r="BQ75">
        <v>1803</v>
      </c>
      <c r="BR75">
        <v>0</v>
      </c>
      <c r="BS75">
        <v>0</v>
      </c>
      <c r="BT75">
        <f t="shared" si="47"/>
        <v>1803</v>
      </c>
      <c r="BU75">
        <v>0</v>
      </c>
      <c r="BV75">
        <f t="shared" si="48"/>
        <v>1803</v>
      </c>
      <c r="BW75">
        <v>10</v>
      </c>
      <c r="BX75">
        <f t="shared" si="49"/>
        <v>5</v>
      </c>
      <c r="BY75">
        <f t="shared" si="50"/>
        <v>180.3</v>
      </c>
      <c r="BZ75" t="s">
        <v>23</v>
      </c>
      <c r="CA75">
        <v>570</v>
      </c>
    </row>
    <row r="76" spans="1:79" ht="17.25" customHeight="1" x14ac:dyDescent="0.3">
      <c r="A76" s="2">
        <v>44559</v>
      </c>
      <c r="B76" t="s">
        <v>174</v>
      </c>
      <c r="C76" t="s">
        <v>175</v>
      </c>
      <c r="D76" t="s">
        <v>27</v>
      </c>
      <c r="E76" t="s">
        <v>4</v>
      </c>
      <c r="F76">
        <v>251</v>
      </c>
      <c r="G76">
        <v>0</v>
      </c>
      <c r="H76">
        <v>0</v>
      </c>
      <c r="I76">
        <v>0</v>
      </c>
      <c r="J76">
        <f t="shared" si="27"/>
        <v>251</v>
      </c>
      <c r="K76">
        <v>0</v>
      </c>
      <c r="L76">
        <f t="shared" si="28"/>
        <v>251</v>
      </c>
      <c r="M76">
        <v>2</v>
      </c>
      <c r="N76">
        <v>1</v>
      </c>
      <c r="O76">
        <f t="shared" si="29"/>
        <v>125.5</v>
      </c>
      <c r="P76" t="s">
        <v>15</v>
      </c>
      <c r="Q76">
        <v>63</v>
      </c>
      <c r="R76">
        <v>0</v>
      </c>
      <c r="S76">
        <v>0</v>
      </c>
      <c r="T76">
        <v>0</v>
      </c>
      <c r="U76">
        <f t="shared" si="30"/>
        <v>63</v>
      </c>
      <c r="V76">
        <v>0</v>
      </c>
      <c r="W76">
        <f t="shared" si="31"/>
        <v>63</v>
      </c>
      <c r="X76">
        <v>0</v>
      </c>
      <c r="Y76">
        <v>2</v>
      </c>
      <c r="Z76">
        <f t="shared" si="32"/>
        <v>0</v>
      </c>
      <c r="AA76" t="s">
        <v>16</v>
      </c>
      <c r="AB76">
        <v>1583</v>
      </c>
      <c r="AC76">
        <v>0</v>
      </c>
      <c r="AE76">
        <v>0</v>
      </c>
      <c r="AF76">
        <f t="shared" si="33"/>
        <v>1583</v>
      </c>
      <c r="AG76">
        <v>0</v>
      </c>
      <c r="AH76">
        <f t="shared" si="34"/>
        <v>1583</v>
      </c>
      <c r="AI76">
        <v>3</v>
      </c>
      <c r="AJ76">
        <f t="shared" si="35"/>
        <v>6</v>
      </c>
      <c r="AK76">
        <f t="shared" si="51"/>
        <v>527.66666666666663</v>
      </c>
      <c r="AL76" t="s">
        <v>19</v>
      </c>
      <c r="AM76">
        <v>750</v>
      </c>
      <c r="AN76">
        <v>710</v>
      </c>
      <c r="AO76">
        <v>0</v>
      </c>
      <c r="AP76">
        <f t="shared" si="26"/>
        <v>1460</v>
      </c>
      <c r="AQ76">
        <v>0</v>
      </c>
      <c r="AR76">
        <f t="shared" si="36"/>
        <v>1460</v>
      </c>
      <c r="AS76">
        <v>2</v>
      </c>
      <c r="AT76">
        <f t="shared" si="37"/>
        <v>6</v>
      </c>
      <c r="AU76">
        <f t="shared" si="38"/>
        <v>730</v>
      </c>
      <c r="AV76" t="s">
        <v>20</v>
      </c>
      <c r="AW76">
        <v>122</v>
      </c>
      <c r="AX76">
        <v>235</v>
      </c>
      <c r="AY76">
        <v>0</v>
      </c>
      <c r="AZ76">
        <f t="shared" si="39"/>
        <v>357</v>
      </c>
      <c r="BA76">
        <v>0</v>
      </c>
      <c r="BB76">
        <f t="shared" si="40"/>
        <v>357</v>
      </c>
      <c r="BC76">
        <v>1</v>
      </c>
      <c r="BD76">
        <f t="shared" si="41"/>
        <v>7</v>
      </c>
      <c r="BE76">
        <f t="shared" si="42"/>
        <v>357</v>
      </c>
      <c r="BF76" t="s">
        <v>21</v>
      </c>
      <c r="BG76">
        <v>218</v>
      </c>
      <c r="BH76">
        <v>240</v>
      </c>
      <c r="BI76">
        <v>0</v>
      </c>
      <c r="BJ76">
        <f t="shared" si="43"/>
        <v>458</v>
      </c>
      <c r="BK76">
        <v>0</v>
      </c>
      <c r="BL76">
        <f t="shared" si="44"/>
        <v>458</v>
      </c>
      <c r="BM76">
        <v>0</v>
      </c>
      <c r="BN76">
        <f t="shared" si="45"/>
        <v>5</v>
      </c>
      <c r="BO76">
        <f t="shared" si="46"/>
        <v>0</v>
      </c>
      <c r="BP76" t="s">
        <v>22</v>
      </c>
      <c r="BQ76">
        <v>71</v>
      </c>
      <c r="BR76">
        <v>240</v>
      </c>
      <c r="BS76">
        <v>-20</v>
      </c>
      <c r="BT76">
        <f t="shared" si="47"/>
        <v>291</v>
      </c>
      <c r="BU76">
        <v>0</v>
      </c>
      <c r="BV76">
        <f t="shared" si="48"/>
        <v>291</v>
      </c>
      <c r="BW76">
        <v>2</v>
      </c>
      <c r="BX76">
        <f t="shared" si="49"/>
        <v>5</v>
      </c>
      <c r="BY76">
        <f t="shared" si="50"/>
        <v>145.5</v>
      </c>
      <c r="BZ76" t="s">
        <v>23</v>
      </c>
      <c r="CA76">
        <v>367</v>
      </c>
    </row>
    <row r="77" spans="1:79" ht="17.25" customHeight="1" x14ac:dyDescent="0.3">
      <c r="A77" s="2">
        <v>44559</v>
      </c>
      <c r="B77" t="s">
        <v>176</v>
      </c>
      <c r="C77" t="s">
        <v>177</v>
      </c>
      <c r="D77" t="s">
        <v>27</v>
      </c>
      <c r="E77" t="s">
        <v>4</v>
      </c>
      <c r="F77">
        <v>1032</v>
      </c>
      <c r="G77">
        <v>0</v>
      </c>
      <c r="H77">
        <v>0</v>
      </c>
      <c r="I77">
        <v>-11</v>
      </c>
      <c r="J77">
        <f t="shared" si="27"/>
        <v>1021</v>
      </c>
      <c r="K77">
        <v>0</v>
      </c>
      <c r="L77">
        <f t="shared" si="28"/>
        <v>1021</v>
      </c>
      <c r="M77">
        <v>38</v>
      </c>
      <c r="N77">
        <v>1</v>
      </c>
      <c r="O77">
        <f t="shared" si="29"/>
        <v>26.868421052631579</v>
      </c>
      <c r="P77" t="s">
        <v>15</v>
      </c>
      <c r="Q77">
        <v>680</v>
      </c>
      <c r="R77">
        <v>0</v>
      </c>
      <c r="S77">
        <v>0</v>
      </c>
      <c r="T77">
        <v>0</v>
      </c>
      <c r="U77">
        <f t="shared" si="30"/>
        <v>680</v>
      </c>
      <c r="V77">
        <v>0</v>
      </c>
      <c r="W77">
        <f t="shared" si="31"/>
        <v>680</v>
      </c>
      <c r="X77">
        <v>19</v>
      </c>
      <c r="Y77">
        <v>2</v>
      </c>
      <c r="Z77">
        <f t="shared" si="32"/>
        <v>35.789473684210527</v>
      </c>
      <c r="AA77" t="s">
        <v>16</v>
      </c>
      <c r="AB77">
        <v>2284</v>
      </c>
      <c r="AC77">
        <v>0</v>
      </c>
      <c r="AE77">
        <v>-11</v>
      </c>
      <c r="AF77">
        <f t="shared" si="33"/>
        <v>2273</v>
      </c>
      <c r="AG77">
        <v>0</v>
      </c>
      <c r="AH77">
        <f t="shared" si="34"/>
        <v>2273</v>
      </c>
      <c r="AI77">
        <v>95</v>
      </c>
      <c r="AJ77">
        <f t="shared" si="35"/>
        <v>6</v>
      </c>
      <c r="AK77">
        <f t="shared" si="51"/>
        <v>23.926315789473684</v>
      </c>
      <c r="AL77" t="s">
        <v>19</v>
      </c>
      <c r="AM77">
        <v>2681</v>
      </c>
      <c r="AN77">
        <v>0</v>
      </c>
      <c r="AO77">
        <v>-41</v>
      </c>
      <c r="AP77">
        <f t="shared" si="26"/>
        <v>2640</v>
      </c>
      <c r="AQ77">
        <v>0</v>
      </c>
      <c r="AR77">
        <f t="shared" si="36"/>
        <v>2640</v>
      </c>
      <c r="AS77">
        <v>81</v>
      </c>
      <c r="AT77">
        <f t="shared" si="37"/>
        <v>6</v>
      </c>
      <c r="AU77">
        <f t="shared" si="38"/>
        <v>32.592592592592595</v>
      </c>
      <c r="AV77" t="s">
        <v>20</v>
      </c>
      <c r="AW77">
        <v>107</v>
      </c>
      <c r="AX77">
        <v>0</v>
      </c>
      <c r="AY77">
        <v>-3</v>
      </c>
      <c r="AZ77">
        <f t="shared" si="39"/>
        <v>104</v>
      </c>
      <c r="BA77">
        <v>1200</v>
      </c>
      <c r="BB77">
        <f t="shared" si="40"/>
        <v>1304</v>
      </c>
      <c r="BC77">
        <v>64</v>
      </c>
      <c r="BD77">
        <f t="shared" si="41"/>
        <v>7</v>
      </c>
      <c r="BE77">
        <f t="shared" si="42"/>
        <v>20.375</v>
      </c>
      <c r="BF77" t="s">
        <v>21</v>
      </c>
      <c r="BG77">
        <v>989</v>
      </c>
      <c r="BH77">
        <v>0</v>
      </c>
      <c r="BI77">
        <v>-11</v>
      </c>
      <c r="BJ77">
        <f t="shared" si="43"/>
        <v>978</v>
      </c>
      <c r="BK77">
        <v>0</v>
      </c>
      <c r="BL77">
        <f t="shared" si="44"/>
        <v>978</v>
      </c>
      <c r="BM77">
        <v>25</v>
      </c>
      <c r="BN77">
        <f t="shared" si="45"/>
        <v>5</v>
      </c>
      <c r="BO77">
        <f t="shared" si="46"/>
        <v>39.119999999999997</v>
      </c>
      <c r="BP77" t="s">
        <v>22</v>
      </c>
      <c r="BQ77">
        <v>1071</v>
      </c>
      <c r="BR77">
        <v>0</v>
      </c>
      <c r="BS77">
        <v>-117</v>
      </c>
      <c r="BT77">
        <f t="shared" si="47"/>
        <v>954</v>
      </c>
      <c r="BU77">
        <v>0</v>
      </c>
      <c r="BV77">
        <f t="shared" si="48"/>
        <v>954</v>
      </c>
      <c r="BW77">
        <v>22</v>
      </c>
      <c r="BX77">
        <f t="shared" si="49"/>
        <v>5</v>
      </c>
      <c r="BY77">
        <f t="shared" si="50"/>
        <v>43.363636363636367</v>
      </c>
      <c r="BZ77" t="s">
        <v>23</v>
      </c>
      <c r="CA77">
        <v>800</v>
      </c>
    </row>
    <row r="78" spans="1:79" ht="17.25" customHeight="1" x14ac:dyDescent="0.3">
      <c r="A78" s="2">
        <v>44559</v>
      </c>
      <c r="B78" t="s">
        <v>178</v>
      </c>
      <c r="C78" t="s">
        <v>179</v>
      </c>
      <c r="D78" t="s">
        <v>27</v>
      </c>
      <c r="E78" t="s">
        <v>4</v>
      </c>
      <c r="F78">
        <v>0</v>
      </c>
      <c r="G78">
        <v>0</v>
      </c>
      <c r="H78">
        <v>0</v>
      </c>
      <c r="I78">
        <v>0</v>
      </c>
      <c r="J78">
        <f t="shared" si="27"/>
        <v>0</v>
      </c>
      <c r="K78">
        <v>0</v>
      </c>
      <c r="L78">
        <f t="shared" si="28"/>
        <v>0</v>
      </c>
      <c r="M78">
        <v>0</v>
      </c>
      <c r="N78">
        <v>1</v>
      </c>
      <c r="O78">
        <f t="shared" si="29"/>
        <v>0</v>
      </c>
      <c r="P78" t="s">
        <v>15</v>
      </c>
      <c r="Q78">
        <v>0</v>
      </c>
      <c r="R78">
        <v>0</v>
      </c>
      <c r="S78">
        <v>0</v>
      </c>
      <c r="T78">
        <v>0</v>
      </c>
      <c r="U78">
        <f t="shared" si="30"/>
        <v>0</v>
      </c>
      <c r="V78">
        <v>0</v>
      </c>
      <c r="W78">
        <f t="shared" si="31"/>
        <v>0</v>
      </c>
      <c r="X78">
        <v>0</v>
      </c>
      <c r="Y78">
        <v>2</v>
      </c>
      <c r="Z78">
        <f t="shared" si="32"/>
        <v>0</v>
      </c>
      <c r="AA78" t="s">
        <v>16</v>
      </c>
      <c r="AB78">
        <v>0</v>
      </c>
      <c r="AC78">
        <v>0</v>
      </c>
      <c r="AE78">
        <v>0</v>
      </c>
      <c r="AF78">
        <f t="shared" si="33"/>
        <v>0</v>
      </c>
      <c r="AG78">
        <v>0</v>
      </c>
      <c r="AH78">
        <f t="shared" si="34"/>
        <v>0</v>
      </c>
      <c r="AI78">
        <v>0</v>
      </c>
      <c r="AJ78">
        <f t="shared" si="35"/>
        <v>6</v>
      </c>
      <c r="AK78">
        <f t="shared" si="51"/>
        <v>0</v>
      </c>
      <c r="AL78" t="s">
        <v>19</v>
      </c>
      <c r="AM78">
        <v>0</v>
      </c>
      <c r="AN78">
        <v>0</v>
      </c>
      <c r="AO78">
        <v>0</v>
      </c>
      <c r="AP78">
        <f t="shared" si="26"/>
        <v>0</v>
      </c>
      <c r="AQ78">
        <v>0</v>
      </c>
      <c r="AR78">
        <f t="shared" si="36"/>
        <v>0</v>
      </c>
      <c r="AS78">
        <v>0</v>
      </c>
      <c r="AT78">
        <f t="shared" si="37"/>
        <v>6</v>
      </c>
      <c r="AU78">
        <f t="shared" si="38"/>
        <v>0</v>
      </c>
      <c r="AV78" t="s">
        <v>20</v>
      </c>
      <c r="AW78">
        <v>0</v>
      </c>
      <c r="AX78">
        <v>0</v>
      </c>
      <c r="AY78">
        <v>0</v>
      </c>
      <c r="AZ78">
        <f t="shared" si="39"/>
        <v>0</v>
      </c>
      <c r="BA78">
        <v>0</v>
      </c>
      <c r="BB78">
        <f t="shared" si="40"/>
        <v>0</v>
      </c>
      <c r="BC78">
        <v>0</v>
      </c>
      <c r="BD78">
        <f t="shared" si="41"/>
        <v>7</v>
      </c>
      <c r="BE78">
        <f t="shared" si="42"/>
        <v>0</v>
      </c>
      <c r="BF78" t="s">
        <v>21</v>
      </c>
      <c r="BG78">
        <v>0</v>
      </c>
      <c r="BH78">
        <v>0</v>
      </c>
      <c r="BI78">
        <v>0</v>
      </c>
      <c r="BJ78">
        <f t="shared" si="43"/>
        <v>0</v>
      </c>
      <c r="BK78">
        <v>0</v>
      </c>
      <c r="BL78">
        <f t="shared" si="44"/>
        <v>0</v>
      </c>
      <c r="BM78">
        <v>0</v>
      </c>
      <c r="BN78">
        <f t="shared" si="45"/>
        <v>5</v>
      </c>
      <c r="BO78">
        <f t="shared" si="46"/>
        <v>0</v>
      </c>
      <c r="BP78" t="s">
        <v>22</v>
      </c>
      <c r="BQ78">
        <v>0</v>
      </c>
      <c r="BR78">
        <v>0</v>
      </c>
      <c r="BS78">
        <v>0</v>
      </c>
      <c r="BT78">
        <f t="shared" si="47"/>
        <v>0</v>
      </c>
      <c r="BU78">
        <v>0</v>
      </c>
      <c r="BV78">
        <f t="shared" si="48"/>
        <v>0</v>
      </c>
      <c r="BW78">
        <v>0</v>
      </c>
      <c r="BX78">
        <f t="shared" si="49"/>
        <v>5</v>
      </c>
      <c r="BY78">
        <f t="shared" si="50"/>
        <v>0</v>
      </c>
      <c r="BZ78" t="s">
        <v>23</v>
      </c>
      <c r="CA78">
        <v>0</v>
      </c>
    </row>
    <row r="79" spans="1:79" ht="17.25" customHeight="1" x14ac:dyDescent="0.3">
      <c r="A79" s="2">
        <v>44559</v>
      </c>
      <c r="B79" t="s">
        <v>180</v>
      </c>
      <c r="C79" t="s">
        <v>181</v>
      </c>
      <c r="D79" t="s">
        <v>27</v>
      </c>
      <c r="E79" t="s">
        <v>4</v>
      </c>
      <c r="F79">
        <v>0</v>
      </c>
      <c r="G79">
        <v>0</v>
      </c>
      <c r="H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N79">
        <v>1</v>
      </c>
      <c r="O79">
        <f t="shared" si="29"/>
        <v>0</v>
      </c>
      <c r="P79" t="s">
        <v>15</v>
      </c>
      <c r="Q79">
        <v>0</v>
      </c>
      <c r="R79">
        <v>0</v>
      </c>
      <c r="S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Y79">
        <v>2</v>
      </c>
      <c r="Z79">
        <f t="shared" si="32"/>
        <v>0</v>
      </c>
      <c r="AA79" t="s">
        <v>16</v>
      </c>
      <c r="AB79">
        <v>0</v>
      </c>
      <c r="AC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J79">
        <f t="shared" si="35"/>
        <v>6</v>
      </c>
      <c r="AK79">
        <f t="shared" si="51"/>
        <v>0</v>
      </c>
      <c r="AL79" t="s">
        <v>19</v>
      </c>
      <c r="AM79">
        <v>0</v>
      </c>
      <c r="AN79">
        <v>0</v>
      </c>
      <c r="AO79">
        <v>0</v>
      </c>
      <c r="AP79">
        <f t="shared" si="26"/>
        <v>0</v>
      </c>
      <c r="AQ79">
        <v>0</v>
      </c>
      <c r="AR79">
        <f t="shared" si="36"/>
        <v>0</v>
      </c>
      <c r="AS79">
        <v>0</v>
      </c>
      <c r="AT79">
        <f t="shared" si="37"/>
        <v>6</v>
      </c>
      <c r="AU79">
        <f t="shared" si="38"/>
        <v>0</v>
      </c>
      <c r="AV79" t="s">
        <v>20</v>
      </c>
      <c r="AW79">
        <v>0</v>
      </c>
      <c r="AX79">
        <v>0</v>
      </c>
      <c r="AY79">
        <v>0</v>
      </c>
      <c r="AZ79">
        <f t="shared" si="39"/>
        <v>0</v>
      </c>
      <c r="BA79">
        <v>0</v>
      </c>
      <c r="BB79">
        <f t="shared" si="40"/>
        <v>0</v>
      </c>
      <c r="BC79">
        <v>0</v>
      </c>
      <c r="BD79">
        <f t="shared" si="41"/>
        <v>7</v>
      </c>
      <c r="BE79">
        <f t="shared" si="42"/>
        <v>0</v>
      </c>
      <c r="BF79" t="s">
        <v>21</v>
      </c>
      <c r="BG79">
        <v>0</v>
      </c>
      <c r="BH79">
        <v>0</v>
      </c>
      <c r="BI79">
        <v>0</v>
      </c>
      <c r="BJ79">
        <f t="shared" si="43"/>
        <v>0</v>
      </c>
      <c r="BK79">
        <v>0</v>
      </c>
      <c r="BL79">
        <f t="shared" si="44"/>
        <v>0</v>
      </c>
      <c r="BM79">
        <v>0</v>
      </c>
      <c r="BN79">
        <f t="shared" si="45"/>
        <v>5</v>
      </c>
      <c r="BO79">
        <f t="shared" si="46"/>
        <v>0</v>
      </c>
      <c r="BP79" t="s">
        <v>22</v>
      </c>
      <c r="BQ79">
        <v>0</v>
      </c>
      <c r="BR79">
        <v>0</v>
      </c>
      <c r="BS79">
        <v>0</v>
      </c>
      <c r="BT79">
        <f t="shared" si="47"/>
        <v>0</v>
      </c>
      <c r="BU79">
        <v>0</v>
      </c>
      <c r="BV79">
        <f t="shared" si="48"/>
        <v>0</v>
      </c>
      <c r="BW79">
        <v>0</v>
      </c>
      <c r="BX79">
        <f t="shared" si="49"/>
        <v>5</v>
      </c>
      <c r="BY79">
        <f t="shared" si="50"/>
        <v>0</v>
      </c>
      <c r="BZ79" t="s">
        <v>23</v>
      </c>
      <c r="CA79">
        <v>0</v>
      </c>
    </row>
    <row r="80" spans="1:79" ht="17.25" customHeight="1" x14ac:dyDescent="0.3">
      <c r="A80" s="2">
        <v>44559</v>
      </c>
      <c r="B80" t="s">
        <v>182</v>
      </c>
      <c r="C80" t="s">
        <v>183</v>
      </c>
      <c r="D80" t="s">
        <v>27</v>
      </c>
      <c r="E80" t="s">
        <v>4</v>
      </c>
      <c r="F80">
        <v>855</v>
      </c>
      <c r="G80">
        <v>0</v>
      </c>
      <c r="H80">
        <v>0</v>
      </c>
      <c r="I80">
        <v>0</v>
      </c>
      <c r="J80">
        <f t="shared" si="27"/>
        <v>855</v>
      </c>
      <c r="K80">
        <v>0</v>
      </c>
      <c r="L80">
        <f t="shared" si="28"/>
        <v>855</v>
      </c>
      <c r="M80">
        <v>11</v>
      </c>
      <c r="N80">
        <v>1</v>
      </c>
      <c r="O80">
        <f t="shared" si="29"/>
        <v>77.727272727272734</v>
      </c>
      <c r="P80" t="s">
        <v>15</v>
      </c>
      <c r="Q80">
        <v>229</v>
      </c>
      <c r="R80">
        <v>0</v>
      </c>
      <c r="S80">
        <v>0</v>
      </c>
      <c r="T80">
        <v>0</v>
      </c>
      <c r="U80">
        <f t="shared" si="30"/>
        <v>229</v>
      </c>
      <c r="V80">
        <v>0</v>
      </c>
      <c r="W80">
        <f t="shared" si="31"/>
        <v>229</v>
      </c>
      <c r="X80">
        <v>4</v>
      </c>
      <c r="Y80">
        <v>2</v>
      </c>
      <c r="Z80">
        <f t="shared" si="32"/>
        <v>57.25</v>
      </c>
      <c r="AA80" t="s">
        <v>16</v>
      </c>
      <c r="AB80">
        <v>6729</v>
      </c>
      <c r="AC80">
        <v>0</v>
      </c>
      <c r="AE80">
        <v>-363</v>
      </c>
      <c r="AF80">
        <f t="shared" si="33"/>
        <v>6366</v>
      </c>
      <c r="AG80">
        <v>0</v>
      </c>
      <c r="AH80">
        <f t="shared" si="34"/>
        <v>6366</v>
      </c>
      <c r="AI80">
        <v>61</v>
      </c>
      <c r="AJ80">
        <f t="shared" si="35"/>
        <v>6</v>
      </c>
      <c r="AK80">
        <f t="shared" si="51"/>
        <v>104.36065573770492</v>
      </c>
      <c r="AL80" t="s">
        <v>19</v>
      </c>
      <c r="AM80">
        <v>1514</v>
      </c>
      <c r="AN80">
        <v>0</v>
      </c>
      <c r="AO80">
        <v>-49</v>
      </c>
      <c r="AP80">
        <f t="shared" si="26"/>
        <v>1465</v>
      </c>
      <c r="AQ80">
        <v>0</v>
      </c>
      <c r="AR80">
        <f t="shared" si="36"/>
        <v>1465</v>
      </c>
      <c r="AS80">
        <v>17</v>
      </c>
      <c r="AT80">
        <f t="shared" si="37"/>
        <v>6</v>
      </c>
      <c r="AU80">
        <f t="shared" si="38"/>
        <v>86.17647058823529</v>
      </c>
      <c r="AV80" t="s">
        <v>20</v>
      </c>
      <c r="AW80">
        <v>728</v>
      </c>
      <c r="AX80">
        <v>0</v>
      </c>
      <c r="AY80">
        <v>0</v>
      </c>
      <c r="AZ80">
        <f t="shared" si="39"/>
        <v>728</v>
      </c>
      <c r="BA80">
        <v>0</v>
      </c>
      <c r="BB80">
        <f t="shared" si="40"/>
        <v>728</v>
      </c>
      <c r="BC80">
        <v>10</v>
      </c>
      <c r="BD80">
        <f t="shared" si="41"/>
        <v>7</v>
      </c>
      <c r="BE80">
        <f t="shared" si="42"/>
        <v>72.8</v>
      </c>
      <c r="BF80" t="s">
        <v>21</v>
      </c>
      <c r="BG80">
        <v>987</v>
      </c>
      <c r="BH80">
        <v>0</v>
      </c>
      <c r="BI80">
        <v>0</v>
      </c>
      <c r="BJ80">
        <f t="shared" si="43"/>
        <v>987</v>
      </c>
      <c r="BK80">
        <v>0</v>
      </c>
      <c r="BL80">
        <f t="shared" si="44"/>
        <v>987</v>
      </c>
      <c r="BM80">
        <v>15</v>
      </c>
      <c r="BN80">
        <v>71</v>
      </c>
      <c r="BO80">
        <f t="shared" si="46"/>
        <v>65.8</v>
      </c>
      <c r="BP80" t="s">
        <v>22</v>
      </c>
      <c r="BQ80">
        <v>398</v>
      </c>
      <c r="BR80">
        <v>0</v>
      </c>
      <c r="BS80">
        <v>0</v>
      </c>
      <c r="BT80">
        <f t="shared" si="47"/>
        <v>398</v>
      </c>
      <c r="BU80">
        <v>0</v>
      </c>
      <c r="BV80">
        <f t="shared" si="48"/>
        <v>398</v>
      </c>
      <c r="BW80">
        <v>4</v>
      </c>
      <c r="BX80">
        <f t="shared" si="49"/>
        <v>5</v>
      </c>
      <c r="BY80">
        <f t="shared" si="50"/>
        <v>99.5</v>
      </c>
      <c r="BZ80" t="s">
        <v>23</v>
      </c>
      <c r="CA80">
        <v>0</v>
      </c>
    </row>
    <row r="81" spans="1:79" ht="17.25" customHeight="1" x14ac:dyDescent="0.3">
      <c r="A81" s="2">
        <v>44559</v>
      </c>
      <c r="B81" t="s">
        <v>184</v>
      </c>
      <c r="C81" t="s">
        <v>185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72</v>
      </c>
      <c r="N81">
        <v>1</v>
      </c>
      <c r="O81">
        <f t="shared" si="29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12</v>
      </c>
      <c r="Y81">
        <v>2</v>
      </c>
      <c r="Z81">
        <f t="shared" si="32"/>
        <v>0</v>
      </c>
      <c r="AA81" t="s">
        <v>16</v>
      </c>
      <c r="AB81">
        <v>0</v>
      </c>
      <c r="AC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37</v>
      </c>
      <c r="AJ81">
        <f t="shared" si="35"/>
        <v>6</v>
      </c>
      <c r="AK81">
        <f>IFERROR(AH81/AI81,0)</f>
        <v>0</v>
      </c>
      <c r="AL81" t="s">
        <v>19</v>
      </c>
      <c r="AM81">
        <v>0</v>
      </c>
      <c r="AN81">
        <v>0</v>
      </c>
      <c r="AO81">
        <v>0</v>
      </c>
      <c r="AP81">
        <f t="shared" si="26"/>
        <v>0</v>
      </c>
      <c r="AQ81">
        <v>0</v>
      </c>
      <c r="AR81">
        <f t="shared" si="36"/>
        <v>0</v>
      </c>
      <c r="AS81">
        <v>6</v>
      </c>
      <c r="AT81">
        <f t="shared" si="37"/>
        <v>6</v>
      </c>
      <c r="AU81">
        <f t="shared" si="38"/>
        <v>0</v>
      </c>
      <c r="AV81" t="s">
        <v>20</v>
      </c>
      <c r="AW81">
        <v>0</v>
      </c>
      <c r="AX81">
        <v>0</v>
      </c>
      <c r="AY81">
        <v>0</v>
      </c>
      <c r="AZ81">
        <f t="shared" si="39"/>
        <v>0</v>
      </c>
      <c r="BA81">
        <v>0</v>
      </c>
      <c r="BB81">
        <f t="shared" si="40"/>
        <v>0</v>
      </c>
      <c r="BC81">
        <v>8</v>
      </c>
      <c r="BD81">
        <f t="shared" si="41"/>
        <v>7</v>
      </c>
      <c r="BE81">
        <f t="shared" si="42"/>
        <v>0</v>
      </c>
      <c r="BF81" t="s">
        <v>21</v>
      </c>
      <c r="BG81">
        <v>0</v>
      </c>
      <c r="BH81">
        <v>0</v>
      </c>
      <c r="BI81">
        <v>0</v>
      </c>
      <c r="BJ81">
        <f t="shared" si="43"/>
        <v>0</v>
      </c>
      <c r="BK81">
        <v>0</v>
      </c>
      <c r="BL81">
        <f t="shared" si="44"/>
        <v>0</v>
      </c>
      <c r="BM81">
        <v>34</v>
      </c>
      <c r="BN81">
        <f t="shared" si="45"/>
        <v>5</v>
      </c>
      <c r="BO81">
        <f t="shared" si="46"/>
        <v>0</v>
      </c>
      <c r="BP81" t="s">
        <v>22</v>
      </c>
      <c r="BQ81">
        <v>0</v>
      </c>
      <c r="BR81">
        <v>0</v>
      </c>
      <c r="BS81">
        <v>0</v>
      </c>
      <c r="BT81">
        <f t="shared" si="47"/>
        <v>0</v>
      </c>
      <c r="BU81">
        <v>0</v>
      </c>
      <c r="BV81">
        <f t="shared" si="48"/>
        <v>0</v>
      </c>
      <c r="BW81">
        <v>6</v>
      </c>
      <c r="BX81">
        <f t="shared" si="49"/>
        <v>5</v>
      </c>
      <c r="BY81">
        <f t="shared" si="50"/>
        <v>0</v>
      </c>
      <c r="BZ81" t="s">
        <v>23</v>
      </c>
      <c r="CA81">
        <v>0</v>
      </c>
    </row>
    <row r="82" spans="1:79" ht="17.25" customHeight="1" x14ac:dyDescent="0.3">
      <c r="A82" s="2">
        <v>44559</v>
      </c>
      <c r="B82" t="s">
        <v>186</v>
      </c>
      <c r="C82" t="s">
        <v>187</v>
      </c>
      <c r="D82" t="s">
        <v>27</v>
      </c>
      <c r="E82" t="s">
        <v>4</v>
      </c>
      <c r="F82">
        <v>127</v>
      </c>
      <c r="G82">
        <v>0</v>
      </c>
      <c r="H82">
        <v>0</v>
      </c>
      <c r="I82">
        <v>-117</v>
      </c>
      <c r="J82">
        <f t="shared" si="27"/>
        <v>10</v>
      </c>
      <c r="K82">
        <v>0</v>
      </c>
      <c r="L82">
        <f t="shared" si="28"/>
        <v>10</v>
      </c>
      <c r="M82">
        <v>13</v>
      </c>
      <c r="N82">
        <v>1</v>
      </c>
      <c r="O82">
        <f t="shared" si="29"/>
        <v>0.76923076923076927</v>
      </c>
      <c r="P82" t="s">
        <v>15</v>
      </c>
      <c r="Q82">
        <v>135</v>
      </c>
      <c r="R82">
        <v>0</v>
      </c>
      <c r="S82">
        <v>0</v>
      </c>
      <c r="T82">
        <v>0</v>
      </c>
      <c r="U82">
        <f t="shared" si="30"/>
        <v>135</v>
      </c>
      <c r="V82">
        <v>0</v>
      </c>
      <c r="W82">
        <f t="shared" si="31"/>
        <v>135</v>
      </c>
      <c r="X82">
        <v>4</v>
      </c>
      <c r="Y82">
        <v>2</v>
      </c>
      <c r="Z82">
        <f t="shared" si="32"/>
        <v>33.75</v>
      </c>
      <c r="AA82" t="s">
        <v>16</v>
      </c>
      <c r="AB82">
        <v>692</v>
      </c>
      <c r="AC82">
        <v>0</v>
      </c>
      <c r="AE82">
        <v>-26</v>
      </c>
      <c r="AF82">
        <f t="shared" si="33"/>
        <v>666</v>
      </c>
      <c r="AG82">
        <v>0</v>
      </c>
      <c r="AH82">
        <f t="shared" si="34"/>
        <v>666</v>
      </c>
      <c r="AI82">
        <v>17</v>
      </c>
      <c r="AJ82">
        <f t="shared" si="35"/>
        <v>6</v>
      </c>
      <c r="AK82">
        <f t="shared" si="51"/>
        <v>39.176470588235297</v>
      </c>
      <c r="AL82" t="s">
        <v>19</v>
      </c>
      <c r="AM82">
        <v>202</v>
      </c>
      <c r="AN82">
        <v>0</v>
      </c>
      <c r="AO82">
        <v>-13</v>
      </c>
      <c r="AP82">
        <f t="shared" si="26"/>
        <v>189</v>
      </c>
      <c r="AQ82">
        <v>0</v>
      </c>
      <c r="AR82">
        <f t="shared" si="36"/>
        <v>189</v>
      </c>
      <c r="AS82">
        <v>4</v>
      </c>
      <c r="AT82">
        <f t="shared" si="37"/>
        <v>6</v>
      </c>
      <c r="AU82">
        <f>IFERROR(AR82/AS82,0)</f>
        <v>47.25</v>
      </c>
      <c r="AV82" t="s">
        <v>20</v>
      </c>
      <c r="AW82">
        <v>238</v>
      </c>
      <c r="AX82">
        <v>0</v>
      </c>
      <c r="AY82">
        <v>0</v>
      </c>
      <c r="AZ82">
        <f t="shared" si="39"/>
        <v>238</v>
      </c>
      <c r="BA82">
        <v>0</v>
      </c>
      <c r="BB82">
        <f t="shared" si="40"/>
        <v>238</v>
      </c>
      <c r="BC82">
        <v>3</v>
      </c>
      <c r="BD82">
        <f t="shared" si="41"/>
        <v>7</v>
      </c>
      <c r="BE82">
        <f t="shared" si="42"/>
        <v>79.333333333333329</v>
      </c>
      <c r="BF82" t="s">
        <v>21</v>
      </c>
      <c r="BG82">
        <v>557</v>
      </c>
      <c r="BH82">
        <v>0</v>
      </c>
      <c r="BI82">
        <v>0</v>
      </c>
      <c r="BJ82">
        <f t="shared" si="43"/>
        <v>557</v>
      </c>
      <c r="BK82">
        <v>0</v>
      </c>
      <c r="BL82">
        <f t="shared" si="44"/>
        <v>557</v>
      </c>
      <c r="BM82">
        <v>5</v>
      </c>
      <c r="BN82">
        <f t="shared" si="45"/>
        <v>5</v>
      </c>
      <c r="BO82">
        <f t="shared" si="46"/>
        <v>111.4</v>
      </c>
      <c r="BP82" t="s">
        <v>22</v>
      </c>
      <c r="BQ82">
        <v>288</v>
      </c>
      <c r="BR82">
        <v>0</v>
      </c>
      <c r="BS82">
        <v>-12</v>
      </c>
      <c r="BT82">
        <f t="shared" si="47"/>
        <v>276</v>
      </c>
      <c r="BU82">
        <v>0</v>
      </c>
      <c r="BV82">
        <f t="shared" si="48"/>
        <v>276</v>
      </c>
      <c r="BW82">
        <v>2</v>
      </c>
      <c r="BX82">
        <f t="shared" si="49"/>
        <v>5</v>
      </c>
      <c r="BY82">
        <f t="shared" si="50"/>
        <v>138</v>
      </c>
      <c r="BZ82" t="s">
        <v>23</v>
      </c>
      <c r="CA82">
        <v>0</v>
      </c>
    </row>
    <row r="83" spans="1:79" ht="18.600000000000001" customHeight="1" x14ac:dyDescent="0.3">
      <c r="A83" s="2">
        <v>44559</v>
      </c>
      <c r="B83" t="s">
        <v>188</v>
      </c>
      <c r="C83" t="s">
        <v>189</v>
      </c>
      <c r="D83" t="s">
        <v>27</v>
      </c>
      <c r="E83" t="s">
        <v>4</v>
      </c>
      <c r="F83">
        <v>792</v>
      </c>
      <c r="G83">
        <v>0</v>
      </c>
      <c r="H83">
        <v>0</v>
      </c>
      <c r="I83">
        <v>0</v>
      </c>
      <c r="J83">
        <f t="shared" si="27"/>
        <v>792</v>
      </c>
      <c r="K83">
        <v>0</v>
      </c>
      <c r="L83">
        <f t="shared" si="28"/>
        <v>792</v>
      </c>
      <c r="M83">
        <v>13</v>
      </c>
      <c r="N83">
        <v>1</v>
      </c>
      <c r="O83">
        <f t="shared" si="29"/>
        <v>60.92307692307692</v>
      </c>
      <c r="P83" t="s">
        <v>15</v>
      </c>
      <c r="Q83">
        <v>297</v>
      </c>
      <c r="R83">
        <v>0</v>
      </c>
      <c r="S83">
        <v>0</v>
      </c>
      <c r="T83">
        <v>0</v>
      </c>
      <c r="U83">
        <f t="shared" si="30"/>
        <v>297</v>
      </c>
      <c r="V83">
        <v>0</v>
      </c>
      <c r="W83">
        <f t="shared" si="31"/>
        <v>297</v>
      </c>
      <c r="X83">
        <v>0</v>
      </c>
      <c r="Y83">
        <v>2</v>
      </c>
      <c r="Z83">
        <f t="shared" si="32"/>
        <v>0</v>
      </c>
      <c r="AA83" t="s">
        <v>16</v>
      </c>
      <c r="AB83">
        <v>85</v>
      </c>
      <c r="AC83">
        <v>0</v>
      </c>
      <c r="AE83">
        <v>0</v>
      </c>
      <c r="AF83">
        <f t="shared" si="33"/>
        <v>85</v>
      </c>
      <c r="AG83">
        <v>0</v>
      </c>
      <c r="AH83">
        <f t="shared" si="34"/>
        <v>85</v>
      </c>
      <c r="AI83">
        <v>13</v>
      </c>
      <c r="AJ83">
        <f t="shared" si="35"/>
        <v>6</v>
      </c>
      <c r="AK83">
        <f t="shared" si="51"/>
        <v>6.5384615384615383</v>
      </c>
      <c r="AL83" t="s">
        <v>19</v>
      </c>
      <c r="AM83">
        <v>0</v>
      </c>
      <c r="AN83">
        <v>0</v>
      </c>
      <c r="AO83">
        <v>0</v>
      </c>
      <c r="AP83">
        <f t="shared" si="26"/>
        <v>0</v>
      </c>
      <c r="AQ83">
        <v>0</v>
      </c>
      <c r="AR83">
        <f t="shared" si="36"/>
        <v>0</v>
      </c>
      <c r="AS83">
        <v>6</v>
      </c>
      <c r="AT83">
        <f t="shared" si="37"/>
        <v>6</v>
      </c>
      <c r="AU83">
        <f>IFERROR(AR83/AS83,0)</f>
        <v>0</v>
      </c>
      <c r="AV83" t="s">
        <v>20</v>
      </c>
      <c r="AW83">
        <v>95</v>
      </c>
      <c r="AX83">
        <v>0</v>
      </c>
      <c r="AY83">
        <v>0</v>
      </c>
      <c r="AZ83">
        <f t="shared" si="39"/>
        <v>95</v>
      </c>
      <c r="BA83">
        <v>0</v>
      </c>
      <c r="BB83">
        <f t="shared" si="40"/>
        <v>95</v>
      </c>
      <c r="BC83">
        <v>11</v>
      </c>
      <c r="BD83">
        <f t="shared" si="41"/>
        <v>7</v>
      </c>
      <c r="BE83">
        <f t="shared" si="42"/>
        <v>8.6363636363636367</v>
      </c>
      <c r="BF83" t="s">
        <v>21</v>
      </c>
      <c r="BG83">
        <v>559</v>
      </c>
      <c r="BH83">
        <v>0</v>
      </c>
      <c r="BI83">
        <v>0</v>
      </c>
      <c r="BJ83">
        <f t="shared" si="43"/>
        <v>559</v>
      </c>
      <c r="BK83">
        <v>0</v>
      </c>
      <c r="BL83">
        <f t="shared" si="44"/>
        <v>559</v>
      </c>
      <c r="BM83">
        <v>1</v>
      </c>
      <c r="BN83">
        <f t="shared" si="45"/>
        <v>5</v>
      </c>
      <c r="BO83">
        <f t="shared" si="46"/>
        <v>559</v>
      </c>
      <c r="BP83" t="s">
        <v>22</v>
      </c>
      <c r="BQ83">
        <v>253</v>
      </c>
      <c r="BR83">
        <v>0</v>
      </c>
      <c r="BS83">
        <v>0</v>
      </c>
      <c r="BT83">
        <f t="shared" si="47"/>
        <v>253</v>
      </c>
      <c r="BU83">
        <v>0</v>
      </c>
      <c r="BV83">
        <f t="shared" si="48"/>
        <v>253</v>
      </c>
      <c r="BW83">
        <v>6</v>
      </c>
      <c r="BX83">
        <f t="shared" si="49"/>
        <v>5</v>
      </c>
      <c r="BY83">
        <f t="shared" si="50"/>
        <v>42.166666666666664</v>
      </c>
      <c r="BZ83" t="s">
        <v>23</v>
      </c>
      <c r="CA83">
        <v>0</v>
      </c>
    </row>
    <row r="84" spans="1:79" ht="17.25" customHeight="1" x14ac:dyDescent="0.3"/>
    <row r="85" spans="1:79" ht="17.25" customHeight="1" x14ac:dyDescent="0.3"/>
    <row r="86" spans="1:79" ht="17.25" customHeight="1" x14ac:dyDescent="0.3"/>
    <row r="87" spans="1:79" ht="17.25" customHeight="1" x14ac:dyDescent="0.3"/>
    <row r="88" spans="1:79" ht="17.25" customHeight="1" x14ac:dyDescent="0.3"/>
    <row r="89" spans="1:79" ht="17.25" customHeight="1" x14ac:dyDescent="0.3"/>
    <row r="90" spans="1:79" ht="17.25" customHeight="1" x14ac:dyDescent="0.3"/>
    <row r="91" spans="1:79" ht="17.25" customHeight="1" x14ac:dyDescent="0.3"/>
    <row r="92" spans="1:79" ht="17.25" customHeight="1" x14ac:dyDescent="0.3">
      <c r="BQ92" t="s">
        <v>190</v>
      </c>
    </row>
    <row r="93" spans="1:79" ht="17.25" customHeight="1" x14ac:dyDescent="0.3"/>
    <row r="94" spans="1:79" ht="17.25" customHeight="1" x14ac:dyDescent="0.3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905F-17C8-4F02-980A-DADC55925855}">
  <dimension ref="A1:CA83"/>
  <sheetViews>
    <sheetView zoomScale="85" zoomScaleNormal="85" workbookViewId="0">
      <pane ySplit="1" topLeftCell="A58" activePane="bottomLeft" state="frozen"/>
      <selection activeCell="C12" sqref="C12"/>
      <selection pane="bottomLeft" activeCell="C12" sqref="C12"/>
    </sheetView>
  </sheetViews>
  <sheetFormatPr defaultColWidth="9.6640625" defaultRowHeight="17.25" customHeight="1" x14ac:dyDescent="0.3"/>
  <cols>
    <col min="1" max="1" width="16.6640625" customWidth="1"/>
    <col min="2" max="2" width="11.6640625" customWidth="1"/>
    <col min="3" max="3" width="23.33203125" bestFit="1" customWidth="1"/>
    <col min="4" max="4" width="7" bestFit="1" customWidth="1"/>
    <col min="5" max="5" width="10.33203125" bestFit="1" customWidth="1"/>
    <col min="6" max="6" width="12.88671875" bestFit="1" customWidth="1"/>
    <col min="7" max="7" width="5.109375" bestFit="1" customWidth="1"/>
    <col min="8" max="8" width="4.77734375" bestFit="1" customWidth="1"/>
    <col min="9" max="9" width="22.88671875" bestFit="1" customWidth="1"/>
    <col min="10" max="10" width="6.109375" bestFit="1" customWidth="1"/>
    <col min="11" max="11" width="9" bestFit="1" customWidth="1"/>
    <col min="12" max="12" width="9.6640625" bestFit="1" customWidth="1"/>
    <col min="13" max="13" width="10.5546875" bestFit="1" customWidth="1"/>
    <col min="14" max="14" width="14" bestFit="1" customWidth="1"/>
    <col min="15" max="15" width="12.77734375" bestFit="1" customWidth="1"/>
    <col min="16" max="16" width="12.77734375" customWidth="1"/>
    <col min="17" max="17" width="14.33203125" bestFit="1" customWidth="1"/>
    <col min="18" max="18" width="5.109375" bestFit="1" customWidth="1"/>
    <col min="19" max="19" width="4.77734375" bestFit="1" customWidth="1"/>
    <col min="20" max="20" width="22.88671875" bestFit="1" customWidth="1"/>
    <col min="21" max="21" width="5.21875" bestFit="1" customWidth="1"/>
    <col min="22" max="22" width="9" bestFit="1" customWidth="1"/>
    <col min="23" max="23" width="9.6640625" bestFit="1" customWidth="1"/>
    <col min="24" max="24" width="10.5546875" bestFit="1" customWidth="1"/>
    <col min="25" max="25" width="14" bestFit="1" customWidth="1"/>
    <col min="26" max="26" width="12.77734375" bestFit="1" customWidth="1"/>
    <col min="27" max="27" width="12.77734375" customWidth="1"/>
    <col min="28" max="28" width="11.33203125" customWidth="1"/>
    <col min="29" max="29" width="8.88671875" bestFit="1" customWidth="1"/>
    <col min="30" max="30" width="21.6640625" customWidth="1"/>
    <col min="31" max="31" width="22.88671875" bestFit="1" customWidth="1"/>
    <col min="32" max="32" width="7.21875" bestFit="1" customWidth="1"/>
    <col min="33" max="33" width="9" bestFit="1" customWidth="1"/>
    <col min="34" max="34" width="9.6640625" bestFit="1" customWidth="1"/>
    <col min="35" max="35" width="10.5546875" bestFit="1" customWidth="1"/>
    <col min="36" max="36" width="14" bestFit="1" customWidth="1"/>
    <col min="37" max="37" width="12.77734375" bestFit="1" customWidth="1"/>
    <col min="38" max="38" width="12.77734375" customWidth="1"/>
    <col min="39" max="39" width="15" bestFit="1" customWidth="1"/>
    <col min="40" max="40" width="6.109375" bestFit="1" customWidth="1"/>
    <col min="41" max="41" width="22.88671875" bestFit="1" customWidth="1"/>
    <col min="42" max="42" width="6.109375" bestFit="1" customWidth="1"/>
    <col min="43" max="43" width="9" bestFit="1" customWidth="1"/>
    <col min="44" max="44" width="9.6640625" bestFit="1" customWidth="1"/>
    <col min="45" max="45" width="10.5546875" bestFit="1" customWidth="1"/>
    <col min="46" max="46" width="14" bestFit="1" customWidth="1"/>
    <col min="47" max="47" width="12.77734375" bestFit="1" customWidth="1"/>
    <col min="48" max="48" width="12.77734375" customWidth="1"/>
    <col min="49" max="49" width="14.109375" bestFit="1" customWidth="1"/>
    <col min="50" max="50" width="6.109375" bestFit="1" customWidth="1"/>
    <col min="51" max="51" width="22.88671875" bestFit="1" customWidth="1"/>
    <col min="52" max="52" width="7.21875" bestFit="1" customWidth="1"/>
    <col min="53" max="53" width="9" bestFit="1" customWidth="1"/>
    <col min="54" max="54" width="9.6640625" bestFit="1" customWidth="1"/>
    <col min="55" max="55" width="10.5546875" bestFit="1" customWidth="1"/>
    <col min="56" max="56" width="14" bestFit="1" customWidth="1"/>
    <col min="57" max="57" width="12.77734375" bestFit="1" customWidth="1"/>
    <col min="58" max="58" width="13.88671875" bestFit="1" customWidth="1"/>
    <col min="59" max="59" width="16.44140625" bestFit="1" customWidth="1"/>
    <col min="60" max="60" width="5.109375" bestFit="1" customWidth="1"/>
    <col min="61" max="61" width="22.88671875" bestFit="1" customWidth="1"/>
    <col min="62" max="62" width="6.109375" bestFit="1" customWidth="1"/>
    <col min="63" max="63" width="9" bestFit="1" customWidth="1"/>
    <col min="64" max="64" width="9.6640625" bestFit="1" customWidth="1"/>
    <col min="65" max="65" width="10.5546875" bestFit="1" customWidth="1"/>
    <col min="66" max="66" width="14" bestFit="1" customWidth="1"/>
    <col min="67" max="67" width="12.77734375" bestFit="1" customWidth="1"/>
    <col min="68" max="68" width="12.77734375" customWidth="1"/>
    <col min="69" max="69" width="14.44140625" bestFit="1" customWidth="1"/>
    <col min="70" max="70" width="5.109375" bestFit="1" customWidth="1"/>
    <col min="71" max="71" width="22.88671875" bestFit="1" customWidth="1"/>
    <col min="72" max="72" width="6.109375" bestFit="1" customWidth="1"/>
    <col min="73" max="73" width="9" bestFit="1" customWidth="1"/>
    <col min="74" max="74" width="9.6640625" bestFit="1" customWidth="1"/>
    <col min="75" max="75" width="10.5546875" bestFit="1" customWidth="1"/>
    <col min="76" max="76" width="14" bestFit="1" customWidth="1"/>
    <col min="77" max="77" width="12.77734375" bestFit="1" customWidth="1"/>
    <col min="78" max="78" width="12.77734375" customWidth="1"/>
    <col min="79" max="79" width="15.21875" style="6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44560</v>
      </c>
      <c r="B2" t="s">
        <v>25</v>
      </c>
      <c r="C2" t="s">
        <v>26</v>
      </c>
      <c r="D2" t="s">
        <v>27</v>
      </c>
      <c r="E2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P2" t="s">
        <v>15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A2" t="s">
        <v>16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 t="shared" ref="AK2:AK65" si="9">IFERROR(AH2/AI2,0)</f>
        <v>0</v>
      </c>
      <c r="AL2" t="s">
        <v>19</v>
      </c>
      <c r="AM2">
        <v>0</v>
      </c>
      <c r="AN2">
        <v>0</v>
      </c>
      <c r="AO2">
        <v>0</v>
      </c>
      <c r="AP2">
        <f t="shared" ref="AP2:AP65" si="10">SUM(AM2:AO2)</f>
        <v>0</v>
      </c>
      <c r="AQ2">
        <v>0</v>
      </c>
      <c r="AR2">
        <f t="shared" ref="AR2:AR65" si="11">SUM(AP2:AQ2)</f>
        <v>0</v>
      </c>
      <c r="AS2">
        <v>5</v>
      </c>
      <c r="AT2">
        <f t="shared" ref="AT2:AT65" si="12">4+2</f>
        <v>6</v>
      </c>
      <c r="AU2">
        <f t="shared" ref="AU2:AU65" si="13">IFERROR(AR2/AS2,0)</f>
        <v>0</v>
      </c>
      <c r="AV2" t="s">
        <v>20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4</v>
      </c>
      <c r="BD2">
        <f t="shared" ref="BD2:BD65" si="16">5+2</f>
        <v>7</v>
      </c>
      <c r="BE2">
        <f t="shared" ref="BE2:BE65" si="17">IFERROR(BB2/BC2,0)</f>
        <v>0</v>
      </c>
      <c r="BF2" t="s">
        <v>21</v>
      </c>
      <c r="BG2">
        <v>0</v>
      </c>
      <c r="BH2">
        <v>0</v>
      </c>
      <c r="BI2">
        <v>0</v>
      </c>
      <c r="BJ2">
        <f t="shared" ref="BJ2:BJ65" si="18">SUM(BG2:BI2)</f>
        <v>0</v>
      </c>
      <c r="BK2">
        <v>0</v>
      </c>
      <c r="BL2">
        <f t="shared" ref="BL2:BL65" si="19">SUM(BJ2:BK2)</f>
        <v>0</v>
      </c>
      <c r="BM2">
        <v>2</v>
      </c>
      <c r="BN2">
        <f t="shared" ref="BN2:BN65" si="20">3+2</f>
        <v>5</v>
      </c>
      <c r="BO2">
        <f t="shared" ref="BO2:BO65" si="21">IFERROR(BL2/BM2,0)</f>
        <v>0</v>
      </c>
      <c r="BP2" t="s">
        <v>22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0</v>
      </c>
      <c r="BX2">
        <f t="shared" ref="BX2:BX65" si="24">3+2</f>
        <v>5</v>
      </c>
      <c r="BY2">
        <f t="shared" ref="BY2:BY65" si="25">IFERROR(BV2/BW2,0)</f>
        <v>0</v>
      </c>
      <c r="BZ2" t="s">
        <v>23</v>
      </c>
      <c r="CA2" s="6">
        <v>0</v>
      </c>
    </row>
    <row r="3" spans="1:79" ht="17.25" customHeight="1" x14ac:dyDescent="0.3">
      <c r="A3" s="2">
        <v>44560</v>
      </c>
      <c r="B3" t="s">
        <v>28</v>
      </c>
      <c r="C3" t="s">
        <v>29</v>
      </c>
      <c r="D3" t="s">
        <v>27</v>
      </c>
      <c r="E3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P3" t="s">
        <v>15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A3" t="s">
        <v>16</v>
      </c>
      <c r="AB3">
        <v>0</v>
      </c>
      <c r="AC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si="9"/>
        <v>0</v>
      </c>
      <c r="AL3" t="s">
        <v>19</v>
      </c>
      <c r="AM3">
        <v>0</v>
      </c>
      <c r="AN3">
        <v>0</v>
      </c>
      <c r="AO3">
        <v>0</v>
      </c>
      <c r="AP3">
        <f t="shared" si="10"/>
        <v>0</v>
      </c>
      <c r="AQ3">
        <v>0</v>
      </c>
      <c r="AR3">
        <f t="shared" si="11"/>
        <v>0</v>
      </c>
      <c r="AS3">
        <v>9</v>
      </c>
      <c r="AT3">
        <f t="shared" si="12"/>
        <v>6</v>
      </c>
      <c r="AU3">
        <f t="shared" si="13"/>
        <v>0</v>
      </c>
      <c r="AV3" t="s">
        <v>20</v>
      </c>
      <c r="AW3">
        <v>0</v>
      </c>
      <c r="AX3">
        <v>0</v>
      </c>
      <c r="AY3">
        <v>0</v>
      </c>
      <c r="AZ3">
        <f t="shared" si="14"/>
        <v>0</v>
      </c>
      <c r="BA3">
        <v>0</v>
      </c>
      <c r="BB3">
        <f t="shared" si="15"/>
        <v>0</v>
      </c>
      <c r="BC3">
        <v>14</v>
      </c>
      <c r="BD3">
        <f t="shared" si="16"/>
        <v>7</v>
      </c>
      <c r="BE3">
        <f t="shared" si="17"/>
        <v>0</v>
      </c>
      <c r="BF3" t="s">
        <v>21</v>
      </c>
      <c r="BG3">
        <v>67</v>
      </c>
      <c r="BH3">
        <v>0</v>
      </c>
      <c r="BI3">
        <v>0</v>
      </c>
      <c r="BJ3">
        <f t="shared" si="18"/>
        <v>67</v>
      </c>
      <c r="BK3">
        <v>0</v>
      </c>
      <c r="BL3">
        <f t="shared" si="19"/>
        <v>67</v>
      </c>
      <c r="BM3">
        <v>6</v>
      </c>
      <c r="BN3">
        <f t="shared" si="20"/>
        <v>5</v>
      </c>
      <c r="BO3">
        <f t="shared" si="21"/>
        <v>11.166666666666666</v>
      </c>
      <c r="BP3" t="s">
        <v>22</v>
      </c>
      <c r="BQ3">
        <v>0</v>
      </c>
      <c r="BR3">
        <v>0</v>
      </c>
      <c r="BS3">
        <v>0</v>
      </c>
      <c r="BT3">
        <f t="shared" si="22"/>
        <v>0</v>
      </c>
      <c r="BU3">
        <v>0</v>
      </c>
      <c r="BV3">
        <f t="shared" si="23"/>
        <v>0</v>
      </c>
      <c r="BW3">
        <v>11</v>
      </c>
      <c r="BX3">
        <f t="shared" si="24"/>
        <v>5</v>
      </c>
      <c r="BY3">
        <f t="shared" si="25"/>
        <v>0</v>
      </c>
      <c r="BZ3" t="s">
        <v>23</v>
      </c>
      <c r="CA3" s="6">
        <v>0</v>
      </c>
    </row>
    <row r="4" spans="1:79" ht="18" customHeight="1" x14ac:dyDescent="0.3">
      <c r="A4" s="2">
        <v>44560</v>
      </c>
      <c r="B4" t="s">
        <v>30</v>
      </c>
      <c r="C4" t="s">
        <v>31</v>
      </c>
      <c r="D4" t="s">
        <v>27</v>
      </c>
      <c r="E4" t="s">
        <v>4</v>
      </c>
      <c r="F4">
        <v>184</v>
      </c>
      <c r="G4">
        <v>0</v>
      </c>
      <c r="H4">
        <v>0</v>
      </c>
      <c r="I4">
        <v>-51</v>
      </c>
      <c r="J4">
        <f t="shared" si="0"/>
        <v>133</v>
      </c>
      <c r="K4">
        <v>0</v>
      </c>
      <c r="L4">
        <f t="shared" si="1"/>
        <v>133</v>
      </c>
      <c r="M4">
        <v>8</v>
      </c>
      <c r="N4">
        <v>1</v>
      </c>
      <c r="O4">
        <f t="shared" si="2"/>
        <v>16.625</v>
      </c>
      <c r="P4" t="s">
        <v>15</v>
      </c>
      <c r="Q4">
        <v>316</v>
      </c>
      <c r="R4">
        <v>0</v>
      </c>
      <c r="S4">
        <v>0</v>
      </c>
      <c r="T4">
        <v>0</v>
      </c>
      <c r="U4">
        <f t="shared" si="3"/>
        <v>316</v>
      </c>
      <c r="V4">
        <v>0</v>
      </c>
      <c r="W4">
        <f t="shared" si="4"/>
        <v>316</v>
      </c>
      <c r="X4">
        <v>7</v>
      </c>
      <c r="Y4">
        <v>2</v>
      </c>
      <c r="Z4">
        <f t="shared" si="5"/>
        <v>45.142857142857146</v>
      </c>
      <c r="AA4" t="s">
        <v>16</v>
      </c>
      <c r="AB4">
        <v>844</v>
      </c>
      <c r="AC4">
        <v>0</v>
      </c>
      <c r="AE4">
        <v>-28</v>
      </c>
      <c r="AF4">
        <f t="shared" si="6"/>
        <v>816</v>
      </c>
      <c r="AG4">
        <v>0</v>
      </c>
      <c r="AH4">
        <f t="shared" si="7"/>
        <v>816</v>
      </c>
      <c r="AI4">
        <v>21</v>
      </c>
      <c r="AJ4">
        <f t="shared" si="8"/>
        <v>6</v>
      </c>
      <c r="AK4">
        <f t="shared" si="9"/>
        <v>38.857142857142854</v>
      </c>
      <c r="AL4" t="s">
        <v>19</v>
      </c>
      <c r="AM4">
        <v>1087</v>
      </c>
      <c r="AN4">
        <v>165</v>
      </c>
      <c r="AO4">
        <v>-32</v>
      </c>
      <c r="AP4">
        <f t="shared" si="10"/>
        <v>1220</v>
      </c>
      <c r="AQ4">
        <v>480</v>
      </c>
      <c r="AR4">
        <f t="shared" si="11"/>
        <v>1700</v>
      </c>
      <c r="AS4">
        <v>17</v>
      </c>
      <c r="AT4">
        <f t="shared" si="12"/>
        <v>6</v>
      </c>
      <c r="AU4">
        <f t="shared" si="13"/>
        <v>100</v>
      </c>
      <c r="AV4" t="s">
        <v>20</v>
      </c>
      <c r="AW4">
        <v>159</v>
      </c>
      <c r="AX4">
        <v>0</v>
      </c>
      <c r="AY4">
        <v>0</v>
      </c>
      <c r="AZ4">
        <f t="shared" si="14"/>
        <v>159</v>
      </c>
      <c r="BA4">
        <v>160</v>
      </c>
      <c r="BB4">
        <f t="shared" si="15"/>
        <v>319</v>
      </c>
      <c r="BC4">
        <v>4</v>
      </c>
      <c r="BD4">
        <f t="shared" si="16"/>
        <v>7</v>
      </c>
      <c r="BE4">
        <f t="shared" si="17"/>
        <v>79.75</v>
      </c>
      <c r="BF4" t="s">
        <v>21</v>
      </c>
      <c r="BG4">
        <v>165</v>
      </c>
      <c r="BH4">
        <v>0</v>
      </c>
      <c r="BI4">
        <v>0</v>
      </c>
      <c r="BJ4">
        <f t="shared" si="18"/>
        <v>165</v>
      </c>
      <c r="BK4">
        <v>0</v>
      </c>
      <c r="BL4">
        <f t="shared" si="19"/>
        <v>165</v>
      </c>
      <c r="BM4">
        <v>3</v>
      </c>
      <c r="BN4">
        <f t="shared" si="20"/>
        <v>5</v>
      </c>
      <c r="BO4">
        <f t="shared" si="21"/>
        <v>55</v>
      </c>
      <c r="BP4" t="s">
        <v>22</v>
      </c>
      <c r="BQ4">
        <v>1982</v>
      </c>
      <c r="BR4">
        <v>0</v>
      </c>
      <c r="BS4">
        <v>-30</v>
      </c>
      <c r="BT4">
        <f t="shared" si="22"/>
        <v>1952</v>
      </c>
      <c r="BU4">
        <v>0</v>
      </c>
      <c r="BV4">
        <f t="shared" si="23"/>
        <v>1952</v>
      </c>
      <c r="BW4">
        <v>18</v>
      </c>
      <c r="BX4">
        <f t="shared" si="24"/>
        <v>5</v>
      </c>
      <c r="BY4">
        <f t="shared" si="25"/>
        <v>108.44444444444444</v>
      </c>
      <c r="BZ4" t="s">
        <v>23</v>
      </c>
      <c r="CA4" s="6">
        <v>320</v>
      </c>
    </row>
    <row r="5" spans="1:79" ht="17.25" customHeight="1" x14ac:dyDescent="0.3">
      <c r="A5" s="2">
        <v>44560</v>
      </c>
      <c r="B5" t="s">
        <v>32</v>
      </c>
      <c r="C5" t="s">
        <v>33</v>
      </c>
      <c r="D5" t="s">
        <v>27</v>
      </c>
      <c r="E5" t="s">
        <v>4</v>
      </c>
      <c r="F5">
        <v>175</v>
      </c>
      <c r="G5">
        <v>0</v>
      </c>
      <c r="H5">
        <v>0</v>
      </c>
      <c r="I5">
        <v>0</v>
      </c>
      <c r="J5">
        <f t="shared" si="0"/>
        <v>175</v>
      </c>
      <c r="K5">
        <v>0</v>
      </c>
      <c r="L5">
        <f t="shared" si="1"/>
        <v>175</v>
      </c>
      <c r="M5">
        <v>6</v>
      </c>
      <c r="N5">
        <v>1</v>
      </c>
      <c r="O5">
        <f t="shared" si="2"/>
        <v>29.166666666666668</v>
      </c>
      <c r="P5" t="s">
        <v>15</v>
      </c>
      <c r="Q5">
        <v>236</v>
      </c>
      <c r="R5">
        <v>0</v>
      </c>
      <c r="S5">
        <v>0</v>
      </c>
      <c r="T5">
        <v>0</v>
      </c>
      <c r="U5">
        <f t="shared" si="3"/>
        <v>236</v>
      </c>
      <c r="V5">
        <v>0</v>
      </c>
      <c r="W5">
        <f t="shared" si="4"/>
        <v>236</v>
      </c>
      <c r="X5">
        <v>2</v>
      </c>
      <c r="Y5">
        <v>2</v>
      </c>
      <c r="Z5">
        <f t="shared" si="5"/>
        <v>118</v>
      </c>
      <c r="AA5" t="s">
        <v>16</v>
      </c>
      <c r="AB5">
        <v>325</v>
      </c>
      <c r="AC5">
        <v>0</v>
      </c>
      <c r="AE5">
        <v>0</v>
      </c>
      <c r="AF5">
        <f t="shared" si="6"/>
        <v>325</v>
      </c>
      <c r="AG5">
        <v>160</v>
      </c>
      <c r="AH5">
        <f t="shared" si="7"/>
        <v>485</v>
      </c>
      <c r="AI5">
        <v>3</v>
      </c>
      <c r="AJ5">
        <f t="shared" si="8"/>
        <v>6</v>
      </c>
      <c r="AK5">
        <f t="shared" si="9"/>
        <v>161.66666666666666</v>
      </c>
      <c r="AL5" t="s">
        <v>19</v>
      </c>
      <c r="AM5">
        <v>430</v>
      </c>
      <c r="AN5">
        <v>25</v>
      </c>
      <c r="AO5">
        <v>0</v>
      </c>
      <c r="AP5">
        <f t="shared" si="10"/>
        <v>455</v>
      </c>
      <c r="AQ5">
        <v>0</v>
      </c>
      <c r="AR5">
        <f t="shared" si="11"/>
        <v>455</v>
      </c>
      <c r="AS5">
        <v>1</v>
      </c>
      <c r="AT5">
        <f t="shared" si="12"/>
        <v>6</v>
      </c>
      <c r="AU5">
        <f t="shared" si="13"/>
        <v>455</v>
      </c>
      <c r="AV5" t="s">
        <v>20</v>
      </c>
      <c r="AW5">
        <v>236</v>
      </c>
      <c r="AX5">
        <v>0</v>
      </c>
      <c r="AY5">
        <v>0</v>
      </c>
      <c r="AZ5">
        <f t="shared" si="14"/>
        <v>236</v>
      </c>
      <c r="BA5">
        <v>0</v>
      </c>
      <c r="BB5">
        <f t="shared" si="15"/>
        <v>236</v>
      </c>
      <c r="BC5">
        <v>1</v>
      </c>
      <c r="BD5">
        <f t="shared" si="16"/>
        <v>7</v>
      </c>
      <c r="BE5">
        <f t="shared" si="17"/>
        <v>236</v>
      </c>
      <c r="BF5" t="s">
        <v>21</v>
      </c>
      <c r="BG5">
        <v>73</v>
      </c>
      <c r="BH5">
        <v>0</v>
      </c>
      <c r="BI5">
        <v>0</v>
      </c>
      <c r="BJ5">
        <f t="shared" si="18"/>
        <v>73</v>
      </c>
      <c r="BK5">
        <v>0</v>
      </c>
      <c r="BL5">
        <f t="shared" si="19"/>
        <v>73</v>
      </c>
      <c r="BM5">
        <v>2</v>
      </c>
      <c r="BN5">
        <f t="shared" si="20"/>
        <v>5</v>
      </c>
      <c r="BO5">
        <f t="shared" si="21"/>
        <v>36.5</v>
      </c>
      <c r="BP5" t="s">
        <v>22</v>
      </c>
      <c r="BQ5">
        <v>371</v>
      </c>
      <c r="BR5">
        <v>0</v>
      </c>
      <c r="BS5">
        <v>-20</v>
      </c>
      <c r="BT5">
        <f t="shared" si="22"/>
        <v>351</v>
      </c>
      <c r="BU5">
        <v>0</v>
      </c>
      <c r="BV5">
        <f t="shared" si="23"/>
        <v>351</v>
      </c>
      <c r="BW5">
        <v>2</v>
      </c>
      <c r="BX5">
        <f t="shared" si="24"/>
        <v>5</v>
      </c>
      <c r="BY5">
        <f t="shared" si="25"/>
        <v>175.5</v>
      </c>
      <c r="BZ5" t="s">
        <v>23</v>
      </c>
      <c r="CA5" s="6">
        <v>2596</v>
      </c>
    </row>
    <row r="6" spans="1:79" ht="15.75" customHeight="1" x14ac:dyDescent="0.3">
      <c r="A6" s="2">
        <v>44560</v>
      </c>
      <c r="B6" t="s">
        <v>34</v>
      </c>
      <c r="C6" t="s">
        <v>35</v>
      </c>
      <c r="D6" t="s">
        <v>27</v>
      </c>
      <c r="E6" t="s">
        <v>4</v>
      </c>
      <c r="F6">
        <v>160</v>
      </c>
      <c r="G6">
        <v>0</v>
      </c>
      <c r="H6">
        <v>0</v>
      </c>
      <c r="I6">
        <v>0</v>
      </c>
      <c r="J6">
        <f t="shared" si="0"/>
        <v>160</v>
      </c>
      <c r="K6">
        <v>0</v>
      </c>
      <c r="L6">
        <f t="shared" si="1"/>
        <v>160</v>
      </c>
      <c r="M6">
        <v>8</v>
      </c>
      <c r="N6">
        <v>1</v>
      </c>
      <c r="O6">
        <f t="shared" si="2"/>
        <v>20</v>
      </c>
      <c r="P6" t="s">
        <v>15</v>
      </c>
      <c r="Q6">
        <v>188</v>
      </c>
      <c r="R6">
        <v>0</v>
      </c>
      <c r="S6">
        <v>0</v>
      </c>
      <c r="T6">
        <v>0</v>
      </c>
      <c r="U6">
        <f t="shared" si="3"/>
        <v>188</v>
      </c>
      <c r="V6">
        <v>0</v>
      </c>
      <c r="W6">
        <f t="shared" si="4"/>
        <v>188</v>
      </c>
      <c r="X6">
        <v>2</v>
      </c>
      <c r="Y6">
        <v>2</v>
      </c>
      <c r="Z6">
        <f t="shared" si="5"/>
        <v>94</v>
      </c>
      <c r="AA6" t="s">
        <v>16</v>
      </c>
      <c r="AB6">
        <v>439</v>
      </c>
      <c r="AC6">
        <v>0</v>
      </c>
      <c r="AE6">
        <v>0</v>
      </c>
      <c r="AF6">
        <f t="shared" si="6"/>
        <v>439</v>
      </c>
      <c r="AG6">
        <v>0</v>
      </c>
      <c r="AH6">
        <f t="shared" si="7"/>
        <v>439</v>
      </c>
      <c r="AI6">
        <v>2</v>
      </c>
      <c r="AJ6">
        <f t="shared" si="8"/>
        <v>6</v>
      </c>
      <c r="AK6">
        <f t="shared" si="9"/>
        <v>219.5</v>
      </c>
      <c r="AL6" t="s">
        <v>19</v>
      </c>
      <c r="AM6">
        <v>371</v>
      </c>
      <c r="AN6">
        <v>0</v>
      </c>
      <c r="AO6">
        <v>0</v>
      </c>
      <c r="AP6">
        <f t="shared" si="10"/>
        <v>371</v>
      </c>
      <c r="AQ6">
        <v>96</v>
      </c>
      <c r="AR6">
        <f t="shared" si="11"/>
        <v>467</v>
      </c>
      <c r="AS6">
        <v>4</v>
      </c>
      <c r="AT6">
        <f t="shared" si="12"/>
        <v>6</v>
      </c>
      <c r="AU6">
        <f t="shared" si="13"/>
        <v>116.75</v>
      </c>
      <c r="AV6" t="s">
        <v>20</v>
      </c>
      <c r="AW6">
        <v>581</v>
      </c>
      <c r="AX6">
        <v>0</v>
      </c>
      <c r="AY6">
        <v>0</v>
      </c>
      <c r="AZ6">
        <f t="shared" si="14"/>
        <v>581</v>
      </c>
      <c r="BA6">
        <v>0</v>
      </c>
      <c r="BB6">
        <f t="shared" si="15"/>
        <v>581</v>
      </c>
      <c r="BC6">
        <v>1</v>
      </c>
      <c r="BD6">
        <f t="shared" si="16"/>
        <v>7</v>
      </c>
      <c r="BE6">
        <f t="shared" si="17"/>
        <v>581</v>
      </c>
      <c r="BF6" t="s">
        <v>21</v>
      </c>
      <c r="BG6">
        <v>241</v>
      </c>
      <c r="BH6">
        <v>96</v>
      </c>
      <c r="BI6">
        <v>0</v>
      </c>
      <c r="BJ6">
        <f t="shared" si="18"/>
        <v>337</v>
      </c>
      <c r="BK6">
        <v>0</v>
      </c>
      <c r="BL6">
        <f t="shared" si="19"/>
        <v>337</v>
      </c>
      <c r="BM6">
        <v>1</v>
      </c>
      <c r="BN6">
        <f t="shared" si="20"/>
        <v>5</v>
      </c>
      <c r="BO6">
        <f t="shared" si="21"/>
        <v>337</v>
      </c>
      <c r="BP6" t="s">
        <v>22</v>
      </c>
      <c r="BQ6">
        <v>286</v>
      </c>
      <c r="BR6">
        <v>0</v>
      </c>
      <c r="BS6">
        <v>-25</v>
      </c>
      <c r="BT6">
        <f t="shared" si="22"/>
        <v>261</v>
      </c>
      <c r="BU6">
        <v>0</v>
      </c>
      <c r="BV6">
        <f t="shared" si="23"/>
        <v>261</v>
      </c>
      <c r="BW6">
        <v>3</v>
      </c>
      <c r="BX6">
        <f t="shared" si="24"/>
        <v>5</v>
      </c>
      <c r="BY6">
        <f t="shared" si="25"/>
        <v>87</v>
      </c>
      <c r="BZ6" t="s">
        <v>23</v>
      </c>
      <c r="CA6" s="6">
        <v>735</v>
      </c>
    </row>
    <row r="7" spans="1:79" ht="17.25" customHeight="1" x14ac:dyDescent="0.3">
      <c r="A7" s="2">
        <v>44560</v>
      </c>
      <c r="B7" t="s">
        <v>36</v>
      </c>
      <c r="C7" t="s">
        <v>37</v>
      </c>
      <c r="D7" t="s">
        <v>27</v>
      </c>
      <c r="E7" t="s">
        <v>4</v>
      </c>
      <c r="F7">
        <v>231</v>
      </c>
      <c r="G7">
        <v>160</v>
      </c>
      <c r="H7">
        <v>0</v>
      </c>
      <c r="I7">
        <v>-10</v>
      </c>
      <c r="J7">
        <f t="shared" si="0"/>
        <v>381</v>
      </c>
      <c r="K7">
        <v>0</v>
      </c>
      <c r="L7">
        <f t="shared" si="1"/>
        <v>381</v>
      </c>
      <c r="M7">
        <v>10</v>
      </c>
      <c r="N7">
        <v>1</v>
      </c>
      <c r="O7">
        <f t="shared" si="2"/>
        <v>38.1</v>
      </c>
      <c r="P7" t="s">
        <v>15</v>
      </c>
      <c r="Q7">
        <v>363</v>
      </c>
      <c r="R7">
        <v>0</v>
      </c>
      <c r="S7">
        <v>0</v>
      </c>
      <c r="T7">
        <v>0</v>
      </c>
      <c r="U7">
        <f t="shared" si="3"/>
        <v>363</v>
      </c>
      <c r="V7">
        <v>0</v>
      </c>
      <c r="W7">
        <f t="shared" si="4"/>
        <v>363</v>
      </c>
      <c r="X7">
        <v>2</v>
      </c>
      <c r="Y7">
        <v>2</v>
      </c>
      <c r="Z7">
        <f t="shared" si="5"/>
        <v>181.5</v>
      </c>
      <c r="AA7" t="s">
        <v>16</v>
      </c>
      <c r="AB7">
        <v>1199</v>
      </c>
      <c r="AC7">
        <v>0</v>
      </c>
      <c r="AE7">
        <v>0</v>
      </c>
      <c r="AF7">
        <f t="shared" si="6"/>
        <v>1199</v>
      </c>
      <c r="AG7">
        <v>0</v>
      </c>
      <c r="AH7">
        <f t="shared" si="7"/>
        <v>1199</v>
      </c>
      <c r="AI7">
        <v>27</v>
      </c>
      <c r="AJ7">
        <f t="shared" si="8"/>
        <v>6</v>
      </c>
      <c r="AK7">
        <f t="shared" si="9"/>
        <v>44.407407407407405</v>
      </c>
      <c r="AL7" t="s">
        <v>19</v>
      </c>
      <c r="AM7">
        <v>490</v>
      </c>
      <c r="AN7">
        <v>480</v>
      </c>
      <c r="AO7">
        <v>-72</v>
      </c>
      <c r="AP7">
        <f t="shared" si="10"/>
        <v>898</v>
      </c>
      <c r="AQ7">
        <v>0</v>
      </c>
      <c r="AR7">
        <f t="shared" si="11"/>
        <v>898</v>
      </c>
      <c r="AS7">
        <v>4</v>
      </c>
      <c r="AT7">
        <f t="shared" si="12"/>
        <v>6</v>
      </c>
      <c r="AU7">
        <f t="shared" si="13"/>
        <v>224.5</v>
      </c>
      <c r="AV7" t="s">
        <v>20</v>
      </c>
      <c r="AW7">
        <v>247</v>
      </c>
      <c r="AX7">
        <v>0</v>
      </c>
      <c r="AY7">
        <v>0</v>
      </c>
      <c r="AZ7">
        <f t="shared" si="14"/>
        <v>247</v>
      </c>
      <c r="BA7">
        <v>0</v>
      </c>
      <c r="BB7">
        <f t="shared" si="15"/>
        <v>247</v>
      </c>
      <c r="BC7">
        <v>4</v>
      </c>
      <c r="BD7">
        <f t="shared" si="16"/>
        <v>7</v>
      </c>
      <c r="BE7">
        <f t="shared" si="17"/>
        <v>61.75</v>
      </c>
      <c r="BF7" t="s">
        <v>21</v>
      </c>
      <c r="BG7">
        <v>110</v>
      </c>
      <c r="BH7">
        <v>320</v>
      </c>
      <c r="BI7">
        <v>0</v>
      </c>
      <c r="BJ7">
        <f t="shared" si="18"/>
        <v>430</v>
      </c>
      <c r="BK7">
        <v>0</v>
      </c>
      <c r="BL7">
        <f t="shared" si="19"/>
        <v>430</v>
      </c>
      <c r="BM7">
        <v>1</v>
      </c>
      <c r="BN7">
        <f t="shared" si="20"/>
        <v>5</v>
      </c>
      <c r="BO7">
        <f t="shared" si="21"/>
        <v>430</v>
      </c>
      <c r="BP7" t="s">
        <v>22</v>
      </c>
      <c r="BQ7">
        <v>1460</v>
      </c>
      <c r="BR7">
        <v>480</v>
      </c>
      <c r="BS7">
        <v>0</v>
      </c>
      <c r="BT7">
        <f t="shared" si="22"/>
        <v>1940</v>
      </c>
      <c r="BU7">
        <v>0</v>
      </c>
      <c r="BV7">
        <f t="shared" si="23"/>
        <v>1940</v>
      </c>
      <c r="BW7">
        <v>45</v>
      </c>
      <c r="BX7">
        <f t="shared" si="24"/>
        <v>5</v>
      </c>
      <c r="BY7">
        <f t="shared" si="25"/>
        <v>43.111111111111114</v>
      </c>
      <c r="BZ7" t="s">
        <v>23</v>
      </c>
      <c r="CA7" s="6">
        <v>5882</v>
      </c>
    </row>
    <row r="8" spans="1:79" ht="17.25" customHeight="1" x14ac:dyDescent="0.3">
      <c r="A8" s="2">
        <v>44560</v>
      </c>
      <c r="B8" t="s">
        <v>38</v>
      </c>
      <c r="C8" t="s">
        <v>39</v>
      </c>
      <c r="D8" t="s">
        <v>27</v>
      </c>
      <c r="E8" t="s">
        <v>4</v>
      </c>
      <c r="F8">
        <v>404</v>
      </c>
      <c r="G8">
        <v>139</v>
      </c>
      <c r="H8">
        <v>0</v>
      </c>
      <c r="I8">
        <v>0</v>
      </c>
      <c r="J8">
        <f t="shared" si="0"/>
        <v>543</v>
      </c>
      <c r="K8">
        <v>0</v>
      </c>
      <c r="L8">
        <f t="shared" si="1"/>
        <v>543</v>
      </c>
      <c r="M8">
        <v>9</v>
      </c>
      <c r="N8">
        <v>1</v>
      </c>
      <c r="O8">
        <f t="shared" si="2"/>
        <v>60.333333333333336</v>
      </c>
      <c r="P8" t="s">
        <v>15</v>
      </c>
      <c r="Q8">
        <v>220</v>
      </c>
      <c r="R8">
        <v>0</v>
      </c>
      <c r="S8">
        <v>0</v>
      </c>
      <c r="T8">
        <v>0</v>
      </c>
      <c r="U8">
        <f t="shared" si="3"/>
        <v>220</v>
      </c>
      <c r="V8">
        <v>0</v>
      </c>
      <c r="W8">
        <f t="shared" si="4"/>
        <v>220</v>
      </c>
      <c r="X8">
        <v>0</v>
      </c>
      <c r="Y8">
        <v>2</v>
      </c>
      <c r="Z8">
        <f t="shared" si="5"/>
        <v>0</v>
      </c>
      <c r="AA8" t="s">
        <v>16</v>
      </c>
      <c r="AB8">
        <v>315</v>
      </c>
      <c r="AC8">
        <v>0</v>
      </c>
      <c r="AE8">
        <v>0</v>
      </c>
      <c r="AF8">
        <f t="shared" si="6"/>
        <v>315</v>
      </c>
      <c r="AG8">
        <v>0</v>
      </c>
      <c r="AH8">
        <f t="shared" si="7"/>
        <v>315</v>
      </c>
      <c r="AI8">
        <v>1</v>
      </c>
      <c r="AJ8">
        <f t="shared" si="8"/>
        <v>6</v>
      </c>
      <c r="AK8">
        <f t="shared" si="9"/>
        <v>315</v>
      </c>
      <c r="AL8" t="s">
        <v>19</v>
      </c>
      <c r="AM8">
        <v>267</v>
      </c>
      <c r="AN8">
        <v>0</v>
      </c>
      <c r="AO8">
        <v>0</v>
      </c>
      <c r="AP8">
        <f t="shared" si="10"/>
        <v>267</v>
      </c>
      <c r="AQ8">
        <v>0</v>
      </c>
      <c r="AR8">
        <f t="shared" si="11"/>
        <v>267</v>
      </c>
      <c r="AS8">
        <v>1</v>
      </c>
      <c r="AT8">
        <f t="shared" si="12"/>
        <v>6</v>
      </c>
      <c r="AU8">
        <f t="shared" si="13"/>
        <v>267</v>
      </c>
      <c r="AV8" t="s">
        <v>20</v>
      </c>
      <c r="AW8">
        <v>266</v>
      </c>
      <c r="AX8">
        <v>0</v>
      </c>
      <c r="AY8">
        <v>0</v>
      </c>
      <c r="AZ8">
        <f t="shared" si="14"/>
        <v>266</v>
      </c>
      <c r="BA8">
        <v>0</v>
      </c>
      <c r="BB8">
        <f t="shared" si="15"/>
        <v>266</v>
      </c>
      <c r="BC8">
        <v>2</v>
      </c>
      <c r="BD8">
        <f t="shared" si="16"/>
        <v>7</v>
      </c>
      <c r="BE8">
        <f t="shared" si="17"/>
        <v>133</v>
      </c>
      <c r="BF8" t="s">
        <v>21</v>
      </c>
      <c r="BG8">
        <v>282</v>
      </c>
      <c r="BH8">
        <v>290</v>
      </c>
      <c r="BI8">
        <v>0</v>
      </c>
      <c r="BJ8">
        <f t="shared" si="18"/>
        <v>572</v>
      </c>
      <c r="BK8">
        <v>0</v>
      </c>
      <c r="BL8">
        <f t="shared" si="19"/>
        <v>572</v>
      </c>
      <c r="BM8">
        <v>1</v>
      </c>
      <c r="BN8">
        <f t="shared" si="20"/>
        <v>5</v>
      </c>
      <c r="BO8">
        <f t="shared" si="21"/>
        <v>572</v>
      </c>
      <c r="BP8" t="s">
        <v>22</v>
      </c>
      <c r="BQ8">
        <v>141</v>
      </c>
      <c r="BR8">
        <v>100</v>
      </c>
      <c r="BS8">
        <v>0</v>
      </c>
      <c r="BT8">
        <f t="shared" si="22"/>
        <v>241</v>
      </c>
      <c r="BU8">
        <v>0</v>
      </c>
      <c r="BV8">
        <f t="shared" si="23"/>
        <v>241</v>
      </c>
      <c r="BW8">
        <v>1</v>
      </c>
      <c r="BX8">
        <f t="shared" si="24"/>
        <v>5</v>
      </c>
      <c r="BY8">
        <f t="shared" si="25"/>
        <v>241</v>
      </c>
      <c r="BZ8" t="s">
        <v>23</v>
      </c>
      <c r="CA8" s="6">
        <v>8600</v>
      </c>
    </row>
    <row r="9" spans="1:79" ht="17.25" customHeight="1" x14ac:dyDescent="0.3">
      <c r="A9" s="2">
        <v>44560</v>
      </c>
      <c r="B9" t="s">
        <v>40</v>
      </c>
      <c r="C9" t="s">
        <v>41</v>
      </c>
      <c r="D9" t="s">
        <v>27</v>
      </c>
      <c r="E9" t="s">
        <v>4</v>
      </c>
      <c r="F9">
        <v>475</v>
      </c>
      <c r="G9">
        <v>97</v>
      </c>
      <c r="H9">
        <v>0</v>
      </c>
      <c r="I9">
        <v>-81</v>
      </c>
      <c r="J9">
        <f t="shared" si="0"/>
        <v>491</v>
      </c>
      <c r="K9">
        <v>0</v>
      </c>
      <c r="L9">
        <f t="shared" si="1"/>
        <v>491</v>
      </c>
      <c r="M9">
        <v>33</v>
      </c>
      <c r="N9">
        <v>1</v>
      </c>
      <c r="O9">
        <v>360</v>
      </c>
      <c r="P9" t="s">
        <v>15</v>
      </c>
      <c r="Q9">
        <v>224</v>
      </c>
      <c r="R9">
        <v>329</v>
      </c>
      <c r="S9">
        <v>0</v>
      </c>
      <c r="T9">
        <v>0</v>
      </c>
      <c r="U9">
        <f t="shared" si="3"/>
        <v>553</v>
      </c>
      <c r="V9">
        <v>0</v>
      </c>
      <c r="W9">
        <f t="shared" si="4"/>
        <v>553</v>
      </c>
      <c r="X9">
        <v>5</v>
      </c>
      <c r="Y9">
        <v>2</v>
      </c>
      <c r="Z9">
        <f t="shared" si="5"/>
        <v>110.6</v>
      </c>
      <c r="AA9" t="s">
        <v>16</v>
      </c>
      <c r="AB9">
        <v>864</v>
      </c>
      <c r="AC9">
        <v>0</v>
      </c>
      <c r="AE9">
        <v>0</v>
      </c>
      <c r="AF9">
        <f t="shared" si="6"/>
        <v>864</v>
      </c>
      <c r="AG9">
        <v>0</v>
      </c>
      <c r="AH9">
        <f t="shared" si="7"/>
        <v>864</v>
      </c>
      <c r="AI9">
        <v>5</v>
      </c>
      <c r="AJ9">
        <f t="shared" si="8"/>
        <v>6</v>
      </c>
      <c r="AK9">
        <f t="shared" si="9"/>
        <v>172.8</v>
      </c>
      <c r="AL9" t="s">
        <v>19</v>
      </c>
      <c r="AM9">
        <v>665</v>
      </c>
      <c r="AN9">
        <v>1760</v>
      </c>
      <c r="AO9">
        <v>0</v>
      </c>
      <c r="AP9">
        <f t="shared" si="10"/>
        <v>2425</v>
      </c>
      <c r="AQ9">
        <v>0</v>
      </c>
      <c r="AR9">
        <f t="shared" si="11"/>
        <v>2425</v>
      </c>
      <c r="AS9">
        <v>11</v>
      </c>
      <c r="AT9">
        <f t="shared" si="12"/>
        <v>6</v>
      </c>
      <c r="AU9">
        <f t="shared" si="13"/>
        <v>220.45454545454547</v>
      </c>
      <c r="AV9" t="s">
        <v>20</v>
      </c>
      <c r="AW9">
        <v>114</v>
      </c>
      <c r="AX9">
        <v>200</v>
      </c>
      <c r="AY9">
        <v>0</v>
      </c>
      <c r="AZ9">
        <f t="shared" si="14"/>
        <v>314</v>
      </c>
      <c r="BA9">
        <v>0</v>
      </c>
      <c r="BB9">
        <f t="shared" si="15"/>
        <v>314</v>
      </c>
      <c r="BC9">
        <v>4</v>
      </c>
      <c r="BD9">
        <f t="shared" si="16"/>
        <v>7</v>
      </c>
      <c r="BE9">
        <f t="shared" si="17"/>
        <v>78.5</v>
      </c>
      <c r="BF9" t="s">
        <v>21</v>
      </c>
      <c r="BG9">
        <v>347</v>
      </c>
      <c r="BH9">
        <v>3456</v>
      </c>
      <c r="BI9">
        <v>-17</v>
      </c>
      <c r="BJ9">
        <f t="shared" si="18"/>
        <v>3786</v>
      </c>
      <c r="BK9">
        <v>0</v>
      </c>
      <c r="BL9">
        <f t="shared" si="19"/>
        <v>3786</v>
      </c>
      <c r="BM9">
        <v>8</v>
      </c>
      <c r="BN9">
        <f t="shared" si="20"/>
        <v>5</v>
      </c>
      <c r="BO9">
        <f t="shared" si="21"/>
        <v>473.25</v>
      </c>
      <c r="BP9" t="s">
        <v>22</v>
      </c>
      <c r="BQ9">
        <v>550</v>
      </c>
      <c r="BR9">
        <v>200</v>
      </c>
      <c r="BS9">
        <v>-64</v>
      </c>
      <c r="BT9">
        <f t="shared" si="22"/>
        <v>686</v>
      </c>
      <c r="BU9">
        <v>0</v>
      </c>
      <c r="BV9">
        <f t="shared" si="23"/>
        <v>686</v>
      </c>
      <c r="BW9">
        <v>2</v>
      </c>
      <c r="BX9">
        <f t="shared" si="24"/>
        <v>5</v>
      </c>
      <c r="BY9">
        <f t="shared" si="25"/>
        <v>343</v>
      </c>
      <c r="BZ9" t="s">
        <v>23</v>
      </c>
      <c r="CA9" s="6">
        <v>2027</v>
      </c>
    </row>
    <row r="10" spans="1:79" ht="17.25" customHeight="1" x14ac:dyDescent="0.3">
      <c r="A10" s="2">
        <v>44560</v>
      </c>
      <c r="B10" t="s">
        <v>42</v>
      </c>
      <c r="C10" t="s">
        <v>43</v>
      </c>
      <c r="D10" t="s">
        <v>27</v>
      </c>
      <c r="E10" t="s">
        <v>4</v>
      </c>
      <c r="F10">
        <v>1077</v>
      </c>
      <c r="G10">
        <v>1411</v>
      </c>
      <c r="H10">
        <v>0</v>
      </c>
      <c r="I10">
        <v>-5</v>
      </c>
      <c r="J10">
        <f t="shared" si="0"/>
        <v>2483</v>
      </c>
      <c r="K10">
        <v>0</v>
      </c>
      <c r="L10">
        <f t="shared" si="1"/>
        <v>2483</v>
      </c>
      <c r="M10">
        <v>51</v>
      </c>
      <c r="N10">
        <v>1</v>
      </c>
      <c r="O10">
        <f t="shared" si="2"/>
        <v>48.686274509803923</v>
      </c>
      <c r="P10" t="s">
        <v>15</v>
      </c>
      <c r="Q10">
        <v>237</v>
      </c>
      <c r="R10">
        <v>417</v>
      </c>
      <c r="S10">
        <v>0</v>
      </c>
      <c r="T10">
        <v>0</v>
      </c>
      <c r="U10">
        <f t="shared" si="3"/>
        <v>654</v>
      </c>
      <c r="V10">
        <v>0</v>
      </c>
      <c r="W10">
        <f t="shared" si="4"/>
        <v>654</v>
      </c>
      <c r="X10">
        <v>8</v>
      </c>
      <c r="Y10">
        <v>2</v>
      </c>
      <c r="Z10">
        <f t="shared" si="5"/>
        <v>81.75</v>
      </c>
      <c r="AA10" t="s">
        <v>16</v>
      </c>
      <c r="AB10">
        <v>3817</v>
      </c>
      <c r="AC10">
        <v>3060</v>
      </c>
      <c r="AE10">
        <v>0</v>
      </c>
      <c r="AF10">
        <f t="shared" si="6"/>
        <v>6877</v>
      </c>
      <c r="AG10">
        <v>0</v>
      </c>
      <c r="AH10">
        <f t="shared" si="7"/>
        <v>6877</v>
      </c>
      <c r="AI10">
        <v>5</v>
      </c>
      <c r="AJ10">
        <f t="shared" si="8"/>
        <v>6</v>
      </c>
      <c r="AK10">
        <f t="shared" si="9"/>
        <v>1375.4</v>
      </c>
      <c r="AL10" t="s">
        <v>19</v>
      </c>
      <c r="AM10">
        <v>1319</v>
      </c>
      <c r="AN10">
        <v>1124</v>
      </c>
      <c r="AO10">
        <v>0</v>
      </c>
      <c r="AP10">
        <f t="shared" si="10"/>
        <v>2443</v>
      </c>
      <c r="AQ10">
        <v>0</v>
      </c>
      <c r="AR10">
        <f t="shared" si="11"/>
        <v>2443</v>
      </c>
      <c r="AS10">
        <v>7</v>
      </c>
      <c r="AT10">
        <f t="shared" si="12"/>
        <v>6</v>
      </c>
      <c r="AU10">
        <f t="shared" si="13"/>
        <v>349</v>
      </c>
      <c r="AV10" t="s">
        <v>20</v>
      </c>
      <c r="AW10">
        <v>34</v>
      </c>
      <c r="AX10">
        <v>200</v>
      </c>
      <c r="AY10">
        <v>0</v>
      </c>
      <c r="AZ10">
        <f t="shared" si="14"/>
        <v>234</v>
      </c>
      <c r="BA10">
        <v>0</v>
      </c>
      <c r="BB10">
        <f t="shared" si="15"/>
        <v>234</v>
      </c>
      <c r="BC10">
        <v>4</v>
      </c>
      <c r="BD10">
        <f t="shared" si="16"/>
        <v>7</v>
      </c>
      <c r="BE10">
        <f t="shared" si="17"/>
        <v>58.5</v>
      </c>
      <c r="BF10" t="s">
        <v>21</v>
      </c>
      <c r="BG10">
        <v>143</v>
      </c>
      <c r="BH10">
        <v>2144</v>
      </c>
      <c r="BI10">
        <v>-5</v>
      </c>
      <c r="BJ10">
        <f t="shared" si="18"/>
        <v>2282</v>
      </c>
      <c r="BK10">
        <v>0</v>
      </c>
      <c r="BL10">
        <f t="shared" si="19"/>
        <v>2282</v>
      </c>
      <c r="BM10">
        <v>2</v>
      </c>
      <c r="BN10">
        <f t="shared" si="20"/>
        <v>5</v>
      </c>
      <c r="BO10">
        <f t="shared" si="21"/>
        <v>1141</v>
      </c>
      <c r="BP10" t="s">
        <v>22</v>
      </c>
      <c r="BQ10">
        <v>818</v>
      </c>
      <c r="BR10">
        <v>26</v>
      </c>
      <c r="BS10">
        <v>-42</v>
      </c>
      <c r="BT10">
        <f t="shared" si="22"/>
        <v>802</v>
      </c>
      <c r="BU10">
        <v>0</v>
      </c>
      <c r="BV10">
        <f t="shared" si="23"/>
        <v>802</v>
      </c>
      <c r="BW10">
        <v>11</v>
      </c>
      <c r="BX10">
        <f t="shared" si="24"/>
        <v>5</v>
      </c>
      <c r="BY10">
        <f t="shared" si="25"/>
        <v>72.909090909090907</v>
      </c>
      <c r="BZ10" t="s">
        <v>23</v>
      </c>
      <c r="CA10" s="6">
        <v>5932</v>
      </c>
    </row>
    <row r="11" spans="1:79" ht="17.25" customHeight="1" x14ac:dyDescent="0.3">
      <c r="A11" s="2">
        <v>44560</v>
      </c>
      <c r="B11" t="s">
        <v>44</v>
      </c>
      <c r="C11" t="s">
        <v>45</v>
      </c>
      <c r="D11" t="s">
        <v>27</v>
      </c>
      <c r="E11" t="s">
        <v>4</v>
      </c>
      <c r="F11">
        <v>193</v>
      </c>
      <c r="G11">
        <v>0</v>
      </c>
      <c r="H11">
        <v>0</v>
      </c>
      <c r="I11">
        <v>-25</v>
      </c>
      <c r="J11">
        <f t="shared" si="0"/>
        <v>168</v>
      </c>
      <c r="K11">
        <v>0</v>
      </c>
      <c r="L11">
        <f t="shared" si="1"/>
        <v>168</v>
      </c>
      <c r="M11">
        <v>15</v>
      </c>
      <c r="N11">
        <v>1</v>
      </c>
      <c r="O11">
        <f t="shared" si="2"/>
        <v>11.2</v>
      </c>
      <c r="P11" t="s">
        <v>15</v>
      </c>
      <c r="Q11">
        <v>180</v>
      </c>
      <c r="R11">
        <v>0</v>
      </c>
      <c r="S11">
        <v>0</v>
      </c>
      <c r="T11">
        <v>0</v>
      </c>
      <c r="U11">
        <f t="shared" si="3"/>
        <v>180</v>
      </c>
      <c r="V11">
        <v>0</v>
      </c>
      <c r="W11">
        <f t="shared" si="4"/>
        <v>180</v>
      </c>
      <c r="X11">
        <v>6</v>
      </c>
      <c r="Y11">
        <v>2</v>
      </c>
      <c r="Z11">
        <f t="shared" si="5"/>
        <v>30</v>
      </c>
      <c r="AA11" t="s">
        <v>16</v>
      </c>
      <c r="AB11">
        <v>1904</v>
      </c>
      <c r="AC11">
        <v>0</v>
      </c>
      <c r="AE11">
        <v>-7</v>
      </c>
      <c r="AF11">
        <f t="shared" si="6"/>
        <v>1897</v>
      </c>
      <c r="AG11">
        <v>0</v>
      </c>
      <c r="AH11">
        <f t="shared" si="7"/>
        <v>1897</v>
      </c>
      <c r="AI11">
        <v>5</v>
      </c>
      <c r="AJ11">
        <f t="shared" si="8"/>
        <v>6</v>
      </c>
      <c r="AK11">
        <f t="shared" si="9"/>
        <v>379.4</v>
      </c>
      <c r="AL11" t="s">
        <v>19</v>
      </c>
      <c r="AM11">
        <v>2552</v>
      </c>
      <c r="AN11">
        <v>202</v>
      </c>
      <c r="AO11">
        <v>0</v>
      </c>
      <c r="AP11">
        <f t="shared" si="10"/>
        <v>2754</v>
      </c>
      <c r="AQ11">
        <v>0</v>
      </c>
      <c r="AR11">
        <f t="shared" si="11"/>
        <v>2754</v>
      </c>
      <c r="AS11">
        <v>5</v>
      </c>
      <c r="AT11">
        <f t="shared" si="12"/>
        <v>6</v>
      </c>
      <c r="AU11">
        <f t="shared" si="13"/>
        <v>550.79999999999995</v>
      </c>
      <c r="AV11" t="s">
        <v>20</v>
      </c>
      <c r="AW11">
        <v>400</v>
      </c>
      <c r="AX11">
        <v>0</v>
      </c>
      <c r="AY11">
        <v>0</v>
      </c>
      <c r="AZ11">
        <f t="shared" si="14"/>
        <v>400</v>
      </c>
      <c r="BA11">
        <v>0</v>
      </c>
      <c r="BB11">
        <f t="shared" si="15"/>
        <v>400</v>
      </c>
      <c r="BC11">
        <v>3</v>
      </c>
      <c r="BD11">
        <f t="shared" si="16"/>
        <v>7</v>
      </c>
      <c r="BE11">
        <f t="shared" si="17"/>
        <v>133.33333333333334</v>
      </c>
      <c r="BF11" t="s">
        <v>21</v>
      </c>
      <c r="BG11">
        <v>77</v>
      </c>
      <c r="BH11">
        <v>973</v>
      </c>
      <c r="BI11">
        <v>-60</v>
      </c>
      <c r="BJ11">
        <f t="shared" si="18"/>
        <v>990</v>
      </c>
      <c r="BK11">
        <v>0</v>
      </c>
      <c r="BL11">
        <f t="shared" si="19"/>
        <v>990</v>
      </c>
      <c r="BM11">
        <v>4</v>
      </c>
      <c r="BN11">
        <f t="shared" si="20"/>
        <v>5</v>
      </c>
      <c r="BO11">
        <f t="shared" si="21"/>
        <v>247.5</v>
      </c>
      <c r="BP11" t="s">
        <v>22</v>
      </c>
      <c r="BQ11">
        <v>547</v>
      </c>
      <c r="BR11">
        <v>0</v>
      </c>
      <c r="BS11">
        <v>-20</v>
      </c>
      <c r="BT11">
        <f t="shared" si="22"/>
        <v>527</v>
      </c>
      <c r="BU11">
        <v>0</v>
      </c>
      <c r="BV11">
        <f t="shared" si="23"/>
        <v>527</v>
      </c>
      <c r="BW11">
        <v>7</v>
      </c>
      <c r="BX11">
        <f t="shared" si="24"/>
        <v>5</v>
      </c>
      <c r="BY11">
        <f t="shared" si="25"/>
        <v>75.285714285714292</v>
      </c>
      <c r="BZ11" t="s">
        <v>23</v>
      </c>
      <c r="CA11" s="6">
        <v>7650</v>
      </c>
    </row>
    <row r="12" spans="1:79" ht="17.25" customHeight="1" x14ac:dyDescent="0.3">
      <c r="A12" s="2">
        <v>44560</v>
      </c>
      <c r="B12" t="s">
        <v>46</v>
      </c>
      <c r="C12" t="s">
        <v>47</v>
      </c>
      <c r="D12" t="s">
        <v>27</v>
      </c>
      <c r="E12" t="s">
        <v>4</v>
      </c>
      <c r="F12">
        <v>88</v>
      </c>
      <c r="G12">
        <v>0</v>
      </c>
      <c r="H12">
        <v>0</v>
      </c>
      <c r="I12">
        <v>0</v>
      </c>
      <c r="J12">
        <f t="shared" si="0"/>
        <v>88</v>
      </c>
      <c r="K12">
        <v>0</v>
      </c>
      <c r="L12">
        <f t="shared" si="1"/>
        <v>88</v>
      </c>
      <c r="M12">
        <v>3</v>
      </c>
      <c r="N12">
        <v>1</v>
      </c>
      <c r="O12">
        <f t="shared" si="2"/>
        <v>29.333333333333332</v>
      </c>
      <c r="P12" t="s">
        <v>15</v>
      </c>
      <c r="Q12">
        <v>240</v>
      </c>
      <c r="R12">
        <v>0</v>
      </c>
      <c r="S12">
        <v>0</v>
      </c>
      <c r="T12">
        <v>0</v>
      </c>
      <c r="U12">
        <f t="shared" si="3"/>
        <v>240</v>
      </c>
      <c r="V12">
        <v>0</v>
      </c>
      <c r="W12">
        <f t="shared" si="4"/>
        <v>240</v>
      </c>
      <c r="X12">
        <v>0</v>
      </c>
      <c r="Y12">
        <v>2</v>
      </c>
      <c r="Z12">
        <f t="shared" si="5"/>
        <v>0</v>
      </c>
      <c r="AA12" t="s">
        <v>16</v>
      </c>
      <c r="AB12">
        <v>3455</v>
      </c>
      <c r="AC12">
        <v>0</v>
      </c>
      <c r="AE12">
        <v>0</v>
      </c>
      <c r="AF12">
        <f t="shared" si="6"/>
        <v>3455</v>
      </c>
      <c r="AG12">
        <v>0</v>
      </c>
      <c r="AH12">
        <f t="shared" si="7"/>
        <v>3455</v>
      </c>
      <c r="AI12">
        <v>51</v>
      </c>
      <c r="AJ12">
        <f t="shared" si="8"/>
        <v>6</v>
      </c>
      <c r="AK12">
        <f t="shared" si="9"/>
        <v>67.745098039215691</v>
      </c>
      <c r="AL12" t="s">
        <v>19</v>
      </c>
      <c r="AM12">
        <v>372</v>
      </c>
      <c r="AN12">
        <v>510</v>
      </c>
      <c r="AO12">
        <v>0</v>
      </c>
      <c r="AP12">
        <f t="shared" si="10"/>
        <v>882</v>
      </c>
      <c r="AQ12">
        <v>320</v>
      </c>
      <c r="AR12">
        <f t="shared" si="11"/>
        <v>1202</v>
      </c>
      <c r="AS12">
        <v>15</v>
      </c>
      <c r="AT12">
        <f t="shared" si="12"/>
        <v>6</v>
      </c>
      <c r="AU12">
        <f t="shared" si="13"/>
        <v>80.13333333333334</v>
      </c>
      <c r="AV12" t="s">
        <v>20</v>
      </c>
      <c r="AW12">
        <v>165</v>
      </c>
      <c r="AX12">
        <v>190</v>
      </c>
      <c r="AY12">
        <v>0</v>
      </c>
      <c r="AZ12">
        <f t="shared" si="14"/>
        <v>355</v>
      </c>
      <c r="BA12">
        <v>1120</v>
      </c>
      <c r="BB12">
        <f t="shared" si="15"/>
        <v>1475</v>
      </c>
      <c r="BC12">
        <v>7</v>
      </c>
      <c r="BD12">
        <f t="shared" si="16"/>
        <v>7</v>
      </c>
      <c r="BE12">
        <f t="shared" si="17"/>
        <v>210.71428571428572</v>
      </c>
      <c r="BF12" t="s">
        <v>21</v>
      </c>
      <c r="BG12">
        <v>236</v>
      </c>
      <c r="BH12">
        <v>3840</v>
      </c>
      <c r="BI12">
        <v>0</v>
      </c>
      <c r="BJ12">
        <f t="shared" si="18"/>
        <v>4076</v>
      </c>
      <c r="BK12">
        <v>0</v>
      </c>
      <c r="BL12">
        <f t="shared" si="19"/>
        <v>4076</v>
      </c>
      <c r="BM12">
        <v>36</v>
      </c>
      <c r="BN12">
        <f t="shared" si="20"/>
        <v>5</v>
      </c>
      <c r="BO12">
        <f t="shared" si="21"/>
        <v>113.22222222222223</v>
      </c>
      <c r="BP12" t="s">
        <v>22</v>
      </c>
      <c r="BQ12">
        <v>1866</v>
      </c>
      <c r="BR12">
        <v>200</v>
      </c>
      <c r="BS12">
        <v>0</v>
      </c>
      <c r="BT12">
        <f t="shared" si="22"/>
        <v>2066</v>
      </c>
      <c r="BU12">
        <v>0</v>
      </c>
      <c r="BV12">
        <f t="shared" si="23"/>
        <v>2066</v>
      </c>
      <c r="BW12">
        <v>13</v>
      </c>
      <c r="BX12">
        <f t="shared" si="24"/>
        <v>5</v>
      </c>
      <c r="BY12">
        <f t="shared" si="25"/>
        <v>158.92307692307693</v>
      </c>
      <c r="BZ12" t="s">
        <v>23</v>
      </c>
      <c r="CA12" s="6">
        <v>8345</v>
      </c>
    </row>
    <row r="13" spans="1:79" ht="18" customHeight="1" x14ac:dyDescent="0.3">
      <c r="A13" s="2">
        <v>44560</v>
      </c>
      <c r="B13" t="s">
        <v>48</v>
      </c>
      <c r="C13" t="s">
        <v>49</v>
      </c>
      <c r="D13" t="s">
        <v>27</v>
      </c>
      <c r="E13" t="s">
        <v>4</v>
      </c>
      <c r="F13">
        <v>196</v>
      </c>
      <c r="G13">
        <v>0</v>
      </c>
      <c r="H13">
        <v>0</v>
      </c>
      <c r="I13">
        <v>-10</v>
      </c>
      <c r="J13">
        <f t="shared" si="0"/>
        <v>186</v>
      </c>
      <c r="K13">
        <v>0</v>
      </c>
      <c r="L13">
        <f t="shared" si="1"/>
        <v>186</v>
      </c>
      <c r="M13">
        <v>5</v>
      </c>
      <c r="N13">
        <v>1</v>
      </c>
      <c r="O13">
        <f t="shared" si="2"/>
        <v>37.200000000000003</v>
      </c>
      <c r="P13" t="s">
        <v>15</v>
      </c>
      <c r="Q13">
        <v>86</v>
      </c>
      <c r="R13">
        <v>0</v>
      </c>
      <c r="S13">
        <v>0</v>
      </c>
      <c r="T13">
        <v>0</v>
      </c>
      <c r="U13">
        <f t="shared" si="3"/>
        <v>86</v>
      </c>
      <c r="V13">
        <v>0</v>
      </c>
      <c r="W13">
        <f t="shared" si="4"/>
        <v>86</v>
      </c>
      <c r="X13">
        <v>1</v>
      </c>
      <c r="Y13">
        <v>2</v>
      </c>
      <c r="Z13">
        <f t="shared" si="5"/>
        <v>86</v>
      </c>
      <c r="AA13" t="s">
        <v>16</v>
      </c>
      <c r="AB13">
        <v>341</v>
      </c>
      <c r="AC13">
        <v>0</v>
      </c>
      <c r="AE13">
        <v>0</v>
      </c>
      <c r="AF13">
        <f t="shared" si="6"/>
        <v>341</v>
      </c>
      <c r="AG13">
        <v>0</v>
      </c>
      <c r="AH13">
        <f t="shared" si="7"/>
        <v>341</v>
      </c>
      <c r="AI13">
        <v>7</v>
      </c>
      <c r="AJ13">
        <f t="shared" si="8"/>
        <v>6</v>
      </c>
      <c r="AK13">
        <f t="shared" si="9"/>
        <v>48.714285714285715</v>
      </c>
      <c r="AL13" t="s">
        <v>19</v>
      </c>
      <c r="AM13">
        <v>624</v>
      </c>
      <c r="AN13">
        <v>230</v>
      </c>
      <c r="AO13">
        <v>0</v>
      </c>
      <c r="AP13">
        <f t="shared" si="10"/>
        <v>854</v>
      </c>
      <c r="AQ13">
        <v>0</v>
      </c>
      <c r="AR13">
        <f t="shared" si="11"/>
        <v>854</v>
      </c>
      <c r="AS13">
        <v>4</v>
      </c>
      <c r="AT13">
        <f t="shared" si="12"/>
        <v>6</v>
      </c>
      <c r="AU13">
        <f t="shared" si="13"/>
        <v>213.5</v>
      </c>
      <c r="AV13" t="s">
        <v>20</v>
      </c>
      <c r="AW13">
        <v>408</v>
      </c>
      <c r="AX13">
        <v>0</v>
      </c>
      <c r="AY13">
        <v>0</v>
      </c>
      <c r="AZ13">
        <f t="shared" si="14"/>
        <v>408</v>
      </c>
      <c r="BA13">
        <v>0</v>
      </c>
      <c r="BB13">
        <f t="shared" si="15"/>
        <v>408</v>
      </c>
      <c r="BC13">
        <v>1</v>
      </c>
      <c r="BD13">
        <f t="shared" si="16"/>
        <v>7</v>
      </c>
      <c r="BE13">
        <f t="shared" si="17"/>
        <v>408</v>
      </c>
      <c r="BF13" t="s">
        <v>21</v>
      </c>
      <c r="BG13">
        <v>27</v>
      </c>
      <c r="BH13">
        <v>310</v>
      </c>
      <c r="BI13">
        <v>0</v>
      </c>
      <c r="BJ13">
        <f t="shared" si="18"/>
        <v>337</v>
      </c>
      <c r="BK13">
        <v>0</v>
      </c>
      <c r="BL13">
        <f t="shared" si="19"/>
        <v>337</v>
      </c>
      <c r="BM13">
        <v>1</v>
      </c>
      <c r="BN13">
        <f t="shared" si="20"/>
        <v>5</v>
      </c>
      <c r="BO13">
        <f t="shared" si="21"/>
        <v>337</v>
      </c>
      <c r="BP13" t="s">
        <v>22</v>
      </c>
      <c r="BQ13">
        <v>472</v>
      </c>
      <c r="BR13">
        <v>1319</v>
      </c>
      <c r="BS13">
        <v>0</v>
      </c>
      <c r="BT13">
        <f t="shared" si="22"/>
        <v>1791</v>
      </c>
      <c r="BU13">
        <v>0</v>
      </c>
      <c r="BV13">
        <f t="shared" si="23"/>
        <v>1791</v>
      </c>
      <c r="BW13">
        <v>4</v>
      </c>
      <c r="BX13">
        <f t="shared" si="24"/>
        <v>5</v>
      </c>
      <c r="BY13">
        <f t="shared" si="25"/>
        <v>447.75</v>
      </c>
      <c r="BZ13" t="s">
        <v>23</v>
      </c>
      <c r="CA13" s="6">
        <v>4608</v>
      </c>
    </row>
    <row r="14" spans="1:79" ht="17.25" customHeight="1" x14ac:dyDescent="0.3">
      <c r="A14" s="2">
        <v>44560</v>
      </c>
      <c r="B14" t="s">
        <v>50</v>
      </c>
      <c r="C14" t="s">
        <v>51</v>
      </c>
      <c r="D14" t="s">
        <v>27</v>
      </c>
      <c r="E14" t="s">
        <v>4</v>
      </c>
      <c r="F14">
        <v>314</v>
      </c>
      <c r="G14">
        <v>0</v>
      </c>
      <c r="H14">
        <v>0</v>
      </c>
      <c r="I14">
        <v>-10</v>
      </c>
      <c r="J14">
        <f t="shared" si="0"/>
        <v>304</v>
      </c>
      <c r="K14">
        <v>0</v>
      </c>
      <c r="L14">
        <f t="shared" si="1"/>
        <v>304</v>
      </c>
      <c r="M14">
        <v>5</v>
      </c>
      <c r="N14">
        <v>1</v>
      </c>
      <c r="O14">
        <f t="shared" si="2"/>
        <v>60.8</v>
      </c>
      <c r="P14" t="s">
        <v>15</v>
      </c>
      <c r="Q14">
        <v>196</v>
      </c>
      <c r="R14">
        <v>0</v>
      </c>
      <c r="S14">
        <v>0</v>
      </c>
      <c r="T14">
        <v>0</v>
      </c>
      <c r="U14">
        <f t="shared" si="3"/>
        <v>196</v>
      </c>
      <c r="V14">
        <v>0</v>
      </c>
      <c r="W14">
        <f t="shared" si="4"/>
        <v>196</v>
      </c>
      <c r="X14">
        <v>1</v>
      </c>
      <c r="Y14">
        <v>2</v>
      </c>
      <c r="Z14">
        <f t="shared" si="5"/>
        <v>196</v>
      </c>
      <c r="AA14" t="s">
        <v>16</v>
      </c>
      <c r="AB14">
        <v>856</v>
      </c>
      <c r="AC14">
        <v>0</v>
      </c>
      <c r="AE14">
        <v>0</v>
      </c>
      <c r="AF14">
        <f t="shared" si="6"/>
        <v>856</v>
      </c>
      <c r="AG14">
        <v>160</v>
      </c>
      <c r="AH14">
        <f t="shared" si="7"/>
        <v>1016</v>
      </c>
      <c r="AI14">
        <v>8</v>
      </c>
      <c r="AJ14">
        <f t="shared" si="8"/>
        <v>6</v>
      </c>
      <c r="AK14">
        <f t="shared" si="9"/>
        <v>127</v>
      </c>
      <c r="AL14" t="s">
        <v>19</v>
      </c>
      <c r="AM14">
        <v>1052</v>
      </c>
      <c r="AN14">
        <v>130</v>
      </c>
      <c r="AO14">
        <v>-82</v>
      </c>
      <c r="AP14">
        <f t="shared" si="10"/>
        <v>1100</v>
      </c>
      <c r="AQ14">
        <v>0</v>
      </c>
      <c r="AR14">
        <f t="shared" si="11"/>
        <v>1100</v>
      </c>
      <c r="AS14">
        <v>17</v>
      </c>
      <c r="AT14">
        <f t="shared" si="12"/>
        <v>6</v>
      </c>
      <c r="AU14">
        <f t="shared" si="13"/>
        <v>64.705882352941174</v>
      </c>
      <c r="AV14" t="s">
        <v>20</v>
      </c>
      <c r="AW14">
        <v>309</v>
      </c>
      <c r="AX14">
        <v>0</v>
      </c>
      <c r="AY14">
        <v>0</v>
      </c>
      <c r="AZ14">
        <f t="shared" si="14"/>
        <v>309</v>
      </c>
      <c r="BA14">
        <v>0</v>
      </c>
      <c r="BB14">
        <f t="shared" si="15"/>
        <v>309</v>
      </c>
      <c r="BC14">
        <v>15</v>
      </c>
      <c r="BD14">
        <f t="shared" si="16"/>
        <v>7</v>
      </c>
      <c r="BE14">
        <f t="shared" si="17"/>
        <v>20.6</v>
      </c>
      <c r="BF14" t="s">
        <v>21</v>
      </c>
      <c r="BG14">
        <v>166</v>
      </c>
      <c r="BH14">
        <v>40</v>
      </c>
      <c r="BI14">
        <v>0</v>
      </c>
      <c r="BJ14">
        <f t="shared" si="18"/>
        <v>206</v>
      </c>
      <c r="BK14">
        <v>0</v>
      </c>
      <c r="BL14">
        <f t="shared" si="19"/>
        <v>206</v>
      </c>
      <c r="BM14">
        <v>4</v>
      </c>
      <c r="BN14">
        <f t="shared" si="20"/>
        <v>5</v>
      </c>
      <c r="BO14">
        <f t="shared" si="21"/>
        <v>51.5</v>
      </c>
      <c r="BP14" t="s">
        <v>22</v>
      </c>
      <c r="BQ14">
        <v>653</v>
      </c>
      <c r="BR14">
        <v>0</v>
      </c>
      <c r="BS14">
        <v>0</v>
      </c>
      <c r="BT14">
        <f t="shared" si="22"/>
        <v>653</v>
      </c>
      <c r="BU14">
        <v>0</v>
      </c>
      <c r="BV14">
        <f t="shared" si="23"/>
        <v>653</v>
      </c>
      <c r="BW14">
        <v>6</v>
      </c>
      <c r="BX14">
        <f t="shared" si="24"/>
        <v>5</v>
      </c>
      <c r="BY14">
        <f t="shared" si="25"/>
        <v>108.83333333333333</v>
      </c>
      <c r="BZ14" t="s">
        <v>23</v>
      </c>
      <c r="CA14" s="6">
        <v>160</v>
      </c>
    </row>
    <row r="15" spans="1:79" ht="17.25" customHeight="1" x14ac:dyDescent="0.3">
      <c r="A15" s="2">
        <v>44560</v>
      </c>
      <c r="B15" t="s">
        <v>52</v>
      </c>
      <c r="C15" t="s">
        <v>53</v>
      </c>
      <c r="D15" t="s">
        <v>27</v>
      </c>
      <c r="E15" t="s">
        <v>4</v>
      </c>
      <c r="F15">
        <v>129</v>
      </c>
      <c r="G15">
        <v>0</v>
      </c>
      <c r="H15">
        <v>0</v>
      </c>
      <c r="I15">
        <v>0</v>
      </c>
      <c r="J15">
        <f t="shared" si="0"/>
        <v>129</v>
      </c>
      <c r="K15">
        <v>0</v>
      </c>
      <c r="L15">
        <f t="shared" si="1"/>
        <v>129</v>
      </c>
      <c r="M15">
        <v>3</v>
      </c>
      <c r="N15">
        <v>1</v>
      </c>
      <c r="O15">
        <f t="shared" si="2"/>
        <v>43</v>
      </c>
      <c r="P15" t="s">
        <v>15</v>
      </c>
      <c r="Q15">
        <v>179</v>
      </c>
      <c r="R15">
        <v>0</v>
      </c>
      <c r="S15">
        <v>0</v>
      </c>
      <c r="T15">
        <v>0</v>
      </c>
      <c r="U15">
        <f t="shared" si="3"/>
        <v>179</v>
      </c>
      <c r="V15">
        <v>0</v>
      </c>
      <c r="W15">
        <f t="shared" si="4"/>
        <v>179</v>
      </c>
      <c r="X15">
        <v>1</v>
      </c>
      <c r="Y15">
        <v>2</v>
      </c>
      <c r="Z15">
        <f t="shared" si="5"/>
        <v>179</v>
      </c>
      <c r="AA15" t="s">
        <v>16</v>
      </c>
      <c r="AB15">
        <v>1600</v>
      </c>
      <c r="AC15">
        <v>0</v>
      </c>
      <c r="AE15">
        <v>0</v>
      </c>
      <c r="AF15">
        <f t="shared" si="6"/>
        <v>1600</v>
      </c>
      <c r="AG15">
        <v>0</v>
      </c>
      <c r="AH15">
        <f t="shared" si="7"/>
        <v>1600</v>
      </c>
      <c r="AI15">
        <v>26</v>
      </c>
      <c r="AJ15">
        <f t="shared" si="8"/>
        <v>6</v>
      </c>
      <c r="AK15">
        <f t="shared" si="9"/>
        <v>61.53846153846154</v>
      </c>
      <c r="AL15" t="s">
        <v>19</v>
      </c>
      <c r="AM15">
        <v>952</v>
      </c>
      <c r="AN15">
        <v>160</v>
      </c>
      <c r="AO15">
        <v>0</v>
      </c>
      <c r="AP15">
        <f t="shared" si="10"/>
        <v>1112</v>
      </c>
      <c r="AQ15">
        <v>0</v>
      </c>
      <c r="AR15">
        <f t="shared" si="11"/>
        <v>1112</v>
      </c>
      <c r="AS15">
        <v>7</v>
      </c>
      <c r="AT15">
        <f t="shared" si="12"/>
        <v>6</v>
      </c>
      <c r="AU15">
        <f t="shared" si="13"/>
        <v>158.85714285714286</v>
      </c>
      <c r="AV15" t="s">
        <v>20</v>
      </c>
      <c r="AW15">
        <v>297</v>
      </c>
      <c r="AX15">
        <v>0</v>
      </c>
      <c r="AY15">
        <v>0</v>
      </c>
      <c r="AZ15">
        <f t="shared" si="14"/>
        <v>297</v>
      </c>
      <c r="BA15">
        <v>0</v>
      </c>
      <c r="BB15">
        <f t="shared" si="15"/>
        <v>297</v>
      </c>
      <c r="BC15">
        <v>2</v>
      </c>
      <c r="BD15">
        <f t="shared" si="16"/>
        <v>7</v>
      </c>
      <c r="BE15">
        <f t="shared" si="17"/>
        <v>148.5</v>
      </c>
      <c r="BF15" t="s">
        <v>21</v>
      </c>
      <c r="BG15">
        <v>154</v>
      </c>
      <c r="BH15">
        <v>500</v>
      </c>
      <c r="BI15">
        <v>-5</v>
      </c>
      <c r="BJ15">
        <f t="shared" si="18"/>
        <v>649</v>
      </c>
      <c r="BK15">
        <v>0</v>
      </c>
      <c r="BL15">
        <f t="shared" si="19"/>
        <v>649</v>
      </c>
      <c r="BM15">
        <v>3</v>
      </c>
      <c r="BN15">
        <f t="shared" si="20"/>
        <v>5</v>
      </c>
      <c r="BO15">
        <f t="shared" si="21"/>
        <v>216.33333333333334</v>
      </c>
      <c r="BP15" t="s">
        <v>22</v>
      </c>
      <c r="BQ15">
        <v>304</v>
      </c>
      <c r="BR15">
        <v>220</v>
      </c>
      <c r="BS15">
        <v>0</v>
      </c>
      <c r="BT15">
        <f t="shared" si="22"/>
        <v>524</v>
      </c>
      <c r="BU15">
        <v>0</v>
      </c>
      <c r="BV15">
        <f t="shared" si="23"/>
        <v>524</v>
      </c>
      <c r="BW15">
        <v>20</v>
      </c>
      <c r="BX15">
        <f t="shared" si="24"/>
        <v>5</v>
      </c>
      <c r="BY15">
        <f t="shared" si="25"/>
        <v>26.2</v>
      </c>
      <c r="BZ15" t="s">
        <v>23</v>
      </c>
      <c r="CA15" s="6">
        <v>6498</v>
      </c>
    </row>
    <row r="16" spans="1:79" ht="17.25" customHeight="1" x14ac:dyDescent="0.3">
      <c r="A16" s="2">
        <v>44560</v>
      </c>
      <c r="B16" t="s">
        <v>54</v>
      </c>
      <c r="C16" t="s">
        <v>55</v>
      </c>
      <c r="D16" t="s">
        <v>27</v>
      </c>
      <c r="E16" t="s">
        <v>4</v>
      </c>
      <c r="F16">
        <v>382</v>
      </c>
      <c r="G16">
        <v>0</v>
      </c>
      <c r="H16">
        <v>0</v>
      </c>
      <c r="I16">
        <v>-10</v>
      </c>
      <c r="J16">
        <f t="shared" si="0"/>
        <v>372</v>
      </c>
      <c r="K16">
        <v>0</v>
      </c>
      <c r="L16">
        <f t="shared" si="1"/>
        <v>372</v>
      </c>
      <c r="M16">
        <v>18</v>
      </c>
      <c r="N16">
        <v>1</v>
      </c>
      <c r="O16">
        <f t="shared" si="2"/>
        <v>20.666666666666668</v>
      </c>
      <c r="P16" t="s">
        <v>15</v>
      </c>
      <c r="Q16">
        <v>189</v>
      </c>
      <c r="R16">
        <v>0</v>
      </c>
      <c r="S16">
        <v>0</v>
      </c>
      <c r="T16">
        <v>0</v>
      </c>
      <c r="U16">
        <f t="shared" si="3"/>
        <v>189</v>
      </c>
      <c r="V16">
        <v>0</v>
      </c>
      <c r="W16">
        <f t="shared" si="4"/>
        <v>189</v>
      </c>
      <c r="X16">
        <v>1</v>
      </c>
      <c r="Y16">
        <v>2</v>
      </c>
      <c r="Z16">
        <f t="shared" si="5"/>
        <v>189</v>
      </c>
      <c r="AA16" t="s">
        <v>16</v>
      </c>
      <c r="AB16">
        <v>452</v>
      </c>
      <c r="AC16">
        <v>0</v>
      </c>
      <c r="AE16">
        <v>-3</v>
      </c>
      <c r="AF16">
        <f t="shared" si="6"/>
        <v>449</v>
      </c>
      <c r="AG16">
        <v>0</v>
      </c>
      <c r="AH16">
        <f t="shared" si="7"/>
        <v>449</v>
      </c>
      <c r="AI16">
        <v>10</v>
      </c>
      <c r="AJ16">
        <f t="shared" si="8"/>
        <v>6</v>
      </c>
      <c r="AK16">
        <f t="shared" si="9"/>
        <v>44.9</v>
      </c>
      <c r="AL16" t="s">
        <v>19</v>
      </c>
      <c r="AM16">
        <v>1488</v>
      </c>
      <c r="AN16">
        <v>231</v>
      </c>
      <c r="AO16">
        <v>0</v>
      </c>
      <c r="AP16">
        <f t="shared" si="10"/>
        <v>1719</v>
      </c>
      <c r="AQ16">
        <v>510</v>
      </c>
      <c r="AR16">
        <f t="shared" si="11"/>
        <v>2229</v>
      </c>
      <c r="AS16">
        <v>12</v>
      </c>
      <c r="AT16">
        <f t="shared" si="12"/>
        <v>6</v>
      </c>
      <c r="AU16">
        <f t="shared" si="13"/>
        <v>185.75</v>
      </c>
      <c r="AV16" t="s">
        <v>20</v>
      </c>
      <c r="AW16">
        <v>351</v>
      </c>
      <c r="AX16">
        <v>0</v>
      </c>
      <c r="AY16">
        <v>-17</v>
      </c>
      <c r="AZ16">
        <f t="shared" si="14"/>
        <v>334</v>
      </c>
      <c r="BA16">
        <v>0</v>
      </c>
      <c r="BB16">
        <f t="shared" si="15"/>
        <v>334</v>
      </c>
      <c r="BC16">
        <v>3</v>
      </c>
      <c r="BD16">
        <f t="shared" si="16"/>
        <v>7</v>
      </c>
      <c r="BE16">
        <f t="shared" si="17"/>
        <v>111.33333333333333</v>
      </c>
      <c r="BF16" t="s">
        <v>21</v>
      </c>
      <c r="BG16">
        <v>301</v>
      </c>
      <c r="BH16">
        <v>0</v>
      </c>
      <c r="BI16">
        <v>-5</v>
      </c>
      <c r="BJ16">
        <f t="shared" si="18"/>
        <v>296</v>
      </c>
      <c r="BK16">
        <v>0</v>
      </c>
      <c r="BL16">
        <f t="shared" si="19"/>
        <v>296</v>
      </c>
      <c r="BM16">
        <v>4</v>
      </c>
      <c r="BN16">
        <f t="shared" si="20"/>
        <v>5</v>
      </c>
      <c r="BO16">
        <f t="shared" si="21"/>
        <v>74</v>
      </c>
      <c r="BP16" t="s">
        <v>22</v>
      </c>
      <c r="BQ16">
        <v>326</v>
      </c>
      <c r="BR16">
        <v>0</v>
      </c>
      <c r="BS16">
        <v>-10</v>
      </c>
      <c r="BT16">
        <f t="shared" si="22"/>
        <v>316</v>
      </c>
      <c r="BU16">
        <v>0</v>
      </c>
      <c r="BV16">
        <f t="shared" si="23"/>
        <v>316</v>
      </c>
      <c r="BW16">
        <v>3</v>
      </c>
      <c r="BX16">
        <f t="shared" si="24"/>
        <v>5</v>
      </c>
      <c r="BY16">
        <f t="shared" si="25"/>
        <v>105.33333333333333</v>
      </c>
      <c r="BZ16" t="s">
        <v>23</v>
      </c>
      <c r="CA16" s="6">
        <v>18042</v>
      </c>
    </row>
    <row r="17" spans="1:79" ht="17.25" customHeight="1" x14ac:dyDescent="0.3">
      <c r="A17" s="2">
        <v>44560</v>
      </c>
      <c r="B17" t="s">
        <v>56</v>
      </c>
      <c r="C17" t="s">
        <v>57</v>
      </c>
      <c r="D17" t="s">
        <v>27</v>
      </c>
      <c r="E17" t="s">
        <v>4</v>
      </c>
      <c r="F17">
        <v>336</v>
      </c>
      <c r="G17">
        <v>0</v>
      </c>
      <c r="H17">
        <v>0</v>
      </c>
      <c r="I17">
        <v>-33</v>
      </c>
      <c r="J17">
        <f t="shared" si="0"/>
        <v>303</v>
      </c>
      <c r="K17">
        <v>0</v>
      </c>
      <c r="L17">
        <f t="shared" si="1"/>
        <v>303</v>
      </c>
      <c r="M17">
        <v>26</v>
      </c>
      <c r="N17">
        <v>1</v>
      </c>
      <c r="O17">
        <f t="shared" si="2"/>
        <v>11.653846153846153</v>
      </c>
      <c r="P17" t="s">
        <v>15</v>
      </c>
      <c r="Q17">
        <v>172</v>
      </c>
      <c r="R17">
        <v>0</v>
      </c>
      <c r="S17">
        <v>0</v>
      </c>
      <c r="T17">
        <v>0</v>
      </c>
      <c r="U17">
        <f t="shared" si="3"/>
        <v>172</v>
      </c>
      <c r="V17">
        <v>0</v>
      </c>
      <c r="W17">
        <f t="shared" si="4"/>
        <v>172</v>
      </c>
      <c r="X17">
        <v>3</v>
      </c>
      <c r="Y17">
        <v>2</v>
      </c>
      <c r="Z17">
        <f t="shared" si="5"/>
        <v>57.333333333333336</v>
      </c>
      <c r="AA17" t="s">
        <v>16</v>
      </c>
      <c r="AB17">
        <v>1995</v>
      </c>
      <c r="AC17">
        <v>1530</v>
      </c>
      <c r="AE17">
        <v>0</v>
      </c>
      <c r="AF17">
        <f t="shared" si="6"/>
        <v>3525</v>
      </c>
      <c r="AG17">
        <v>0</v>
      </c>
      <c r="AH17">
        <f t="shared" si="7"/>
        <v>3525</v>
      </c>
      <c r="AI17">
        <v>16</v>
      </c>
      <c r="AJ17">
        <f t="shared" si="8"/>
        <v>6</v>
      </c>
      <c r="AK17">
        <f t="shared" si="9"/>
        <v>220.3125</v>
      </c>
      <c r="AL17" t="s">
        <v>19</v>
      </c>
      <c r="AM17">
        <v>1156</v>
      </c>
      <c r="AN17">
        <v>59</v>
      </c>
      <c r="AO17">
        <v>-2</v>
      </c>
      <c r="AP17">
        <f t="shared" si="10"/>
        <v>1213</v>
      </c>
      <c r="AQ17">
        <v>1020</v>
      </c>
      <c r="AR17">
        <f t="shared" si="11"/>
        <v>2233</v>
      </c>
      <c r="AS17">
        <v>14</v>
      </c>
      <c r="AT17">
        <f t="shared" si="12"/>
        <v>6</v>
      </c>
      <c r="AU17">
        <f t="shared" si="13"/>
        <v>159.5</v>
      </c>
      <c r="AV17" t="s">
        <v>20</v>
      </c>
      <c r="AW17">
        <v>220</v>
      </c>
      <c r="AX17">
        <v>0</v>
      </c>
      <c r="AY17">
        <v>-17</v>
      </c>
      <c r="AZ17">
        <f t="shared" si="14"/>
        <v>203</v>
      </c>
      <c r="BA17">
        <v>0</v>
      </c>
      <c r="BB17">
        <f t="shared" si="15"/>
        <v>203</v>
      </c>
      <c r="BC17">
        <v>3</v>
      </c>
      <c r="BD17">
        <f t="shared" si="16"/>
        <v>7</v>
      </c>
      <c r="BE17">
        <f t="shared" si="17"/>
        <v>67.666666666666671</v>
      </c>
      <c r="BF17" t="s">
        <v>21</v>
      </c>
      <c r="BG17">
        <v>161</v>
      </c>
      <c r="BH17">
        <v>0</v>
      </c>
      <c r="BI17">
        <v>-10</v>
      </c>
      <c r="BJ17">
        <f t="shared" si="18"/>
        <v>151</v>
      </c>
      <c r="BK17">
        <v>0</v>
      </c>
      <c r="BL17">
        <f t="shared" si="19"/>
        <v>151</v>
      </c>
      <c r="BM17">
        <v>5</v>
      </c>
      <c r="BN17">
        <f t="shared" si="20"/>
        <v>5</v>
      </c>
      <c r="BO17">
        <f t="shared" si="21"/>
        <v>30.2</v>
      </c>
      <c r="BP17" t="s">
        <v>22</v>
      </c>
      <c r="BQ17">
        <v>372</v>
      </c>
      <c r="BR17">
        <v>0</v>
      </c>
      <c r="BS17">
        <v>-30</v>
      </c>
      <c r="BT17">
        <f t="shared" si="22"/>
        <v>342</v>
      </c>
      <c r="BU17">
        <v>0</v>
      </c>
      <c r="BV17">
        <f t="shared" si="23"/>
        <v>342</v>
      </c>
      <c r="BW17">
        <v>3</v>
      </c>
      <c r="BX17">
        <f t="shared" si="24"/>
        <v>5</v>
      </c>
      <c r="BY17">
        <f t="shared" si="25"/>
        <v>114</v>
      </c>
      <c r="BZ17" t="s">
        <v>23</v>
      </c>
      <c r="CA17" s="6">
        <v>8693</v>
      </c>
    </row>
    <row r="18" spans="1:79" ht="17.25" customHeight="1" x14ac:dyDescent="0.3">
      <c r="A18" s="2">
        <v>44560</v>
      </c>
      <c r="B18" t="s">
        <v>58</v>
      </c>
      <c r="C18" t="s">
        <v>59</v>
      </c>
      <c r="D18" t="s">
        <v>27</v>
      </c>
      <c r="E18" t="s">
        <v>4</v>
      </c>
      <c r="F18">
        <v>45</v>
      </c>
      <c r="G18">
        <v>0</v>
      </c>
      <c r="H18">
        <v>0</v>
      </c>
      <c r="I18">
        <v>0</v>
      </c>
      <c r="J18">
        <f t="shared" si="0"/>
        <v>45</v>
      </c>
      <c r="K18">
        <v>0</v>
      </c>
      <c r="L18">
        <f t="shared" si="1"/>
        <v>45</v>
      </c>
      <c r="M18">
        <v>2</v>
      </c>
      <c r="N18">
        <v>1</v>
      </c>
      <c r="O18">
        <f t="shared" si="2"/>
        <v>22.5</v>
      </c>
      <c r="P18" t="s">
        <v>15</v>
      </c>
      <c r="Q18">
        <v>117</v>
      </c>
      <c r="R18">
        <v>0</v>
      </c>
      <c r="S18">
        <v>0</v>
      </c>
      <c r="T18">
        <v>0</v>
      </c>
      <c r="U18">
        <f t="shared" si="3"/>
        <v>117</v>
      </c>
      <c r="V18">
        <v>0</v>
      </c>
      <c r="W18">
        <f t="shared" si="4"/>
        <v>117</v>
      </c>
      <c r="X18">
        <v>0</v>
      </c>
      <c r="Y18">
        <v>2</v>
      </c>
      <c r="Z18">
        <f t="shared" si="5"/>
        <v>0</v>
      </c>
      <c r="AA18" t="s">
        <v>16</v>
      </c>
      <c r="AB18">
        <v>375</v>
      </c>
      <c r="AC18">
        <v>0</v>
      </c>
      <c r="AE18">
        <v>0</v>
      </c>
      <c r="AF18">
        <f t="shared" si="6"/>
        <v>375</v>
      </c>
      <c r="AG18">
        <v>0</v>
      </c>
      <c r="AH18">
        <f t="shared" si="7"/>
        <v>375</v>
      </c>
      <c r="AI18">
        <v>4</v>
      </c>
      <c r="AJ18">
        <f t="shared" si="8"/>
        <v>6</v>
      </c>
      <c r="AK18">
        <f t="shared" si="9"/>
        <v>93.75</v>
      </c>
      <c r="AL18" t="s">
        <v>19</v>
      </c>
      <c r="AM18">
        <v>49</v>
      </c>
      <c r="AN18">
        <v>0</v>
      </c>
      <c r="AO18">
        <v>0</v>
      </c>
      <c r="AP18">
        <f t="shared" si="10"/>
        <v>49</v>
      </c>
      <c r="AQ18">
        <v>0</v>
      </c>
      <c r="AR18">
        <f t="shared" si="11"/>
        <v>49</v>
      </c>
      <c r="AS18">
        <v>3</v>
      </c>
      <c r="AT18">
        <f t="shared" si="12"/>
        <v>6</v>
      </c>
      <c r="AU18">
        <f t="shared" si="13"/>
        <v>16.333333333333332</v>
      </c>
      <c r="AV18" t="s">
        <v>20</v>
      </c>
      <c r="AW18">
        <v>109</v>
      </c>
      <c r="AX18">
        <v>0</v>
      </c>
      <c r="AY18">
        <v>0</v>
      </c>
      <c r="AZ18">
        <f t="shared" si="14"/>
        <v>109</v>
      </c>
      <c r="BA18">
        <v>0</v>
      </c>
      <c r="BB18">
        <f t="shared" si="15"/>
        <v>109</v>
      </c>
      <c r="BC18">
        <v>2</v>
      </c>
      <c r="BD18">
        <f t="shared" si="16"/>
        <v>7</v>
      </c>
      <c r="BE18">
        <f t="shared" si="17"/>
        <v>54.5</v>
      </c>
      <c r="BF18" t="s">
        <v>21</v>
      </c>
      <c r="BG18">
        <v>63</v>
      </c>
      <c r="BH18">
        <v>40</v>
      </c>
      <c r="BI18">
        <v>0</v>
      </c>
      <c r="BJ18">
        <f t="shared" si="18"/>
        <v>103</v>
      </c>
      <c r="BK18">
        <v>0</v>
      </c>
      <c r="BL18">
        <f t="shared" si="19"/>
        <v>103</v>
      </c>
      <c r="BM18">
        <v>1</v>
      </c>
      <c r="BN18">
        <f t="shared" si="20"/>
        <v>5</v>
      </c>
      <c r="BO18">
        <f t="shared" si="21"/>
        <v>103</v>
      </c>
      <c r="BP18" t="s">
        <v>22</v>
      </c>
      <c r="BQ18">
        <v>94</v>
      </c>
      <c r="BR18">
        <v>0</v>
      </c>
      <c r="BS18">
        <v>0</v>
      </c>
      <c r="BT18">
        <f t="shared" si="22"/>
        <v>94</v>
      </c>
      <c r="BU18">
        <v>0</v>
      </c>
      <c r="BV18">
        <f t="shared" si="23"/>
        <v>94</v>
      </c>
      <c r="BW18">
        <v>0</v>
      </c>
      <c r="BX18">
        <f t="shared" si="24"/>
        <v>5</v>
      </c>
      <c r="BY18">
        <f t="shared" si="25"/>
        <v>0</v>
      </c>
      <c r="BZ18" t="s">
        <v>23</v>
      </c>
      <c r="CA18" s="6">
        <v>0</v>
      </c>
    </row>
    <row r="19" spans="1:79" ht="17.25" customHeight="1" x14ac:dyDescent="0.3">
      <c r="A19" s="2">
        <v>44560</v>
      </c>
      <c r="B19" t="s">
        <v>60</v>
      </c>
      <c r="C19" t="s">
        <v>61</v>
      </c>
      <c r="D19" t="s">
        <v>27</v>
      </c>
      <c r="E19" t="s">
        <v>4</v>
      </c>
      <c r="F19">
        <v>170</v>
      </c>
      <c r="G19">
        <v>0</v>
      </c>
      <c r="H19">
        <v>0</v>
      </c>
      <c r="I19">
        <v>-10</v>
      </c>
      <c r="J19">
        <f t="shared" si="0"/>
        <v>160</v>
      </c>
      <c r="K19">
        <v>0</v>
      </c>
      <c r="L19">
        <f t="shared" si="1"/>
        <v>160</v>
      </c>
      <c r="M19">
        <v>3</v>
      </c>
      <c r="N19">
        <v>1</v>
      </c>
      <c r="O19">
        <f t="shared" si="2"/>
        <v>53.333333333333336</v>
      </c>
      <c r="P19" t="s">
        <v>15</v>
      </c>
      <c r="Q19">
        <v>116</v>
      </c>
      <c r="R19">
        <v>0</v>
      </c>
      <c r="S19">
        <v>0</v>
      </c>
      <c r="T19">
        <v>0</v>
      </c>
      <c r="U19">
        <f t="shared" si="3"/>
        <v>116</v>
      </c>
      <c r="V19">
        <v>0</v>
      </c>
      <c r="W19">
        <f t="shared" si="4"/>
        <v>116</v>
      </c>
      <c r="X19">
        <v>0</v>
      </c>
      <c r="Y19">
        <v>2</v>
      </c>
      <c r="Z19">
        <f t="shared" si="5"/>
        <v>0</v>
      </c>
      <c r="AA19" t="s">
        <v>16</v>
      </c>
      <c r="AB19">
        <v>498</v>
      </c>
      <c r="AC19">
        <v>0</v>
      </c>
      <c r="AE19">
        <v>-35</v>
      </c>
      <c r="AF19">
        <f t="shared" si="6"/>
        <v>463</v>
      </c>
      <c r="AG19">
        <v>0</v>
      </c>
      <c r="AH19">
        <f t="shared" si="7"/>
        <v>463</v>
      </c>
      <c r="AI19">
        <v>14</v>
      </c>
      <c r="AJ19">
        <f t="shared" si="8"/>
        <v>6</v>
      </c>
      <c r="AK19">
        <f t="shared" si="9"/>
        <v>33.071428571428569</v>
      </c>
      <c r="AL19" t="s">
        <v>19</v>
      </c>
      <c r="AM19">
        <v>343</v>
      </c>
      <c r="AN19">
        <v>0</v>
      </c>
      <c r="AO19">
        <v>0</v>
      </c>
      <c r="AP19">
        <f t="shared" si="10"/>
        <v>343</v>
      </c>
      <c r="AQ19">
        <v>360</v>
      </c>
      <c r="AR19">
        <f t="shared" si="11"/>
        <v>703</v>
      </c>
      <c r="AS19">
        <v>5</v>
      </c>
      <c r="AT19">
        <f t="shared" si="12"/>
        <v>6</v>
      </c>
      <c r="AU19">
        <f t="shared" si="13"/>
        <v>140.6</v>
      </c>
      <c r="AV19" t="s">
        <v>20</v>
      </c>
      <c r="AW19">
        <v>406</v>
      </c>
      <c r="AX19">
        <v>0</v>
      </c>
      <c r="AY19">
        <v>0</v>
      </c>
      <c r="AZ19">
        <f t="shared" si="14"/>
        <v>406</v>
      </c>
      <c r="BA19">
        <v>0</v>
      </c>
      <c r="BB19">
        <f t="shared" si="15"/>
        <v>406</v>
      </c>
      <c r="BC19">
        <v>10</v>
      </c>
      <c r="BD19">
        <f t="shared" si="16"/>
        <v>7</v>
      </c>
      <c r="BE19">
        <f t="shared" si="17"/>
        <v>40.6</v>
      </c>
      <c r="BF19" t="s">
        <v>21</v>
      </c>
      <c r="BG19">
        <v>126</v>
      </c>
      <c r="BH19">
        <v>0</v>
      </c>
      <c r="BI19">
        <v>0</v>
      </c>
      <c r="BJ19">
        <f t="shared" si="18"/>
        <v>126</v>
      </c>
      <c r="BK19">
        <v>0</v>
      </c>
      <c r="BL19">
        <f t="shared" si="19"/>
        <v>126</v>
      </c>
      <c r="BM19">
        <v>1</v>
      </c>
      <c r="BN19">
        <f t="shared" si="20"/>
        <v>5</v>
      </c>
      <c r="BO19">
        <f t="shared" si="21"/>
        <v>126</v>
      </c>
      <c r="BP19" t="s">
        <v>22</v>
      </c>
      <c r="BQ19">
        <v>297</v>
      </c>
      <c r="BR19">
        <v>0</v>
      </c>
      <c r="BS19">
        <v>-10</v>
      </c>
      <c r="BT19">
        <f t="shared" si="22"/>
        <v>287</v>
      </c>
      <c r="BU19">
        <v>0</v>
      </c>
      <c r="BV19">
        <f t="shared" si="23"/>
        <v>287</v>
      </c>
      <c r="BW19">
        <v>3</v>
      </c>
      <c r="BX19">
        <f t="shared" si="24"/>
        <v>5</v>
      </c>
      <c r="BY19">
        <f t="shared" si="25"/>
        <v>95.666666666666671</v>
      </c>
      <c r="BZ19" t="s">
        <v>23</v>
      </c>
      <c r="CA19" s="6">
        <v>1117</v>
      </c>
    </row>
    <row r="20" spans="1:79" ht="17.25" customHeight="1" x14ac:dyDescent="0.3">
      <c r="A20" s="2">
        <v>44560</v>
      </c>
      <c r="B20" t="s">
        <v>62</v>
      </c>
      <c r="C20" t="s">
        <v>63</v>
      </c>
      <c r="D20" t="s">
        <v>27</v>
      </c>
      <c r="E20" t="s">
        <v>4</v>
      </c>
      <c r="F20">
        <v>882</v>
      </c>
      <c r="G20">
        <v>0</v>
      </c>
      <c r="H20">
        <v>0</v>
      </c>
      <c r="I20">
        <v>-10</v>
      </c>
      <c r="J20">
        <f t="shared" si="0"/>
        <v>872</v>
      </c>
      <c r="K20">
        <v>0</v>
      </c>
      <c r="L20">
        <f t="shared" si="1"/>
        <v>872</v>
      </c>
      <c r="M20">
        <v>77</v>
      </c>
      <c r="N20">
        <v>1</v>
      </c>
      <c r="O20">
        <f t="shared" si="2"/>
        <v>11.324675324675324</v>
      </c>
      <c r="P20" t="s">
        <v>15</v>
      </c>
      <c r="Q20">
        <v>935</v>
      </c>
      <c r="R20">
        <v>0</v>
      </c>
      <c r="S20">
        <v>0</v>
      </c>
      <c r="T20">
        <v>-20</v>
      </c>
      <c r="U20">
        <f t="shared" si="3"/>
        <v>915</v>
      </c>
      <c r="V20">
        <v>0</v>
      </c>
      <c r="W20">
        <f t="shared" si="4"/>
        <v>915</v>
      </c>
      <c r="X20">
        <v>22</v>
      </c>
      <c r="Y20">
        <v>2</v>
      </c>
      <c r="Z20">
        <f t="shared" si="5"/>
        <v>41.590909090909093</v>
      </c>
      <c r="AA20" t="s">
        <v>16</v>
      </c>
      <c r="AB20">
        <v>17162</v>
      </c>
      <c r="AC20">
        <v>0</v>
      </c>
      <c r="AE20">
        <v>0</v>
      </c>
      <c r="AF20">
        <f t="shared" si="6"/>
        <v>17162</v>
      </c>
      <c r="AG20">
        <v>0</v>
      </c>
      <c r="AH20">
        <f t="shared" si="7"/>
        <v>17162</v>
      </c>
      <c r="AI20">
        <v>395</v>
      </c>
      <c r="AJ20">
        <f t="shared" si="8"/>
        <v>6</v>
      </c>
      <c r="AK20">
        <f t="shared" si="9"/>
        <v>43.448101265822785</v>
      </c>
      <c r="AL20" t="s">
        <v>19</v>
      </c>
      <c r="AM20">
        <v>3037</v>
      </c>
      <c r="AN20">
        <v>70</v>
      </c>
      <c r="AO20">
        <v>0</v>
      </c>
      <c r="AP20">
        <f t="shared" si="10"/>
        <v>3107</v>
      </c>
      <c r="AQ20">
        <v>900</v>
      </c>
      <c r="AR20">
        <f t="shared" si="11"/>
        <v>4007</v>
      </c>
      <c r="AS20">
        <v>63</v>
      </c>
      <c r="AT20">
        <f t="shared" si="12"/>
        <v>6</v>
      </c>
      <c r="AU20">
        <f t="shared" si="13"/>
        <v>63.603174603174601</v>
      </c>
      <c r="AV20" t="s">
        <v>20</v>
      </c>
      <c r="AW20">
        <v>3306</v>
      </c>
      <c r="AX20">
        <v>0</v>
      </c>
      <c r="AY20">
        <v>-107</v>
      </c>
      <c r="AZ20">
        <f t="shared" si="14"/>
        <v>3199</v>
      </c>
      <c r="BA20">
        <v>0</v>
      </c>
      <c r="BB20">
        <f t="shared" si="15"/>
        <v>3199</v>
      </c>
      <c r="BC20">
        <v>91</v>
      </c>
      <c r="BD20">
        <f t="shared" si="16"/>
        <v>7</v>
      </c>
      <c r="BE20">
        <f t="shared" si="17"/>
        <v>35.153846153846153</v>
      </c>
      <c r="BF20" t="s">
        <v>21</v>
      </c>
      <c r="BG20">
        <v>1105</v>
      </c>
      <c r="BH20">
        <v>0</v>
      </c>
      <c r="BI20">
        <v>-10</v>
      </c>
      <c r="BJ20">
        <f t="shared" si="18"/>
        <v>1095</v>
      </c>
      <c r="BK20">
        <v>0</v>
      </c>
      <c r="BL20">
        <f t="shared" si="19"/>
        <v>1095</v>
      </c>
      <c r="BM20">
        <v>39</v>
      </c>
      <c r="BN20">
        <f t="shared" si="20"/>
        <v>5</v>
      </c>
      <c r="BO20">
        <f t="shared" si="21"/>
        <v>28.076923076923077</v>
      </c>
      <c r="BP20" t="s">
        <v>22</v>
      </c>
      <c r="BQ20">
        <v>1999</v>
      </c>
      <c r="BR20">
        <v>0</v>
      </c>
      <c r="BS20">
        <v>0</v>
      </c>
      <c r="BT20">
        <f t="shared" si="22"/>
        <v>1999</v>
      </c>
      <c r="BU20">
        <v>0</v>
      </c>
      <c r="BV20">
        <f t="shared" si="23"/>
        <v>1999</v>
      </c>
      <c r="BW20">
        <v>17</v>
      </c>
      <c r="BX20">
        <f t="shared" si="24"/>
        <v>5</v>
      </c>
      <c r="BY20">
        <f t="shared" si="25"/>
        <v>117.58823529411765</v>
      </c>
      <c r="BZ20" t="s">
        <v>23</v>
      </c>
      <c r="CA20" s="6">
        <v>3900</v>
      </c>
    </row>
    <row r="21" spans="1:79" ht="17.25" customHeight="1" x14ac:dyDescent="0.3">
      <c r="A21" s="2">
        <v>44560</v>
      </c>
      <c r="B21" t="s">
        <v>64</v>
      </c>
      <c r="C21" t="s">
        <v>65</v>
      </c>
      <c r="D21" t="s">
        <v>27</v>
      </c>
      <c r="E21" t="s">
        <v>4</v>
      </c>
      <c r="F21">
        <v>22825</v>
      </c>
      <c r="G21">
        <v>0</v>
      </c>
      <c r="H21">
        <v>0</v>
      </c>
      <c r="I21">
        <v>-2945</v>
      </c>
      <c r="J21">
        <f t="shared" si="0"/>
        <v>19880</v>
      </c>
      <c r="K21">
        <v>0</v>
      </c>
      <c r="L21">
        <f t="shared" si="1"/>
        <v>19880</v>
      </c>
      <c r="M21">
        <v>4430</v>
      </c>
      <c r="N21">
        <v>1</v>
      </c>
      <c r="O21">
        <f t="shared" si="2"/>
        <v>4.4875846501128667</v>
      </c>
      <c r="P21" t="s">
        <v>15</v>
      </c>
      <c r="Q21">
        <v>12975</v>
      </c>
      <c r="R21">
        <v>0</v>
      </c>
      <c r="S21">
        <v>0</v>
      </c>
      <c r="T21">
        <v>-3450</v>
      </c>
      <c r="U21">
        <f t="shared" si="3"/>
        <v>9525</v>
      </c>
      <c r="V21">
        <v>0</v>
      </c>
      <c r="W21">
        <f t="shared" si="4"/>
        <v>9525</v>
      </c>
      <c r="X21">
        <v>598</v>
      </c>
      <c r="Y21">
        <v>2</v>
      </c>
      <c r="Z21">
        <f t="shared" si="5"/>
        <v>15.92809364548495</v>
      </c>
      <c r="AA21" t="s">
        <v>16</v>
      </c>
      <c r="AB21">
        <v>200927</v>
      </c>
      <c r="AC21">
        <v>0</v>
      </c>
      <c r="AE21">
        <v>-19237</v>
      </c>
      <c r="AF21">
        <f t="shared" si="6"/>
        <v>181690</v>
      </c>
      <c r="AG21">
        <v>60146</v>
      </c>
      <c r="AH21">
        <f t="shared" si="7"/>
        <v>241836</v>
      </c>
      <c r="AI21">
        <v>4976</v>
      </c>
      <c r="AJ21">
        <f t="shared" si="8"/>
        <v>6</v>
      </c>
      <c r="AK21">
        <f t="shared" si="9"/>
        <v>48.600482315112544</v>
      </c>
      <c r="AL21" t="s">
        <v>19</v>
      </c>
      <c r="AM21">
        <v>41311</v>
      </c>
      <c r="AN21">
        <v>2930</v>
      </c>
      <c r="AO21">
        <v>-1100</v>
      </c>
      <c r="AP21">
        <f t="shared" si="10"/>
        <v>43141</v>
      </c>
      <c r="AQ21">
        <v>13500</v>
      </c>
      <c r="AR21">
        <f t="shared" si="11"/>
        <v>56641</v>
      </c>
      <c r="AS21">
        <v>1243</v>
      </c>
      <c r="AT21">
        <f t="shared" si="12"/>
        <v>6</v>
      </c>
      <c r="AU21">
        <f t="shared" si="13"/>
        <v>45.567980691874496</v>
      </c>
      <c r="AV21" t="s">
        <v>20</v>
      </c>
      <c r="AW21">
        <v>113482</v>
      </c>
      <c r="AX21">
        <v>0</v>
      </c>
      <c r="AY21">
        <v>-6407</v>
      </c>
      <c r="AZ21">
        <f t="shared" si="14"/>
        <v>107075</v>
      </c>
      <c r="BA21">
        <v>0</v>
      </c>
      <c r="BB21">
        <f t="shared" si="15"/>
        <v>107075</v>
      </c>
      <c r="BC21">
        <v>3376</v>
      </c>
      <c r="BD21">
        <f t="shared" si="16"/>
        <v>7</v>
      </c>
      <c r="BE21">
        <f t="shared" si="17"/>
        <v>31.716528436018958</v>
      </c>
      <c r="BF21" t="s">
        <v>21</v>
      </c>
      <c r="BG21">
        <v>19821</v>
      </c>
      <c r="BH21">
        <v>0</v>
      </c>
      <c r="BI21">
        <v>-1564</v>
      </c>
      <c r="BJ21">
        <f t="shared" si="18"/>
        <v>18257</v>
      </c>
      <c r="BK21">
        <v>0</v>
      </c>
      <c r="BL21">
        <f t="shared" si="19"/>
        <v>18257</v>
      </c>
      <c r="BM21">
        <v>1370</v>
      </c>
      <c r="BN21">
        <f t="shared" si="20"/>
        <v>5</v>
      </c>
      <c r="BO21">
        <f>IFERROR(BL21/BM21,0)</f>
        <v>13.326277372262775</v>
      </c>
      <c r="BP21" t="s">
        <v>22</v>
      </c>
      <c r="BQ21">
        <v>52323</v>
      </c>
      <c r="BR21">
        <v>0</v>
      </c>
      <c r="BS21">
        <v>-679</v>
      </c>
      <c r="BT21">
        <f t="shared" si="22"/>
        <v>51644</v>
      </c>
      <c r="BU21">
        <v>0</v>
      </c>
      <c r="BV21">
        <f t="shared" si="23"/>
        <v>51644</v>
      </c>
      <c r="BW21">
        <v>985</v>
      </c>
      <c r="BX21">
        <f t="shared" si="24"/>
        <v>5</v>
      </c>
      <c r="BY21">
        <f t="shared" si="25"/>
        <v>52.430456852791878</v>
      </c>
      <c r="BZ21" t="s">
        <v>23</v>
      </c>
      <c r="CA21" s="6">
        <v>60882</v>
      </c>
    </row>
    <row r="22" spans="1:79" ht="17.25" customHeight="1" x14ac:dyDescent="0.3">
      <c r="A22" s="2">
        <v>44560</v>
      </c>
      <c r="B22" t="s">
        <v>66</v>
      </c>
      <c r="C22" t="s">
        <v>67</v>
      </c>
      <c r="D22" t="s">
        <v>27</v>
      </c>
      <c r="E22" t="s">
        <v>4</v>
      </c>
      <c r="F22">
        <v>488</v>
      </c>
      <c r="G22">
        <v>179</v>
      </c>
      <c r="H22">
        <v>0</v>
      </c>
      <c r="I22">
        <v>0</v>
      </c>
      <c r="J22">
        <f t="shared" si="0"/>
        <v>667</v>
      </c>
      <c r="K22">
        <v>0</v>
      </c>
      <c r="L22">
        <f t="shared" si="1"/>
        <v>667</v>
      </c>
      <c r="M22">
        <v>14</v>
      </c>
      <c r="N22">
        <v>1</v>
      </c>
      <c r="O22">
        <f t="shared" si="2"/>
        <v>47.642857142857146</v>
      </c>
      <c r="P22" t="s">
        <v>15</v>
      </c>
      <c r="Q22">
        <v>276</v>
      </c>
      <c r="R22">
        <v>480</v>
      </c>
      <c r="S22">
        <v>0</v>
      </c>
      <c r="T22">
        <v>0</v>
      </c>
      <c r="U22">
        <f t="shared" si="3"/>
        <v>756</v>
      </c>
      <c r="V22">
        <v>0</v>
      </c>
      <c r="W22">
        <f t="shared" si="4"/>
        <v>756</v>
      </c>
      <c r="X22">
        <v>1</v>
      </c>
      <c r="Y22">
        <v>2</v>
      </c>
      <c r="Z22">
        <f t="shared" si="5"/>
        <v>756</v>
      </c>
      <c r="AA22" t="s">
        <v>16</v>
      </c>
      <c r="AB22">
        <v>952</v>
      </c>
      <c r="AC22">
        <v>0</v>
      </c>
      <c r="AE22">
        <v>-10</v>
      </c>
      <c r="AF22">
        <f t="shared" si="6"/>
        <v>942</v>
      </c>
      <c r="AG22">
        <v>0</v>
      </c>
      <c r="AH22">
        <f t="shared" si="7"/>
        <v>942</v>
      </c>
      <c r="AI22">
        <v>17</v>
      </c>
      <c r="AJ22">
        <f t="shared" si="8"/>
        <v>6</v>
      </c>
      <c r="AK22">
        <f t="shared" si="9"/>
        <v>55.411764705882355</v>
      </c>
      <c r="AL22" t="s">
        <v>19</v>
      </c>
      <c r="AM22">
        <v>340</v>
      </c>
      <c r="AN22">
        <v>550</v>
      </c>
      <c r="AO22">
        <v>0</v>
      </c>
      <c r="AP22">
        <f t="shared" si="10"/>
        <v>890</v>
      </c>
      <c r="AQ22">
        <v>0</v>
      </c>
      <c r="AR22">
        <f t="shared" si="11"/>
        <v>890</v>
      </c>
      <c r="AS22">
        <v>15</v>
      </c>
      <c r="AT22">
        <f t="shared" si="12"/>
        <v>6</v>
      </c>
      <c r="AU22">
        <f t="shared" si="13"/>
        <v>59.333333333333336</v>
      </c>
      <c r="AV22" t="s">
        <v>20</v>
      </c>
      <c r="AW22">
        <v>100</v>
      </c>
      <c r="AX22">
        <v>300</v>
      </c>
      <c r="AY22">
        <v>-10</v>
      </c>
      <c r="AZ22">
        <f t="shared" si="14"/>
        <v>390</v>
      </c>
      <c r="BA22">
        <v>0</v>
      </c>
      <c r="BB22">
        <f t="shared" si="15"/>
        <v>390</v>
      </c>
      <c r="BC22">
        <v>5</v>
      </c>
      <c r="BD22">
        <f t="shared" si="16"/>
        <v>7</v>
      </c>
      <c r="BE22">
        <f t="shared" si="17"/>
        <v>78</v>
      </c>
      <c r="BF22" t="s">
        <v>21</v>
      </c>
      <c r="BG22">
        <v>496</v>
      </c>
      <c r="BH22">
        <v>2190</v>
      </c>
      <c r="BI22">
        <v>0</v>
      </c>
      <c r="BJ22">
        <f t="shared" si="18"/>
        <v>2686</v>
      </c>
      <c r="BK22">
        <v>0</v>
      </c>
      <c r="BL22">
        <f t="shared" si="19"/>
        <v>2686</v>
      </c>
      <c r="BM22">
        <v>17</v>
      </c>
      <c r="BN22">
        <f t="shared" si="20"/>
        <v>5</v>
      </c>
      <c r="BO22">
        <f t="shared" si="21"/>
        <v>158</v>
      </c>
      <c r="BP22" t="s">
        <v>22</v>
      </c>
      <c r="BQ22">
        <v>999</v>
      </c>
      <c r="BR22">
        <v>55</v>
      </c>
      <c r="BS22">
        <v>0</v>
      </c>
      <c r="BT22">
        <f t="shared" si="22"/>
        <v>1054</v>
      </c>
      <c r="BU22">
        <v>0</v>
      </c>
      <c r="BV22">
        <f t="shared" si="23"/>
        <v>1054</v>
      </c>
      <c r="BW22">
        <v>8</v>
      </c>
      <c r="BX22">
        <f t="shared" si="24"/>
        <v>5</v>
      </c>
      <c r="BY22">
        <f t="shared" si="25"/>
        <v>131.75</v>
      </c>
      <c r="BZ22" t="s">
        <v>23</v>
      </c>
      <c r="CA22" s="6">
        <v>0</v>
      </c>
    </row>
    <row r="23" spans="1:79" ht="17.25" customHeight="1" x14ac:dyDescent="0.3">
      <c r="A23" s="2">
        <v>44560</v>
      </c>
      <c r="B23" t="s">
        <v>68</v>
      </c>
      <c r="C23" t="s">
        <v>69</v>
      </c>
      <c r="D23" t="s">
        <v>27</v>
      </c>
      <c r="E23" t="s">
        <v>4</v>
      </c>
      <c r="F23">
        <v>169</v>
      </c>
      <c r="G23">
        <v>11</v>
      </c>
      <c r="H23">
        <v>0</v>
      </c>
      <c r="I23">
        <v>-19</v>
      </c>
      <c r="J23">
        <f t="shared" si="0"/>
        <v>161</v>
      </c>
      <c r="K23">
        <v>0</v>
      </c>
      <c r="L23">
        <f t="shared" si="1"/>
        <v>161</v>
      </c>
      <c r="M23">
        <v>17</v>
      </c>
      <c r="N23">
        <v>1</v>
      </c>
      <c r="O23">
        <f t="shared" si="2"/>
        <v>9.4705882352941178</v>
      </c>
      <c r="P23" t="s">
        <v>15</v>
      </c>
      <c r="Q23">
        <v>286</v>
      </c>
      <c r="R23">
        <v>0</v>
      </c>
      <c r="S23">
        <v>0</v>
      </c>
      <c r="T23">
        <v>0</v>
      </c>
      <c r="U23">
        <f t="shared" si="3"/>
        <v>286</v>
      </c>
      <c r="V23">
        <v>0</v>
      </c>
      <c r="W23">
        <f t="shared" si="4"/>
        <v>286</v>
      </c>
      <c r="X23">
        <v>4</v>
      </c>
      <c r="Y23">
        <v>2</v>
      </c>
      <c r="Z23">
        <f t="shared" si="5"/>
        <v>71.5</v>
      </c>
      <c r="AA23" t="s">
        <v>16</v>
      </c>
      <c r="AB23">
        <v>362</v>
      </c>
      <c r="AC23">
        <v>0</v>
      </c>
      <c r="AE23">
        <v>0</v>
      </c>
      <c r="AF23">
        <f t="shared" si="6"/>
        <v>362</v>
      </c>
      <c r="AG23">
        <v>0</v>
      </c>
      <c r="AH23">
        <f t="shared" si="7"/>
        <v>362</v>
      </c>
      <c r="AI23">
        <v>7</v>
      </c>
      <c r="AJ23">
        <f t="shared" si="8"/>
        <v>6</v>
      </c>
      <c r="AK23">
        <f t="shared" si="9"/>
        <v>51.714285714285715</v>
      </c>
      <c r="AL23" t="s">
        <v>19</v>
      </c>
      <c r="AM23">
        <v>1132</v>
      </c>
      <c r="AN23">
        <v>600</v>
      </c>
      <c r="AO23">
        <v>0</v>
      </c>
      <c r="AP23">
        <f t="shared" si="10"/>
        <v>1732</v>
      </c>
      <c r="AQ23">
        <v>0</v>
      </c>
      <c r="AR23">
        <f t="shared" si="11"/>
        <v>1732</v>
      </c>
      <c r="AS23">
        <v>16</v>
      </c>
      <c r="AT23">
        <f t="shared" si="12"/>
        <v>6</v>
      </c>
      <c r="AU23">
        <f t="shared" si="13"/>
        <v>108.25</v>
      </c>
      <c r="AV23" t="s">
        <v>20</v>
      </c>
      <c r="AW23">
        <v>105</v>
      </c>
      <c r="AX23">
        <v>0</v>
      </c>
      <c r="AY23">
        <v>-13</v>
      </c>
      <c r="AZ23">
        <f t="shared" si="14"/>
        <v>92</v>
      </c>
      <c r="BA23">
        <v>300</v>
      </c>
      <c r="BB23">
        <f t="shared" si="15"/>
        <v>392</v>
      </c>
      <c r="BC23">
        <v>13</v>
      </c>
      <c r="BD23">
        <f t="shared" si="16"/>
        <v>7</v>
      </c>
      <c r="BE23">
        <f t="shared" si="17"/>
        <v>30.153846153846153</v>
      </c>
      <c r="BF23" t="s">
        <v>21</v>
      </c>
      <c r="BG23">
        <v>370</v>
      </c>
      <c r="BH23">
        <v>300</v>
      </c>
      <c r="BI23">
        <v>0</v>
      </c>
      <c r="BJ23">
        <f t="shared" si="18"/>
        <v>670</v>
      </c>
      <c r="BK23">
        <v>0</v>
      </c>
      <c r="BL23">
        <f t="shared" si="19"/>
        <v>670</v>
      </c>
      <c r="BM23">
        <v>6</v>
      </c>
      <c r="BN23">
        <f t="shared" si="20"/>
        <v>5</v>
      </c>
      <c r="BO23">
        <f t="shared" si="21"/>
        <v>111.66666666666667</v>
      </c>
      <c r="BP23" t="s">
        <v>22</v>
      </c>
      <c r="BQ23">
        <v>754</v>
      </c>
      <c r="BR23">
        <v>0</v>
      </c>
      <c r="BS23">
        <v>-34</v>
      </c>
      <c r="BT23">
        <f t="shared" si="22"/>
        <v>720</v>
      </c>
      <c r="BU23">
        <v>0</v>
      </c>
      <c r="BV23">
        <f t="shared" si="23"/>
        <v>720</v>
      </c>
      <c r="BW23">
        <v>8</v>
      </c>
      <c r="BX23">
        <f t="shared" si="24"/>
        <v>5</v>
      </c>
      <c r="BY23">
        <f t="shared" si="25"/>
        <v>90</v>
      </c>
      <c r="BZ23" t="s">
        <v>23</v>
      </c>
      <c r="CA23" s="6">
        <v>30343</v>
      </c>
    </row>
    <row r="24" spans="1:79" ht="17.25" customHeight="1" x14ac:dyDescent="0.3">
      <c r="A24" s="2">
        <v>44560</v>
      </c>
      <c r="B24" t="s">
        <v>70</v>
      </c>
      <c r="C24" t="s">
        <v>71</v>
      </c>
      <c r="D24" t="s">
        <v>27</v>
      </c>
      <c r="E24" t="s">
        <v>4</v>
      </c>
      <c r="F24">
        <v>1024</v>
      </c>
      <c r="G24">
        <v>0</v>
      </c>
      <c r="H24">
        <v>0</v>
      </c>
      <c r="I24">
        <v>-30</v>
      </c>
      <c r="J24">
        <f t="shared" si="0"/>
        <v>994</v>
      </c>
      <c r="K24">
        <v>0</v>
      </c>
      <c r="L24">
        <f t="shared" si="1"/>
        <v>994</v>
      </c>
      <c r="M24">
        <v>94</v>
      </c>
      <c r="N24">
        <v>1</v>
      </c>
      <c r="O24">
        <f t="shared" si="2"/>
        <v>10.574468085106384</v>
      </c>
      <c r="P24" t="s">
        <v>15</v>
      </c>
      <c r="Q24">
        <v>1003</v>
      </c>
      <c r="R24">
        <v>0</v>
      </c>
      <c r="S24">
        <v>0</v>
      </c>
      <c r="T24">
        <v>0</v>
      </c>
      <c r="U24">
        <f t="shared" si="3"/>
        <v>1003</v>
      </c>
      <c r="V24">
        <v>0</v>
      </c>
      <c r="W24">
        <f t="shared" si="4"/>
        <v>1003</v>
      </c>
      <c r="X24">
        <v>23</v>
      </c>
      <c r="Y24">
        <v>2</v>
      </c>
      <c r="Z24">
        <f t="shared" si="5"/>
        <v>43.608695652173914</v>
      </c>
      <c r="AA24" t="s">
        <v>16</v>
      </c>
      <c r="AB24">
        <v>2203</v>
      </c>
      <c r="AC24">
        <v>0</v>
      </c>
      <c r="AE24">
        <v>-13</v>
      </c>
      <c r="AF24">
        <f t="shared" si="6"/>
        <v>2190</v>
      </c>
      <c r="AG24">
        <v>0</v>
      </c>
      <c r="AH24">
        <f t="shared" si="7"/>
        <v>2190</v>
      </c>
      <c r="AI24">
        <v>59</v>
      </c>
      <c r="AJ24">
        <f t="shared" si="8"/>
        <v>6</v>
      </c>
      <c r="AK24">
        <f t="shared" si="9"/>
        <v>37.118644067796609</v>
      </c>
      <c r="AL24" t="s">
        <v>19</v>
      </c>
      <c r="AM24">
        <v>2086</v>
      </c>
      <c r="AN24">
        <v>0</v>
      </c>
      <c r="AO24">
        <v>0</v>
      </c>
      <c r="AP24">
        <f t="shared" si="10"/>
        <v>2086</v>
      </c>
      <c r="AQ24">
        <v>2700</v>
      </c>
      <c r="AR24">
        <f t="shared" si="11"/>
        <v>4786</v>
      </c>
      <c r="AS24">
        <v>82</v>
      </c>
      <c r="AT24">
        <f t="shared" si="12"/>
        <v>6</v>
      </c>
      <c r="AU24">
        <f t="shared" si="13"/>
        <v>58.365853658536587</v>
      </c>
      <c r="AV24" t="s">
        <v>20</v>
      </c>
      <c r="AW24">
        <v>2997</v>
      </c>
      <c r="AX24">
        <v>0</v>
      </c>
      <c r="AY24">
        <v>-40</v>
      </c>
      <c r="AZ24">
        <f t="shared" si="14"/>
        <v>2957</v>
      </c>
      <c r="BA24">
        <v>0</v>
      </c>
      <c r="BB24">
        <f t="shared" si="15"/>
        <v>2957</v>
      </c>
      <c r="BC24">
        <v>72</v>
      </c>
      <c r="BD24">
        <f t="shared" si="16"/>
        <v>7</v>
      </c>
      <c r="BE24">
        <f t="shared" si="17"/>
        <v>41.069444444444443</v>
      </c>
      <c r="BF24" t="s">
        <v>21</v>
      </c>
      <c r="BG24">
        <v>605</v>
      </c>
      <c r="BH24">
        <v>0</v>
      </c>
      <c r="BI24">
        <v>0</v>
      </c>
      <c r="BJ24">
        <f t="shared" si="18"/>
        <v>605</v>
      </c>
      <c r="BK24">
        <v>0</v>
      </c>
      <c r="BL24">
        <f t="shared" si="19"/>
        <v>605</v>
      </c>
      <c r="BM24">
        <v>45</v>
      </c>
      <c r="BN24">
        <f t="shared" si="20"/>
        <v>5</v>
      </c>
      <c r="BO24">
        <f t="shared" si="21"/>
        <v>13.444444444444445</v>
      </c>
      <c r="BP24" t="s">
        <v>22</v>
      </c>
      <c r="BQ24">
        <v>3536</v>
      </c>
      <c r="BR24">
        <v>0</v>
      </c>
      <c r="BS24">
        <v>-10</v>
      </c>
      <c r="BT24">
        <f t="shared" si="22"/>
        <v>3526</v>
      </c>
      <c r="BU24">
        <v>0</v>
      </c>
      <c r="BV24">
        <f t="shared" si="23"/>
        <v>3526</v>
      </c>
      <c r="BW24">
        <v>41</v>
      </c>
      <c r="BX24">
        <f t="shared" si="24"/>
        <v>5</v>
      </c>
      <c r="BY24">
        <f t="shared" si="25"/>
        <v>86</v>
      </c>
      <c r="BZ24" t="s">
        <v>23</v>
      </c>
      <c r="CA24" s="6">
        <v>27000</v>
      </c>
    </row>
    <row r="25" spans="1:79" ht="17.25" customHeight="1" x14ac:dyDescent="0.3">
      <c r="A25" s="2">
        <v>44560</v>
      </c>
      <c r="B25" t="s">
        <v>72</v>
      </c>
      <c r="C25" t="s">
        <v>73</v>
      </c>
      <c r="D25" t="s">
        <v>27</v>
      </c>
      <c r="E25" t="s">
        <v>4</v>
      </c>
      <c r="F25">
        <v>467</v>
      </c>
      <c r="G25">
        <v>0</v>
      </c>
      <c r="H25">
        <v>0</v>
      </c>
      <c r="I25">
        <v>-20</v>
      </c>
      <c r="J25">
        <f t="shared" si="0"/>
        <v>447</v>
      </c>
      <c r="K25">
        <v>0</v>
      </c>
      <c r="L25">
        <f t="shared" si="1"/>
        <v>447</v>
      </c>
      <c r="M25">
        <v>33</v>
      </c>
      <c r="N25">
        <v>1</v>
      </c>
      <c r="O25">
        <f t="shared" si="2"/>
        <v>13.545454545454545</v>
      </c>
      <c r="P25" t="s">
        <v>15</v>
      </c>
      <c r="Q25">
        <v>175</v>
      </c>
      <c r="R25">
        <v>0</v>
      </c>
      <c r="S25">
        <v>0</v>
      </c>
      <c r="T25">
        <v>0</v>
      </c>
      <c r="U25">
        <f t="shared" si="3"/>
        <v>175</v>
      </c>
      <c r="V25">
        <v>0</v>
      </c>
      <c r="W25">
        <f t="shared" si="4"/>
        <v>175</v>
      </c>
      <c r="X25">
        <v>8</v>
      </c>
      <c r="Y25">
        <v>2</v>
      </c>
      <c r="Z25">
        <f t="shared" si="5"/>
        <v>21.875</v>
      </c>
      <c r="AA25" t="s">
        <v>16</v>
      </c>
      <c r="AB25">
        <v>721</v>
      </c>
      <c r="AC25">
        <v>0</v>
      </c>
      <c r="AE25">
        <v>0</v>
      </c>
      <c r="AF25">
        <f t="shared" si="6"/>
        <v>721</v>
      </c>
      <c r="AG25">
        <v>0</v>
      </c>
      <c r="AH25">
        <f t="shared" si="7"/>
        <v>721</v>
      </c>
      <c r="AI25">
        <v>26</v>
      </c>
      <c r="AJ25">
        <f t="shared" si="8"/>
        <v>6</v>
      </c>
      <c r="AK25">
        <f t="shared" si="9"/>
        <v>27.73076923076923</v>
      </c>
      <c r="AL25" t="s">
        <v>19</v>
      </c>
      <c r="AM25">
        <v>962</v>
      </c>
      <c r="AN25">
        <v>1700</v>
      </c>
      <c r="AO25">
        <v>0</v>
      </c>
      <c r="AP25">
        <f t="shared" si="10"/>
        <v>2662</v>
      </c>
      <c r="AQ25">
        <v>900</v>
      </c>
      <c r="AR25">
        <f t="shared" si="11"/>
        <v>3562</v>
      </c>
      <c r="AS25">
        <v>30</v>
      </c>
      <c r="AT25">
        <f t="shared" si="12"/>
        <v>6</v>
      </c>
      <c r="AU25">
        <f t="shared" si="13"/>
        <v>118.73333333333333</v>
      </c>
      <c r="AV25" t="s">
        <v>20</v>
      </c>
      <c r="AW25">
        <v>789</v>
      </c>
      <c r="AX25">
        <v>0</v>
      </c>
      <c r="AY25">
        <v>-83</v>
      </c>
      <c r="AZ25">
        <f t="shared" si="14"/>
        <v>706</v>
      </c>
      <c r="BA25">
        <v>0</v>
      </c>
      <c r="BB25">
        <f t="shared" si="15"/>
        <v>706</v>
      </c>
      <c r="BC25">
        <v>15</v>
      </c>
      <c r="BD25">
        <f t="shared" si="16"/>
        <v>7</v>
      </c>
      <c r="BE25">
        <f t="shared" si="17"/>
        <v>47.06666666666667</v>
      </c>
      <c r="BF25" t="s">
        <v>21</v>
      </c>
      <c r="BG25">
        <v>1149</v>
      </c>
      <c r="BH25">
        <v>0</v>
      </c>
      <c r="BI25">
        <v>-10</v>
      </c>
      <c r="BJ25">
        <f t="shared" si="18"/>
        <v>1139</v>
      </c>
      <c r="BK25">
        <v>0</v>
      </c>
      <c r="BL25">
        <f t="shared" si="19"/>
        <v>1139</v>
      </c>
      <c r="BM25">
        <v>14</v>
      </c>
      <c r="BN25">
        <f t="shared" si="20"/>
        <v>5</v>
      </c>
      <c r="BO25">
        <f t="shared" si="21"/>
        <v>81.357142857142861</v>
      </c>
      <c r="BP25" t="s">
        <v>22</v>
      </c>
      <c r="BQ25">
        <v>337</v>
      </c>
      <c r="BR25">
        <v>75</v>
      </c>
      <c r="BS25">
        <v>0</v>
      </c>
      <c r="BT25">
        <f t="shared" si="22"/>
        <v>412</v>
      </c>
      <c r="BU25">
        <v>0</v>
      </c>
      <c r="BV25">
        <f t="shared" si="23"/>
        <v>412</v>
      </c>
      <c r="BW25">
        <v>24</v>
      </c>
      <c r="BX25">
        <f t="shared" si="24"/>
        <v>5</v>
      </c>
      <c r="BY25">
        <f t="shared" si="25"/>
        <v>17.166666666666668</v>
      </c>
      <c r="BZ25" t="s">
        <v>23</v>
      </c>
      <c r="CA25" s="6">
        <v>7800</v>
      </c>
    </row>
    <row r="26" spans="1:79" ht="17.25" customHeight="1" x14ac:dyDescent="0.3">
      <c r="A26" s="2">
        <v>44560</v>
      </c>
      <c r="B26" t="s">
        <v>74</v>
      </c>
      <c r="C26" t="s">
        <v>75</v>
      </c>
      <c r="D26" t="s">
        <v>27</v>
      </c>
      <c r="E26" t="s">
        <v>4</v>
      </c>
      <c r="F26">
        <v>4559</v>
      </c>
      <c r="G26">
        <v>4867</v>
      </c>
      <c r="H26">
        <v>0</v>
      </c>
      <c r="I26">
        <v>-213</v>
      </c>
      <c r="J26">
        <f t="shared" si="0"/>
        <v>9213</v>
      </c>
      <c r="K26">
        <v>0</v>
      </c>
      <c r="L26">
        <f t="shared" si="1"/>
        <v>9213</v>
      </c>
      <c r="M26">
        <v>825</v>
      </c>
      <c r="N26">
        <v>1</v>
      </c>
      <c r="O26">
        <f t="shared" si="2"/>
        <v>11.167272727272728</v>
      </c>
      <c r="P26" t="s">
        <v>15</v>
      </c>
      <c r="Q26">
        <v>1055</v>
      </c>
      <c r="R26">
        <v>1726</v>
      </c>
      <c r="S26">
        <v>0</v>
      </c>
      <c r="T26">
        <v>-30</v>
      </c>
      <c r="U26">
        <f t="shared" si="3"/>
        <v>2751</v>
      </c>
      <c r="V26">
        <v>0</v>
      </c>
      <c r="W26">
        <f t="shared" si="4"/>
        <v>2751</v>
      </c>
      <c r="X26">
        <v>165</v>
      </c>
      <c r="Y26">
        <v>2</v>
      </c>
      <c r="Z26">
        <f t="shared" si="5"/>
        <v>16.672727272727272</v>
      </c>
      <c r="AA26" t="s">
        <v>16</v>
      </c>
      <c r="AB26">
        <v>5873</v>
      </c>
      <c r="AC26">
        <v>0</v>
      </c>
      <c r="AE26">
        <v>-50</v>
      </c>
      <c r="AF26">
        <f t="shared" si="6"/>
        <v>5823</v>
      </c>
      <c r="AG26">
        <v>3000</v>
      </c>
      <c r="AH26">
        <f t="shared" si="7"/>
        <v>8823</v>
      </c>
      <c r="AI26">
        <v>224</v>
      </c>
      <c r="AJ26">
        <f t="shared" si="8"/>
        <v>6</v>
      </c>
      <c r="AK26">
        <f t="shared" si="9"/>
        <v>39.388392857142854</v>
      </c>
      <c r="AL26" t="s">
        <v>19</v>
      </c>
      <c r="AM26">
        <v>2538</v>
      </c>
      <c r="AN26">
        <v>1210</v>
      </c>
      <c r="AO26">
        <v>-30</v>
      </c>
      <c r="AP26">
        <f t="shared" si="10"/>
        <v>3718</v>
      </c>
      <c r="AQ26">
        <v>1500</v>
      </c>
      <c r="AR26">
        <f t="shared" si="11"/>
        <v>5218</v>
      </c>
      <c r="AS26">
        <v>91</v>
      </c>
      <c r="AT26">
        <f t="shared" si="12"/>
        <v>6</v>
      </c>
      <c r="AU26">
        <f t="shared" si="13"/>
        <v>57.340659340659343</v>
      </c>
      <c r="AV26" t="s">
        <v>20</v>
      </c>
      <c r="AW26">
        <v>2388</v>
      </c>
      <c r="AX26">
        <v>760</v>
      </c>
      <c r="AY26">
        <v>-47</v>
      </c>
      <c r="AZ26">
        <f t="shared" si="14"/>
        <v>3101</v>
      </c>
      <c r="BA26">
        <v>0</v>
      </c>
      <c r="BB26">
        <f t="shared" si="15"/>
        <v>3101</v>
      </c>
      <c r="BC26">
        <v>80</v>
      </c>
      <c r="BD26">
        <f t="shared" si="16"/>
        <v>7</v>
      </c>
      <c r="BE26">
        <f t="shared" si="17"/>
        <v>38.762500000000003</v>
      </c>
      <c r="BF26" t="s">
        <v>21</v>
      </c>
      <c r="BG26">
        <v>177</v>
      </c>
      <c r="BH26">
        <v>2600</v>
      </c>
      <c r="BI26">
        <v>-5</v>
      </c>
      <c r="BJ26">
        <f t="shared" si="18"/>
        <v>2772</v>
      </c>
      <c r="BK26">
        <v>0</v>
      </c>
      <c r="BL26">
        <f t="shared" si="19"/>
        <v>2772</v>
      </c>
      <c r="BM26">
        <v>90</v>
      </c>
      <c r="BN26">
        <f t="shared" si="20"/>
        <v>5</v>
      </c>
      <c r="BO26">
        <f t="shared" si="21"/>
        <v>30.8</v>
      </c>
      <c r="BP26" t="s">
        <v>22</v>
      </c>
      <c r="BQ26">
        <v>2307</v>
      </c>
      <c r="BR26">
        <v>2023</v>
      </c>
      <c r="BS26">
        <v>-37</v>
      </c>
      <c r="BT26">
        <f t="shared" si="22"/>
        <v>4293</v>
      </c>
      <c r="BU26">
        <v>0</v>
      </c>
      <c r="BV26">
        <f t="shared" si="23"/>
        <v>4293</v>
      </c>
      <c r="BW26">
        <v>101</v>
      </c>
      <c r="BX26">
        <f t="shared" si="24"/>
        <v>5</v>
      </c>
      <c r="BY26">
        <f t="shared" si="25"/>
        <v>42.504950495049506</v>
      </c>
      <c r="BZ26" t="s">
        <v>23</v>
      </c>
      <c r="CA26" s="6">
        <v>-15098</v>
      </c>
    </row>
    <row r="27" spans="1:79" ht="17.25" customHeight="1" x14ac:dyDescent="0.3">
      <c r="A27" s="2">
        <v>44560</v>
      </c>
      <c r="B27" t="s">
        <v>76</v>
      </c>
      <c r="C27" t="s">
        <v>77</v>
      </c>
      <c r="D27" t="s">
        <v>27</v>
      </c>
      <c r="E27" t="s">
        <v>4</v>
      </c>
      <c r="F27">
        <v>897</v>
      </c>
      <c r="G27">
        <v>0</v>
      </c>
      <c r="H27">
        <v>0</v>
      </c>
      <c r="I27">
        <v>-5</v>
      </c>
      <c r="J27">
        <f t="shared" si="0"/>
        <v>892</v>
      </c>
      <c r="K27">
        <v>0</v>
      </c>
      <c r="L27">
        <f t="shared" si="1"/>
        <v>892</v>
      </c>
      <c r="M27">
        <v>60</v>
      </c>
      <c r="N27">
        <v>1</v>
      </c>
      <c r="O27">
        <f t="shared" si="2"/>
        <v>14.866666666666667</v>
      </c>
      <c r="P27" t="s">
        <v>15</v>
      </c>
      <c r="Q27">
        <v>648</v>
      </c>
      <c r="R27">
        <v>0</v>
      </c>
      <c r="S27">
        <v>0</v>
      </c>
      <c r="T27">
        <v>0</v>
      </c>
      <c r="U27">
        <f t="shared" si="3"/>
        <v>648</v>
      </c>
      <c r="V27">
        <v>0</v>
      </c>
      <c r="W27">
        <f t="shared" si="4"/>
        <v>648</v>
      </c>
      <c r="X27">
        <v>11</v>
      </c>
      <c r="Y27">
        <v>2</v>
      </c>
      <c r="Z27">
        <f t="shared" si="5"/>
        <v>58.909090909090907</v>
      </c>
      <c r="AA27" t="s">
        <v>16</v>
      </c>
      <c r="AB27">
        <v>1524</v>
      </c>
      <c r="AC27">
        <v>0</v>
      </c>
      <c r="AE27">
        <v>0</v>
      </c>
      <c r="AF27">
        <f t="shared" si="6"/>
        <v>1524</v>
      </c>
      <c r="AG27">
        <v>0</v>
      </c>
      <c r="AH27">
        <f t="shared" si="7"/>
        <v>1524</v>
      </c>
      <c r="AI27">
        <v>40</v>
      </c>
      <c r="AJ27">
        <f t="shared" si="8"/>
        <v>6</v>
      </c>
      <c r="AK27">
        <f t="shared" si="9"/>
        <v>38.1</v>
      </c>
      <c r="AL27" t="s">
        <v>19</v>
      </c>
      <c r="AM27">
        <v>861</v>
      </c>
      <c r="AN27">
        <v>0</v>
      </c>
      <c r="AO27">
        <v>0</v>
      </c>
      <c r="AP27">
        <f t="shared" si="10"/>
        <v>861</v>
      </c>
      <c r="AQ27">
        <v>300</v>
      </c>
      <c r="AR27">
        <f t="shared" si="11"/>
        <v>1161</v>
      </c>
      <c r="AS27">
        <v>11</v>
      </c>
      <c r="AT27">
        <f t="shared" si="12"/>
        <v>6</v>
      </c>
      <c r="AU27">
        <f t="shared" si="13"/>
        <v>105.54545454545455</v>
      </c>
      <c r="AV27" t="s">
        <v>20</v>
      </c>
      <c r="AW27">
        <v>1375</v>
      </c>
      <c r="AX27">
        <v>0</v>
      </c>
      <c r="AY27">
        <v>-15</v>
      </c>
      <c r="AZ27">
        <f t="shared" si="14"/>
        <v>1360</v>
      </c>
      <c r="BA27">
        <v>0</v>
      </c>
      <c r="BB27">
        <f t="shared" si="15"/>
        <v>1360</v>
      </c>
      <c r="BC27">
        <v>32</v>
      </c>
      <c r="BD27">
        <f t="shared" si="16"/>
        <v>7</v>
      </c>
      <c r="BE27">
        <f t="shared" si="17"/>
        <v>42.5</v>
      </c>
      <c r="BF27" t="s">
        <v>21</v>
      </c>
      <c r="BG27">
        <v>375</v>
      </c>
      <c r="BH27">
        <v>0</v>
      </c>
      <c r="BI27">
        <v>0</v>
      </c>
      <c r="BJ27">
        <f t="shared" si="18"/>
        <v>375</v>
      </c>
      <c r="BK27">
        <v>0</v>
      </c>
      <c r="BL27">
        <f t="shared" si="19"/>
        <v>375</v>
      </c>
      <c r="BM27">
        <v>13</v>
      </c>
      <c r="BN27">
        <f t="shared" si="20"/>
        <v>5</v>
      </c>
      <c r="BO27">
        <f t="shared" si="21"/>
        <v>28.846153846153847</v>
      </c>
      <c r="BP27" t="s">
        <v>22</v>
      </c>
      <c r="BQ27">
        <v>1396</v>
      </c>
      <c r="BR27">
        <v>0</v>
      </c>
      <c r="BS27">
        <v>0</v>
      </c>
      <c r="BT27">
        <f t="shared" si="22"/>
        <v>1396</v>
      </c>
      <c r="BU27">
        <v>0</v>
      </c>
      <c r="BV27">
        <f t="shared" si="23"/>
        <v>1396</v>
      </c>
      <c r="BW27">
        <v>17</v>
      </c>
      <c r="BX27">
        <f t="shared" si="24"/>
        <v>5</v>
      </c>
      <c r="BY27">
        <f t="shared" si="25"/>
        <v>82.117647058823536</v>
      </c>
      <c r="BZ27" t="s">
        <v>23</v>
      </c>
      <c r="CA27" s="6">
        <v>9000</v>
      </c>
    </row>
    <row r="28" spans="1:79" ht="17.25" customHeight="1" x14ac:dyDescent="0.3">
      <c r="A28" s="2">
        <v>44560</v>
      </c>
      <c r="B28" t="s">
        <v>78</v>
      </c>
      <c r="C28" t="s">
        <v>79</v>
      </c>
      <c r="D28" t="s">
        <v>27</v>
      </c>
      <c r="E28" t="s">
        <v>4</v>
      </c>
      <c r="F28">
        <v>832</v>
      </c>
      <c r="G28">
        <v>0</v>
      </c>
      <c r="H28">
        <v>0</v>
      </c>
      <c r="I28">
        <v>0</v>
      </c>
      <c r="J28">
        <f t="shared" si="0"/>
        <v>832</v>
      </c>
      <c r="K28">
        <v>0</v>
      </c>
      <c r="L28">
        <f t="shared" si="1"/>
        <v>832</v>
      </c>
      <c r="M28">
        <v>27</v>
      </c>
      <c r="N28">
        <v>1</v>
      </c>
      <c r="O28">
        <f t="shared" si="2"/>
        <v>30.814814814814813</v>
      </c>
      <c r="P28" t="s">
        <v>15</v>
      </c>
      <c r="Q28">
        <v>487</v>
      </c>
      <c r="R28">
        <v>0</v>
      </c>
      <c r="S28">
        <v>0</v>
      </c>
      <c r="T28">
        <v>0</v>
      </c>
      <c r="U28">
        <f t="shared" si="3"/>
        <v>487</v>
      </c>
      <c r="V28">
        <v>0</v>
      </c>
      <c r="W28">
        <f t="shared" si="4"/>
        <v>487</v>
      </c>
      <c r="X28">
        <v>5</v>
      </c>
      <c r="Y28">
        <v>2</v>
      </c>
      <c r="Z28">
        <f t="shared" si="5"/>
        <v>97.4</v>
      </c>
      <c r="AA28" t="s">
        <v>16</v>
      </c>
      <c r="AB28">
        <v>1326</v>
      </c>
      <c r="AC28">
        <v>0</v>
      </c>
      <c r="AE28">
        <v>-10</v>
      </c>
      <c r="AF28">
        <f t="shared" si="6"/>
        <v>1316</v>
      </c>
      <c r="AG28">
        <v>0</v>
      </c>
      <c r="AH28">
        <f t="shared" si="7"/>
        <v>1316</v>
      </c>
      <c r="AI28">
        <v>52</v>
      </c>
      <c r="AJ28">
        <f t="shared" si="8"/>
        <v>6</v>
      </c>
      <c r="AK28">
        <f t="shared" si="9"/>
        <v>25.307692307692307</v>
      </c>
      <c r="AL28" t="s">
        <v>19</v>
      </c>
      <c r="AM28">
        <v>808</v>
      </c>
      <c r="AN28">
        <v>0</v>
      </c>
      <c r="AO28">
        <v>0</v>
      </c>
      <c r="AP28">
        <f t="shared" si="10"/>
        <v>808</v>
      </c>
      <c r="AQ28">
        <v>300</v>
      </c>
      <c r="AR28">
        <f t="shared" si="11"/>
        <v>1108</v>
      </c>
      <c r="AS28">
        <v>11</v>
      </c>
      <c r="AT28">
        <f t="shared" si="12"/>
        <v>6</v>
      </c>
      <c r="AU28">
        <f t="shared" si="13"/>
        <v>100.72727272727273</v>
      </c>
      <c r="AV28" t="s">
        <v>20</v>
      </c>
      <c r="AW28">
        <v>1543</v>
      </c>
      <c r="AX28">
        <v>0</v>
      </c>
      <c r="AY28">
        <v>-20</v>
      </c>
      <c r="AZ28">
        <f t="shared" si="14"/>
        <v>1523</v>
      </c>
      <c r="BA28">
        <v>0</v>
      </c>
      <c r="BB28">
        <f t="shared" si="15"/>
        <v>1523</v>
      </c>
      <c r="BC28">
        <v>38</v>
      </c>
      <c r="BD28">
        <f t="shared" si="16"/>
        <v>7</v>
      </c>
      <c r="BE28">
        <f t="shared" si="17"/>
        <v>40.078947368421055</v>
      </c>
      <c r="BF28" t="s">
        <v>21</v>
      </c>
      <c r="BG28">
        <v>1048</v>
      </c>
      <c r="BH28">
        <v>0</v>
      </c>
      <c r="BI28">
        <v>-20</v>
      </c>
      <c r="BJ28">
        <f t="shared" si="18"/>
        <v>1028</v>
      </c>
      <c r="BK28">
        <v>0</v>
      </c>
      <c r="BL28">
        <f t="shared" si="19"/>
        <v>1028</v>
      </c>
      <c r="BM28">
        <v>16</v>
      </c>
      <c r="BN28">
        <f t="shared" si="20"/>
        <v>5</v>
      </c>
      <c r="BO28">
        <f t="shared" si="21"/>
        <v>64.25</v>
      </c>
      <c r="BP28" t="s">
        <v>22</v>
      </c>
      <c r="BQ28">
        <v>1407</v>
      </c>
      <c r="BR28">
        <v>0</v>
      </c>
      <c r="BS28">
        <v>0</v>
      </c>
      <c r="BT28">
        <f t="shared" si="22"/>
        <v>1407</v>
      </c>
      <c r="BU28">
        <v>0</v>
      </c>
      <c r="BV28">
        <f t="shared" si="23"/>
        <v>1407</v>
      </c>
      <c r="BW28">
        <v>5</v>
      </c>
      <c r="BX28">
        <f t="shared" si="24"/>
        <v>5</v>
      </c>
      <c r="BY28">
        <f t="shared" si="25"/>
        <v>281.39999999999998</v>
      </c>
      <c r="BZ28" t="s">
        <v>23</v>
      </c>
      <c r="CA28" s="6">
        <v>1200</v>
      </c>
    </row>
    <row r="29" spans="1:79" ht="17.25" customHeight="1" x14ac:dyDescent="0.3">
      <c r="A29" s="2">
        <v>44560</v>
      </c>
      <c r="B29" t="s">
        <v>80</v>
      </c>
      <c r="C29" t="s">
        <v>81</v>
      </c>
      <c r="D29" t="s">
        <v>27</v>
      </c>
      <c r="E29" t="s">
        <v>4</v>
      </c>
      <c r="F29">
        <v>987</v>
      </c>
      <c r="G29">
        <v>9</v>
      </c>
      <c r="H29">
        <v>0</v>
      </c>
      <c r="I29">
        <v>-19</v>
      </c>
      <c r="J29">
        <f t="shared" si="0"/>
        <v>977</v>
      </c>
      <c r="K29">
        <v>0</v>
      </c>
      <c r="L29">
        <f t="shared" si="1"/>
        <v>977</v>
      </c>
      <c r="M29">
        <v>30</v>
      </c>
      <c r="N29">
        <v>1</v>
      </c>
      <c r="O29">
        <f t="shared" si="2"/>
        <v>32.56666666666667</v>
      </c>
      <c r="P29" t="s">
        <v>15</v>
      </c>
      <c r="Q29">
        <v>196</v>
      </c>
      <c r="R29">
        <v>0</v>
      </c>
      <c r="S29">
        <v>0</v>
      </c>
      <c r="T29">
        <v>0</v>
      </c>
      <c r="U29">
        <f t="shared" si="3"/>
        <v>196</v>
      </c>
      <c r="V29">
        <v>0</v>
      </c>
      <c r="W29">
        <f t="shared" si="4"/>
        <v>196</v>
      </c>
      <c r="X29">
        <v>7</v>
      </c>
      <c r="Y29">
        <v>2</v>
      </c>
      <c r="Z29">
        <f t="shared" si="5"/>
        <v>28</v>
      </c>
      <c r="AA29" t="s">
        <v>16</v>
      </c>
      <c r="AB29">
        <v>1616</v>
      </c>
      <c r="AC29">
        <v>0</v>
      </c>
      <c r="AE29">
        <v>-20</v>
      </c>
      <c r="AF29">
        <f t="shared" si="6"/>
        <v>1596</v>
      </c>
      <c r="AG29">
        <v>0</v>
      </c>
      <c r="AH29">
        <f t="shared" si="7"/>
        <v>1596</v>
      </c>
      <c r="AI29">
        <v>99</v>
      </c>
      <c r="AJ29">
        <f t="shared" si="8"/>
        <v>6</v>
      </c>
      <c r="AK29">
        <f t="shared" si="9"/>
        <v>16.121212121212121</v>
      </c>
      <c r="AL29" t="s">
        <v>19</v>
      </c>
      <c r="AM29">
        <v>1330</v>
      </c>
      <c r="AN29">
        <v>70</v>
      </c>
      <c r="AO29">
        <v>0</v>
      </c>
      <c r="AP29">
        <f t="shared" si="10"/>
        <v>1400</v>
      </c>
      <c r="AQ29">
        <v>0</v>
      </c>
      <c r="AR29">
        <f t="shared" si="11"/>
        <v>1400</v>
      </c>
      <c r="AS29">
        <v>40</v>
      </c>
      <c r="AT29">
        <f t="shared" si="12"/>
        <v>6</v>
      </c>
      <c r="AU29">
        <f t="shared" si="13"/>
        <v>35</v>
      </c>
      <c r="AV29" t="s">
        <v>20</v>
      </c>
      <c r="AW29">
        <v>3007</v>
      </c>
      <c r="AX29">
        <v>0</v>
      </c>
      <c r="AY29">
        <v>-50</v>
      </c>
      <c r="AZ29">
        <f t="shared" si="14"/>
        <v>2957</v>
      </c>
      <c r="BA29">
        <v>0</v>
      </c>
      <c r="BB29">
        <f t="shared" si="15"/>
        <v>2957</v>
      </c>
      <c r="BC29">
        <v>77</v>
      </c>
      <c r="BD29">
        <f t="shared" si="16"/>
        <v>7</v>
      </c>
      <c r="BE29">
        <f t="shared" si="17"/>
        <v>38.402597402597401</v>
      </c>
      <c r="BF29" t="s">
        <v>21</v>
      </c>
      <c r="BG29">
        <v>780</v>
      </c>
      <c r="BH29">
        <v>40</v>
      </c>
      <c r="BI29">
        <v>-40</v>
      </c>
      <c r="BJ29">
        <f t="shared" si="18"/>
        <v>780</v>
      </c>
      <c r="BK29">
        <v>0</v>
      </c>
      <c r="BL29">
        <f t="shared" si="19"/>
        <v>780</v>
      </c>
      <c r="BM29">
        <v>29</v>
      </c>
      <c r="BN29">
        <f t="shared" si="20"/>
        <v>5</v>
      </c>
      <c r="BO29">
        <f t="shared" si="21"/>
        <v>26.896551724137932</v>
      </c>
      <c r="BP29" t="s">
        <v>22</v>
      </c>
      <c r="BQ29">
        <v>1477</v>
      </c>
      <c r="BR29">
        <v>0</v>
      </c>
      <c r="BS29">
        <v>-10</v>
      </c>
      <c r="BT29">
        <f t="shared" si="22"/>
        <v>1467</v>
      </c>
      <c r="BU29">
        <v>0</v>
      </c>
      <c r="BV29">
        <f t="shared" si="23"/>
        <v>1467</v>
      </c>
      <c r="BW29">
        <v>14</v>
      </c>
      <c r="BX29">
        <f t="shared" si="24"/>
        <v>5</v>
      </c>
      <c r="BY29">
        <f t="shared" si="25"/>
        <v>104.78571428571429</v>
      </c>
      <c r="BZ29" t="s">
        <v>23</v>
      </c>
      <c r="CA29" s="6">
        <v>0</v>
      </c>
    </row>
    <row r="30" spans="1:79" ht="17.25" customHeight="1" x14ac:dyDescent="0.3">
      <c r="A30" s="2">
        <v>44560</v>
      </c>
      <c r="B30" t="s">
        <v>82</v>
      </c>
      <c r="C30" t="s">
        <v>83</v>
      </c>
      <c r="D30" t="s">
        <v>27</v>
      </c>
      <c r="E30" t="s">
        <v>4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f t="shared" si="1"/>
        <v>0</v>
      </c>
      <c r="M30">
        <v>41</v>
      </c>
      <c r="N30">
        <v>1</v>
      </c>
      <c r="O30">
        <f t="shared" si="2"/>
        <v>0</v>
      </c>
      <c r="P30" t="s">
        <v>15</v>
      </c>
      <c r="Q30">
        <v>63</v>
      </c>
      <c r="R30">
        <v>0</v>
      </c>
      <c r="S30">
        <v>0</v>
      </c>
      <c r="T30">
        <v>0</v>
      </c>
      <c r="U30">
        <f t="shared" si="3"/>
        <v>63</v>
      </c>
      <c r="V30">
        <v>0</v>
      </c>
      <c r="W30">
        <f t="shared" si="4"/>
        <v>63</v>
      </c>
      <c r="X30">
        <v>4</v>
      </c>
      <c r="Y30">
        <v>2</v>
      </c>
      <c r="Z30">
        <f t="shared" si="5"/>
        <v>15.75</v>
      </c>
      <c r="AA30" t="s">
        <v>16</v>
      </c>
      <c r="AB30">
        <v>3</v>
      </c>
      <c r="AC30">
        <v>0</v>
      </c>
      <c r="AE30">
        <v>0</v>
      </c>
      <c r="AF30">
        <f t="shared" si="6"/>
        <v>3</v>
      </c>
      <c r="AG30">
        <v>0</v>
      </c>
      <c r="AH30">
        <f t="shared" si="7"/>
        <v>3</v>
      </c>
      <c r="AI30">
        <v>52</v>
      </c>
      <c r="AJ30">
        <f t="shared" si="8"/>
        <v>6</v>
      </c>
      <c r="AK30">
        <f t="shared" si="9"/>
        <v>5.7692307692307696E-2</v>
      </c>
      <c r="AL30" t="s">
        <v>19</v>
      </c>
      <c r="AM30">
        <v>0</v>
      </c>
      <c r="AN30">
        <v>0</v>
      </c>
      <c r="AO30">
        <v>0</v>
      </c>
      <c r="AP30">
        <f t="shared" si="10"/>
        <v>0</v>
      </c>
      <c r="AQ30">
        <v>0</v>
      </c>
      <c r="AR30">
        <f t="shared" si="11"/>
        <v>0</v>
      </c>
      <c r="AS30">
        <v>24</v>
      </c>
      <c r="AT30">
        <f t="shared" si="12"/>
        <v>6</v>
      </c>
      <c r="AU30">
        <f t="shared" si="13"/>
        <v>0</v>
      </c>
      <c r="AV30" t="s">
        <v>20</v>
      </c>
      <c r="AW30">
        <v>0</v>
      </c>
      <c r="AX30">
        <v>0</v>
      </c>
      <c r="AY30">
        <v>0</v>
      </c>
      <c r="AZ30">
        <f t="shared" si="14"/>
        <v>0</v>
      </c>
      <c r="BA30">
        <v>0</v>
      </c>
      <c r="BB30">
        <f t="shared" si="15"/>
        <v>0</v>
      </c>
      <c r="BC30">
        <v>32</v>
      </c>
      <c r="BD30">
        <f t="shared" si="16"/>
        <v>7</v>
      </c>
      <c r="BE30">
        <f t="shared" si="17"/>
        <v>0</v>
      </c>
      <c r="BF30" t="s">
        <v>21</v>
      </c>
      <c r="BG30">
        <v>13</v>
      </c>
      <c r="BH30">
        <v>0</v>
      </c>
      <c r="BI30">
        <v>-13</v>
      </c>
      <c r="BJ30">
        <f t="shared" si="18"/>
        <v>0</v>
      </c>
      <c r="BK30">
        <v>0</v>
      </c>
      <c r="BL30">
        <f t="shared" si="19"/>
        <v>0</v>
      </c>
      <c r="BM30">
        <v>15</v>
      </c>
      <c r="BN30">
        <f t="shared" si="20"/>
        <v>5</v>
      </c>
      <c r="BO30">
        <f t="shared" si="21"/>
        <v>0</v>
      </c>
      <c r="BP30" t="s">
        <v>22</v>
      </c>
      <c r="BQ30">
        <v>93</v>
      </c>
      <c r="BR30">
        <v>0</v>
      </c>
      <c r="BS30">
        <v>0</v>
      </c>
      <c r="BT30">
        <f t="shared" si="22"/>
        <v>93</v>
      </c>
      <c r="BU30">
        <v>0</v>
      </c>
      <c r="BV30">
        <f t="shared" si="23"/>
        <v>93</v>
      </c>
      <c r="BW30">
        <v>11</v>
      </c>
      <c r="BX30">
        <f t="shared" si="24"/>
        <v>5</v>
      </c>
      <c r="BY30">
        <f t="shared" si="25"/>
        <v>8.454545454545455</v>
      </c>
      <c r="BZ30" t="s">
        <v>23</v>
      </c>
      <c r="CA30" s="6">
        <v>0</v>
      </c>
    </row>
    <row r="31" spans="1:79" ht="17.25" customHeight="1" x14ac:dyDescent="0.3">
      <c r="A31" s="2">
        <v>44560</v>
      </c>
      <c r="B31" t="s">
        <v>84</v>
      </c>
      <c r="C31" t="s">
        <v>85</v>
      </c>
      <c r="D31" t="s">
        <v>27</v>
      </c>
      <c r="E31" t="s">
        <v>4</v>
      </c>
      <c r="F31">
        <v>966</v>
      </c>
      <c r="G31">
        <v>45</v>
      </c>
      <c r="H31">
        <v>0</v>
      </c>
      <c r="I31">
        <v>-71</v>
      </c>
      <c r="J31">
        <f t="shared" si="0"/>
        <v>940</v>
      </c>
      <c r="K31">
        <v>0</v>
      </c>
      <c r="L31">
        <f t="shared" si="1"/>
        <v>940</v>
      </c>
      <c r="M31">
        <v>168</v>
      </c>
      <c r="N31">
        <v>1</v>
      </c>
      <c r="O31">
        <f t="shared" si="2"/>
        <v>5.5952380952380949</v>
      </c>
      <c r="P31" t="s">
        <v>15</v>
      </c>
      <c r="Q31">
        <v>1132</v>
      </c>
      <c r="R31">
        <v>0</v>
      </c>
      <c r="S31">
        <v>0</v>
      </c>
      <c r="T31">
        <v>0</v>
      </c>
      <c r="U31">
        <f t="shared" si="3"/>
        <v>1132</v>
      </c>
      <c r="V31">
        <v>0</v>
      </c>
      <c r="W31">
        <f t="shared" si="4"/>
        <v>1132</v>
      </c>
      <c r="X31">
        <v>33</v>
      </c>
      <c r="Y31">
        <v>2</v>
      </c>
      <c r="Z31">
        <f t="shared" si="5"/>
        <v>34.303030303030305</v>
      </c>
      <c r="AA31" t="s">
        <v>16</v>
      </c>
      <c r="AB31">
        <v>7050</v>
      </c>
      <c r="AC31">
        <v>0</v>
      </c>
      <c r="AE31">
        <v>-207</v>
      </c>
      <c r="AF31">
        <f t="shared" si="6"/>
        <v>6843</v>
      </c>
      <c r="AG31">
        <v>0</v>
      </c>
      <c r="AH31">
        <f t="shared" si="7"/>
        <v>6843</v>
      </c>
      <c r="AI31">
        <v>308</v>
      </c>
      <c r="AJ31">
        <f t="shared" si="8"/>
        <v>6</v>
      </c>
      <c r="AK31">
        <f t="shared" si="9"/>
        <v>22.217532467532468</v>
      </c>
      <c r="AL31" t="s">
        <v>19</v>
      </c>
      <c r="AM31">
        <v>1538</v>
      </c>
      <c r="AN31">
        <v>345</v>
      </c>
      <c r="AO31">
        <v>0</v>
      </c>
      <c r="AP31">
        <f t="shared" si="10"/>
        <v>1883</v>
      </c>
      <c r="AQ31">
        <v>900</v>
      </c>
      <c r="AR31">
        <f t="shared" si="11"/>
        <v>2783</v>
      </c>
      <c r="AS31">
        <v>60</v>
      </c>
      <c r="AT31">
        <f t="shared" si="12"/>
        <v>6</v>
      </c>
      <c r="AU31">
        <f t="shared" si="13"/>
        <v>46.383333333333333</v>
      </c>
      <c r="AV31" t="s">
        <v>20</v>
      </c>
      <c r="AW31">
        <v>1701</v>
      </c>
      <c r="AX31">
        <v>0</v>
      </c>
      <c r="AY31">
        <v>-86</v>
      </c>
      <c r="AZ31">
        <f t="shared" si="14"/>
        <v>1615</v>
      </c>
      <c r="BA31">
        <v>0</v>
      </c>
      <c r="BB31">
        <f t="shared" si="15"/>
        <v>1615</v>
      </c>
      <c r="BC31">
        <v>86</v>
      </c>
      <c r="BD31">
        <f t="shared" si="16"/>
        <v>7</v>
      </c>
      <c r="BE31">
        <f t="shared" si="17"/>
        <v>18.779069767441861</v>
      </c>
      <c r="BF31" t="s">
        <v>21</v>
      </c>
      <c r="BG31">
        <v>563</v>
      </c>
      <c r="BH31">
        <v>0</v>
      </c>
      <c r="BI31">
        <v>-10</v>
      </c>
      <c r="BJ31">
        <f t="shared" si="18"/>
        <v>553</v>
      </c>
      <c r="BK31">
        <v>0</v>
      </c>
      <c r="BL31">
        <f t="shared" si="19"/>
        <v>553</v>
      </c>
      <c r="BM31">
        <v>62</v>
      </c>
      <c r="BN31">
        <f t="shared" si="20"/>
        <v>5</v>
      </c>
      <c r="BO31">
        <f t="shared" si="21"/>
        <v>8.9193548387096779</v>
      </c>
      <c r="BP31" t="s">
        <v>22</v>
      </c>
      <c r="BQ31">
        <v>1314</v>
      </c>
      <c r="BR31">
        <v>0</v>
      </c>
      <c r="BS31">
        <v>0</v>
      </c>
      <c r="BT31">
        <f t="shared" si="22"/>
        <v>1314</v>
      </c>
      <c r="BU31">
        <v>0</v>
      </c>
      <c r="BV31">
        <f t="shared" si="23"/>
        <v>1314</v>
      </c>
      <c r="BW31">
        <v>45</v>
      </c>
      <c r="BX31">
        <f t="shared" si="24"/>
        <v>5</v>
      </c>
      <c r="BY31">
        <f t="shared" si="25"/>
        <v>29.2</v>
      </c>
      <c r="BZ31" t="s">
        <v>23</v>
      </c>
      <c r="CA31" s="6">
        <v>17600</v>
      </c>
    </row>
    <row r="32" spans="1:79" ht="17.25" customHeight="1" x14ac:dyDescent="0.3">
      <c r="A32" s="2">
        <v>44560</v>
      </c>
      <c r="B32" t="s">
        <v>86</v>
      </c>
      <c r="C32" t="s">
        <v>87</v>
      </c>
      <c r="D32" t="s">
        <v>27</v>
      </c>
      <c r="E32" t="s">
        <v>4</v>
      </c>
      <c r="F32">
        <v>281</v>
      </c>
      <c r="G32">
        <v>3997</v>
      </c>
      <c r="H32">
        <v>0</v>
      </c>
      <c r="I32">
        <v>0</v>
      </c>
      <c r="J32">
        <f t="shared" si="0"/>
        <v>4278</v>
      </c>
      <c r="K32">
        <v>0</v>
      </c>
      <c r="L32">
        <f t="shared" si="1"/>
        <v>4278</v>
      </c>
      <c r="M32">
        <v>183</v>
      </c>
      <c r="N32">
        <v>1</v>
      </c>
      <c r="O32">
        <f t="shared" si="2"/>
        <v>23.377049180327869</v>
      </c>
      <c r="P32" t="s">
        <v>15</v>
      </c>
      <c r="Q32">
        <v>784</v>
      </c>
      <c r="R32">
        <v>1642</v>
      </c>
      <c r="S32">
        <v>0</v>
      </c>
      <c r="T32">
        <v>200</v>
      </c>
      <c r="U32">
        <f t="shared" si="3"/>
        <v>2626</v>
      </c>
      <c r="V32">
        <v>0</v>
      </c>
      <c r="W32">
        <f t="shared" si="4"/>
        <v>2626</v>
      </c>
      <c r="X32">
        <v>32</v>
      </c>
      <c r="Y32">
        <v>2</v>
      </c>
      <c r="Z32">
        <f t="shared" si="5"/>
        <v>82.0625</v>
      </c>
      <c r="AA32" t="s">
        <v>16</v>
      </c>
      <c r="AB32">
        <v>12418</v>
      </c>
      <c r="AC32">
        <v>0</v>
      </c>
      <c r="AE32">
        <v>0</v>
      </c>
      <c r="AF32">
        <f t="shared" si="6"/>
        <v>12418</v>
      </c>
      <c r="AG32">
        <v>0</v>
      </c>
      <c r="AH32">
        <f t="shared" si="7"/>
        <v>12418</v>
      </c>
      <c r="AI32">
        <v>230</v>
      </c>
      <c r="AJ32">
        <f t="shared" si="8"/>
        <v>6</v>
      </c>
      <c r="AK32">
        <f t="shared" si="9"/>
        <v>53.991304347826087</v>
      </c>
      <c r="AL32" t="s">
        <v>19</v>
      </c>
      <c r="AM32">
        <v>1726</v>
      </c>
      <c r="AN32">
        <v>1805</v>
      </c>
      <c r="AO32">
        <v>0</v>
      </c>
      <c r="AP32">
        <f t="shared" si="10"/>
        <v>3531</v>
      </c>
      <c r="AQ32">
        <v>0</v>
      </c>
      <c r="AR32">
        <f t="shared" si="11"/>
        <v>3531</v>
      </c>
      <c r="AS32">
        <v>39</v>
      </c>
      <c r="AT32">
        <f t="shared" si="12"/>
        <v>6</v>
      </c>
      <c r="AU32">
        <f t="shared" si="13"/>
        <v>90.538461538461533</v>
      </c>
      <c r="AV32" t="s">
        <v>20</v>
      </c>
      <c r="AW32">
        <v>422</v>
      </c>
      <c r="AX32">
        <v>3660</v>
      </c>
      <c r="AY32">
        <v>0</v>
      </c>
      <c r="AZ32">
        <f t="shared" si="14"/>
        <v>4082</v>
      </c>
      <c r="BA32">
        <v>0</v>
      </c>
      <c r="BB32">
        <f t="shared" si="15"/>
        <v>4082</v>
      </c>
      <c r="BC32">
        <v>50</v>
      </c>
      <c r="BD32">
        <f t="shared" si="16"/>
        <v>7</v>
      </c>
      <c r="BE32">
        <f t="shared" si="17"/>
        <v>81.64</v>
      </c>
      <c r="BF32" t="s">
        <v>21</v>
      </c>
      <c r="BG32">
        <v>294</v>
      </c>
      <c r="BH32">
        <v>1650</v>
      </c>
      <c r="BI32">
        <v>0</v>
      </c>
      <c r="BJ32">
        <f t="shared" si="18"/>
        <v>1944</v>
      </c>
      <c r="BK32">
        <v>0</v>
      </c>
      <c r="BL32">
        <f t="shared" si="19"/>
        <v>1944</v>
      </c>
      <c r="BM32">
        <v>29</v>
      </c>
      <c r="BN32">
        <f t="shared" si="20"/>
        <v>5</v>
      </c>
      <c r="BO32">
        <f t="shared" si="21"/>
        <v>67.034482758620683</v>
      </c>
      <c r="BP32" t="s">
        <v>22</v>
      </c>
      <c r="BQ32">
        <v>681</v>
      </c>
      <c r="BR32">
        <v>348</v>
      </c>
      <c r="BS32">
        <v>0</v>
      </c>
      <c r="BT32">
        <f t="shared" si="22"/>
        <v>1029</v>
      </c>
      <c r="BU32">
        <v>4800</v>
      </c>
      <c r="BV32">
        <f t="shared" si="23"/>
        <v>5829</v>
      </c>
      <c r="BW32">
        <v>72</v>
      </c>
      <c r="BX32">
        <f t="shared" si="24"/>
        <v>5</v>
      </c>
      <c r="BY32">
        <f t="shared" si="25"/>
        <v>80.958333333333329</v>
      </c>
      <c r="BZ32" t="s">
        <v>23</v>
      </c>
      <c r="CA32" s="6">
        <v>7667</v>
      </c>
    </row>
    <row r="33" spans="1:79" ht="17.25" customHeight="1" x14ac:dyDescent="0.3">
      <c r="A33" s="2">
        <v>44560</v>
      </c>
      <c r="B33" t="s">
        <v>88</v>
      </c>
      <c r="C33" t="s">
        <v>89</v>
      </c>
      <c r="D33" t="s">
        <v>27</v>
      </c>
      <c r="E33" t="s">
        <v>4</v>
      </c>
      <c r="F33">
        <v>1372</v>
      </c>
      <c r="G33">
        <v>1065</v>
      </c>
      <c r="H33">
        <v>0</v>
      </c>
      <c r="I33">
        <v>0</v>
      </c>
      <c r="J33">
        <f t="shared" si="0"/>
        <v>2437</v>
      </c>
      <c r="K33">
        <v>0</v>
      </c>
      <c r="L33">
        <f t="shared" si="1"/>
        <v>2437</v>
      </c>
      <c r="M33">
        <v>160</v>
      </c>
      <c r="N33">
        <v>1</v>
      </c>
      <c r="O33">
        <f t="shared" si="2"/>
        <v>15.231249999999999</v>
      </c>
      <c r="P33" t="s">
        <v>15</v>
      </c>
      <c r="Q33">
        <v>126</v>
      </c>
      <c r="R33">
        <v>1300</v>
      </c>
      <c r="S33">
        <v>0</v>
      </c>
      <c r="T33">
        <v>0</v>
      </c>
      <c r="U33">
        <f t="shared" si="3"/>
        <v>1426</v>
      </c>
      <c r="V33">
        <v>0</v>
      </c>
      <c r="W33">
        <f t="shared" si="4"/>
        <v>1426</v>
      </c>
      <c r="X33">
        <v>14</v>
      </c>
      <c r="Y33">
        <v>2</v>
      </c>
      <c r="Z33">
        <f t="shared" si="5"/>
        <v>101.85714285714286</v>
      </c>
      <c r="AA33" t="s">
        <v>16</v>
      </c>
      <c r="AB33">
        <v>3616</v>
      </c>
      <c r="AC33">
        <v>0</v>
      </c>
      <c r="AE33">
        <v>0</v>
      </c>
      <c r="AF33">
        <f t="shared" si="6"/>
        <v>3616</v>
      </c>
      <c r="AG33">
        <v>3000</v>
      </c>
      <c r="AH33">
        <f t="shared" si="7"/>
        <v>6616</v>
      </c>
      <c r="AI33">
        <v>19</v>
      </c>
      <c r="AJ33">
        <f t="shared" si="8"/>
        <v>6</v>
      </c>
      <c r="AK33">
        <f t="shared" si="9"/>
        <v>348.21052631578948</v>
      </c>
      <c r="AL33" t="s">
        <v>19</v>
      </c>
      <c r="AM33">
        <v>1286</v>
      </c>
      <c r="AN33">
        <v>771</v>
      </c>
      <c r="AO33">
        <v>0</v>
      </c>
      <c r="AP33">
        <f t="shared" si="10"/>
        <v>2057</v>
      </c>
      <c r="AQ33">
        <v>300</v>
      </c>
      <c r="AR33">
        <f t="shared" si="11"/>
        <v>2357</v>
      </c>
      <c r="AS33">
        <v>23</v>
      </c>
      <c r="AT33">
        <f t="shared" si="12"/>
        <v>6</v>
      </c>
      <c r="AU33">
        <f t="shared" si="13"/>
        <v>102.47826086956522</v>
      </c>
      <c r="AV33" t="s">
        <v>20</v>
      </c>
      <c r="AW33">
        <v>95</v>
      </c>
      <c r="AX33">
        <v>380</v>
      </c>
      <c r="AY33">
        <v>-39</v>
      </c>
      <c r="AZ33">
        <f t="shared" si="14"/>
        <v>436</v>
      </c>
      <c r="BA33">
        <v>0</v>
      </c>
      <c r="BB33">
        <f t="shared" si="15"/>
        <v>436</v>
      </c>
      <c r="BC33">
        <v>13</v>
      </c>
      <c r="BD33">
        <f t="shared" si="16"/>
        <v>7</v>
      </c>
      <c r="BE33">
        <f t="shared" si="17"/>
        <v>33.53846153846154</v>
      </c>
      <c r="BF33" t="s">
        <v>21</v>
      </c>
      <c r="BG33">
        <v>123</v>
      </c>
      <c r="BH33">
        <v>0</v>
      </c>
      <c r="BI33">
        <v>-5</v>
      </c>
      <c r="BJ33">
        <f t="shared" si="18"/>
        <v>118</v>
      </c>
      <c r="BK33">
        <v>0</v>
      </c>
      <c r="BL33">
        <f t="shared" si="19"/>
        <v>118</v>
      </c>
      <c r="BM33">
        <v>45</v>
      </c>
      <c r="BN33">
        <f t="shared" si="20"/>
        <v>5</v>
      </c>
      <c r="BO33">
        <f t="shared" si="21"/>
        <v>2.6222222222222222</v>
      </c>
      <c r="BP33" t="s">
        <v>22</v>
      </c>
      <c r="BQ33">
        <v>685</v>
      </c>
      <c r="BR33">
        <v>511</v>
      </c>
      <c r="BS33">
        <v>-300</v>
      </c>
      <c r="BT33">
        <f t="shared" si="22"/>
        <v>896</v>
      </c>
      <c r="BU33">
        <v>0</v>
      </c>
      <c r="BV33">
        <f t="shared" si="23"/>
        <v>896</v>
      </c>
      <c r="BW33">
        <v>60</v>
      </c>
      <c r="BX33">
        <f t="shared" si="24"/>
        <v>5</v>
      </c>
      <c r="BY33">
        <f t="shared" si="25"/>
        <v>14.933333333333334</v>
      </c>
      <c r="BZ33" t="s">
        <v>23</v>
      </c>
      <c r="CA33" s="6">
        <v>726</v>
      </c>
    </row>
    <row r="34" spans="1:79" ht="17.25" customHeight="1" x14ac:dyDescent="0.3">
      <c r="A34" s="2">
        <v>44560</v>
      </c>
      <c r="B34" t="s">
        <v>90</v>
      </c>
      <c r="C34" t="s">
        <v>91</v>
      </c>
      <c r="D34" t="s">
        <v>27</v>
      </c>
      <c r="E34" t="s">
        <v>4</v>
      </c>
      <c r="F34">
        <v>266</v>
      </c>
      <c r="G34">
        <v>5</v>
      </c>
      <c r="H34">
        <v>0</v>
      </c>
      <c r="I34">
        <v>-5</v>
      </c>
      <c r="J34">
        <f t="shared" si="0"/>
        <v>266</v>
      </c>
      <c r="K34">
        <v>0</v>
      </c>
      <c r="L34">
        <f t="shared" si="1"/>
        <v>266</v>
      </c>
      <c r="M34">
        <v>43</v>
      </c>
      <c r="N34">
        <v>1</v>
      </c>
      <c r="O34">
        <f t="shared" si="2"/>
        <v>6.1860465116279073</v>
      </c>
      <c r="P34" t="s">
        <v>15</v>
      </c>
      <c r="Q34">
        <v>579</v>
      </c>
      <c r="R34">
        <v>0</v>
      </c>
      <c r="S34">
        <v>0</v>
      </c>
      <c r="T34">
        <v>-36</v>
      </c>
      <c r="U34">
        <f t="shared" si="3"/>
        <v>543</v>
      </c>
      <c r="V34">
        <v>0</v>
      </c>
      <c r="W34">
        <f t="shared" si="4"/>
        <v>543</v>
      </c>
      <c r="X34">
        <v>16</v>
      </c>
      <c r="Y34">
        <v>2</v>
      </c>
      <c r="Z34">
        <f t="shared" si="5"/>
        <v>33.9375</v>
      </c>
      <c r="AA34" t="s">
        <v>16</v>
      </c>
      <c r="AB34">
        <v>5791</v>
      </c>
      <c r="AC34">
        <v>0</v>
      </c>
      <c r="AE34">
        <v>-18</v>
      </c>
      <c r="AF34">
        <f t="shared" si="6"/>
        <v>5773</v>
      </c>
      <c r="AG34">
        <v>0</v>
      </c>
      <c r="AH34">
        <f t="shared" si="7"/>
        <v>5773</v>
      </c>
      <c r="AI34">
        <v>177</v>
      </c>
      <c r="AJ34">
        <f t="shared" si="8"/>
        <v>6</v>
      </c>
      <c r="AK34">
        <f t="shared" si="9"/>
        <v>32.61581920903955</v>
      </c>
      <c r="AL34" t="s">
        <v>19</v>
      </c>
      <c r="AM34">
        <v>2357</v>
      </c>
      <c r="AN34">
        <v>430</v>
      </c>
      <c r="AO34">
        <v>-18</v>
      </c>
      <c r="AP34">
        <f t="shared" si="10"/>
        <v>2769</v>
      </c>
      <c r="AQ34">
        <v>2880</v>
      </c>
      <c r="AR34">
        <f t="shared" si="11"/>
        <v>5649</v>
      </c>
      <c r="AS34">
        <v>91</v>
      </c>
      <c r="AT34">
        <f t="shared" si="12"/>
        <v>6</v>
      </c>
      <c r="AU34">
        <f t="shared" si="13"/>
        <v>62.07692307692308</v>
      </c>
      <c r="AV34" t="s">
        <v>20</v>
      </c>
      <c r="AW34">
        <v>1624</v>
      </c>
      <c r="AX34">
        <v>0</v>
      </c>
      <c r="AY34">
        <v>-30</v>
      </c>
      <c r="AZ34">
        <f t="shared" si="14"/>
        <v>1594</v>
      </c>
      <c r="BA34">
        <v>0</v>
      </c>
      <c r="BB34">
        <f t="shared" si="15"/>
        <v>1594</v>
      </c>
      <c r="BC34">
        <v>102</v>
      </c>
      <c r="BD34">
        <f t="shared" si="16"/>
        <v>7</v>
      </c>
      <c r="BE34">
        <f t="shared" si="17"/>
        <v>15.627450980392156</v>
      </c>
      <c r="BF34" t="s">
        <v>21</v>
      </c>
      <c r="BG34">
        <v>622</v>
      </c>
      <c r="BH34">
        <v>2</v>
      </c>
      <c r="BI34">
        <v>-44</v>
      </c>
      <c r="BJ34">
        <f t="shared" si="18"/>
        <v>580</v>
      </c>
      <c r="BK34">
        <v>0</v>
      </c>
      <c r="BL34">
        <f t="shared" si="19"/>
        <v>580</v>
      </c>
      <c r="BM34">
        <v>52</v>
      </c>
      <c r="BN34">
        <f t="shared" si="20"/>
        <v>5</v>
      </c>
      <c r="BO34">
        <f t="shared" si="21"/>
        <v>11.153846153846153</v>
      </c>
      <c r="BP34" t="s">
        <v>22</v>
      </c>
      <c r="BQ34">
        <v>2539</v>
      </c>
      <c r="BR34">
        <v>0</v>
      </c>
      <c r="BS34">
        <v>-30</v>
      </c>
      <c r="BT34">
        <f t="shared" si="22"/>
        <v>2509</v>
      </c>
      <c r="BU34">
        <v>0</v>
      </c>
      <c r="BV34">
        <f t="shared" si="23"/>
        <v>2509</v>
      </c>
      <c r="BW34">
        <v>41</v>
      </c>
      <c r="BX34">
        <f t="shared" si="24"/>
        <v>5</v>
      </c>
      <c r="BY34">
        <f t="shared" si="25"/>
        <v>61.195121951219512</v>
      </c>
      <c r="BZ34" t="s">
        <v>23</v>
      </c>
      <c r="CA34" s="6">
        <v>1440</v>
      </c>
    </row>
    <row r="35" spans="1:79" ht="17.25" customHeight="1" x14ac:dyDescent="0.3">
      <c r="A35" s="2">
        <v>44560</v>
      </c>
      <c r="B35" t="s">
        <v>92</v>
      </c>
      <c r="C35" t="s">
        <v>93</v>
      </c>
      <c r="D35" t="s">
        <v>27</v>
      </c>
      <c r="E35" t="s">
        <v>4</v>
      </c>
      <c r="F35">
        <v>218</v>
      </c>
      <c r="G35">
        <v>0</v>
      </c>
      <c r="H35">
        <v>0</v>
      </c>
      <c r="I35">
        <v>0</v>
      </c>
      <c r="J35">
        <f t="shared" si="0"/>
        <v>218</v>
      </c>
      <c r="K35">
        <v>0</v>
      </c>
      <c r="L35">
        <f t="shared" si="1"/>
        <v>218</v>
      </c>
      <c r="M35">
        <v>32</v>
      </c>
      <c r="N35">
        <v>1</v>
      </c>
      <c r="O35">
        <f t="shared" si="2"/>
        <v>6.8125</v>
      </c>
      <c r="P35" t="s">
        <v>15</v>
      </c>
      <c r="Q35">
        <v>347</v>
      </c>
      <c r="R35">
        <v>0</v>
      </c>
      <c r="S35">
        <v>0</v>
      </c>
      <c r="T35">
        <v>-36</v>
      </c>
      <c r="U35">
        <f t="shared" si="3"/>
        <v>311</v>
      </c>
      <c r="V35">
        <v>0</v>
      </c>
      <c r="W35">
        <f t="shared" si="4"/>
        <v>311</v>
      </c>
      <c r="X35">
        <v>10</v>
      </c>
      <c r="Y35">
        <v>2</v>
      </c>
      <c r="Z35">
        <f t="shared" si="5"/>
        <v>31.1</v>
      </c>
      <c r="AA35" t="s">
        <v>16</v>
      </c>
      <c r="AB35">
        <v>5398</v>
      </c>
      <c r="AC35">
        <v>0</v>
      </c>
      <c r="AE35">
        <v>-18</v>
      </c>
      <c r="AF35">
        <f t="shared" si="6"/>
        <v>5380</v>
      </c>
      <c r="AG35">
        <v>0</v>
      </c>
      <c r="AH35">
        <f t="shared" si="7"/>
        <v>5380</v>
      </c>
      <c r="AI35">
        <v>153</v>
      </c>
      <c r="AJ35">
        <f t="shared" si="8"/>
        <v>6</v>
      </c>
      <c r="AK35">
        <f t="shared" si="9"/>
        <v>35.16339869281046</v>
      </c>
      <c r="AL35" t="s">
        <v>19</v>
      </c>
      <c r="AM35">
        <v>4023</v>
      </c>
      <c r="AN35">
        <v>221</v>
      </c>
      <c r="AO35">
        <v>-18</v>
      </c>
      <c r="AP35">
        <f t="shared" si="10"/>
        <v>4226</v>
      </c>
      <c r="AQ35">
        <v>0</v>
      </c>
      <c r="AR35">
        <f t="shared" si="11"/>
        <v>4226</v>
      </c>
      <c r="AS35">
        <v>59</v>
      </c>
      <c r="AT35">
        <f t="shared" si="12"/>
        <v>6</v>
      </c>
      <c r="AU35">
        <f t="shared" si="13"/>
        <v>71.627118644067792</v>
      </c>
      <c r="AV35" t="s">
        <v>20</v>
      </c>
      <c r="AW35">
        <v>1512</v>
      </c>
      <c r="AX35">
        <v>0</v>
      </c>
      <c r="AY35">
        <v>-18</v>
      </c>
      <c r="AZ35">
        <f t="shared" si="14"/>
        <v>1494</v>
      </c>
      <c r="BA35">
        <v>0</v>
      </c>
      <c r="BB35">
        <f t="shared" si="15"/>
        <v>1494</v>
      </c>
      <c r="BC35">
        <v>89</v>
      </c>
      <c r="BD35">
        <f t="shared" si="16"/>
        <v>7</v>
      </c>
      <c r="BE35">
        <f t="shared" si="17"/>
        <v>16.786516853932586</v>
      </c>
      <c r="BF35" t="s">
        <v>21</v>
      </c>
      <c r="BG35">
        <v>1834</v>
      </c>
      <c r="BH35">
        <v>2</v>
      </c>
      <c r="BI35">
        <v>-48</v>
      </c>
      <c r="BJ35">
        <f t="shared" si="18"/>
        <v>1788</v>
      </c>
      <c r="BK35">
        <v>0</v>
      </c>
      <c r="BL35">
        <f t="shared" si="19"/>
        <v>1788</v>
      </c>
      <c r="BM35">
        <v>44</v>
      </c>
      <c r="BN35">
        <f t="shared" si="20"/>
        <v>5</v>
      </c>
      <c r="BO35">
        <f t="shared" si="21"/>
        <v>40.636363636363633</v>
      </c>
      <c r="BP35" t="s">
        <v>22</v>
      </c>
      <c r="BQ35">
        <v>1760</v>
      </c>
      <c r="BR35">
        <v>0</v>
      </c>
      <c r="BS35">
        <v>-12</v>
      </c>
      <c r="BT35">
        <f t="shared" si="22"/>
        <v>1748</v>
      </c>
      <c r="BU35">
        <v>0</v>
      </c>
      <c r="BV35">
        <f t="shared" si="23"/>
        <v>1748</v>
      </c>
      <c r="BW35">
        <v>25</v>
      </c>
      <c r="BX35">
        <f t="shared" si="24"/>
        <v>5</v>
      </c>
      <c r="BY35">
        <f t="shared" si="25"/>
        <v>69.92</v>
      </c>
      <c r="BZ35" t="s">
        <v>23</v>
      </c>
      <c r="CA35" s="6">
        <v>13339</v>
      </c>
    </row>
    <row r="36" spans="1:79" ht="17.25" customHeight="1" x14ac:dyDescent="0.3">
      <c r="A36" s="2">
        <v>44560</v>
      </c>
      <c r="B36" t="s">
        <v>94</v>
      </c>
      <c r="C36" t="s">
        <v>95</v>
      </c>
      <c r="D36" t="s">
        <v>27</v>
      </c>
      <c r="E36" t="s">
        <v>4</v>
      </c>
      <c r="F36">
        <v>1243</v>
      </c>
      <c r="G36">
        <v>0</v>
      </c>
      <c r="H36">
        <v>0</v>
      </c>
      <c r="I36">
        <v>-7</v>
      </c>
      <c r="J36">
        <f t="shared" si="0"/>
        <v>1236</v>
      </c>
      <c r="K36">
        <v>0</v>
      </c>
      <c r="L36">
        <f t="shared" si="1"/>
        <v>1236</v>
      </c>
      <c r="M36">
        <v>65</v>
      </c>
      <c r="N36">
        <v>1</v>
      </c>
      <c r="O36">
        <f t="shared" si="2"/>
        <v>19.015384615384615</v>
      </c>
      <c r="P36" t="s">
        <v>15</v>
      </c>
      <c r="Q36">
        <v>631</v>
      </c>
      <c r="R36">
        <v>0</v>
      </c>
      <c r="S36">
        <v>0</v>
      </c>
      <c r="T36">
        <v>0</v>
      </c>
      <c r="U36">
        <f t="shared" si="3"/>
        <v>631</v>
      </c>
      <c r="V36">
        <v>0</v>
      </c>
      <c r="W36">
        <f t="shared" si="4"/>
        <v>631</v>
      </c>
      <c r="X36">
        <v>21</v>
      </c>
      <c r="Y36">
        <v>2</v>
      </c>
      <c r="Z36">
        <f t="shared" si="5"/>
        <v>30.047619047619047</v>
      </c>
      <c r="AA36" t="s">
        <v>16</v>
      </c>
      <c r="AB36">
        <v>2058</v>
      </c>
      <c r="AC36">
        <v>0</v>
      </c>
      <c r="AE36">
        <v>-10</v>
      </c>
      <c r="AF36">
        <f t="shared" si="6"/>
        <v>2048</v>
      </c>
      <c r="AG36">
        <v>0</v>
      </c>
      <c r="AH36">
        <f t="shared" si="7"/>
        <v>2048</v>
      </c>
      <c r="AI36">
        <v>61</v>
      </c>
      <c r="AJ36">
        <f t="shared" si="8"/>
        <v>6</v>
      </c>
      <c r="AK36">
        <f t="shared" si="9"/>
        <v>33.57377049180328</v>
      </c>
      <c r="AL36" t="s">
        <v>19</v>
      </c>
      <c r="AM36">
        <v>3091</v>
      </c>
      <c r="AN36">
        <v>300</v>
      </c>
      <c r="AO36">
        <v>-40</v>
      </c>
      <c r="AP36">
        <f t="shared" si="10"/>
        <v>3351</v>
      </c>
      <c r="AQ36">
        <v>0</v>
      </c>
      <c r="AR36">
        <f t="shared" si="11"/>
        <v>3351</v>
      </c>
      <c r="AS36">
        <v>24</v>
      </c>
      <c r="AT36">
        <f t="shared" si="12"/>
        <v>6</v>
      </c>
      <c r="AU36">
        <f t="shared" si="13"/>
        <v>139.625</v>
      </c>
      <c r="AV36" t="s">
        <v>20</v>
      </c>
      <c r="AW36">
        <v>1427</v>
      </c>
      <c r="AX36">
        <v>0</v>
      </c>
      <c r="AY36">
        <v>-30</v>
      </c>
      <c r="AZ36">
        <f t="shared" si="14"/>
        <v>1397</v>
      </c>
      <c r="BA36">
        <v>0</v>
      </c>
      <c r="BB36">
        <f t="shared" si="15"/>
        <v>1397</v>
      </c>
      <c r="BC36">
        <v>43</v>
      </c>
      <c r="BD36">
        <f t="shared" si="16"/>
        <v>7</v>
      </c>
      <c r="BE36">
        <f t="shared" si="17"/>
        <v>32.488372093023258</v>
      </c>
      <c r="BF36" t="s">
        <v>21</v>
      </c>
      <c r="BG36">
        <v>1548</v>
      </c>
      <c r="BH36">
        <v>0</v>
      </c>
      <c r="BI36">
        <v>-50</v>
      </c>
      <c r="BJ36">
        <f t="shared" si="18"/>
        <v>1498</v>
      </c>
      <c r="BK36">
        <v>0</v>
      </c>
      <c r="BL36">
        <f t="shared" si="19"/>
        <v>1498</v>
      </c>
      <c r="BM36">
        <v>37</v>
      </c>
      <c r="BN36">
        <f t="shared" si="20"/>
        <v>5</v>
      </c>
      <c r="BO36">
        <f t="shared" si="21"/>
        <v>40.486486486486484</v>
      </c>
      <c r="BP36" t="s">
        <v>22</v>
      </c>
      <c r="BQ36">
        <v>3272</v>
      </c>
      <c r="BR36">
        <v>0</v>
      </c>
      <c r="BS36">
        <v>-40</v>
      </c>
      <c r="BT36">
        <f t="shared" si="22"/>
        <v>3232</v>
      </c>
      <c r="BU36">
        <v>0</v>
      </c>
      <c r="BV36">
        <f t="shared" si="23"/>
        <v>3232</v>
      </c>
      <c r="BW36">
        <v>30</v>
      </c>
      <c r="BX36">
        <f t="shared" si="24"/>
        <v>5</v>
      </c>
      <c r="BY36">
        <f t="shared" si="25"/>
        <v>107.73333333333333</v>
      </c>
      <c r="BZ36" t="s">
        <v>23</v>
      </c>
      <c r="CA36" s="6">
        <v>20434</v>
      </c>
    </row>
    <row r="37" spans="1:79" ht="17.25" customHeight="1" x14ac:dyDescent="0.3">
      <c r="A37" s="2">
        <v>44560</v>
      </c>
      <c r="B37" t="s">
        <v>96</v>
      </c>
      <c r="C37" t="s">
        <v>97</v>
      </c>
      <c r="D37" t="s">
        <v>27</v>
      </c>
      <c r="E37" t="s">
        <v>4</v>
      </c>
      <c r="F37">
        <v>7822</v>
      </c>
      <c r="G37">
        <v>0</v>
      </c>
      <c r="H37">
        <v>0</v>
      </c>
      <c r="I37">
        <v>-2460</v>
      </c>
      <c r="J37">
        <f t="shared" si="0"/>
        <v>5362</v>
      </c>
      <c r="K37">
        <v>0</v>
      </c>
      <c r="L37">
        <f t="shared" si="1"/>
        <v>5362</v>
      </c>
      <c r="M37">
        <v>1882</v>
      </c>
      <c r="N37">
        <v>1</v>
      </c>
      <c r="O37">
        <f t="shared" si="2"/>
        <v>2.8490967056323062</v>
      </c>
      <c r="P37" t="s">
        <v>15</v>
      </c>
      <c r="Q37">
        <v>3798</v>
      </c>
      <c r="R37">
        <v>0</v>
      </c>
      <c r="S37">
        <v>0</v>
      </c>
      <c r="T37">
        <v>-820</v>
      </c>
      <c r="U37">
        <f t="shared" si="3"/>
        <v>2978</v>
      </c>
      <c r="V37">
        <v>0</v>
      </c>
      <c r="W37">
        <f t="shared" si="4"/>
        <v>2978</v>
      </c>
      <c r="X37">
        <v>470</v>
      </c>
      <c r="Y37">
        <v>2</v>
      </c>
      <c r="Z37">
        <f t="shared" si="5"/>
        <v>6.3361702127659578</v>
      </c>
      <c r="AA37" t="s">
        <v>16</v>
      </c>
      <c r="AB37">
        <v>40563</v>
      </c>
      <c r="AC37">
        <v>0</v>
      </c>
      <c r="AE37">
        <v>-186</v>
      </c>
      <c r="AF37">
        <f t="shared" si="6"/>
        <v>40377</v>
      </c>
      <c r="AG37">
        <v>14000</v>
      </c>
      <c r="AH37">
        <f t="shared" si="7"/>
        <v>54377</v>
      </c>
      <c r="AI37">
        <v>2542</v>
      </c>
      <c r="AJ37">
        <f t="shared" si="8"/>
        <v>6</v>
      </c>
      <c r="AK37">
        <f t="shared" si="9"/>
        <v>21.391424075531077</v>
      </c>
      <c r="AL37" t="s">
        <v>19</v>
      </c>
      <c r="AM37">
        <v>9155</v>
      </c>
      <c r="AN37">
        <v>14943</v>
      </c>
      <c r="AO37">
        <v>-1315</v>
      </c>
      <c r="AP37">
        <f t="shared" si="10"/>
        <v>22783</v>
      </c>
      <c r="AQ37">
        <v>7000</v>
      </c>
      <c r="AR37">
        <f t="shared" si="11"/>
        <v>29783</v>
      </c>
      <c r="AS37">
        <v>1093</v>
      </c>
      <c r="AT37">
        <f t="shared" si="12"/>
        <v>6</v>
      </c>
      <c r="AU37">
        <f t="shared" si="13"/>
        <v>27.248856358645927</v>
      </c>
      <c r="AV37" t="s">
        <v>20</v>
      </c>
      <c r="AW37">
        <v>8097</v>
      </c>
      <c r="AX37">
        <v>0</v>
      </c>
      <c r="AY37">
        <v>-90</v>
      </c>
      <c r="AZ37">
        <f t="shared" si="14"/>
        <v>8007</v>
      </c>
      <c r="BA37">
        <v>5000</v>
      </c>
      <c r="BB37">
        <f t="shared" si="15"/>
        <v>13007</v>
      </c>
      <c r="BC37">
        <v>704</v>
      </c>
      <c r="BD37">
        <f t="shared" si="16"/>
        <v>7</v>
      </c>
      <c r="BE37">
        <f t="shared" si="17"/>
        <v>18.475852272727273</v>
      </c>
      <c r="BF37" t="s">
        <v>21</v>
      </c>
      <c r="BG37">
        <v>2414</v>
      </c>
      <c r="BH37">
        <v>0</v>
      </c>
      <c r="BI37">
        <v>-1821</v>
      </c>
      <c r="BJ37">
        <f t="shared" si="18"/>
        <v>593</v>
      </c>
      <c r="BK37">
        <v>400</v>
      </c>
      <c r="BL37">
        <f t="shared" si="19"/>
        <v>993</v>
      </c>
      <c r="BM37">
        <v>424</v>
      </c>
      <c r="BN37">
        <f t="shared" si="20"/>
        <v>5</v>
      </c>
      <c r="BO37">
        <f t="shared" si="21"/>
        <v>2.3419811320754715</v>
      </c>
      <c r="BP37" t="s">
        <v>22</v>
      </c>
      <c r="BQ37">
        <v>411</v>
      </c>
      <c r="BR37">
        <v>0</v>
      </c>
      <c r="BS37">
        <v>-140</v>
      </c>
      <c r="BT37">
        <f t="shared" si="22"/>
        <v>271</v>
      </c>
      <c r="BU37">
        <v>2500</v>
      </c>
      <c r="BV37">
        <f t="shared" si="23"/>
        <v>2771</v>
      </c>
      <c r="BW37">
        <v>512</v>
      </c>
      <c r="BX37">
        <f t="shared" si="24"/>
        <v>5</v>
      </c>
      <c r="BY37">
        <f t="shared" si="25"/>
        <v>5.412109375</v>
      </c>
      <c r="BZ37" t="s">
        <v>23</v>
      </c>
      <c r="CA37" s="6">
        <v>1900</v>
      </c>
    </row>
    <row r="38" spans="1:79" ht="17.25" customHeight="1" x14ac:dyDescent="0.3">
      <c r="A38" s="2">
        <v>44560</v>
      </c>
      <c r="B38" t="s">
        <v>98</v>
      </c>
      <c r="C38" t="s">
        <v>99</v>
      </c>
      <c r="D38" t="s">
        <v>27</v>
      </c>
      <c r="E38" t="s">
        <v>4</v>
      </c>
      <c r="F38">
        <v>21</v>
      </c>
      <c r="G38">
        <v>0</v>
      </c>
      <c r="H38">
        <v>0</v>
      </c>
      <c r="I38">
        <v>-20</v>
      </c>
      <c r="J38">
        <f t="shared" si="0"/>
        <v>1</v>
      </c>
      <c r="K38">
        <v>0</v>
      </c>
      <c r="L38">
        <f t="shared" si="1"/>
        <v>1</v>
      </c>
      <c r="M38">
        <v>100</v>
      </c>
      <c r="N38">
        <v>1</v>
      </c>
      <c r="O38">
        <f t="shared" si="2"/>
        <v>0.01</v>
      </c>
      <c r="P38" t="s">
        <v>15</v>
      </c>
      <c r="Q38">
        <v>188</v>
      </c>
      <c r="R38">
        <v>0</v>
      </c>
      <c r="S38">
        <v>0</v>
      </c>
      <c r="T38">
        <v>0</v>
      </c>
      <c r="U38">
        <f t="shared" si="3"/>
        <v>188</v>
      </c>
      <c r="V38">
        <v>0</v>
      </c>
      <c r="W38">
        <f t="shared" si="4"/>
        <v>188</v>
      </c>
      <c r="X38">
        <v>26</v>
      </c>
      <c r="Y38">
        <v>2</v>
      </c>
      <c r="Z38">
        <f t="shared" si="5"/>
        <v>7.2307692307692308</v>
      </c>
      <c r="AA38" t="s">
        <v>16</v>
      </c>
      <c r="AB38">
        <v>1318</v>
      </c>
      <c r="AC38">
        <v>0</v>
      </c>
      <c r="AE38">
        <v>0</v>
      </c>
      <c r="AF38">
        <f t="shared" si="6"/>
        <v>1318</v>
      </c>
      <c r="AG38">
        <v>0</v>
      </c>
      <c r="AH38">
        <f t="shared" si="7"/>
        <v>1318</v>
      </c>
      <c r="AI38">
        <v>1637</v>
      </c>
      <c r="AJ38">
        <f t="shared" si="8"/>
        <v>6</v>
      </c>
      <c r="AK38">
        <f t="shared" si="9"/>
        <v>0.80513133781307267</v>
      </c>
      <c r="AL38" t="s">
        <v>19</v>
      </c>
      <c r="AM38">
        <v>4</v>
      </c>
      <c r="AN38">
        <v>0</v>
      </c>
      <c r="AO38">
        <v>0</v>
      </c>
      <c r="AP38">
        <f t="shared" si="10"/>
        <v>4</v>
      </c>
      <c r="AQ38">
        <v>0</v>
      </c>
      <c r="AR38">
        <f t="shared" si="11"/>
        <v>4</v>
      </c>
      <c r="AS38">
        <v>821</v>
      </c>
      <c r="AT38">
        <f t="shared" si="12"/>
        <v>6</v>
      </c>
      <c r="AU38">
        <f t="shared" si="13"/>
        <v>4.8721071863580996E-3</v>
      </c>
      <c r="AV38" t="s">
        <v>20</v>
      </c>
      <c r="AW38">
        <v>3007</v>
      </c>
      <c r="AX38">
        <v>0</v>
      </c>
      <c r="AY38">
        <v>-168</v>
      </c>
      <c r="AZ38">
        <f t="shared" si="14"/>
        <v>2839</v>
      </c>
      <c r="BA38">
        <v>0</v>
      </c>
      <c r="BB38">
        <f t="shared" si="15"/>
        <v>2839</v>
      </c>
      <c r="BC38">
        <v>633</v>
      </c>
      <c r="BD38">
        <f t="shared" si="16"/>
        <v>7</v>
      </c>
      <c r="BE38">
        <f t="shared" si="17"/>
        <v>4.4849921011058456</v>
      </c>
      <c r="BF38" t="s">
        <v>21</v>
      </c>
      <c r="BG38">
        <v>30</v>
      </c>
      <c r="BH38">
        <v>0</v>
      </c>
      <c r="BI38">
        <v>-30</v>
      </c>
      <c r="BJ38">
        <f t="shared" si="18"/>
        <v>0</v>
      </c>
      <c r="BK38">
        <v>0</v>
      </c>
      <c r="BL38">
        <f t="shared" si="19"/>
        <v>0</v>
      </c>
      <c r="BM38">
        <v>119</v>
      </c>
      <c r="BN38">
        <f t="shared" si="20"/>
        <v>5</v>
      </c>
      <c r="BO38">
        <f t="shared" si="21"/>
        <v>0</v>
      </c>
      <c r="BP38" t="s">
        <v>22</v>
      </c>
      <c r="BQ38">
        <v>0</v>
      </c>
      <c r="BR38">
        <v>0</v>
      </c>
      <c r="BS38">
        <v>0</v>
      </c>
      <c r="BT38">
        <f t="shared" si="22"/>
        <v>0</v>
      </c>
      <c r="BU38">
        <v>0</v>
      </c>
      <c r="BV38">
        <f t="shared" si="23"/>
        <v>0</v>
      </c>
      <c r="BW38">
        <v>89</v>
      </c>
      <c r="BX38">
        <f t="shared" si="24"/>
        <v>5</v>
      </c>
      <c r="BY38">
        <f t="shared" si="25"/>
        <v>0</v>
      </c>
      <c r="BZ38" t="s">
        <v>23</v>
      </c>
      <c r="CA38" s="6">
        <v>-35443</v>
      </c>
    </row>
    <row r="39" spans="1:79" ht="17.25" customHeight="1" x14ac:dyDescent="0.3">
      <c r="A39" s="2">
        <v>44560</v>
      </c>
      <c r="B39" t="s">
        <v>100</v>
      </c>
      <c r="C39" t="s">
        <v>101</v>
      </c>
      <c r="D39" t="s">
        <v>27</v>
      </c>
      <c r="E39" t="s">
        <v>4</v>
      </c>
      <c r="F39">
        <v>22751</v>
      </c>
      <c r="G39">
        <v>15</v>
      </c>
      <c r="H39">
        <v>0</v>
      </c>
      <c r="I39">
        <v>-11962</v>
      </c>
      <c r="J39">
        <f t="shared" si="0"/>
        <v>10804</v>
      </c>
      <c r="K39">
        <v>0</v>
      </c>
      <c r="L39">
        <f t="shared" si="1"/>
        <v>10804</v>
      </c>
      <c r="M39">
        <v>2054</v>
      </c>
      <c r="N39">
        <v>1</v>
      </c>
      <c r="O39">
        <f t="shared" si="2"/>
        <v>5.2599805258033108</v>
      </c>
      <c r="P39" t="s">
        <v>15</v>
      </c>
      <c r="Q39">
        <v>10793</v>
      </c>
      <c r="R39">
        <v>0</v>
      </c>
      <c r="S39">
        <v>0</v>
      </c>
      <c r="T39">
        <v>-2100</v>
      </c>
      <c r="U39">
        <f t="shared" si="3"/>
        <v>8693</v>
      </c>
      <c r="V39">
        <v>0</v>
      </c>
      <c r="W39">
        <f t="shared" si="4"/>
        <v>8693</v>
      </c>
      <c r="X39">
        <v>460</v>
      </c>
      <c r="Y39">
        <v>2</v>
      </c>
      <c r="Z39">
        <f t="shared" si="5"/>
        <v>18.89782608695652</v>
      </c>
      <c r="AA39" t="s">
        <v>16</v>
      </c>
      <c r="AB39">
        <v>6342</v>
      </c>
      <c r="AC39">
        <v>0</v>
      </c>
      <c r="AE39">
        <v>-2085</v>
      </c>
      <c r="AF39">
        <f t="shared" si="6"/>
        <v>4257</v>
      </c>
      <c r="AG39">
        <v>89000</v>
      </c>
      <c r="AH39">
        <f t="shared" si="7"/>
        <v>93257</v>
      </c>
      <c r="AI39">
        <v>8249</v>
      </c>
      <c r="AJ39">
        <f t="shared" si="8"/>
        <v>6</v>
      </c>
      <c r="AK39">
        <f t="shared" si="9"/>
        <v>11.305249121105589</v>
      </c>
      <c r="AL39" t="s">
        <v>19</v>
      </c>
      <c r="AM39">
        <v>9324</v>
      </c>
      <c r="AN39">
        <v>4000</v>
      </c>
      <c r="AO39">
        <v>-9286</v>
      </c>
      <c r="AP39">
        <f t="shared" si="10"/>
        <v>4038</v>
      </c>
      <c r="AQ39">
        <v>33029</v>
      </c>
      <c r="AR39">
        <f t="shared" si="11"/>
        <v>37067</v>
      </c>
      <c r="AS39">
        <v>3543</v>
      </c>
      <c r="AT39">
        <f t="shared" si="12"/>
        <v>6</v>
      </c>
      <c r="AU39">
        <f t="shared" si="13"/>
        <v>10.462037821055603</v>
      </c>
      <c r="AV39" t="s">
        <v>20</v>
      </c>
      <c r="AW39">
        <v>5886</v>
      </c>
      <c r="AX39">
        <v>0</v>
      </c>
      <c r="AY39">
        <v>-1891</v>
      </c>
      <c r="AZ39">
        <f t="shared" si="14"/>
        <v>3995</v>
      </c>
      <c r="BA39">
        <v>50073</v>
      </c>
      <c r="BB39">
        <f t="shared" si="15"/>
        <v>54068</v>
      </c>
      <c r="BC39">
        <v>2607</v>
      </c>
      <c r="BD39">
        <f t="shared" si="16"/>
        <v>7</v>
      </c>
      <c r="BE39">
        <f t="shared" si="17"/>
        <v>20.739547372458766</v>
      </c>
      <c r="BF39" t="s">
        <v>21</v>
      </c>
      <c r="BG39">
        <v>10322</v>
      </c>
      <c r="BH39">
        <v>0</v>
      </c>
      <c r="BI39">
        <v>-3289</v>
      </c>
      <c r="BJ39">
        <f t="shared" si="18"/>
        <v>7033</v>
      </c>
      <c r="BK39">
        <v>4400</v>
      </c>
      <c r="BL39">
        <f t="shared" si="19"/>
        <v>11433</v>
      </c>
      <c r="BM39">
        <v>1129</v>
      </c>
      <c r="BN39">
        <f t="shared" si="20"/>
        <v>5</v>
      </c>
      <c r="BO39">
        <f t="shared" si="21"/>
        <v>10.12666076173605</v>
      </c>
      <c r="BP39" t="s">
        <v>22</v>
      </c>
      <c r="BQ39">
        <v>7057</v>
      </c>
      <c r="BR39">
        <v>0</v>
      </c>
      <c r="BS39">
        <v>-937</v>
      </c>
      <c r="BT39">
        <f t="shared" si="22"/>
        <v>6120</v>
      </c>
      <c r="BU39">
        <v>0</v>
      </c>
      <c r="BV39">
        <f t="shared" si="23"/>
        <v>6120</v>
      </c>
      <c r="BW39">
        <v>848</v>
      </c>
      <c r="BX39">
        <f t="shared" si="24"/>
        <v>5</v>
      </c>
      <c r="BY39">
        <f t="shared" si="25"/>
        <v>7.216981132075472</v>
      </c>
      <c r="BZ39" t="s">
        <v>23</v>
      </c>
      <c r="CA39" s="6">
        <v>-141192</v>
      </c>
    </row>
    <row r="40" spans="1:79" ht="17.25" customHeight="1" x14ac:dyDescent="0.3">
      <c r="A40" s="2">
        <v>44560</v>
      </c>
      <c r="B40" t="s">
        <v>102</v>
      </c>
      <c r="C40" t="s">
        <v>103</v>
      </c>
      <c r="D40" t="s">
        <v>27</v>
      </c>
      <c r="E40" t="s">
        <v>4</v>
      </c>
      <c r="F40">
        <v>497</v>
      </c>
      <c r="G40">
        <v>0</v>
      </c>
      <c r="H40">
        <v>0</v>
      </c>
      <c r="I40">
        <v>-6</v>
      </c>
      <c r="J40">
        <f t="shared" si="0"/>
        <v>491</v>
      </c>
      <c r="K40">
        <v>0</v>
      </c>
      <c r="L40">
        <f t="shared" si="1"/>
        <v>491</v>
      </c>
      <c r="M40">
        <v>209</v>
      </c>
      <c r="N40">
        <v>1</v>
      </c>
      <c r="O40">
        <f t="shared" si="2"/>
        <v>2.3492822966507179</v>
      </c>
      <c r="P40" t="s">
        <v>15</v>
      </c>
      <c r="Q40">
        <v>0</v>
      </c>
      <c r="R40">
        <v>0</v>
      </c>
      <c r="S40">
        <v>0</v>
      </c>
      <c r="T40">
        <v>0</v>
      </c>
      <c r="U40">
        <f t="shared" si="3"/>
        <v>0</v>
      </c>
      <c r="V40">
        <v>0</v>
      </c>
      <c r="W40">
        <f t="shared" si="4"/>
        <v>0</v>
      </c>
      <c r="X40">
        <v>44</v>
      </c>
      <c r="Y40">
        <v>2</v>
      </c>
      <c r="Z40">
        <f t="shared" si="5"/>
        <v>0</v>
      </c>
      <c r="AA40" t="s">
        <v>16</v>
      </c>
      <c r="AB40">
        <v>1193</v>
      </c>
      <c r="AC40">
        <v>0</v>
      </c>
      <c r="AE40">
        <v>-37</v>
      </c>
      <c r="AF40">
        <f t="shared" si="6"/>
        <v>1156</v>
      </c>
      <c r="AG40">
        <v>0</v>
      </c>
      <c r="AH40">
        <f t="shared" si="7"/>
        <v>1156</v>
      </c>
      <c r="AI40">
        <v>220</v>
      </c>
      <c r="AJ40">
        <f t="shared" si="8"/>
        <v>6</v>
      </c>
      <c r="AK40">
        <f t="shared" si="9"/>
        <v>5.2545454545454549</v>
      </c>
      <c r="AL40" t="s">
        <v>19</v>
      </c>
      <c r="AM40">
        <v>372</v>
      </c>
      <c r="AN40">
        <v>70</v>
      </c>
      <c r="AO40">
        <v>-30</v>
      </c>
      <c r="AP40">
        <f t="shared" si="10"/>
        <v>412</v>
      </c>
      <c r="AQ40">
        <v>0</v>
      </c>
      <c r="AR40">
        <f t="shared" si="11"/>
        <v>412</v>
      </c>
      <c r="AS40">
        <v>69</v>
      </c>
      <c r="AT40">
        <f t="shared" si="12"/>
        <v>6</v>
      </c>
      <c r="AU40">
        <f t="shared" si="13"/>
        <v>5.9710144927536231</v>
      </c>
      <c r="AV40" t="s">
        <v>20</v>
      </c>
      <c r="AW40">
        <v>1457</v>
      </c>
      <c r="AX40">
        <v>0</v>
      </c>
      <c r="AY40">
        <v>-10</v>
      </c>
      <c r="AZ40">
        <f t="shared" si="14"/>
        <v>1447</v>
      </c>
      <c r="BA40">
        <v>0</v>
      </c>
      <c r="BB40">
        <f t="shared" si="15"/>
        <v>1447</v>
      </c>
      <c r="BC40">
        <v>105</v>
      </c>
      <c r="BD40">
        <f t="shared" si="16"/>
        <v>7</v>
      </c>
      <c r="BE40">
        <f t="shared" si="17"/>
        <v>13.780952380952382</v>
      </c>
      <c r="BF40" t="s">
        <v>21</v>
      </c>
      <c r="BG40">
        <v>0</v>
      </c>
      <c r="BH40">
        <v>50</v>
      </c>
      <c r="BI40">
        <v>0</v>
      </c>
      <c r="BJ40">
        <f t="shared" si="18"/>
        <v>50</v>
      </c>
      <c r="BK40">
        <v>0</v>
      </c>
      <c r="BL40">
        <f t="shared" si="19"/>
        <v>50</v>
      </c>
      <c r="BM40">
        <v>25</v>
      </c>
      <c r="BN40">
        <f t="shared" si="20"/>
        <v>5</v>
      </c>
      <c r="BO40">
        <f t="shared" si="21"/>
        <v>2</v>
      </c>
      <c r="BP40" t="s">
        <v>22</v>
      </c>
      <c r="BQ40">
        <v>23</v>
      </c>
      <c r="BR40">
        <v>0</v>
      </c>
      <c r="BS40">
        <v>-8</v>
      </c>
      <c r="BT40">
        <f t="shared" si="22"/>
        <v>15</v>
      </c>
      <c r="BU40">
        <v>0</v>
      </c>
      <c r="BV40">
        <f t="shared" si="23"/>
        <v>15</v>
      </c>
      <c r="BW40">
        <v>36</v>
      </c>
      <c r="BX40">
        <f t="shared" si="24"/>
        <v>5</v>
      </c>
      <c r="BY40">
        <f t="shared" si="25"/>
        <v>0.41666666666666669</v>
      </c>
      <c r="BZ40" t="s">
        <v>23</v>
      </c>
      <c r="CA40" s="6">
        <v>0</v>
      </c>
    </row>
    <row r="41" spans="1:79" ht="17.25" customHeight="1" x14ac:dyDescent="0.3">
      <c r="A41" s="2">
        <v>44560</v>
      </c>
      <c r="B41" t="s">
        <v>104</v>
      </c>
      <c r="C41" t="s">
        <v>105</v>
      </c>
      <c r="D41" t="s">
        <v>27</v>
      </c>
      <c r="E41" t="s">
        <v>4</v>
      </c>
      <c r="F41">
        <v>2227</v>
      </c>
      <c r="G41">
        <v>22</v>
      </c>
      <c r="H41">
        <v>0</v>
      </c>
      <c r="I41">
        <v>-42</v>
      </c>
      <c r="J41">
        <f t="shared" si="0"/>
        <v>2207</v>
      </c>
      <c r="K41">
        <v>0</v>
      </c>
      <c r="L41">
        <f t="shared" si="1"/>
        <v>2207</v>
      </c>
      <c r="M41">
        <v>81</v>
      </c>
      <c r="N41">
        <v>1</v>
      </c>
      <c r="O41">
        <f t="shared" si="2"/>
        <v>27.246913580246915</v>
      </c>
      <c r="P41" t="s">
        <v>15</v>
      </c>
      <c r="Q41">
        <v>1098</v>
      </c>
      <c r="R41">
        <v>0</v>
      </c>
      <c r="S41">
        <v>0</v>
      </c>
      <c r="T41">
        <v>0</v>
      </c>
      <c r="U41">
        <f t="shared" si="3"/>
        <v>1098</v>
      </c>
      <c r="V41">
        <v>0</v>
      </c>
      <c r="W41">
        <f t="shared" si="4"/>
        <v>1098</v>
      </c>
      <c r="X41">
        <v>21</v>
      </c>
      <c r="Y41">
        <v>2</v>
      </c>
      <c r="Z41">
        <f t="shared" si="5"/>
        <v>52.285714285714285</v>
      </c>
      <c r="AA41" t="s">
        <v>16</v>
      </c>
      <c r="AB41">
        <v>3002</v>
      </c>
      <c r="AC41">
        <v>0</v>
      </c>
      <c r="AE41">
        <v>-10</v>
      </c>
      <c r="AF41">
        <f t="shared" si="6"/>
        <v>2992</v>
      </c>
      <c r="AG41">
        <v>0</v>
      </c>
      <c r="AH41">
        <f t="shared" si="7"/>
        <v>2992</v>
      </c>
      <c r="AI41">
        <v>34</v>
      </c>
      <c r="AJ41">
        <f t="shared" si="8"/>
        <v>6</v>
      </c>
      <c r="AK41">
        <f t="shared" si="9"/>
        <v>88</v>
      </c>
      <c r="AL41" t="s">
        <v>19</v>
      </c>
      <c r="AM41">
        <v>1715</v>
      </c>
      <c r="AN41">
        <v>0</v>
      </c>
      <c r="AO41">
        <v>-20</v>
      </c>
      <c r="AP41">
        <f t="shared" si="10"/>
        <v>1695</v>
      </c>
      <c r="AQ41">
        <v>0</v>
      </c>
      <c r="AR41">
        <f t="shared" si="11"/>
        <v>1695</v>
      </c>
      <c r="AS41">
        <v>27</v>
      </c>
      <c r="AT41">
        <f t="shared" si="12"/>
        <v>6</v>
      </c>
      <c r="AU41">
        <f t="shared" si="13"/>
        <v>62.777777777777779</v>
      </c>
      <c r="AV41" t="s">
        <v>20</v>
      </c>
      <c r="AW41">
        <v>2960</v>
      </c>
      <c r="AX41">
        <v>0</v>
      </c>
      <c r="AY41">
        <v>-40</v>
      </c>
      <c r="AZ41">
        <f t="shared" si="14"/>
        <v>2920</v>
      </c>
      <c r="BA41">
        <v>0</v>
      </c>
      <c r="BB41">
        <f t="shared" si="15"/>
        <v>2920</v>
      </c>
      <c r="BC41">
        <v>12</v>
      </c>
      <c r="BD41">
        <f t="shared" si="16"/>
        <v>7</v>
      </c>
      <c r="BE41">
        <f t="shared" si="17"/>
        <v>243.33333333333334</v>
      </c>
      <c r="BF41" t="s">
        <v>21</v>
      </c>
      <c r="BG41">
        <v>1341</v>
      </c>
      <c r="BH41">
        <v>0</v>
      </c>
      <c r="BI41">
        <v>-17</v>
      </c>
      <c r="BJ41">
        <f t="shared" si="18"/>
        <v>1324</v>
      </c>
      <c r="BK41">
        <v>0</v>
      </c>
      <c r="BL41">
        <f t="shared" si="19"/>
        <v>1324</v>
      </c>
      <c r="BM41">
        <v>9</v>
      </c>
      <c r="BN41">
        <f t="shared" si="20"/>
        <v>5</v>
      </c>
      <c r="BO41">
        <f t="shared" si="21"/>
        <v>147.11111111111111</v>
      </c>
      <c r="BP41" t="s">
        <v>22</v>
      </c>
      <c r="BQ41">
        <v>1141</v>
      </c>
      <c r="BR41">
        <v>0</v>
      </c>
      <c r="BS41">
        <v>-118</v>
      </c>
      <c r="BT41">
        <f t="shared" si="22"/>
        <v>1023</v>
      </c>
      <c r="BU41">
        <v>0</v>
      </c>
      <c r="BV41">
        <f t="shared" si="23"/>
        <v>1023</v>
      </c>
      <c r="BW41">
        <v>23</v>
      </c>
      <c r="BX41">
        <f t="shared" si="24"/>
        <v>5</v>
      </c>
      <c r="BY41">
        <f t="shared" si="25"/>
        <v>44.478260869565219</v>
      </c>
      <c r="BZ41" t="s">
        <v>23</v>
      </c>
      <c r="CA41" s="6">
        <v>-14503</v>
      </c>
    </row>
    <row r="42" spans="1:79" ht="17.25" customHeight="1" x14ac:dyDescent="0.3">
      <c r="A42" s="2">
        <v>44560</v>
      </c>
      <c r="B42" t="s">
        <v>106</v>
      </c>
      <c r="C42" t="s">
        <v>107</v>
      </c>
      <c r="D42" t="s">
        <v>27</v>
      </c>
      <c r="E42" t="s">
        <v>4</v>
      </c>
      <c r="F42">
        <v>5</v>
      </c>
      <c r="G42">
        <v>0</v>
      </c>
      <c r="H42">
        <v>0</v>
      </c>
      <c r="I42">
        <v>-5</v>
      </c>
      <c r="J42">
        <f t="shared" si="0"/>
        <v>0</v>
      </c>
      <c r="K42">
        <v>0</v>
      </c>
      <c r="L42">
        <f t="shared" si="1"/>
        <v>0</v>
      </c>
      <c r="M42">
        <v>71</v>
      </c>
      <c r="N42">
        <v>1</v>
      </c>
      <c r="O42">
        <f t="shared" si="2"/>
        <v>0</v>
      </c>
      <c r="P42" t="s">
        <v>15</v>
      </c>
      <c r="Q42">
        <v>407</v>
      </c>
      <c r="R42">
        <v>0</v>
      </c>
      <c r="S42">
        <v>0</v>
      </c>
      <c r="T42">
        <v>0</v>
      </c>
      <c r="U42">
        <f t="shared" si="3"/>
        <v>407</v>
      </c>
      <c r="V42">
        <v>0</v>
      </c>
      <c r="W42">
        <f t="shared" si="4"/>
        <v>407</v>
      </c>
      <c r="X42">
        <v>19</v>
      </c>
      <c r="Y42">
        <v>2</v>
      </c>
      <c r="Z42">
        <f t="shared" si="5"/>
        <v>21.421052631578949</v>
      </c>
      <c r="AA42" t="s">
        <v>16</v>
      </c>
      <c r="AB42">
        <v>22</v>
      </c>
      <c r="AC42">
        <v>0</v>
      </c>
      <c r="AE42">
        <v>0</v>
      </c>
      <c r="AF42">
        <f t="shared" si="6"/>
        <v>22</v>
      </c>
      <c r="AG42">
        <v>0</v>
      </c>
      <c r="AH42">
        <f t="shared" si="7"/>
        <v>22</v>
      </c>
      <c r="AI42">
        <v>12</v>
      </c>
      <c r="AJ42">
        <f t="shared" si="8"/>
        <v>6</v>
      </c>
      <c r="AK42">
        <f t="shared" si="9"/>
        <v>1.8333333333333333</v>
      </c>
      <c r="AL42" t="s">
        <v>19</v>
      </c>
      <c r="AM42">
        <v>955</v>
      </c>
      <c r="AN42">
        <v>0</v>
      </c>
      <c r="AO42">
        <v>-11</v>
      </c>
      <c r="AP42">
        <f t="shared" si="10"/>
        <v>944</v>
      </c>
      <c r="AQ42">
        <v>0</v>
      </c>
      <c r="AR42">
        <f t="shared" si="11"/>
        <v>944</v>
      </c>
      <c r="AS42">
        <v>10</v>
      </c>
      <c r="AT42">
        <f t="shared" si="12"/>
        <v>6</v>
      </c>
      <c r="AU42">
        <f t="shared" si="13"/>
        <v>94.4</v>
      </c>
      <c r="AV42" t="s">
        <v>20</v>
      </c>
      <c r="AW42">
        <v>229</v>
      </c>
      <c r="AX42">
        <v>0</v>
      </c>
      <c r="AY42">
        <v>0</v>
      </c>
      <c r="AZ42">
        <f t="shared" si="14"/>
        <v>229</v>
      </c>
      <c r="BA42">
        <v>0</v>
      </c>
      <c r="BB42">
        <f t="shared" si="15"/>
        <v>229</v>
      </c>
      <c r="BC42">
        <v>2</v>
      </c>
      <c r="BD42">
        <f t="shared" si="16"/>
        <v>7</v>
      </c>
      <c r="BE42">
        <f t="shared" si="17"/>
        <v>114.5</v>
      </c>
      <c r="BF42" t="s">
        <v>21</v>
      </c>
      <c r="BG42">
        <v>375</v>
      </c>
      <c r="BH42">
        <v>0</v>
      </c>
      <c r="BI42">
        <v>-23</v>
      </c>
      <c r="BJ42">
        <f t="shared" si="18"/>
        <v>352</v>
      </c>
      <c r="BK42">
        <v>0</v>
      </c>
      <c r="BL42">
        <f t="shared" si="19"/>
        <v>352</v>
      </c>
      <c r="BM42">
        <v>8</v>
      </c>
      <c r="BN42">
        <f t="shared" si="20"/>
        <v>5</v>
      </c>
      <c r="BO42">
        <f t="shared" si="21"/>
        <v>44</v>
      </c>
      <c r="BP42" t="s">
        <v>22</v>
      </c>
      <c r="BQ42">
        <v>807</v>
      </c>
      <c r="BR42">
        <v>0</v>
      </c>
      <c r="BS42">
        <v>-95</v>
      </c>
      <c r="BT42">
        <f t="shared" si="22"/>
        <v>712</v>
      </c>
      <c r="BU42">
        <v>0</v>
      </c>
      <c r="BV42">
        <f t="shared" si="23"/>
        <v>712</v>
      </c>
      <c r="BW42">
        <v>21</v>
      </c>
      <c r="BX42">
        <f t="shared" si="24"/>
        <v>5</v>
      </c>
      <c r="BY42">
        <f t="shared" si="25"/>
        <v>33.904761904761905</v>
      </c>
      <c r="BZ42" t="s">
        <v>23</v>
      </c>
      <c r="CA42" s="6">
        <v>0</v>
      </c>
    </row>
    <row r="43" spans="1:79" ht="17.25" customHeight="1" x14ac:dyDescent="0.3">
      <c r="A43" s="2">
        <v>44560</v>
      </c>
      <c r="B43" t="s">
        <v>108</v>
      </c>
      <c r="C43" t="s">
        <v>109</v>
      </c>
      <c r="D43" t="s">
        <v>27</v>
      </c>
      <c r="E43" t="s">
        <v>4</v>
      </c>
      <c r="F43">
        <v>461</v>
      </c>
      <c r="G43">
        <v>0</v>
      </c>
      <c r="H43">
        <v>0</v>
      </c>
      <c r="I43">
        <v>0</v>
      </c>
      <c r="J43">
        <f t="shared" si="0"/>
        <v>461</v>
      </c>
      <c r="K43">
        <v>0</v>
      </c>
      <c r="L43">
        <f t="shared" si="1"/>
        <v>461</v>
      </c>
      <c r="M43">
        <v>12</v>
      </c>
      <c r="N43">
        <v>1</v>
      </c>
      <c r="O43">
        <f t="shared" si="2"/>
        <v>38.416666666666664</v>
      </c>
      <c r="P43" t="s">
        <v>15</v>
      </c>
      <c r="Q43">
        <v>20</v>
      </c>
      <c r="R43">
        <v>0</v>
      </c>
      <c r="S43">
        <v>0</v>
      </c>
      <c r="T43">
        <v>0</v>
      </c>
      <c r="U43">
        <f t="shared" si="3"/>
        <v>20</v>
      </c>
      <c r="V43">
        <v>0</v>
      </c>
      <c r="W43">
        <f t="shared" si="4"/>
        <v>20</v>
      </c>
      <c r="X43">
        <v>1</v>
      </c>
      <c r="Y43">
        <v>2</v>
      </c>
      <c r="Z43">
        <f t="shared" si="5"/>
        <v>20</v>
      </c>
      <c r="AA43" t="s">
        <v>16</v>
      </c>
      <c r="AB43">
        <v>2599</v>
      </c>
      <c r="AC43">
        <v>0</v>
      </c>
      <c r="AE43">
        <v>0</v>
      </c>
      <c r="AF43">
        <f t="shared" si="6"/>
        <v>2599</v>
      </c>
      <c r="AG43">
        <v>0</v>
      </c>
      <c r="AH43">
        <f t="shared" si="7"/>
        <v>2599</v>
      </c>
      <c r="AI43">
        <v>17</v>
      </c>
      <c r="AJ43">
        <f t="shared" si="8"/>
        <v>6</v>
      </c>
      <c r="AK43">
        <f t="shared" si="9"/>
        <v>152.88235294117646</v>
      </c>
      <c r="AL43" t="s">
        <v>19</v>
      </c>
      <c r="AM43">
        <v>292</v>
      </c>
      <c r="AN43">
        <v>0</v>
      </c>
      <c r="AO43">
        <v>0</v>
      </c>
      <c r="AP43">
        <f t="shared" si="10"/>
        <v>292</v>
      </c>
      <c r="AQ43">
        <v>0</v>
      </c>
      <c r="AR43">
        <f t="shared" si="11"/>
        <v>292</v>
      </c>
      <c r="AS43">
        <v>6</v>
      </c>
      <c r="AT43">
        <f t="shared" si="12"/>
        <v>6</v>
      </c>
      <c r="AU43">
        <f t="shared" si="13"/>
        <v>48.666666666666664</v>
      </c>
      <c r="AV43" t="s">
        <v>20</v>
      </c>
      <c r="AW43">
        <v>534</v>
      </c>
      <c r="AX43">
        <v>0</v>
      </c>
      <c r="AY43">
        <v>0</v>
      </c>
      <c r="AZ43">
        <f t="shared" si="14"/>
        <v>534</v>
      </c>
      <c r="BA43">
        <v>0</v>
      </c>
      <c r="BB43">
        <f t="shared" si="15"/>
        <v>534</v>
      </c>
      <c r="BC43">
        <v>7</v>
      </c>
      <c r="BD43">
        <f t="shared" si="16"/>
        <v>7</v>
      </c>
      <c r="BE43">
        <f t="shared" si="17"/>
        <v>76.285714285714292</v>
      </c>
      <c r="BF43" t="s">
        <v>21</v>
      </c>
      <c r="BG43">
        <v>140</v>
      </c>
      <c r="BH43">
        <v>0</v>
      </c>
      <c r="BI43">
        <v>0</v>
      </c>
      <c r="BJ43">
        <f t="shared" si="18"/>
        <v>140</v>
      </c>
      <c r="BK43">
        <v>0</v>
      </c>
      <c r="BL43">
        <f t="shared" si="19"/>
        <v>140</v>
      </c>
      <c r="BM43">
        <v>2</v>
      </c>
      <c r="BN43">
        <f t="shared" si="20"/>
        <v>5</v>
      </c>
      <c r="BO43">
        <f t="shared" si="21"/>
        <v>70</v>
      </c>
      <c r="BP43" t="s">
        <v>22</v>
      </c>
      <c r="BQ43">
        <v>689</v>
      </c>
      <c r="BR43">
        <v>0</v>
      </c>
      <c r="BS43">
        <v>0</v>
      </c>
      <c r="BT43">
        <f t="shared" si="22"/>
        <v>689</v>
      </c>
      <c r="BU43">
        <v>0</v>
      </c>
      <c r="BV43">
        <f t="shared" si="23"/>
        <v>689</v>
      </c>
      <c r="BW43">
        <v>6</v>
      </c>
      <c r="BX43">
        <f t="shared" si="24"/>
        <v>5</v>
      </c>
      <c r="BY43">
        <f t="shared" si="25"/>
        <v>114.83333333333333</v>
      </c>
      <c r="BZ43" t="s">
        <v>23</v>
      </c>
      <c r="CA43" s="6">
        <v>0</v>
      </c>
    </row>
    <row r="44" spans="1:79" ht="17.25" customHeight="1" x14ac:dyDescent="0.3">
      <c r="A44" s="2">
        <v>44560</v>
      </c>
      <c r="B44" t="s">
        <v>110</v>
      </c>
      <c r="C44" t="s">
        <v>111</v>
      </c>
      <c r="D44" t="s">
        <v>27</v>
      </c>
      <c r="E44" t="s">
        <v>4</v>
      </c>
      <c r="F44">
        <v>3712</v>
      </c>
      <c r="G44">
        <v>1412</v>
      </c>
      <c r="H44">
        <v>0</v>
      </c>
      <c r="I44">
        <v>-674</v>
      </c>
      <c r="J44">
        <f t="shared" si="0"/>
        <v>4450</v>
      </c>
      <c r="K44">
        <v>0</v>
      </c>
      <c r="L44">
        <f t="shared" si="1"/>
        <v>4450</v>
      </c>
      <c r="M44">
        <v>330</v>
      </c>
      <c r="N44">
        <v>1</v>
      </c>
      <c r="O44">
        <f t="shared" si="2"/>
        <v>13.484848484848484</v>
      </c>
      <c r="P44" t="s">
        <v>15</v>
      </c>
      <c r="Q44">
        <v>990</v>
      </c>
      <c r="R44">
        <v>775</v>
      </c>
      <c r="S44">
        <v>0</v>
      </c>
      <c r="T44">
        <v>-187</v>
      </c>
      <c r="U44">
        <f t="shared" si="3"/>
        <v>1578</v>
      </c>
      <c r="V44">
        <v>0</v>
      </c>
      <c r="W44">
        <f t="shared" si="4"/>
        <v>1578</v>
      </c>
      <c r="X44">
        <v>61</v>
      </c>
      <c r="Y44">
        <v>2</v>
      </c>
      <c r="Z44">
        <f t="shared" si="5"/>
        <v>25.868852459016395</v>
      </c>
      <c r="AA44" t="s">
        <v>16</v>
      </c>
      <c r="AB44">
        <v>17928</v>
      </c>
      <c r="AC44">
        <v>0</v>
      </c>
      <c r="AE44">
        <v>-523</v>
      </c>
      <c r="AF44">
        <f t="shared" si="6"/>
        <v>17405</v>
      </c>
      <c r="AG44">
        <v>3000</v>
      </c>
      <c r="AH44">
        <f t="shared" si="7"/>
        <v>20405</v>
      </c>
      <c r="AI44">
        <v>533</v>
      </c>
      <c r="AJ44">
        <f t="shared" si="8"/>
        <v>6</v>
      </c>
      <c r="AK44">
        <f t="shared" si="9"/>
        <v>38.283302063789868</v>
      </c>
      <c r="AL44" t="s">
        <v>19</v>
      </c>
      <c r="AM44">
        <v>4375</v>
      </c>
      <c r="AN44">
        <v>1674</v>
      </c>
      <c r="AO44">
        <v>-50</v>
      </c>
      <c r="AP44">
        <f t="shared" si="10"/>
        <v>5999</v>
      </c>
      <c r="AQ44">
        <f>2000+2000</f>
        <v>4000</v>
      </c>
      <c r="AR44">
        <f t="shared" si="11"/>
        <v>9999</v>
      </c>
      <c r="AS44">
        <v>161</v>
      </c>
      <c r="AT44">
        <f t="shared" si="12"/>
        <v>6</v>
      </c>
      <c r="AU44">
        <f t="shared" si="13"/>
        <v>62.105590062111801</v>
      </c>
      <c r="AV44" t="s">
        <v>20</v>
      </c>
      <c r="AW44">
        <v>4165</v>
      </c>
      <c r="AX44">
        <v>1970</v>
      </c>
      <c r="AY44">
        <v>-341</v>
      </c>
      <c r="AZ44">
        <f t="shared" si="14"/>
        <v>5794</v>
      </c>
      <c r="BA44">
        <v>0</v>
      </c>
      <c r="BB44">
        <f t="shared" si="15"/>
        <v>5794</v>
      </c>
      <c r="BC44">
        <v>203</v>
      </c>
      <c r="BD44">
        <f t="shared" si="16"/>
        <v>7</v>
      </c>
      <c r="BE44">
        <f t="shared" si="17"/>
        <v>28.541871921182267</v>
      </c>
      <c r="BF44" t="s">
        <v>21</v>
      </c>
      <c r="BG44">
        <v>1064</v>
      </c>
      <c r="BH44">
        <v>1000</v>
      </c>
      <c r="BI44">
        <v>-204</v>
      </c>
      <c r="BJ44">
        <f t="shared" si="18"/>
        <v>1860</v>
      </c>
      <c r="BK44">
        <v>0</v>
      </c>
      <c r="BL44">
        <f t="shared" si="19"/>
        <v>1860</v>
      </c>
      <c r="BM44">
        <v>227</v>
      </c>
      <c r="BN44">
        <f t="shared" si="20"/>
        <v>5</v>
      </c>
      <c r="BO44">
        <f t="shared" si="21"/>
        <v>8.1938325991189433</v>
      </c>
      <c r="BP44" t="s">
        <v>22</v>
      </c>
      <c r="BQ44">
        <v>2712</v>
      </c>
      <c r="BR44">
        <v>443</v>
      </c>
      <c r="BS44">
        <v>-54</v>
      </c>
      <c r="BT44">
        <f t="shared" si="22"/>
        <v>3101</v>
      </c>
      <c r="BU44">
        <v>0</v>
      </c>
      <c r="BV44">
        <f t="shared" si="23"/>
        <v>3101</v>
      </c>
      <c r="BW44">
        <v>142</v>
      </c>
      <c r="BX44">
        <f t="shared" si="24"/>
        <v>5</v>
      </c>
      <c r="BY44">
        <f t="shared" si="25"/>
        <v>21.838028169014084</v>
      </c>
      <c r="BZ44" t="s">
        <v>23</v>
      </c>
      <c r="CA44" s="6">
        <v>2505</v>
      </c>
    </row>
    <row r="45" spans="1:79" ht="17.25" customHeight="1" x14ac:dyDescent="0.3">
      <c r="A45" s="2">
        <v>44560</v>
      </c>
      <c r="B45" t="s">
        <v>112</v>
      </c>
      <c r="C45" t="s">
        <v>113</v>
      </c>
      <c r="D45" t="s">
        <v>27</v>
      </c>
      <c r="E45" t="s">
        <v>4</v>
      </c>
      <c r="F45">
        <v>2953</v>
      </c>
      <c r="G45">
        <v>1040</v>
      </c>
      <c r="H45">
        <v>0</v>
      </c>
      <c r="I45">
        <v>-72</v>
      </c>
      <c r="J45">
        <f t="shared" si="0"/>
        <v>3921</v>
      </c>
      <c r="K45">
        <v>0</v>
      </c>
      <c r="L45">
        <f t="shared" si="1"/>
        <v>3921</v>
      </c>
      <c r="M45">
        <v>184</v>
      </c>
      <c r="N45">
        <v>1</v>
      </c>
      <c r="O45">
        <f t="shared" si="2"/>
        <v>21.309782608695652</v>
      </c>
      <c r="P45" t="s">
        <v>15</v>
      </c>
      <c r="Q45">
        <v>1240</v>
      </c>
      <c r="R45">
        <v>1290</v>
      </c>
      <c r="S45">
        <v>0</v>
      </c>
      <c r="T45">
        <v>-51</v>
      </c>
      <c r="U45">
        <f t="shared" si="3"/>
        <v>2479</v>
      </c>
      <c r="V45">
        <v>0</v>
      </c>
      <c r="W45">
        <f t="shared" si="4"/>
        <v>2479</v>
      </c>
      <c r="X45">
        <v>85</v>
      </c>
      <c r="Y45">
        <v>2</v>
      </c>
      <c r="Z45">
        <f t="shared" si="5"/>
        <v>29.164705882352941</v>
      </c>
      <c r="AA45" t="s">
        <v>16</v>
      </c>
      <c r="AB45">
        <v>8311</v>
      </c>
      <c r="AC45">
        <v>0</v>
      </c>
      <c r="AE45">
        <v>-548</v>
      </c>
      <c r="AF45">
        <f t="shared" si="6"/>
        <v>7763</v>
      </c>
      <c r="AG45">
        <v>0</v>
      </c>
      <c r="AH45">
        <f t="shared" si="7"/>
        <v>7763</v>
      </c>
      <c r="AI45">
        <v>417</v>
      </c>
      <c r="AJ45">
        <f t="shared" si="8"/>
        <v>6</v>
      </c>
      <c r="AK45">
        <f t="shared" si="9"/>
        <v>18.61630695443645</v>
      </c>
      <c r="AL45" t="s">
        <v>19</v>
      </c>
      <c r="AM45">
        <v>2546</v>
      </c>
      <c r="AN45">
        <v>1800</v>
      </c>
      <c r="AO45">
        <v>-36</v>
      </c>
      <c r="AP45">
        <f t="shared" si="10"/>
        <v>4310</v>
      </c>
      <c r="AQ45">
        <f>4000+2000</f>
        <v>6000</v>
      </c>
      <c r="AR45">
        <f t="shared" si="11"/>
        <v>10310</v>
      </c>
      <c r="AS45">
        <v>166</v>
      </c>
      <c r="AT45">
        <f t="shared" si="12"/>
        <v>6</v>
      </c>
      <c r="AU45">
        <f t="shared" si="13"/>
        <v>62.108433734939759</v>
      </c>
      <c r="AV45" t="s">
        <v>20</v>
      </c>
      <c r="AW45">
        <v>5562</v>
      </c>
      <c r="AX45">
        <v>3080</v>
      </c>
      <c r="AY45">
        <v>-626</v>
      </c>
      <c r="AZ45">
        <f t="shared" si="14"/>
        <v>8016</v>
      </c>
      <c r="BA45">
        <v>0</v>
      </c>
      <c r="BB45">
        <f t="shared" si="15"/>
        <v>8016</v>
      </c>
      <c r="BC45">
        <v>161</v>
      </c>
      <c r="BD45">
        <f t="shared" si="16"/>
        <v>7</v>
      </c>
      <c r="BE45">
        <f t="shared" si="17"/>
        <v>49.788819875776397</v>
      </c>
      <c r="BF45" t="s">
        <v>21</v>
      </c>
      <c r="BG45">
        <v>596</v>
      </c>
      <c r="BH45">
        <v>2000</v>
      </c>
      <c r="BI45">
        <v>0</v>
      </c>
      <c r="BJ45">
        <f t="shared" si="18"/>
        <v>2596</v>
      </c>
      <c r="BK45">
        <v>0</v>
      </c>
      <c r="BL45">
        <f t="shared" si="19"/>
        <v>2596</v>
      </c>
      <c r="BM45">
        <v>93</v>
      </c>
      <c r="BN45">
        <f t="shared" si="20"/>
        <v>5</v>
      </c>
      <c r="BO45">
        <f t="shared" si="21"/>
        <v>27.913978494623656</v>
      </c>
      <c r="BP45" t="s">
        <v>22</v>
      </c>
      <c r="BQ45">
        <v>1169</v>
      </c>
      <c r="BR45">
        <v>1060</v>
      </c>
      <c r="BS45">
        <v>-29</v>
      </c>
      <c r="BT45">
        <f t="shared" si="22"/>
        <v>2200</v>
      </c>
      <c r="BU45">
        <v>0</v>
      </c>
      <c r="BV45">
        <f t="shared" si="23"/>
        <v>2200</v>
      </c>
      <c r="BW45">
        <v>78</v>
      </c>
      <c r="BX45">
        <f t="shared" si="24"/>
        <v>5</v>
      </c>
      <c r="BY45">
        <f t="shared" si="25"/>
        <v>28.205128205128204</v>
      </c>
      <c r="BZ45" t="s">
        <v>23</v>
      </c>
      <c r="CA45" s="6">
        <v>11600</v>
      </c>
    </row>
    <row r="46" spans="1:79" ht="17.25" customHeight="1" x14ac:dyDescent="0.3">
      <c r="A46" s="2">
        <v>44560</v>
      </c>
      <c r="B46" t="s">
        <v>114</v>
      </c>
      <c r="C46" t="s">
        <v>115</v>
      </c>
      <c r="D46" t="s">
        <v>27</v>
      </c>
      <c r="E46" t="s">
        <v>4</v>
      </c>
      <c r="F46">
        <v>432</v>
      </c>
      <c r="G46">
        <v>834</v>
      </c>
      <c r="H46">
        <v>0</v>
      </c>
      <c r="I46">
        <v>-78</v>
      </c>
      <c r="J46">
        <f t="shared" si="0"/>
        <v>1188</v>
      </c>
      <c r="K46">
        <v>0</v>
      </c>
      <c r="L46">
        <f t="shared" si="1"/>
        <v>1188</v>
      </c>
      <c r="M46">
        <v>57</v>
      </c>
      <c r="N46">
        <v>1</v>
      </c>
      <c r="O46">
        <f t="shared" si="2"/>
        <v>20.842105263157894</v>
      </c>
      <c r="P46" t="s">
        <v>15</v>
      </c>
      <c r="Q46">
        <v>130</v>
      </c>
      <c r="R46">
        <v>360</v>
      </c>
      <c r="S46">
        <v>0</v>
      </c>
      <c r="T46">
        <v>-200</v>
      </c>
      <c r="U46">
        <f t="shared" si="3"/>
        <v>290</v>
      </c>
      <c r="V46">
        <v>0</v>
      </c>
      <c r="W46">
        <f t="shared" si="4"/>
        <v>290</v>
      </c>
      <c r="X46">
        <v>68</v>
      </c>
      <c r="Y46">
        <v>2</v>
      </c>
      <c r="Z46">
        <f t="shared" si="5"/>
        <v>4.2647058823529411</v>
      </c>
      <c r="AA46" t="s">
        <v>16</v>
      </c>
      <c r="AB46">
        <v>842</v>
      </c>
      <c r="AC46">
        <v>0</v>
      </c>
      <c r="AE46">
        <v>-5</v>
      </c>
      <c r="AF46">
        <f t="shared" si="6"/>
        <v>837</v>
      </c>
      <c r="AG46">
        <v>0</v>
      </c>
      <c r="AH46">
        <f t="shared" si="7"/>
        <v>837</v>
      </c>
      <c r="AI46">
        <v>26</v>
      </c>
      <c r="AJ46">
        <f t="shared" si="8"/>
        <v>6</v>
      </c>
      <c r="AK46">
        <f t="shared" si="9"/>
        <v>32.192307692307693</v>
      </c>
      <c r="AL46" t="s">
        <v>19</v>
      </c>
      <c r="AM46">
        <v>738</v>
      </c>
      <c r="AN46">
        <v>390</v>
      </c>
      <c r="AO46">
        <v>0</v>
      </c>
      <c r="AP46">
        <f t="shared" si="10"/>
        <v>1128</v>
      </c>
      <c r="AQ46">
        <v>400</v>
      </c>
      <c r="AR46">
        <f t="shared" si="11"/>
        <v>1528</v>
      </c>
      <c r="AS46">
        <v>20</v>
      </c>
      <c r="AT46">
        <f t="shared" si="12"/>
        <v>6</v>
      </c>
      <c r="AU46">
        <f t="shared" si="13"/>
        <v>76.400000000000006</v>
      </c>
      <c r="AV46" t="s">
        <v>20</v>
      </c>
      <c r="AW46">
        <v>10</v>
      </c>
      <c r="AX46">
        <v>200</v>
      </c>
      <c r="AY46">
        <v>0</v>
      </c>
      <c r="AZ46">
        <f t="shared" si="14"/>
        <v>210</v>
      </c>
      <c r="BA46">
        <v>200</v>
      </c>
      <c r="BB46">
        <f t="shared" si="15"/>
        <v>410</v>
      </c>
      <c r="BC46">
        <v>14</v>
      </c>
      <c r="BD46">
        <f t="shared" si="16"/>
        <v>7</v>
      </c>
      <c r="BE46">
        <f t="shared" si="17"/>
        <v>29.285714285714285</v>
      </c>
      <c r="BF46" t="s">
        <v>21</v>
      </c>
      <c r="BG46">
        <v>333</v>
      </c>
      <c r="BH46">
        <v>1800</v>
      </c>
      <c r="BI46">
        <v>0</v>
      </c>
      <c r="BJ46">
        <f t="shared" si="18"/>
        <v>2133</v>
      </c>
      <c r="BK46">
        <v>0</v>
      </c>
      <c r="BL46">
        <f t="shared" si="19"/>
        <v>2133</v>
      </c>
      <c r="BM46">
        <v>12</v>
      </c>
      <c r="BN46">
        <f t="shared" si="20"/>
        <v>5</v>
      </c>
      <c r="BO46">
        <f t="shared" si="21"/>
        <v>177.75</v>
      </c>
      <c r="BP46" t="s">
        <v>22</v>
      </c>
      <c r="BQ46">
        <v>662</v>
      </c>
      <c r="BR46">
        <v>149</v>
      </c>
      <c r="BS46">
        <v>0</v>
      </c>
      <c r="BT46">
        <f t="shared" si="22"/>
        <v>811</v>
      </c>
      <c r="BU46">
        <v>0</v>
      </c>
      <c r="BV46">
        <f t="shared" si="23"/>
        <v>811</v>
      </c>
      <c r="BW46">
        <v>11</v>
      </c>
      <c r="BX46">
        <f t="shared" si="24"/>
        <v>5</v>
      </c>
      <c r="BY46">
        <f t="shared" si="25"/>
        <v>73.727272727272734</v>
      </c>
      <c r="BZ46" t="s">
        <v>23</v>
      </c>
      <c r="CA46" s="6">
        <v>-32462</v>
      </c>
    </row>
    <row r="47" spans="1:79" ht="17.25" customHeight="1" x14ac:dyDescent="0.3">
      <c r="A47" s="2">
        <v>44560</v>
      </c>
      <c r="B47" t="s">
        <v>116</v>
      </c>
      <c r="C47" t="s">
        <v>117</v>
      </c>
      <c r="D47" t="s">
        <v>27</v>
      </c>
      <c r="E47" t="s">
        <v>4</v>
      </c>
      <c r="F47">
        <v>2643</v>
      </c>
      <c r="G47">
        <v>39</v>
      </c>
      <c r="H47">
        <v>0</v>
      </c>
      <c r="I47">
        <v>-146</v>
      </c>
      <c r="J47">
        <f t="shared" si="0"/>
        <v>2536</v>
      </c>
      <c r="K47">
        <v>0</v>
      </c>
      <c r="L47">
        <f t="shared" si="1"/>
        <v>2536</v>
      </c>
      <c r="M47">
        <v>222</v>
      </c>
      <c r="N47">
        <v>1</v>
      </c>
      <c r="O47">
        <f t="shared" si="2"/>
        <v>11.423423423423424</v>
      </c>
      <c r="P47" t="s">
        <v>15</v>
      </c>
      <c r="Q47">
        <v>303</v>
      </c>
      <c r="R47">
        <v>0</v>
      </c>
      <c r="S47">
        <v>0</v>
      </c>
      <c r="T47">
        <v>-5</v>
      </c>
      <c r="U47">
        <f t="shared" si="3"/>
        <v>298</v>
      </c>
      <c r="V47">
        <v>0</v>
      </c>
      <c r="W47">
        <f t="shared" si="4"/>
        <v>298</v>
      </c>
      <c r="X47">
        <v>53</v>
      </c>
      <c r="Y47">
        <v>2</v>
      </c>
      <c r="Z47">
        <f t="shared" si="5"/>
        <v>5.6226415094339623</v>
      </c>
      <c r="AA47" t="s">
        <v>16</v>
      </c>
      <c r="AB47">
        <v>23340</v>
      </c>
      <c r="AC47">
        <v>0</v>
      </c>
      <c r="AE47">
        <v>-584</v>
      </c>
      <c r="AF47">
        <f t="shared" si="6"/>
        <v>22756</v>
      </c>
      <c r="AG47">
        <v>7042</v>
      </c>
      <c r="AH47">
        <f t="shared" si="7"/>
        <v>29798</v>
      </c>
      <c r="AI47">
        <v>1523</v>
      </c>
      <c r="AJ47">
        <f t="shared" si="8"/>
        <v>6</v>
      </c>
      <c r="AK47">
        <f t="shared" si="9"/>
        <v>19.56533158240315</v>
      </c>
      <c r="AL47" t="s">
        <v>19</v>
      </c>
      <c r="AM47">
        <v>1933</v>
      </c>
      <c r="AN47">
        <v>1381</v>
      </c>
      <c r="AO47">
        <v>-5</v>
      </c>
      <c r="AP47">
        <f t="shared" si="10"/>
        <v>3309</v>
      </c>
      <c r="AQ47">
        <v>2000</v>
      </c>
      <c r="AR47">
        <f t="shared" si="11"/>
        <v>5309</v>
      </c>
      <c r="AS47">
        <v>266</v>
      </c>
      <c r="AT47">
        <f t="shared" si="12"/>
        <v>6</v>
      </c>
      <c r="AU47">
        <f t="shared" si="13"/>
        <v>19.958646616541355</v>
      </c>
      <c r="AV47" t="s">
        <v>20</v>
      </c>
      <c r="AW47">
        <v>5499</v>
      </c>
      <c r="AX47">
        <v>0</v>
      </c>
      <c r="AY47">
        <v>-165</v>
      </c>
      <c r="AZ47">
        <f t="shared" si="14"/>
        <v>5334</v>
      </c>
      <c r="BA47">
        <v>0</v>
      </c>
      <c r="BB47">
        <f t="shared" si="15"/>
        <v>5334</v>
      </c>
      <c r="BC47">
        <v>205</v>
      </c>
      <c r="BD47">
        <f t="shared" si="16"/>
        <v>7</v>
      </c>
      <c r="BE47">
        <f t="shared" si="17"/>
        <v>26.019512195121951</v>
      </c>
      <c r="BF47" t="s">
        <v>21</v>
      </c>
      <c r="BG47">
        <v>3041</v>
      </c>
      <c r="BH47">
        <v>40</v>
      </c>
      <c r="BI47">
        <v>-2</v>
      </c>
      <c r="BJ47">
        <f t="shared" si="18"/>
        <v>3079</v>
      </c>
      <c r="BK47">
        <v>0</v>
      </c>
      <c r="BL47">
        <f t="shared" si="19"/>
        <v>3079</v>
      </c>
      <c r="BM47">
        <v>92</v>
      </c>
      <c r="BN47">
        <f t="shared" si="20"/>
        <v>5</v>
      </c>
      <c r="BO47">
        <f t="shared" si="21"/>
        <v>33.467391304347828</v>
      </c>
      <c r="BP47" t="s">
        <v>22</v>
      </c>
      <c r="BQ47">
        <v>1068</v>
      </c>
      <c r="BR47">
        <v>8</v>
      </c>
      <c r="BS47">
        <v>-47</v>
      </c>
      <c r="BT47">
        <f t="shared" si="22"/>
        <v>1029</v>
      </c>
      <c r="BU47">
        <v>0</v>
      </c>
      <c r="BV47">
        <f t="shared" si="23"/>
        <v>1029</v>
      </c>
      <c r="BW47">
        <v>143</v>
      </c>
      <c r="BX47">
        <f t="shared" si="24"/>
        <v>5</v>
      </c>
      <c r="BY47">
        <f t="shared" si="25"/>
        <v>7.1958041958041958</v>
      </c>
      <c r="BZ47" t="s">
        <v>23</v>
      </c>
      <c r="CA47" s="6">
        <v>-89076</v>
      </c>
    </row>
    <row r="48" spans="1:79" ht="17.25" customHeight="1" x14ac:dyDescent="0.3">
      <c r="A48" s="2">
        <v>44560</v>
      </c>
      <c r="B48" t="s">
        <v>118</v>
      </c>
      <c r="C48" t="s">
        <v>119</v>
      </c>
      <c r="D48" t="s">
        <v>27</v>
      </c>
      <c r="E48" t="s">
        <v>4</v>
      </c>
      <c r="F48">
        <v>19</v>
      </c>
      <c r="G48">
        <v>0</v>
      </c>
      <c r="H48">
        <v>0</v>
      </c>
      <c r="I48">
        <v>0</v>
      </c>
      <c r="J48">
        <f t="shared" si="0"/>
        <v>19</v>
      </c>
      <c r="K48">
        <v>0</v>
      </c>
      <c r="L48">
        <f t="shared" si="1"/>
        <v>19</v>
      </c>
      <c r="M48">
        <v>15</v>
      </c>
      <c r="N48">
        <v>1</v>
      </c>
      <c r="O48">
        <f t="shared" si="2"/>
        <v>1.2666666666666666</v>
      </c>
      <c r="P48" t="s">
        <v>15</v>
      </c>
      <c r="Q48">
        <v>0</v>
      </c>
      <c r="R48">
        <v>0</v>
      </c>
      <c r="S48">
        <v>0</v>
      </c>
      <c r="T48">
        <v>0</v>
      </c>
      <c r="U48">
        <f t="shared" si="3"/>
        <v>0</v>
      </c>
      <c r="V48">
        <v>0</v>
      </c>
      <c r="W48">
        <f t="shared" si="4"/>
        <v>0</v>
      </c>
      <c r="X48">
        <v>5</v>
      </c>
      <c r="Y48">
        <v>2</v>
      </c>
      <c r="Z48">
        <f t="shared" si="5"/>
        <v>0</v>
      </c>
      <c r="AA48" t="s">
        <v>16</v>
      </c>
      <c r="AB48">
        <v>757</v>
      </c>
      <c r="AC48">
        <v>0</v>
      </c>
      <c r="AE48">
        <v>0</v>
      </c>
      <c r="AF48">
        <f t="shared" si="6"/>
        <v>757</v>
      </c>
      <c r="AG48">
        <v>0</v>
      </c>
      <c r="AH48">
        <f t="shared" si="7"/>
        <v>757</v>
      </c>
      <c r="AI48">
        <v>23</v>
      </c>
      <c r="AJ48">
        <f t="shared" si="8"/>
        <v>6</v>
      </c>
      <c r="AK48">
        <f t="shared" si="9"/>
        <v>32.913043478260867</v>
      </c>
      <c r="AL48" t="s">
        <v>19</v>
      </c>
      <c r="AM48">
        <v>2</v>
      </c>
      <c r="AN48">
        <v>0</v>
      </c>
      <c r="AO48">
        <v>0</v>
      </c>
      <c r="AP48">
        <f t="shared" si="10"/>
        <v>2</v>
      </c>
      <c r="AQ48">
        <v>0</v>
      </c>
      <c r="AR48">
        <f t="shared" si="11"/>
        <v>2</v>
      </c>
      <c r="AS48">
        <v>22</v>
      </c>
      <c r="AT48">
        <f t="shared" si="12"/>
        <v>6</v>
      </c>
      <c r="AU48">
        <f t="shared" si="13"/>
        <v>9.0909090909090912E-2</v>
      </c>
      <c r="AV48" t="s">
        <v>20</v>
      </c>
      <c r="AW48">
        <v>0</v>
      </c>
      <c r="AX48">
        <v>0</v>
      </c>
      <c r="AY48">
        <v>0</v>
      </c>
      <c r="AZ48">
        <f t="shared" si="14"/>
        <v>0</v>
      </c>
      <c r="BA48">
        <v>0</v>
      </c>
      <c r="BB48">
        <f t="shared" si="15"/>
        <v>0</v>
      </c>
      <c r="BC48">
        <v>35</v>
      </c>
      <c r="BD48">
        <f t="shared" si="16"/>
        <v>7</v>
      </c>
      <c r="BE48">
        <f t="shared" si="17"/>
        <v>0</v>
      </c>
      <c r="BF48" t="s">
        <v>21</v>
      </c>
      <c r="BG48">
        <v>0</v>
      </c>
      <c r="BH48">
        <v>0</v>
      </c>
      <c r="BI48">
        <v>0</v>
      </c>
      <c r="BJ48">
        <f t="shared" si="18"/>
        <v>0</v>
      </c>
      <c r="BK48">
        <v>0</v>
      </c>
      <c r="BL48">
        <f t="shared" si="19"/>
        <v>0</v>
      </c>
      <c r="BM48">
        <v>8</v>
      </c>
      <c r="BN48">
        <f t="shared" si="20"/>
        <v>5</v>
      </c>
      <c r="BO48">
        <f t="shared" si="21"/>
        <v>0</v>
      </c>
      <c r="BP48" t="s">
        <v>22</v>
      </c>
      <c r="BQ48">
        <v>1131</v>
      </c>
      <c r="BR48">
        <v>0</v>
      </c>
      <c r="BS48">
        <v>0</v>
      </c>
      <c r="BT48">
        <f t="shared" si="22"/>
        <v>1131</v>
      </c>
      <c r="BU48">
        <v>0</v>
      </c>
      <c r="BV48">
        <f t="shared" si="23"/>
        <v>1131</v>
      </c>
      <c r="BW48">
        <v>9</v>
      </c>
      <c r="BX48">
        <f t="shared" si="24"/>
        <v>5</v>
      </c>
      <c r="BY48">
        <f t="shared" si="25"/>
        <v>125.66666666666667</v>
      </c>
      <c r="BZ48" t="s">
        <v>23</v>
      </c>
      <c r="CA48" s="6">
        <v>0</v>
      </c>
    </row>
    <row r="49" spans="1:79" ht="17.25" customHeight="1" x14ac:dyDescent="0.3">
      <c r="A49" s="2">
        <v>44560</v>
      </c>
      <c r="B49" t="s">
        <v>120</v>
      </c>
      <c r="C49" t="s">
        <v>121</v>
      </c>
      <c r="D49" t="s">
        <v>27</v>
      </c>
      <c r="E49" t="s">
        <v>4</v>
      </c>
      <c r="F49">
        <v>422</v>
      </c>
      <c r="G49">
        <v>200</v>
      </c>
      <c r="H49">
        <v>0</v>
      </c>
      <c r="I49">
        <v>-11</v>
      </c>
      <c r="J49">
        <f t="shared" si="0"/>
        <v>611</v>
      </c>
      <c r="K49">
        <v>0</v>
      </c>
      <c r="L49">
        <f t="shared" si="1"/>
        <v>611</v>
      </c>
      <c r="M49">
        <v>64</v>
      </c>
      <c r="N49">
        <v>1</v>
      </c>
      <c r="O49">
        <f t="shared" si="2"/>
        <v>9.546875</v>
      </c>
      <c r="P49" t="s">
        <v>15</v>
      </c>
      <c r="Q49">
        <v>647</v>
      </c>
      <c r="R49">
        <v>0</v>
      </c>
      <c r="S49">
        <v>0</v>
      </c>
      <c r="T49">
        <v>0</v>
      </c>
      <c r="U49">
        <f t="shared" si="3"/>
        <v>647</v>
      </c>
      <c r="V49">
        <v>0</v>
      </c>
      <c r="W49">
        <f t="shared" si="4"/>
        <v>647</v>
      </c>
      <c r="X49">
        <v>9</v>
      </c>
      <c r="Y49">
        <v>2</v>
      </c>
      <c r="Z49">
        <f t="shared" si="5"/>
        <v>71.888888888888886</v>
      </c>
      <c r="AA49" t="s">
        <v>16</v>
      </c>
      <c r="AB49">
        <v>2011</v>
      </c>
      <c r="AC49">
        <v>0</v>
      </c>
      <c r="AE49">
        <v>0</v>
      </c>
      <c r="AF49">
        <f t="shared" si="6"/>
        <v>2011</v>
      </c>
      <c r="AG49">
        <v>0</v>
      </c>
      <c r="AH49">
        <f t="shared" si="7"/>
        <v>2011</v>
      </c>
      <c r="AI49">
        <v>66</v>
      </c>
      <c r="AJ49">
        <f t="shared" si="8"/>
        <v>6</v>
      </c>
      <c r="AK49">
        <f t="shared" si="9"/>
        <v>30.469696969696969</v>
      </c>
      <c r="AL49" t="s">
        <v>19</v>
      </c>
      <c r="AM49">
        <v>2190</v>
      </c>
      <c r="AN49">
        <v>430</v>
      </c>
      <c r="AO49">
        <v>-10</v>
      </c>
      <c r="AP49">
        <f t="shared" si="10"/>
        <v>2610</v>
      </c>
      <c r="AQ49">
        <v>400</v>
      </c>
      <c r="AR49">
        <f t="shared" si="11"/>
        <v>3010</v>
      </c>
      <c r="AS49">
        <v>53</v>
      </c>
      <c r="AT49">
        <f t="shared" si="12"/>
        <v>6</v>
      </c>
      <c r="AU49">
        <f t="shared" si="13"/>
        <v>56.79245283018868</v>
      </c>
      <c r="AV49" t="s">
        <v>20</v>
      </c>
      <c r="AW49">
        <v>1078</v>
      </c>
      <c r="AX49">
        <v>0</v>
      </c>
      <c r="AY49">
        <v>-10</v>
      </c>
      <c r="AZ49">
        <f t="shared" si="14"/>
        <v>1068</v>
      </c>
      <c r="BA49">
        <v>0</v>
      </c>
      <c r="BB49">
        <f t="shared" si="15"/>
        <v>1068</v>
      </c>
      <c r="BC49">
        <v>44</v>
      </c>
      <c r="BD49">
        <f t="shared" si="16"/>
        <v>7</v>
      </c>
      <c r="BE49">
        <f t="shared" si="17"/>
        <v>24.272727272727273</v>
      </c>
      <c r="BF49" t="s">
        <v>21</v>
      </c>
      <c r="BG49">
        <v>686</v>
      </c>
      <c r="BH49">
        <v>0</v>
      </c>
      <c r="BI49">
        <v>0</v>
      </c>
      <c r="BJ49">
        <f t="shared" si="18"/>
        <v>686</v>
      </c>
      <c r="BK49">
        <v>0</v>
      </c>
      <c r="BL49">
        <f t="shared" si="19"/>
        <v>686</v>
      </c>
      <c r="BM49">
        <v>29</v>
      </c>
      <c r="BN49">
        <f t="shared" si="20"/>
        <v>5</v>
      </c>
      <c r="BO49">
        <f t="shared" si="21"/>
        <v>23.655172413793103</v>
      </c>
      <c r="BP49" t="s">
        <v>22</v>
      </c>
      <c r="BQ49">
        <v>1369</v>
      </c>
      <c r="BR49">
        <v>0</v>
      </c>
      <c r="BS49">
        <v>0</v>
      </c>
      <c r="BT49">
        <f t="shared" si="22"/>
        <v>1369</v>
      </c>
      <c r="BU49">
        <v>0</v>
      </c>
      <c r="BV49">
        <f t="shared" si="23"/>
        <v>1369</v>
      </c>
      <c r="BW49">
        <v>23</v>
      </c>
      <c r="BX49">
        <f t="shared" si="24"/>
        <v>5</v>
      </c>
      <c r="BY49">
        <f t="shared" si="25"/>
        <v>59.521739130434781</v>
      </c>
      <c r="BZ49" t="s">
        <v>23</v>
      </c>
      <c r="CA49" s="6">
        <v>5200</v>
      </c>
    </row>
    <row r="50" spans="1:79" ht="17.25" customHeight="1" x14ac:dyDescent="0.3">
      <c r="A50" s="2">
        <v>44560</v>
      </c>
      <c r="B50" t="s">
        <v>122</v>
      </c>
      <c r="C50" t="s">
        <v>123</v>
      </c>
      <c r="D50" t="s">
        <v>27</v>
      </c>
      <c r="E50" t="s">
        <v>4</v>
      </c>
      <c r="F50">
        <v>952</v>
      </c>
      <c r="G50">
        <v>0</v>
      </c>
      <c r="H50">
        <v>0</v>
      </c>
      <c r="I50">
        <v>-39</v>
      </c>
      <c r="J50">
        <f t="shared" si="0"/>
        <v>913</v>
      </c>
      <c r="K50">
        <v>0</v>
      </c>
      <c r="L50">
        <f t="shared" si="1"/>
        <v>913</v>
      </c>
      <c r="M50">
        <v>42</v>
      </c>
      <c r="N50">
        <v>1</v>
      </c>
      <c r="O50">
        <f t="shared" si="2"/>
        <v>21.738095238095237</v>
      </c>
      <c r="P50" t="s">
        <v>15</v>
      </c>
      <c r="Q50">
        <v>536</v>
      </c>
      <c r="R50">
        <v>0</v>
      </c>
      <c r="S50">
        <v>0</v>
      </c>
      <c r="T50">
        <v>0</v>
      </c>
      <c r="U50">
        <f t="shared" si="3"/>
        <v>536</v>
      </c>
      <c r="V50">
        <v>0</v>
      </c>
      <c r="W50">
        <f t="shared" si="4"/>
        <v>536</v>
      </c>
      <c r="X50">
        <v>6</v>
      </c>
      <c r="Y50">
        <v>2</v>
      </c>
      <c r="Z50">
        <f t="shared" si="5"/>
        <v>89.333333333333329</v>
      </c>
      <c r="AA50" t="s">
        <v>16</v>
      </c>
      <c r="AB50">
        <v>2919</v>
      </c>
      <c r="AC50">
        <v>0</v>
      </c>
      <c r="AE50">
        <v>0</v>
      </c>
      <c r="AF50">
        <f t="shared" si="6"/>
        <v>2919</v>
      </c>
      <c r="AG50">
        <v>0</v>
      </c>
      <c r="AH50">
        <f t="shared" si="7"/>
        <v>2919</v>
      </c>
      <c r="AI50">
        <v>101</v>
      </c>
      <c r="AJ50">
        <f t="shared" si="8"/>
        <v>6</v>
      </c>
      <c r="AK50">
        <f t="shared" si="9"/>
        <v>28.900990099009903</v>
      </c>
      <c r="AL50" t="s">
        <v>19</v>
      </c>
      <c r="AM50">
        <v>1385</v>
      </c>
      <c r="AN50">
        <v>0</v>
      </c>
      <c r="AO50">
        <v>0</v>
      </c>
      <c r="AP50">
        <f t="shared" si="10"/>
        <v>1385</v>
      </c>
      <c r="AQ50">
        <v>1000</v>
      </c>
      <c r="AR50">
        <f t="shared" si="11"/>
        <v>2385</v>
      </c>
      <c r="AS50">
        <v>37</v>
      </c>
      <c r="AT50">
        <f t="shared" si="12"/>
        <v>6</v>
      </c>
      <c r="AU50">
        <f t="shared" si="13"/>
        <v>64.459459459459453</v>
      </c>
      <c r="AV50" t="s">
        <v>20</v>
      </c>
      <c r="AW50">
        <v>2599</v>
      </c>
      <c r="AX50">
        <v>0</v>
      </c>
      <c r="AY50">
        <v>0</v>
      </c>
      <c r="AZ50">
        <f t="shared" si="14"/>
        <v>2599</v>
      </c>
      <c r="BA50">
        <v>0</v>
      </c>
      <c r="BB50">
        <f t="shared" si="15"/>
        <v>2599</v>
      </c>
      <c r="BC50">
        <v>66</v>
      </c>
      <c r="BD50">
        <f t="shared" si="16"/>
        <v>7</v>
      </c>
      <c r="BE50">
        <f t="shared" si="17"/>
        <v>39.378787878787875</v>
      </c>
      <c r="BF50" t="s">
        <v>21</v>
      </c>
      <c r="BG50">
        <v>887</v>
      </c>
      <c r="BH50">
        <v>0</v>
      </c>
      <c r="BI50">
        <v>-34</v>
      </c>
      <c r="BJ50">
        <f t="shared" si="18"/>
        <v>853</v>
      </c>
      <c r="BK50">
        <v>0</v>
      </c>
      <c r="BL50">
        <f t="shared" si="19"/>
        <v>853</v>
      </c>
      <c r="BM50">
        <v>30</v>
      </c>
      <c r="BN50">
        <f t="shared" si="20"/>
        <v>5</v>
      </c>
      <c r="BO50">
        <f t="shared" si="21"/>
        <v>28.433333333333334</v>
      </c>
      <c r="BP50" t="s">
        <v>22</v>
      </c>
      <c r="BQ50">
        <v>2848</v>
      </c>
      <c r="BR50">
        <v>0</v>
      </c>
      <c r="BS50">
        <v>0</v>
      </c>
      <c r="BT50">
        <f t="shared" si="22"/>
        <v>2848</v>
      </c>
      <c r="BU50">
        <v>0</v>
      </c>
      <c r="BV50">
        <f t="shared" si="23"/>
        <v>2848</v>
      </c>
      <c r="BW50">
        <v>33</v>
      </c>
      <c r="BX50">
        <f t="shared" si="24"/>
        <v>5</v>
      </c>
      <c r="BY50">
        <f t="shared" si="25"/>
        <v>86.303030303030297</v>
      </c>
      <c r="BZ50" t="s">
        <v>23</v>
      </c>
      <c r="CA50" s="6">
        <v>9500</v>
      </c>
    </row>
    <row r="51" spans="1:79" ht="17.25" customHeight="1" x14ac:dyDescent="0.3">
      <c r="A51" s="2">
        <v>44560</v>
      </c>
      <c r="B51" t="s">
        <v>124</v>
      </c>
      <c r="C51" t="s">
        <v>125</v>
      </c>
      <c r="D51" t="s">
        <v>27</v>
      </c>
      <c r="E51" t="s">
        <v>4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>
        <v>0</v>
      </c>
      <c r="L51">
        <f t="shared" si="1"/>
        <v>0</v>
      </c>
      <c r="M51">
        <v>0</v>
      </c>
      <c r="N51">
        <v>1</v>
      </c>
      <c r="O51">
        <f t="shared" si="2"/>
        <v>0</v>
      </c>
      <c r="P51" t="s">
        <v>15</v>
      </c>
      <c r="Q51">
        <v>0</v>
      </c>
      <c r="R51">
        <v>0</v>
      </c>
      <c r="S51">
        <v>0</v>
      </c>
      <c r="T51">
        <v>0</v>
      </c>
      <c r="U51">
        <f t="shared" si="3"/>
        <v>0</v>
      </c>
      <c r="V51">
        <v>0</v>
      </c>
      <c r="W51">
        <f t="shared" si="4"/>
        <v>0</v>
      </c>
      <c r="X51">
        <v>0</v>
      </c>
      <c r="Y51">
        <v>2</v>
      </c>
      <c r="Z51">
        <f t="shared" si="5"/>
        <v>0</v>
      </c>
      <c r="AA51" t="s">
        <v>16</v>
      </c>
      <c r="AB51">
        <v>0</v>
      </c>
      <c r="AC51">
        <v>0</v>
      </c>
      <c r="AE51">
        <v>0</v>
      </c>
      <c r="AF51">
        <f t="shared" si="6"/>
        <v>0</v>
      </c>
      <c r="AG51">
        <v>0</v>
      </c>
      <c r="AH51">
        <f t="shared" si="7"/>
        <v>0</v>
      </c>
      <c r="AI51">
        <v>0</v>
      </c>
      <c r="AJ51">
        <f t="shared" si="8"/>
        <v>6</v>
      </c>
      <c r="AK51">
        <f t="shared" si="9"/>
        <v>0</v>
      </c>
      <c r="AL51" t="s">
        <v>19</v>
      </c>
      <c r="AM51">
        <v>0</v>
      </c>
      <c r="AN51">
        <v>0</v>
      </c>
      <c r="AO51">
        <v>0</v>
      </c>
      <c r="AP51">
        <f t="shared" si="10"/>
        <v>0</v>
      </c>
      <c r="AQ51">
        <v>0</v>
      </c>
      <c r="AR51">
        <f t="shared" si="11"/>
        <v>0</v>
      </c>
      <c r="AS51">
        <v>0</v>
      </c>
      <c r="AT51">
        <f t="shared" si="12"/>
        <v>6</v>
      </c>
      <c r="AU51">
        <f t="shared" si="13"/>
        <v>0</v>
      </c>
      <c r="AV51" t="s">
        <v>20</v>
      </c>
      <c r="AW51">
        <v>0</v>
      </c>
      <c r="AX51">
        <v>0</v>
      </c>
      <c r="AY51">
        <v>0</v>
      </c>
      <c r="AZ51">
        <f t="shared" si="14"/>
        <v>0</v>
      </c>
      <c r="BA51">
        <v>0</v>
      </c>
      <c r="BB51">
        <f t="shared" si="15"/>
        <v>0</v>
      </c>
      <c r="BC51">
        <v>0</v>
      </c>
      <c r="BD51">
        <f t="shared" si="16"/>
        <v>7</v>
      </c>
      <c r="BE51">
        <f t="shared" si="17"/>
        <v>0</v>
      </c>
      <c r="BF51" t="s">
        <v>21</v>
      </c>
      <c r="BG51">
        <v>0</v>
      </c>
      <c r="BH51">
        <v>0</v>
      </c>
      <c r="BI51">
        <v>0</v>
      </c>
      <c r="BJ51">
        <f t="shared" si="18"/>
        <v>0</v>
      </c>
      <c r="BK51">
        <v>0</v>
      </c>
      <c r="BL51">
        <f t="shared" si="19"/>
        <v>0</v>
      </c>
      <c r="BM51">
        <v>0</v>
      </c>
      <c r="BN51">
        <f t="shared" si="20"/>
        <v>5</v>
      </c>
      <c r="BO51">
        <f t="shared" si="21"/>
        <v>0</v>
      </c>
      <c r="BP51" t="s">
        <v>22</v>
      </c>
      <c r="BQ51">
        <v>0</v>
      </c>
      <c r="BR51">
        <v>0</v>
      </c>
      <c r="BS51">
        <v>0</v>
      </c>
      <c r="BT51">
        <f t="shared" si="22"/>
        <v>0</v>
      </c>
      <c r="BU51">
        <v>0</v>
      </c>
      <c r="BV51">
        <f t="shared" si="23"/>
        <v>0</v>
      </c>
      <c r="BW51">
        <v>0</v>
      </c>
      <c r="BX51">
        <f t="shared" si="24"/>
        <v>5</v>
      </c>
      <c r="BY51">
        <f t="shared" si="25"/>
        <v>0</v>
      </c>
      <c r="BZ51" t="s">
        <v>23</v>
      </c>
      <c r="CA51" s="6">
        <v>0</v>
      </c>
    </row>
    <row r="52" spans="1:79" ht="17.25" customHeight="1" x14ac:dyDescent="0.3">
      <c r="A52" s="2">
        <v>44560</v>
      </c>
      <c r="B52" t="s">
        <v>126</v>
      </c>
      <c r="C52" t="s">
        <v>127</v>
      </c>
      <c r="D52" t="s">
        <v>27</v>
      </c>
      <c r="E52" t="s">
        <v>4</v>
      </c>
      <c r="F52">
        <v>1954</v>
      </c>
      <c r="G52">
        <v>1129</v>
      </c>
      <c r="H52">
        <v>0</v>
      </c>
      <c r="I52">
        <v>0</v>
      </c>
      <c r="J52">
        <f t="shared" si="0"/>
        <v>3083</v>
      </c>
      <c r="K52">
        <v>0</v>
      </c>
      <c r="L52">
        <f t="shared" si="1"/>
        <v>3083</v>
      </c>
      <c r="M52">
        <v>111</v>
      </c>
      <c r="N52">
        <v>1</v>
      </c>
      <c r="O52">
        <f t="shared" si="2"/>
        <v>27.774774774774773</v>
      </c>
      <c r="P52" t="s">
        <v>15</v>
      </c>
      <c r="Q52">
        <v>475</v>
      </c>
      <c r="R52">
        <v>1320</v>
      </c>
      <c r="S52">
        <v>0</v>
      </c>
      <c r="T52">
        <v>0</v>
      </c>
      <c r="U52">
        <f t="shared" si="3"/>
        <v>1795</v>
      </c>
      <c r="V52">
        <v>0</v>
      </c>
      <c r="W52">
        <f t="shared" si="4"/>
        <v>1795</v>
      </c>
      <c r="X52">
        <v>20</v>
      </c>
      <c r="Y52">
        <v>2</v>
      </c>
      <c r="Z52">
        <f t="shared" si="5"/>
        <v>89.75</v>
      </c>
      <c r="AA52" t="s">
        <v>16</v>
      </c>
      <c r="AB52">
        <v>1743</v>
      </c>
      <c r="AC52">
        <v>0</v>
      </c>
      <c r="AE52">
        <v>-20</v>
      </c>
      <c r="AF52">
        <f t="shared" si="6"/>
        <v>1723</v>
      </c>
      <c r="AG52">
        <v>0</v>
      </c>
      <c r="AH52">
        <f t="shared" si="7"/>
        <v>1723</v>
      </c>
      <c r="AI52">
        <v>30</v>
      </c>
      <c r="AJ52">
        <f t="shared" si="8"/>
        <v>6</v>
      </c>
      <c r="AK52">
        <f t="shared" si="9"/>
        <v>57.43333333333333</v>
      </c>
      <c r="AL52" t="s">
        <v>19</v>
      </c>
      <c r="AM52">
        <v>2168</v>
      </c>
      <c r="AN52">
        <v>340</v>
      </c>
      <c r="AO52">
        <v>0</v>
      </c>
      <c r="AP52">
        <f t="shared" si="10"/>
        <v>2508</v>
      </c>
      <c r="AQ52">
        <v>0</v>
      </c>
      <c r="AR52">
        <f t="shared" si="11"/>
        <v>2508</v>
      </c>
      <c r="AS52">
        <v>20</v>
      </c>
      <c r="AT52">
        <f t="shared" si="12"/>
        <v>6</v>
      </c>
      <c r="AU52">
        <f t="shared" si="13"/>
        <v>125.4</v>
      </c>
      <c r="AV52" t="s">
        <v>20</v>
      </c>
      <c r="AW52">
        <v>475</v>
      </c>
      <c r="AX52">
        <v>228</v>
      </c>
      <c r="AY52">
        <v>0</v>
      </c>
      <c r="AZ52">
        <f t="shared" si="14"/>
        <v>703</v>
      </c>
      <c r="BA52">
        <v>0</v>
      </c>
      <c r="BB52">
        <f t="shared" si="15"/>
        <v>703</v>
      </c>
      <c r="BC52">
        <v>21</v>
      </c>
      <c r="BD52">
        <f t="shared" si="16"/>
        <v>7</v>
      </c>
      <c r="BE52">
        <f t="shared" si="17"/>
        <v>33.476190476190474</v>
      </c>
      <c r="BF52" t="s">
        <v>21</v>
      </c>
      <c r="BG52">
        <v>133</v>
      </c>
      <c r="BH52">
        <v>570</v>
      </c>
      <c r="BI52">
        <v>0</v>
      </c>
      <c r="BJ52">
        <f t="shared" si="18"/>
        <v>703</v>
      </c>
      <c r="BK52">
        <v>0</v>
      </c>
      <c r="BL52">
        <f t="shared" si="19"/>
        <v>703</v>
      </c>
      <c r="BM52">
        <v>11</v>
      </c>
      <c r="BN52">
        <f t="shared" si="20"/>
        <v>5</v>
      </c>
      <c r="BO52">
        <f t="shared" si="21"/>
        <v>63.909090909090907</v>
      </c>
      <c r="BP52" t="s">
        <v>22</v>
      </c>
      <c r="BQ52">
        <v>1719</v>
      </c>
      <c r="BR52">
        <v>450</v>
      </c>
      <c r="BS52">
        <v>-3</v>
      </c>
      <c r="BT52">
        <f t="shared" si="22"/>
        <v>2166</v>
      </c>
      <c r="BU52">
        <v>0</v>
      </c>
      <c r="BV52">
        <f t="shared" si="23"/>
        <v>2166</v>
      </c>
      <c r="BW52">
        <v>37</v>
      </c>
      <c r="BX52">
        <f t="shared" si="24"/>
        <v>5</v>
      </c>
      <c r="BY52">
        <f t="shared" si="25"/>
        <v>58.54054054054054</v>
      </c>
      <c r="BZ52" t="s">
        <v>23</v>
      </c>
      <c r="CA52" s="6">
        <v>3600</v>
      </c>
    </row>
    <row r="53" spans="1:79" ht="17.25" customHeight="1" x14ac:dyDescent="0.3">
      <c r="A53" s="2">
        <v>44560</v>
      </c>
      <c r="B53" t="s">
        <v>128</v>
      </c>
      <c r="C53" t="s">
        <v>129</v>
      </c>
      <c r="D53" t="s">
        <v>27</v>
      </c>
      <c r="E53" t="s">
        <v>4</v>
      </c>
      <c r="F53">
        <v>49</v>
      </c>
      <c r="G53">
        <v>0</v>
      </c>
      <c r="H53">
        <v>0</v>
      </c>
      <c r="I53">
        <v>0</v>
      </c>
      <c r="J53">
        <f t="shared" si="0"/>
        <v>49</v>
      </c>
      <c r="K53">
        <v>0</v>
      </c>
      <c r="L53">
        <f t="shared" si="1"/>
        <v>49</v>
      </c>
      <c r="M53">
        <v>2</v>
      </c>
      <c r="N53">
        <v>1</v>
      </c>
      <c r="O53">
        <f t="shared" si="2"/>
        <v>24.5</v>
      </c>
      <c r="P53" t="s">
        <v>15</v>
      </c>
      <c r="Q53">
        <v>24</v>
      </c>
      <c r="R53">
        <v>0</v>
      </c>
      <c r="S53">
        <v>0</v>
      </c>
      <c r="T53">
        <v>0</v>
      </c>
      <c r="U53">
        <f t="shared" si="3"/>
        <v>24</v>
      </c>
      <c r="V53">
        <v>0</v>
      </c>
      <c r="W53">
        <f t="shared" si="4"/>
        <v>24</v>
      </c>
      <c r="X53">
        <v>0</v>
      </c>
      <c r="Y53">
        <v>2</v>
      </c>
      <c r="Z53">
        <f t="shared" si="5"/>
        <v>0</v>
      </c>
      <c r="AA53" t="s">
        <v>16</v>
      </c>
      <c r="AB53">
        <v>135</v>
      </c>
      <c r="AC53">
        <v>0</v>
      </c>
      <c r="AE53">
        <v>0</v>
      </c>
      <c r="AF53">
        <f t="shared" si="6"/>
        <v>135</v>
      </c>
      <c r="AG53">
        <v>300</v>
      </c>
      <c r="AH53">
        <f t="shared" si="7"/>
        <v>435</v>
      </c>
      <c r="AI53">
        <v>17</v>
      </c>
      <c r="AJ53">
        <f t="shared" si="8"/>
        <v>6</v>
      </c>
      <c r="AK53">
        <f t="shared" si="9"/>
        <v>25.588235294117649</v>
      </c>
      <c r="AL53" t="s">
        <v>19</v>
      </c>
      <c r="AM53">
        <v>76</v>
      </c>
      <c r="AN53">
        <v>0</v>
      </c>
      <c r="AO53">
        <v>0</v>
      </c>
      <c r="AP53">
        <f t="shared" si="10"/>
        <v>76</v>
      </c>
      <c r="AQ53">
        <v>300</v>
      </c>
      <c r="AR53">
        <f t="shared" si="11"/>
        <v>376</v>
      </c>
      <c r="AS53">
        <v>10</v>
      </c>
      <c r="AT53">
        <f t="shared" si="12"/>
        <v>6</v>
      </c>
      <c r="AU53">
        <f t="shared" si="13"/>
        <v>37.6</v>
      </c>
      <c r="AV53" t="s">
        <v>20</v>
      </c>
      <c r="AW53">
        <v>29</v>
      </c>
      <c r="AX53">
        <v>0</v>
      </c>
      <c r="AY53">
        <v>0</v>
      </c>
      <c r="AZ53">
        <f t="shared" si="14"/>
        <v>29</v>
      </c>
      <c r="BA53">
        <v>210</v>
      </c>
      <c r="BB53">
        <f t="shared" si="15"/>
        <v>239</v>
      </c>
      <c r="BC53">
        <v>5</v>
      </c>
      <c r="BD53">
        <f t="shared" si="16"/>
        <v>7</v>
      </c>
      <c r="BE53">
        <f t="shared" si="17"/>
        <v>47.8</v>
      </c>
      <c r="BF53" t="s">
        <v>21</v>
      </c>
      <c r="BG53">
        <v>83</v>
      </c>
      <c r="BH53">
        <v>90</v>
      </c>
      <c r="BI53">
        <v>0</v>
      </c>
      <c r="BJ53">
        <f t="shared" si="18"/>
        <v>173</v>
      </c>
      <c r="BK53">
        <v>60</v>
      </c>
      <c r="BL53">
        <f t="shared" si="19"/>
        <v>233</v>
      </c>
      <c r="BM53">
        <v>6</v>
      </c>
      <c r="BN53">
        <f t="shared" si="20"/>
        <v>5</v>
      </c>
      <c r="BO53">
        <f t="shared" si="21"/>
        <v>38.833333333333336</v>
      </c>
      <c r="BP53" t="s">
        <v>22</v>
      </c>
      <c r="BQ53">
        <v>83</v>
      </c>
      <c r="BR53">
        <v>82</v>
      </c>
      <c r="BS53">
        <v>0</v>
      </c>
      <c r="BT53">
        <f t="shared" si="22"/>
        <v>165</v>
      </c>
      <c r="BU53">
        <v>60</v>
      </c>
      <c r="BV53">
        <f t="shared" si="23"/>
        <v>225</v>
      </c>
      <c r="BW53">
        <v>7</v>
      </c>
      <c r="BX53">
        <f t="shared" si="24"/>
        <v>5</v>
      </c>
      <c r="BY53">
        <f t="shared" si="25"/>
        <v>32.142857142857146</v>
      </c>
      <c r="BZ53" t="s">
        <v>23</v>
      </c>
      <c r="CA53" s="6">
        <v>-1093</v>
      </c>
    </row>
    <row r="54" spans="1:79" ht="17.25" customHeight="1" x14ac:dyDescent="0.3">
      <c r="A54" s="2">
        <v>44560</v>
      </c>
      <c r="B54" t="s">
        <v>130</v>
      </c>
      <c r="C54" t="s">
        <v>131</v>
      </c>
      <c r="D54" t="s">
        <v>27</v>
      </c>
      <c r="E54" t="s">
        <v>4</v>
      </c>
      <c r="F54">
        <v>340</v>
      </c>
      <c r="G54">
        <v>0</v>
      </c>
      <c r="H54">
        <v>0</v>
      </c>
      <c r="I54">
        <v>-5</v>
      </c>
      <c r="J54">
        <f t="shared" si="0"/>
        <v>335</v>
      </c>
      <c r="K54">
        <v>0</v>
      </c>
      <c r="L54">
        <f t="shared" si="1"/>
        <v>335</v>
      </c>
      <c r="M54">
        <v>27</v>
      </c>
      <c r="N54">
        <v>1</v>
      </c>
      <c r="O54">
        <f t="shared" si="2"/>
        <v>12.407407407407407</v>
      </c>
      <c r="P54" t="s">
        <v>15</v>
      </c>
      <c r="Q54">
        <v>845</v>
      </c>
      <c r="R54">
        <v>0</v>
      </c>
      <c r="S54">
        <v>0</v>
      </c>
      <c r="T54">
        <v>0</v>
      </c>
      <c r="U54">
        <f t="shared" si="3"/>
        <v>845</v>
      </c>
      <c r="V54">
        <v>0</v>
      </c>
      <c r="W54">
        <f t="shared" si="4"/>
        <v>845</v>
      </c>
      <c r="X54">
        <v>17</v>
      </c>
      <c r="Y54">
        <v>2</v>
      </c>
      <c r="Z54">
        <f t="shared" si="5"/>
        <v>49.705882352941174</v>
      </c>
      <c r="AA54" t="s">
        <v>16</v>
      </c>
      <c r="AB54">
        <v>2289</v>
      </c>
      <c r="AC54">
        <v>0</v>
      </c>
      <c r="AE54">
        <v>-20</v>
      </c>
      <c r="AF54">
        <f t="shared" si="6"/>
        <v>2269</v>
      </c>
      <c r="AG54">
        <v>0</v>
      </c>
      <c r="AH54">
        <f t="shared" si="7"/>
        <v>2269</v>
      </c>
      <c r="AI54">
        <v>83</v>
      </c>
      <c r="AJ54">
        <f t="shared" si="8"/>
        <v>6</v>
      </c>
      <c r="AK54">
        <f t="shared" si="9"/>
        <v>27.337349397590362</v>
      </c>
      <c r="AL54" t="s">
        <v>19</v>
      </c>
      <c r="AM54">
        <v>1116</v>
      </c>
      <c r="AN54">
        <v>80</v>
      </c>
      <c r="AO54">
        <v>0</v>
      </c>
      <c r="AP54">
        <f t="shared" si="10"/>
        <v>1196</v>
      </c>
      <c r="AQ54">
        <v>1800</v>
      </c>
      <c r="AR54">
        <f t="shared" si="11"/>
        <v>2996</v>
      </c>
      <c r="AS54">
        <v>33</v>
      </c>
      <c r="AT54">
        <f t="shared" si="12"/>
        <v>6</v>
      </c>
      <c r="AU54">
        <f t="shared" si="13"/>
        <v>90.787878787878782</v>
      </c>
      <c r="AV54" t="s">
        <v>20</v>
      </c>
      <c r="AW54">
        <v>115</v>
      </c>
      <c r="AX54">
        <v>0</v>
      </c>
      <c r="AY54">
        <v>0</v>
      </c>
      <c r="AZ54">
        <f t="shared" si="14"/>
        <v>115</v>
      </c>
      <c r="BA54">
        <v>0</v>
      </c>
      <c r="BB54">
        <f t="shared" si="15"/>
        <v>115</v>
      </c>
      <c r="BC54">
        <v>20</v>
      </c>
      <c r="BD54">
        <f t="shared" si="16"/>
        <v>7</v>
      </c>
      <c r="BE54">
        <f t="shared" si="17"/>
        <v>5.75</v>
      </c>
      <c r="BF54" t="s">
        <v>21</v>
      </c>
      <c r="BG54">
        <v>392</v>
      </c>
      <c r="BH54">
        <v>0</v>
      </c>
      <c r="BI54">
        <v>0</v>
      </c>
      <c r="BJ54">
        <f t="shared" si="18"/>
        <v>392</v>
      </c>
      <c r="BK54">
        <v>0</v>
      </c>
      <c r="BL54">
        <f t="shared" si="19"/>
        <v>392</v>
      </c>
      <c r="BM54">
        <v>17</v>
      </c>
      <c r="BN54">
        <f t="shared" si="20"/>
        <v>5</v>
      </c>
      <c r="BO54">
        <f t="shared" si="21"/>
        <v>23.058823529411764</v>
      </c>
      <c r="BP54" t="s">
        <v>22</v>
      </c>
      <c r="BQ54">
        <v>2364</v>
      </c>
      <c r="BR54">
        <v>0</v>
      </c>
      <c r="BS54">
        <v>-30</v>
      </c>
      <c r="BT54">
        <f t="shared" si="22"/>
        <v>2334</v>
      </c>
      <c r="BU54">
        <v>900</v>
      </c>
      <c r="BV54">
        <f t="shared" si="23"/>
        <v>3234</v>
      </c>
      <c r="BW54">
        <v>46</v>
      </c>
      <c r="BX54">
        <f t="shared" si="24"/>
        <v>5</v>
      </c>
      <c r="BY54">
        <f t="shared" si="25"/>
        <v>70.304347826086953</v>
      </c>
      <c r="BZ54" t="s">
        <v>23</v>
      </c>
      <c r="CA54" s="6">
        <v>8520</v>
      </c>
    </row>
    <row r="55" spans="1:79" ht="17.25" customHeight="1" x14ac:dyDescent="0.3">
      <c r="A55" s="2">
        <v>44560</v>
      </c>
      <c r="B55" t="s">
        <v>132</v>
      </c>
      <c r="C55" t="s">
        <v>133</v>
      </c>
      <c r="D55" t="s">
        <v>27</v>
      </c>
      <c r="E55" t="s">
        <v>4</v>
      </c>
      <c r="F55">
        <v>1493</v>
      </c>
      <c r="G55">
        <v>1152</v>
      </c>
      <c r="H55">
        <v>0</v>
      </c>
      <c r="I55">
        <v>-75</v>
      </c>
      <c r="J55">
        <f t="shared" si="0"/>
        <v>2570</v>
      </c>
      <c r="K55">
        <v>0</v>
      </c>
      <c r="L55">
        <f t="shared" si="1"/>
        <v>2570</v>
      </c>
      <c r="M55">
        <v>144</v>
      </c>
      <c r="N55">
        <v>1</v>
      </c>
      <c r="O55">
        <f t="shared" si="2"/>
        <v>17.847222222222221</v>
      </c>
      <c r="P55" t="s">
        <v>15</v>
      </c>
      <c r="Q55">
        <v>478</v>
      </c>
      <c r="R55">
        <v>1555</v>
      </c>
      <c r="S55">
        <v>0</v>
      </c>
      <c r="T55">
        <v>-750</v>
      </c>
      <c r="U55">
        <f t="shared" si="3"/>
        <v>1283</v>
      </c>
      <c r="V55">
        <v>0</v>
      </c>
      <c r="W55">
        <f t="shared" si="4"/>
        <v>1283</v>
      </c>
      <c r="X55">
        <v>86</v>
      </c>
      <c r="Y55">
        <v>2</v>
      </c>
      <c r="Z55">
        <f t="shared" si="5"/>
        <v>14.918604651162791</v>
      </c>
      <c r="AA55" t="s">
        <v>16</v>
      </c>
      <c r="AB55">
        <v>5539</v>
      </c>
      <c r="AC55">
        <v>500</v>
      </c>
      <c r="AE55">
        <v>-50</v>
      </c>
      <c r="AF55">
        <f t="shared" si="6"/>
        <v>5989</v>
      </c>
      <c r="AG55">
        <v>5000</v>
      </c>
      <c r="AH55">
        <f t="shared" si="7"/>
        <v>10989</v>
      </c>
      <c r="AI55">
        <v>320</v>
      </c>
      <c r="AJ55">
        <f t="shared" si="8"/>
        <v>6</v>
      </c>
      <c r="AK55">
        <f t="shared" si="9"/>
        <v>34.340625000000003</v>
      </c>
      <c r="AL55" t="s">
        <v>19</v>
      </c>
      <c r="AM55">
        <v>7926</v>
      </c>
      <c r="AN55">
        <v>5168</v>
      </c>
      <c r="AO55">
        <v>0</v>
      </c>
      <c r="AP55">
        <f t="shared" si="10"/>
        <v>13094</v>
      </c>
      <c r="AQ55">
        <v>3000</v>
      </c>
      <c r="AR55">
        <f t="shared" si="11"/>
        <v>16094</v>
      </c>
      <c r="AS55">
        <v>276</v>
      </c>
      <c r="AT55">
        <f t="shared" si="12"/>
        <v>6</v>
      </c>
      <c r="AU55">
        <f t="shared" si="13"/>
        <v>58.311594202898547</v>
      </c>
      <c r="AV55" t="s">
        <v>20</v>
      </c>
      <c r="AW55">
        <v>6740</v>
      </c>
      <c r="AX55">
        <v>11709</v>
      </c>
      <c r="AY55">
        <v>0</v>
      </c>
      <c r="AZ55">
        <f t="shared" si="14"/>
        <v>18449</v>
      </c>
      <c r="BA55">
        <v>0</v>
      </c>
      <c r="BB55">
        <f t="shared" si="15"/>
        <v>18449</v>
      </c>
      <c r="BC55">
        <v>235</v>
      </c>
      <c r="BD55">
        <f t="shared" si="16"/>
        <v>7</v>
      </c>
      <c r="BE55">
        <f t="shared" si="17"/>
        <v>78.506382978723408</v>
      </c>
      <c r="BF55" t="s">
        <v>21</v>
      </c>
      <c r="BG55">
        <v>311</v>
      </c>
      <c r="BH55">
        <v>9518</v>
      </c>
      <c r="BI55">
        <v>-1</v>
      </c>
      <c r="BJ55">
        <f t="shared" si="18"/>
        <v>9828</v>
      </c>
      <c r="BK55">
        <v>0</v>
      </c>
      <c r="BL55">
        <f t="shared" si="19"/>
        <v>9828</v>
      </c>
      <c r="BM55">
        <v>339</v>
      </c>
      <c r="BN55">
        <f t="shared" si="20"/>
        <v>5</v>
      </c>
      <c r="BO55">
        <f t="shared" si="21"/>
        <v>28.991150442477878</v>
      </c>
      <c r="BP55" t="s">
        <v>22</v>
      </c>
      <c r="BQ55">
        <v>1346</v>
      </c>
      <c r="BR55">
        <v>411</v>
      </c>
      <c r="BS55">
        <v>-832</v>
      </c>
      <c r="BT55">
        <f t="shared" si="22"/>
        <v>925</v>
      </c>
      <c r="BU55">
        <v>0</v>
      </c>
      <c r="BV55">
        <f t="shared" si="23"/>
        <v>925</v>
      </c>
      <c r="BW55">
        <v>181</v>
      </c>
      <c r="BX55">
        <f t="shared" si="24"/>
        <v>5</v>
      </c>
      <c r="BY55">
        <f t="shared" si="25"/>
        <v>5.1104972375690609</v>
      </c>
      <c r="BZ55" t="s">
        <v>23</v>
      </c>
      <c r="CA55" s="6">
        <v>43909</v>
      </c>
    </row>
    <row r="56" spans="1:79" ht="17.25" customHeight="1" x14ac:dyDescent="0.3">
      <c r="A56" s="2">
        <v>44560</v>
      </c>
      <c r="B56" t="s">
        <v>134</v>
      </c>
      <c r="C56" t="s">
        <v>135</v>
      </c>
      <c r="D56" t="s">
        <v>27</v>
      </c>
      <c r="E56" t="s">
        <v>4</v>
      </c>
      <c r="F56">
        <v>864</v>
      </c>
      <c r="G56">
        <v>200</v>
      </c>
      <c r="H56">
        <v>0</v>
      </c>
      <c r="I56">
        <v>-38</v>
      </c>
      <c r="J56">
        <f t="shared" si="0"/>
        <v>1026</v>
      </c>
      <c r="K56">
        <v>0</v>
      </c>
      <c r="L56">
        <f t="shared" si="1"/>
        <v>1026</v>
      </c>
      <c r="M56">
        <v>117</v>
      </c>
      <c r="N56">
        <v>1</v>
      </c>
      <c r="O56">
        <f t="shared" si="2"/>
        <v>8.7692307692307701</v>
      </c>
      <c r="P56" t="s">
        <v>15</v>
      </c>
      <c r="Q56">
        <v>786</v>
      </c>
      <c r="R56">
        <v>0</v>
      </c>
      <c r="S56">
        <v>0</v>
      </c>
      <c r="T56">
        <v>-20</v>
      </c>
      <c r="U56">
        <f t="shared" si="3"/>
        <v>766</v>
      </c>
      <c r="V56">
        <v>0</v>
      </c>
      <c r="W56">
        <f t="shared" si="4"/>
        <v>766</v>
      </c>
      <c r="X56">
        <v>43</v>
      </c>
      <c r="Y56">
        <v>2</v>
      </c>
      <c r="Z56">
        <f t="shared" si="5"/>
        <v>17.813953488372093</v>
      </c>
      <c r="AA56" t="s">
        <v>16</v>
      </c>
      <c r="AB56">
        <v>1392</v>
      </c>
      <c r="AC56">
        <v>0</v>
      </c>
      <c r="AE56">
        <v>-36</v>
      </c>
      <c r="AF56">
        <f t="shared" si="6"/>
        <v>1356</v>
      </c>
      <c r="AG56">
        <v>0</v>
      </c>
      <c r="AH56">
        <f t="shared" si="7"/>
        <v>1356</v>
      </c>
      <c r="AI56">
        <v>50</v>
      </c>
      <c r="AJ56">
        <f t="shared" si="8"/>
        <v>6</v>
      </c>
      <c r="AK56">
        <f t="shared" si="9"/>
        <v>27.12</v>
      </c>
      <c r="AL56" t="s">
        <v>19</v>
      </c>
      <c r="AM56">
        <v>1197</v>
      </c>
      <c r="AN56">
        <v>0</v>
      </c>
      <c r="AO56">
        <v>-50</v>
      </c>
      <c r="AP56">
        <f t="shared" si="10"/>
        <v>1147</v>
      </c>
      <c r="AQ56">
        <v>600</v>
      </c>
      <c r="AR56">
        <f t="shared" si="11"/>
        <v>1747</v>
      </c>
      <c r="AS56">
        <v>20</v>
      </c>
      <c r="AT56">
        <f t="shared" si="12"/>
        <v>6</v>
      </c>
      <c r="AU56">
        <f t="shared" si="13"/>
        <v>87.35</v>
      </c>
      <c r="AV56" t="s">
        <v>20</v>
      </c>
      <c r="AW56">
        <v>276</v>
      </c>
      <c r="AX56">
        <v>50</v>
      </c>
      <c r="AY56">
        <v>-50</v>
      </c>
      <c r="AZ56">
        <f t="shared" si="14"/>
        <v>276</v>
      </c>
      <c r="BA56">
        <v>400</v>
      </c>
      <c r="BB56">
        <f t="shared" si="15"/>
        <v>676</v>
      </c>
      <c r="BC56">
        <v>20</v>
      </c>
      <c r="BD56">
        <f t="shared" si="16"/>
        <v>7</v>
      </c>
      <c r="BE56">
        <f t="shared" si="17"/>
        <v>33.799999999999997</v>
      </c>
      <c r="BF56" t="s">
        <v>21</v>
      </c>
      <c r="BG56">
        <v>401</v>
      </c>
      <c r="BH56">
        <v>100</v>
      </c>
      <c r="BI56">
        <v>-3</v>
      </c>
      <c r="BJ56">
        <f t="shared" si="18"/>
        <v>498</v>
      </c>
      <c r="BK56">
        <v>0</v>
      </c>
      <c r="BL56">
        <f t="shared" si="19"/>
        <v>498</v>
      </c>
      <c r="BM56">
        <v>17</v>
      </c>
      <c r="BN56">
        <f t="shared" si="20"/>
        <v>5</v>
      </c>
      <c r="BO56">
        <f t="shared" si="21"/>
        <v>29.294117647058822</v>
      </c>
      <c r="BP56" t="s">
        <v>22</v>
      </c>
      <c r="BQ56">
        <v>582</v>
      </c>
      <c r="BR56">
        <v>970</v>
      </c>
      <c r="BS56">
        <v>0</v>
      </c>
      <c r="BT56">
        <f t="shared" si="22"/>
        <v>1552</v>
      </c>
      <c r="BU56">
        <v>0</v>
      </c>
      <c r="BV56">
        <f t="shared" si="23"/>
        <v>1552</v>
      </c>
      <c r="BW56">
        <v>38</v>
      </c>
      <c r="BX56">
        <f t="shared" si="24"/>
        <v>5</v>
      </c>
      <c r="BY56">
        <f t="shared" si="25"/>
        <v>40.842105263157897</v>
      </c>
      <c r="BZ56" t="s">
        <v>23</v>
      </c>
      <c r="CA56" s="6">
        <v>2803</v>
      </c>
    </row>
    <row r="57" spans="1:79" ht="17.25" customHeight="1" x14ac:dyDescent="0.3">
      <c r="A57" s="2">
        <v>44560</v>
      </c>
      <c r="B57" t="s">
        <v>136</v>
      </c>
      <c r="C57" t="s">
        <v>137</v>
      </c>
      <c r="D57" t="s">
        <v>27</v>
      </c>
      <c r="E57" t="s">
        <v>4</v>
      </c>
      <c r="F57">
        <v>485</v>
      </c>
      <c r="G57">
        <v>0</v>
      </c>
      <c r="H57">
        <v>0</v>
      </c>
      <c r="I57">
        <v>-16</v>
      </c>
      <c r="J57">
        <f t="shared" si="0"/>
        <v>469</v>
      </c>
      <c r="K57">
        <v>0</v>
      </c>
      <c r="L57">
        <f t="shared" si="1"/>
        <v>469</v>
      </c>
      <c r="M57">
        <v>8</v>
      </c>
      <c r="N57">
        <v>1</v>
      </c>
      <c r="O57">
        <f t="shared" si="2"/>
        <v>58.625</v>
      </c>
      <c r="P57" t="s">
        <v>15</v>
      </c>
      <c r="Q57">
        <v>287</v>
      </c>
      <c r="R57">
        <v>0</v>
      </c>
      <c r="S57">
        <v>0</v>
      </c>
      <c r="T57">
        <v>0</v>
      </c>
      <c r="U57">
        <f t="shared" si="3"/>
        <v>287</v>
      </c>
      <c r="V57">
        <v>0</v>
      </c>
      <c r="W57">
        <f t="shared" si="4"/>
        <v>287</v>
      </c>
      <c r="X57">
        <v>16</v>
      </c>
      <c r="Y57">
        <v>2</v>
      </c>
      <c r="Z57">
        <f t="shared" si="5"/>
        <v>17.9375</v>
      </c>
      <c r="AA57" t="s">
        <v>16</v>
      </c>
      <c r="AB57">
        <v>2884</v>
      </c>
      <c r="AC57">
        <v>0</v>
      </c>
      <c r="AE57">
        <v>0</v>
      </c>
      <c r="AF57">
        <f t="shared" si="6"/>
        <v>2884</v>
      </c>
      <c r="AG57">
        <v>0</v>
      </c>
      <c r="AH57">
        <f t="shared" si="7"/>
        <v>2884</v>
      </c>
      <c r="AI57">
        <v>12</v>
      </c>
      <c r="AJ57">
        <f t="shared" si="8"/>
        <v>6</v>
      </c>
      <c r="AK57">
        <f t="shared" si="9"/>
        <v>240.33333333333334</v>
      </c>
      <c r="AL57" t="s">
        <v>19</v>
      </c>
      <c r="AM57">
        <v>1015</v>
      </c>
      <c r="AN57">
        <v>0</v>
      </c>
      <c r="AO57">
        <v>-27</v>
      </c>
      <c r="AP57">
        <f t="shared" si="10"/>
        <v>988</v>
      </c>
      <c r="AQ57">
        <v>0</v>
      </c>
      <c r="AR57">
        <f t="shared" si="11"/>
        <v>988</v>
      </c>
      <c r="AS57">
        <v>5</v>
      </c>
      <c r="AT57">
        <f t="shared" si="12"/>
        <v>6</v>
      </c>
      <c r="AU57">
        <f t="shared" si="13"/>
        <v>197.6</v>
      </c>
      <c r="AV57" t="s">
        <v>20</v>
      </c>
      <c r="AW57">
        <v>391</v>
      </c>
      <c r="AX57">
        <v>0</v>
      </c>
      <c r="AY57">
        <v>0</v>
      </c>
      <c r="AZ57">
        <f t="shared" si="14"/>
        <v>391</v>
      </c>
      <c r="BA57">
        <v>0</v>
      </c>
      <c r="BB57">
        <f t="shared" si="15"/>
        <v>391</v>
      </c>
      <c r="BC57">
        <v>4</v>
      </c>
      <c r="BD57">
        <f t="shared" si="16"/>
        <v>7</v>
      </c>
      <c r="BE57">
        <f t="shared" si="17"/>
        <v>97.75</v>
      </c>
      <c r="BF57" t="s">
        <v>21</v>
      </c>
      <c r="BG57">
        <v>406</v>
      </c>
      <c r="BH57">
        <v>0</v>
      </c>
      <c r="BI57">
        <v>-9</v>
      </c>
      <c r="BJ57">
        <f t="shared" si="18"/>
        <v>397</v>
      </c>
      <c r="BK57">
        <v>0</v>
      </c>
      <c r="BL57">
        <f t="shared" si="19"/>
        <v>397</v>
      </c>
      <c r="BM57">
        <v>4</v>
      </c>
      <c r="BN57">
        <f t="shared" si="20"/>
        <v>5</v>
      </c>
      <c r="BO57">
        <f t="shared" si="21"/>
        <v>99.25</v>
      </c>
      <c r="BP57" t="s">
        <v>22</v>
      </c>
      <c r="BQ57">
        <v>227</v>
      </c>
      <c r="BR57">
        <v>0</v>
      </c>
      <c r="BS57">
        <v>0</v>
      </c>
      <c r="BT57">
        <f t="shared" si="22"/>
        <v>227</v>
      </c>
      <c r="BU57">
        <v>0</v>
      </c>
      <c r="BV57">
        <f t="shared" si="23"/>
        <v>227</v>
      </c>
      <c r="BW57">
        <v>15</v>
      </c>
      <c r="BX57">
        <f t="shared" si="24"/>
        <v>5</v>
      </c>
      <c r="BY57">
        <f t="shared" si="25"/>
        <v>15.133333333333333</v>
      </c>
      <c r="BZ57" t="s">
        <v>23</v>
      </c>
      <c r="CA57" s="6">
        <v>25206</v>
      </c>
    </row>
    <row r="58" spans="1:79" ht="17.25" customHeight="1" x14ac:dyDescent="0.3">
      <c r="A58" s="2">
        <v>44560</v>
      </c>
      <c r="B58" t="s">
        <v>138</v>
      </c>
      <c r="C58" t="s">
        <v>139</v>
      </c>
      <c r="D58" t="s">
        <v>27</v>
      </c>
      <c r="E58" t="s">
        <v>4</v>
      </c>
      <c r="F58">
        <v>3899</v>
      </c>
      <c r="G58">
        <v>0</v>
      </c>
      <c r="H58">
        <v>0</v>
      </c>
      <c r="I58">
        <v>-316</v>
      </c>
      <c r="J58">
        <f t="shared" si="0"/>
        <v>3583</v>
      </c>
      <c r="K58">
        <v>0</v>
      </c>
      <c r="L58">
        <f t="shared" si="1"/>
        <v>3583</v>
      </c>
      <c r="M58">
        <v>249</v>
      </c>
      <c r="N58">
        <v>1</v>
      </c>
      <c r="O58">
        <f t="shared" si="2"/>
        <v>14.389558232931726</v>
      </c>
      <c r="P58" t="s">
        <v>15</v>
      </c>
      <c r="Q58">
        <v>1092</v>
      </c>
      <c r="R58">
        <v>0</v>
      </c>
      <c r="S58">
        <v>0</v>
      </c>
      <c r="T58">
        <v>0</v>
      </c>
      <c r="U58">
        <f t="shared" si="3"/>
        <v>1092</v>
      </c>
      <c r="V58">
        <v>0</v>
      </c>
      <c r="W58">
        <f t="shared" si="4"/>
        <v>1092</v>
      </c>
      <c r="X58">
        <v>54</v>
      </c>
      <c r="Y58">
        <v>2</v>
      </c>
      <c r="Z58">
        <f t="shared" si="5"/>
        <v>20.222222222222221</v>
      </c>
      <c r="AA58" t="s">
        <v>16</v>
      </c>
      <c r="AB58">
        <v>4423</v>
      </c>
      <c r="AC58">
        <v>0</v>
      </c>
      <c r="AE58">
        <v>-2295</v>
      </c>
      <c r="AF58">
        <f t="shared" si="6"/>
        <v>2128</v>
      </c>
      <c r="AG58">
        <v>14902</v>
      </c>
      <c r="AH58">
        <f t="shared" si="7"/>
        <v>17030</v>
      </c>
      <c r="AI58">
        <v>623</v>
      </c>
      <c r="AJ58">
        <f t="shared" si="8"/>
        <v>6</v>
      </c>
      <c r="AK58">
        <f t="shared" si="9"/>
        <v>27.335473515248797</v>
      </c>
      <c r="AL58" t="s">
        <v>19</v>
      </c>
      <c r="AM58">
        <v>1986</v>
      </c>
      <c r="AN58">
        <v>0</v>
      </c>
      <c r="AO58">
        <v>-35</v>
      </c>
      <c r="AP58">
        <f t="shared" si="10"/>
        <v>1951</v>
      </c>
      <c r="AQ58">
        <v>1800</v>
      </c>
      <c r="AR58">
        <f t="shared" si="11"/>
        <v>3751</v>
      </c>
      <c r="AS58">
        <v>68</v>
      </c>
      <c r="AT58">
        <f t="shared" si="12"/>
        <v>6</v>
      </c>
      <c r="AU58">
        <f t="shared" si="13"/>
        <v>55.161764705882355</v>
      </c>
      <c r="AV58" t="s">
        <v>20</v>
      </c>
      <c r="AW58">
        <v>1197</v>
      </c>
      <c r="AX58">
        <v>0</v>
      </c>
      <c r="AY58">
        <v>-160</v>
      </c>
      <c r="AZ58">
        <f t="shared" si="14"/>
        <v>1037</v>
      </c>
      <c r="BA58">
        <v>0</v>
      </c>
      <c r="BB58">
        <f t="shared" si="15"/>
        <v>1037</v>
      </c>
      <c r="BC58">
        <v>82</v>
      </c>
      <c r="BD58">
        <f t="shared" si="16"/>
        <v>7</v>
      </c>
      <c r="BE58">
        <f t="shared" si="17"/>
        <v>12.646341463414634</v>
      </c>
      <c r="BF58" t="s">
        <v>21</v>
      </c>
      <c r="BG58">
        <v>82</v>
      </c>
      <c r="BH58">
        <v>10</v>
      </c>
      <c r="BI58">
        <v>-75</v>
      </c>
      <c r="BJ58">
        <f t="shared" si="18"/>
        <v>17</v>
      </c>
      <c r="BK58">
        <v>300</v>
      </c>
      <c r="BL58">
        <f t="shared" si="19"/>
        <v>317</v>
      </c>
      <c r="BM58">
        <v>103</v>
      </c>
      <c r="BN58">
        <f t="shared" si="20"/>
        <v>5</v>
      </c>
      <c r="BO58">
        <f t="shared" si="21"/>
        <v>3.0776699029126213</v>
      </c>
      <c r="BP58" t="s">
        <v>22</v>
      </c>
      <c r="BQ58">
        <v>2815</v>
      </c>
      <c r="BR58">
        <v>0</v>
      </c>
      <c r="BS58">
        <v>-55</v>
      </c>
      <c r="BT58">
        <f t="shared" si="22"/>
        <v>2760</v>
      </c>
      <c r="BU58">
        <v>0</v>
      </c>
      <c r="BV58">
        <f t="shared" si="23"/>
        <v>2760</v>
      </c>
      <c r="BW58">
        <v>66</v>
      </c>
      <c r="BX58">
        <f t="shared" si="24"/>
        <v>5</v>
      </c>
      <c r="BY58">
        <f t="shared" si="25"/>
        <v>41.81818181818182</v>
      </c>
      <c r="BZ58" t="s">
        <v>23</v>
      </c>
      <c r="CA58" s="6">
        <v>11091</v>
      </c>
    </row>
    <row r="59" spans="1:79" ht="17.25" customHeight="1" x14ac:dyDescent="0.3">
      <c r="A59" s="2">
        <v>44560</v>
      </c>
      <c r="B59" t="s">
        <v>140</v>
      </c>
      <c r="C59" t="s">
        <v>141</v>
      </c>
      <c r="D59" t="s">
        <v>27</v>
      </c>
      <c r="E59" t="s">
        <v>4</v>
      </c>
      <c r="F59">
        <v>348</v>
      </c>
      <c r="G59">
        <v>0</v>
      </c>
      <c r="H59">
        <v>0</v>
      </c>
      <c r="I59">
        <v>0</v>
      </c>
      <c r="J59">
        <f t="shared" si="0"/>
        <v>348</v>
      </c>
      <c r="K59">
        <v>0</v>
      </c>
      <c r="L59">
        <f t="shared" si="1"/>
        <v>348</v>
      </c>
      <c r="M59">
        <v>2</v>
      </c>
      <c r="N59">
        <v>1</v>
      </c>
      <c r="O59">
        <f t="shared" si="2"/>
        <v>174</v>
      </c>
      <c r="P59" t="s">
        <v>15</v>
      </c>
      <c r="Q59">
        <v>175</v>
      </c>
      <c r="R59">
        <v>0</v>
      </c>
      <c r="S59">
        <v>0</v>
      </c>
      <c r="T59">
        <v>0</v>
      </c>
      <c r="U59">
        <f t="shared" si="3"/>
        <v>175</v>
      </c>
      <c r="V59">
        <v>0</v>
      </c>
      <c r="W59">
        <f t="shared" si="4"/>
        <v>175</v>
      </c>
      <c r="X59">
        <v>1</v>
      </c>
      <c r="Y59">
        <v>2</v>
      </c>
      <c r="Z59">
        <f t="shared" si="5"/>
        <v>175</v>
      </c>
      <c r="AA59" t="s">
        <v>16</v>
      </c>
      <c r="AB59">
        <v>656</v>
      </c>
      <c r="AC59">
        <v>0</v>
      </c>
      <c r="AE59">
        <v>0</v>
      </c>
      <c r="AF59">
        <f t="shared" si="6"/>
        <v>656</v>
      </c>
      <c r="AG59">
        <v>0</v>
      </c>
      <c r="AH59">
        <f t="shared" si="7"/>
        <v>656</v>
      </c>
      <c r="AI59">
        <v>15</v>
      </c>
      <c r="AJ59">
        <f t="shared" si="8"/>
        <v>6</v>
      </c>
      <c r="AK59">
        <f t="shared" si="9"/>
        <v>43.733333333333334</v>
      </c>
      <c r="AL59" t="s">
        <v>19</v>
      </c>
      <c r="AM59">
        <v>1058</v>
      </c>
      <c r="AN59">
        <v>340</v>
      </c>
      <c r="AO59">
        <v>0</v>
      </c>
      <c r="AP59">
        <f t="shared" si="10"/>
        <v>1398</v>
      </c>
      <c r="AQ59">
        <v>0</v>
      </c>
      <c r="AR59">
        <f t="shared" si="11"/>
        <v>1398</v>
      </c>
      <c r="AS59">
        <v>23</v>
      </c>
      <c r="AT59">
        <f t="shared" si="12"/>
        <v>6</v>
      </c>
      <c r="AU59">
        <f t="shared" si="13"/>
        <v>60.782608695652172</v>
      </c>
      <c r="AV59" t="s">
        <v>20</v>
      </c>
      <c r="AW59">
        <v>47</v>
      </c>
      <c r="AX59">
        <v>0</v>
      </c>
      <c r="AY59">
        <v>0</v>
      </c>
      <c r="AZ59">
        <f t="shared" si="14"/>
        <v>47</v>
      </c>
      <c r="BA59">
        <v>0</v>
      </c>
      <c r="BB59">
        <f t="shared" si="15"/>
        <v>47</v>
      </c>
      <c r="BC59">
        <v>3</v>
      </c>
      <c r="BD59">
        <f t="shared" si="16"/>
        <v>7</v>
      </c>
      <c r="BE59">
        <f t="shared" si="17"/>
        <v>15.666666666666666</v>
      </c>
      <c r="BF59" t="s">
        <v>21</v>
      </c>
      <c r="BG59">
        <v>237</v>
      </c>
      <c r="BH59">
        <v>50</v>
      </c>
      <c r="BI59">
        <v>0</v>
      </c>
      <c r="BJ59">
        <f t="shared" si="18"/>
        <v>287</v>
      </c>
      <c r="BK59">
        <v>0</v>
      </c>
      <c r="BL59">
        <f t="shared" si="19"/>
        <v>287</v>
      </c>
      <c r="BM59">
        <v>5</v>
      </c>
      <c r="BN59">
        <f t="shared" si="20"/>
        <v>5</v>
      </c>
      <c r="BO59">
        <f t="shared" si="21"/>
        <v>57.4</v>
      </c>
      <c r="BP59" t="s">
        <v>22</v>
      </c>
      <c r="BQ59">
        <v>605</v>
      </c>
      <c r="BR59">
        <v>0</v>
      </c>
      <c r="BS59">
        <v>0</v>
      </c>
      <c r="BT59">
        <f t="shared" si="22"/>
        <v>605</v>
      </c>
      <c r="BU59">
        <v>0</v>
      </c>
      <c r="BV59">
        <f t="shared" si="23"/>
        <v>605</v>
      </c>
      <c r="BW59">
        <v>17</v>
      </c>
      <c r="BX59">
        <f t="shared" si="24"/>
        <v>5</v>
      </c>
      <c r="BY59">
        <f t="shared" si="25"/>
        <v>35.588235294117645</v>
      </c>
      <c r="BZ59" t="s">
        <v>23</v>
      </c>
      <c r="CA59" s="6">
        <v>1440</v>
      </c>
    </row>
    <row r="60" spans="1:79" ht="17.25" customHeight="1" x14ac:dyDescent="0.3">
      <c r="A60" s="2">
        <v>44560</v>
      </c>
      <c r="B60" t="s">
        <v>142</v>
      </c>
      <c r="C60" t="s">
        <v>143</v>
      </c>
      <c r="D60" t="s">
        <v>27</v>
      </c>
      <c r="E60" t="s">
        <v>4</v>
      </c>
      <c r="F60">
        <v>468</v>
      </c>
      <c r="G60">
        <v>100</v>
      </c>
      <c r="H60">
        <v>0</v>
      </c>
      <c r="I60">
        <v>-52</v>
      </c>
      <c r="J60">
        <f t="shared" si="0"/>
        <v>516</v>
      </c>
      <c r="K60">
        <v>0</v>
      </c>
      <c r="L60">
        <f t="shared" si="1"/>
        <v>516</v>
      </c>
      <c r="M60">
        <v>20</v>
      </c>
      <c r="N60">
        <v>1</v>
      </c>
      <c r="O60">
        <f t="shared" si="2"/>
        <v>25.8</v>
      </c>
      <c r="P60" t="s">
        <v>15</v>
      </c>
      <c r="Q60">
        <v>24</v>
      </c>
      <c r="R60">
        <v>0</v>
      </c>
      <c r="S60">
        <v>0</v>
      </c>
      <c r="T60">
        <v>417</v>
      </c>
      <c r="U60">
        <f t="shared" si="3"/>
        <v>441</v>
      </c>
      <c r="V60">
        <v>1262</v>
      </c>
      <c r="W60">
        <f t="shared" si="4"/>
        <v>1703</v>
      </c>
      <c r="X60">
        <v>10</v>
      </c>
      <c r="Y60">
        <v>2</v>
      </c>
      <c r="Z60">
        <f t="shared" si="5"/>
        <v>170.3</v>
      </c>
      <c r="AA60" t="s">
        <v>16</v>
      </c>
      <c r="AB60">
        <v>927</v>
      </c>
      <c r="AC60">
        <v>0</v>
      </c>
      <c r="AE60">
        <v>0</v>
      </c>
      <c r="AF60">
        <f t="shared" si="6"/>
        <v>927</v>
      </c>
      <c r="AG60">
        <v>0</v>
      </c>
      <c r="AH60">
        <f t="shared" si="7"/>
        <v>927</v>
      </c>
      <c r="AI60">
        <v>8</v>
      </c>
      <c r="AJ60">
        <f t="shared" si="8"/>
        <v>6</v>
      </c>
      <c r="AK60">
        <f t="shared" si="9"/>
        <v>115.875</v>
      </c>
      <c r="AL60" t="s">
        <v>19</v>
      </c>
      <c r="AM60">
        <v>810</v>
      </c>
      <c r="AN60">
        <v>0</v>
      </c>
      <c r="AO60">
        <v>0</v>
      </c>
      <c r="AP60">
        <f t="shared" si="10"/>
        <v>810</v>
      </c>
      <c r="AQ60">
        <v>0</v>
      </c>
      <c r="AR60">
        <f t="shared" si="11"/>
        <v>810</v>
      </c>
      <c r="AS60">
        <v>6</v>
      </c>
      <c r="AT60">
        <f t="shared" si="12"/>
        <v>6</v>
      </c>
      <c r="AU60">
        <f t="shared" si="13"/>
        <v>135</v>
      </c>
      <c r="AV60" t="s">
        <v>20</v>
      </c>
      <c r="AW60">
        <v>194</v>
      </c>
      <c r="AX60">
        <v>45</v>
      </c>
      <c r="AY60">
        <v>0</v>
      </c>
      <c r="AZ60">
        <f t="shared" si="14"/>
        <v>239</v>
      </c>
      <c r="BA60">
        <v>0</v>
      </c>
      <c r="BB60">
        <f t="shared" si="15"/>
        <v>239</v>
      </c>
      <c r="BC60">
        <v>2</v>
      </c>
      <c r="BD60">
        <f t="shared" si="16"/>
        <v>7</v>
      </c>
      <c r="BE60">
        <f t="shared" si="17"/>
        <v>119.5</v>
      </c>
      <c r="BF60" t="s">
        <v>21</v>
      </c>
      <c r="BG60">
        <v>97</v>
      </c>
      <c r="BH60">
        <v>312</v>
      </c>
      <c r="BI60">
        <v>-9</v>
      </c>
      <c r="BJ60">
        <f t="shared" si="18"/>
        <v>400</v>
      </c>
      <c r="BK60">
        <v>0</v>
      </c>
      <c r="BL60">
        <f t="shared" si="19"/>
        <v>400</v>
      </c>
      <c r="BM60">
        <v>7</v>
      </c>
      <c r="BN60">
        <f t="shared" si="20"/>
        <v>5</v>
      </c>
      <c r="BO60">
        <f t="shared" si="21"/>
        <v>57.142857142857146</v>
      </c>
      <c r="BP60" t="s">
        <v>22</v>
      </c>
      <c r="BQ60">
        <v>787</v>
      </c>
      <c r="BR60">
        <v>63</v>
      </c>
      <c r="BS60">
        <v>0</v>
      </c>
      <c r="BT60">
        <f t="shared" si="22"/>
        <v>850</v>
      </c>
      <c r="BU60">
        <v>100</v>
      </c>
      <c r="BV60">
        <f t="shared" si="23"/>
        <v>950</v>
      </c>
      <c r="BW60">
        <v>4</v>
      </c>
      <c r="BX60">
        <f t="shared" si="24"/>
        <v>5</v>
      </c>
      <c r="BY60">
        <f t="shared" si="25"/>
        <v>237.5</v>
      </c>
      <c r="BZ60" t="s">
        <v>23</v>
      </c>
      <c r="CA60" s="6">
        <v>6264</v>
      </c>
    </row>
    <row r="61" spans="1:79" ht="17.25" customHeight="1" x14ac:dyDescent="0.3">
      <c r="A61" s="2">
        <v>44560</v>
      </c>
      <c r="B61" t="s">
        <v>144</v>
      </c>
      <c r="C61" t="s">
        <v>145</v>
      </c>
      <c r="D61" t="s">
        <v>27</v>
      </c>
      <c r="E61" t="s">
        <v>4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v>0</v>
      </c>
      <c r="L61">
        <f t="shared" si="1"/>
        <v>0</v>
      </c>
      <c r="M61">
        <v>0</v>
      </c>
      <c r="N61">
        <v>1</v>
      </c>
      <c r="O61">
        <f t="shared" si="2"/>
        <v>0</v>
      </c>
      <c r="P61" t="s">
        <v>15</v>
      </c>
      <c r="Q61">
        <v>46</v>
      </c>
      <c r="R61">
        <v>0</v>
      </c>
      <c r="S61">
        <v>0</v>
      </c>
      <c r="T61">
        <v>0</v>
      </c>
      <c r="U61">
        <f t="shared" si="3"/>
        <v>46</v>
      </c>
      <c r="V61">
        <v>0</v>
      </c>
      <c r="W61">
        <f t="shared" si="4"/>
        <v>46</v>
      </c>
      <c r="X61">
        <v>1</v>
      </c>
      <c r="Y61">
        <v>2</v>
      </c>
      <c r="Z61">
        <f t="shared" si="5"/>
        <v>46</v>
      </c>
      <c r="AA61" t="s">
        <v>16</v>
      </c>
      <c r="AB61">
        <v>0</v>
      </c>
      <c r="AC61">
        <v>0</v>
      </c>
      <c r="AE61">
        <v>0</v>
      </c>
      <c r="AF61">
        <f t="shared" si="6"/>
        <v>0</v>
      </c>
      <c r="AG61">
        <v>0</v>
      </c>
      <c r="AH61">
        <f t="shared" si="7"/>
        <v>0</v>
      </c>
      <c r="AI61">
        <v>0</v>
      </c>
      <c r="AJ61">
        <f t="shared" si="8"/>
        <v>6</v>
      </c>
      <c r="AK61">
        <f t="shared" si="9"/>
        <v>0</v>
      </c>
      <c r="AL61" t="s">
        <v>19</v>
      </c>
      <c r="AM61">
        <v>3</v>
      </c>
      <c r="AN61">
        <v>0</v>
      </c>
      <c r="AO61">
        <v>0</v>
      </c>
      <c r="AP61">
        <f t="shared" si="10"/>
        <v>3</v>
      </c>
      <c r="AQ61">
        <v>0</v>
      </c>
      <c r="AR61">
        <f t="shared" si="11"/>
        <v>3</v>
      </c>
      <c r="AS61">
        <v>0</v>
      </c>
      <c r="AT61">
        <f t="shared" si="12"/>
        <v>6</v>
      </c>
      <c r="AU61">
        <f t="shared" si="13"/>
        <v>0</v>
      </c>
      <c r="AV61" t="s">
        <v>20</v>
      </c>
      <c r="AW61">
        <v>0</v>
      </c>
      <c r="AX61">
        <v>0</v>
      </c>
      <c r="AY61">
        <v>0</v>
      </c>
      <c r="AZ61">
        <f t="shared" si="14"/>
        <v>0</v>
      </c>
      <c r="BA61">
        <v>0</v>
      </c>
      <c r="BB61">
        <f t="shared" si="15"/>
        <v>0</v>
      </c>
      <c r="BC61">
        <v>0</v>
      </c>
      <c r="BD61">
        <f t="shared" si="16"/>
        <v>7</v>
      </c>
      <c r="BE61">
        <f t="shared" si="17"/>
        <v>0</v>
      </c>
      <c r="BF61" t="s">
        <v>21</v>
      </c>
      <c r="BG61">
        <v>0</v>
      </c>
      <c r="BH61">
        <v>0</v>
      </c>
      <c r="BI61">
        <v>0</v>
      </c>
      <c r="BJ61">
        <f t="shared" si="18"/>
        <v>0</v>
      </c>
      <c r="BK61">
        <v>0</v>
      </c>
      <c r="BL61">
        <f t="shared" si="19"/>
        <v>0</v>
      </c>
      <c r="BM61">
        <v>0</v>
      </c>
      <c r="BN61">
        <f t="shared" si="20"/>
        <v>5</v>
      </c>
      <c r="BO61">
        <f t="shared" si="21"/>
        <v>0</v>
      </c>
      <c r="BP61" t="s">
        <v>22</v>
      </c>
      <c r="BQ61">
        <v>0</v>
      </c>
      <c r="BR61">
        <v>0</v>
      </c>
      <c r="BS61">
        <v>0</v>
      </c>
      <c r="BT61">
        <f t="shared" si="22"/>
        <v>0</v>
      </c>
      <c r="BU61">
        <v>0</v>
      </c>
      <c r="BV61">
        <f t="shared" si="23"/>
        <v>0</v>
      </c>
      <c r="BW61">
        <v>0</v>
      </c>
      <c r="BX61">
        <f t="shared" si="24"/>
        <v>5</v>
      </c>
      <c r="BY61">
        <f t="shared" si="25"/>
        <v>0</v>
      </c>
      <c r="BZ61" t="s">
        <v>23</v>
      </c>
      <c r="CA61" s="6">
        <v>0</v>
      </c>
    </row>
    <row r="62" spans="1:79" ht="17.25" customHeight="1" x14ac:dyDescent="0.3">
      <c r="A62" s="2">
        <v>44560</v>
      </c>
      <c r="B62" t="s">
        <v>146</v>
      </c>
      <c r="C62" t="s">
        <v>147</v>
      </c>
      <c r="D62" t="s">
        <v>27</v>
      </c>
      <c r="E62" t="s">
        <v>4</v>
      </c>
      <c r="F62">
        <v>363</v>
      </c>
      <c r="G62">
        <v>0</v>
      </c>
      <c r="H62">
        <v>0</v>
      </c>
      <c r="I62">
        <v>-10</v>
      </c>
      <c r="J62">
        <f t="shared" si="0"/>
        <v>353</v>
      </c>
      <c r="K62">
        <v>0</v>
      </c>
      <c r="L62">
        <f t="shared" si="1"/>
        <v>353</v>
      </c>
      <c r="M62">
        <v>11</v>
      </c>
      <c r="N62">
        <v>1</v>
      </c>
      <c r="O62">
        <f t="shared" si="2"/>
        <v>32.090909090909093</v>
      </c>
      <c r="P62" t="s">
        <v>15</v>
      </c>
      <c r="Q62">
        <v>212</v>
      </c>
      <c r="R62">
        <v>0</v>
      </c>
      <c r="S62">
        <v>0</v>
      </c>
      <c r="T62">
        <v>0</v>
      </c>
      <c r="U62">
        <f t="shared" si="3"/>
        <v>212</v>
      </c>
      <c r="V62">
        <v>0</v>
      </c>
      <c r="W62">
        <f t="shared" si="4"/>
        <v>212</v>
      </c>
      <c r="X62">
        <v>2</v>
      </c>
      <c r="Y62">
        <v>2</v>
      </c>
      <c r="Z62">
        <f t="shared" si="5"/>
        <v>106</v>
      </c>
      <c r="AA62" t="s">
        <v>16</v>
      </c>
      <c r="AB62">
        <v>1088</v>
      </c>
      <c r="AC62">
        <v>0</v>
      </c>
      <c r="AE62">
        <v>0</v>
      </c>
      <c r="AF62">
        <f t="shared" si="6"/>
        <v>1088</v>
      </c>
      <c r="AG62">
        <v>0</v>
      </c>
      <c r="AH62">
        <f t="shared" si="7"/>
        <v>1088</v>
      </c>
      <c r="AI62">
        <v>1</v>
      </c>
      <c r="AJ62">
        <f t="shared" si="8"/>
        <v>6</v>
      </c>
      <c r="AK62">
        <f t="shared" si="9"/>
        <v>1088</v>
      </c>
      <c r="AL62" t="s">
        <v>19</v>
      </c>
      <c r="AM62">
        <v>485</v>
      </c>
      <c r="AN62">
        <v>0</v>
      </c>
      <c r="AO62">
        <v>0</v>
      </c>
      <c r="AP62">
        <f t="shared" si="10"/>
        <v>485</v>
      </c>
      <c r="AQ62">
        <v>0</v>
      </c>
      <c r="AR62">
        <f t="shared" si="11"/>
        <v>485</v>
      </c>
      <c r="AS62">
        <v>0</v>
      </c>
      <c r="AT62">
        <f t="shared" si="12"/>
        <v>6</v>
      </c>
      <c r="AU62">
        <f t="shared" si="13"/>
        <v>0</v>
      </c>
      <c r="AV62" t="s">
        <v>20</v>
      </c>
      <c r="AW62">
        <v>144</v>
      </c>
      <c r="AX62">
        <v>4</v>
      </c>
      <c r="AY62">
        <v>0</v>
      </c>
      <c r="AZ62">
        <f t="shared" si="14"/>
        <v>148</v>
      </c>
      <c r="BA62">
        <v>0</v>
      </c>
      <c r="BB62">
        <f t="shared" si="15"/>
        <v>148</v>
      </c>
      <c r="BC62">
        <v>0</v>
      </c>
      <c r="BD62">
        <f t="shared" si="16"/>
        <v>7</v>
      </c>
      <c r="BE62">
        <f t="shared" si="17"/>
        <v>0</v>
      </c>
      <c r="BF62" t="s">
        <v>21</v>
      </c>
      <c r="BG62">
        <v>108</v>
      </c>
      <c r="BH62">
        <v>0</v>
      </c>
      <c r="BI62">
        <v>0</v>
      </c>
      <c r="BJ62">
        <f t="shared" si="18"/>
        <v>108</v>
      </c>
      <c r="BK62">
        <v>0</v>
      </c>
      <c r="BL62">
        <f t="shared" si="19"/>
        <v>108</v>
      </c>
      <c r="BM62">
        <v>1</v>
      </c>
      <c r="BN62">
        <f t="shared" si="20"/>
        <v>5</v>
      </c>
      <c r="BO62">
        <f t="shared" si="21"/>
        <v>108</v>
      </c>
      <c r="BP62" t="s">
        <v>22</v>
      </c>
      <c r="BQ62">
        <v>196</v>
      </c>
      <c r="BR62">
        <v>0</v>
      </c>
      <c r="BS62">
        <v>0</v>
      </c>
      <c r="BT62">
        <f t="shared" si="22"/>
        <v>196</v>
      </c>
      <c r="BU62">
        <v>0</v>
      </c>
      <c r="BV62">
        <f t="shared" si="23"/>
        <v>196</v>
      </c>
      <c r="BW62">
        <v>1</v>
      </c>
      <c r="BX62">
        <f t="shared" si="24"/>
        <v>5</v>
      </c>
      <c r="BY62">
        <f t="shared" si="25"/>
        <v>196</v>
      </c>
      <c r="BZ62" t="s">
        <v>23</v>
      </c>
      <c r="CA62" s="6">
        <v>408</v>
      </c>
    </row>
    <row r="63" spans="1:79" ht="17.25" customHeight="1" x14ac:dyDescent="0.3">
      <c r="A63" s="2">
        <v>44560</v>
      </c>
      <c r="B63" t="s">
        <v>148</v>
      </c>
      <c r="C63" t="s">
        <v>149</v>
      </c>
      <c r="D63" t="s">
        <v>27</v>
      </c>
      <c r="E63" t="s">
        <v>4</v>
      </c>
      <c r="F63">
        <v>509</v>
      </c>
      <c r="G63">
        <v>1142</v>
      </c>
      <c r="H63">
        <v>0</v>
      </c>
      <c r="I63">
        <v>0</v>
      </c>
      <c r="J63">
        <f t="shared" si="0"/>
        <v>1651</v>
      </c>
      <c r="K63">
        <v>0</v>
      </c>
      <c r="L63">
        <f t="shared" si="1"/>
        <v>1651</v>
      </c>
      <c r="M63">
        <v>39</v>
      </c>
      <c r="N63">
        <v>1</v>
      </c>
      <c r="O63">
        <f t="shared" si="2"/>
        <v>42.333333333333336</v>
      </c>
      <c r="P63" t="s">
        <v>15</v>
      </c>
      <c r="Q63">
        <v>80</v>
      </c>
      <c r="R63">
        <v>610</v>
      </c>
      <c r="S63">
        <v>0</v>
      </c>
      <c r="T63">
        <v>-300</v>
      </c>
      <c r="U63">
        <f t="shared" si="3"/>
        <v>390</v>
      </c>
      <c r="V63">
        <v>0</v>
      </c>
      <c r="W63">
        <f t="shared" si="4"/>
        <v>390</v>
      </c>
      <c r="X63">
        <v>16</v>
      </c>
      <c r="Y63">
        <v>2</v>
      </c>
      <c r="Z63">
        <f t="shared" si="5"/>
        <v>24.375</v>
      </c>
      <c r="AA63" t="s">
        <v>16</v>
      </c>
      <c r="AB63">
        <v>1313</v>
      </c>
      <c r="AC63">
        <v>0</v>
      </c>
      <c r="AE63">
        <v>0</v>
      </c>
      <c r="AF63">
        <f t="shared" si="6"/>
        <v>1313</v>
      </c>
      <c r="AG63">
        <v>7200</v>
      </c>
      <c r="AH63">
        <f t="shared" si="7"/>
        <v>8513</v>
      </c>
      <c r="AI63">
        <v>25</v>
      </c>
      <c r="AJ63">
        <f t="shared" si="8"/>
        <v>6</v>
      </c>
      <c r="AK63">
        <f t="shared" si="9"/>
        <v>340.52</v>
      </c>
      <c r="AL63" t="s">
        <v>19</v>
      </c>
      <c r="AM63">
        <v>300</v>
      </c>
      <c r="AN63">
        <v>2058</v>
      </c>
      <c r="AO63">
        <v>0</v>
      </c>
      <c r="AP63">
        <f t="shared" si="10"/>
        <v>2358</v>
      </c>
      <c r="AQ63">
        <f>3840+960</f>
        <v>4800</v>
      </c>
      <c r="AR63">
        <f t="shared" si="11"/>
        <v>7158</v>
      </c>
      <c r="AS63">
        <v>114</v>
      </c>
      <c r="AT63">
        <f t="shared" si="12"/>
        <v>6</v>
      </c>
      <c r="AU63">
        <f t="shared" si="13"/>
        <v>62.789473684210527</v>
      </c>
      <c r="AV63" t="s">
        <v>20</v>
      </c>
      <c r="AW63">
        <v>129</v>
      </c>
      <c r="AX63">
        <v>260</v>
      </c>
      <c r="AY63">
        <v>0</v>
      </c>
      <c r="AZ63">
        <f t="shared" si="14"/>
        <v>389</v>
      </c>
      <c r="BA63">
        <v>0</v>
      </c>
      <c r="BB63">
        <f t="shared" si="15"/>
        <v>389</v>
      </c>
      <c r="BC63">
        <v>16</v>
      </c>
      <c r="BD63">
        <f t="shared" si="16"/>
        <v>7</v>
      </c>
      <c r="BE63">
        <f t="shared" si="17"/>
        <v>24.3125</v>
      </c>
      <c r="BF63" t="s">
        <v>21</v>
      </c>
      <c r="BG63">
        <v>258</v>
      </c>
      <c r="BH63">
        <v>0</v>
      </c>
      <c r="BI63">
        <v>0</v>
      </c>
      <c r="BJ63">
        <f t="shared" si="18"/>
        <v>258</v>
      </c>
      <c r="BK63">
        <v>1920</v>
      </c>
      <c r="BL63">
        <f t="shared" si="19"/>
        <v>2178</v>
      </c>
      <c r="BM63">
        <v>13</v>
      </c>
      <c r="BN63">
        <f t="shared" si="20"/>
        <v>5</v>
      </c>
      <c r="BO63">
        <f t="shared" si="21"/>
        <v>167.53846153846155</v>
      </c>
      <c r="BP63" t="s">
        <v>22</v>
      </c>
      <c r="BQ63">
        <v>302</v>
      </c>
      <c r="BR63">
        <v>150</v>
      </c>
      <c r="BS63">
        <v>0</v>
      </c>
      <c r="BT63">
        <f t="shared" si="22"/>
        <v>452</v>
      </c>
      <c r="BU63">
        <v>3360</v>
      </c>
      <c r="BV63">
        <f t="shared" si="23"/>
        <v>3812</v>
      </c>
      <c r="BW63">
        <v>12</v>
      </c>
      <c r="BX63">
        <f t="shared" si="24"/>
        <v>5</v>
      </c>
      <c r="BY63">
        <f t="shared" si="25"/>
        <v>317.66666666666669</v>
      </c>
      <c r="BZ63" t="s">
        <v>23</v>
      </c>
      <c r="CA63" s="6">
        <v>-20160</v>
      </c>
    </row>
    <row r="64" spans="1:79" ht="17.25" customHeight="1" x14ac:dyDescent="0.3">
      <c r="A64" s="2">
        <v>44560</v>
      </c>
      <c r="B64" t="s">
        <v>150</v>
      </c>
      <c r="C64" t="s">
        <v>151</v>
      </c>
      <c r="D64" t="s">
        <v>27</v>
      </c>
      <c r="E64" t="s">
        <v>4</v>
      </c>
      <c r="F64">
        <v>59</v>
      </c>
      <c r="G64">
        <v>0</v>
      </c>
      <c r="H64">
        <v>0</v>
      </c>
      <c r="I64">
        <v>-10</v>
      </c>
      <c r="J64">
        <f t="shared" si="0"/>
        <v>49</v>
      </c>
      <c r="K64">
        <v>0</v>
      </c>
      <c r="L64">
        <f t="shared" si="1"/>
        <v>49</v>
      </c>
      <c r="M64">
        <v>7</v>
      </c>
      <c r="N64">
        <v>1</v>
      </c>
      <c r="O64">
        <f t="shared" si="2"/>
        <v>7</v>
      </c>
      <c r="P64" t="s">
        <v>15</v>
      </c>
      <c r="Q64">
        <v>155</v>
      </c>
      <c r="R64">
        <v>0</v>
      </c>
      <c r="S64">
        <v>0</v>
      </c>
      <c r="T64">
        <v>0</v>
      </c>
      <c r="U64">
        <f t="shared" si="3"/>
        <v>155</v>
      </c>
      <c r="V64">
        <v>0</v>
      </c>
      <c r="W64">
        <f t="shared" si="4"/>
        <v>155</v>
      </c>
      <c r="X64">
        <v>3</v>
      </c>
      <c r="Y64">
        <v>2</v>
      </c>
      <c r="Z64">
        <f t="shared" si="5"/>
        <v>51.666666666666664</v>
      </c>
      <c r="AA64" t="s">
        <v>16</v>
      </c>
      <c r="AB64">
        <v>239</v>
      </c>
      <c r="AC64">
        <v>0</v>
      </c>
      <c r="AE64">
        <v>-19</v>
      </c>
      <c r="AF64">
        <f t="shared" si="6"/>
        <v>220</v>
      </c>
      <c r="AG64">
        <v>0</v>
      </c>
      <c r="AH64">
        <f t="shared" si="7"/>
        <v>220</v>
      </c>
      <c r="AI64">
        <v>16</v>
      </c>
      <c r="AJ64">
        <f t="shared" si="8"/>
        <v>6</v>
      </c>
      <c r="AK64">
        <f t="shared" si="9"/>
        <v>13.75</v>
      </c>
      <c r="AL64" t="s">
        <v>19</v>
      </c>
      <c r="AM64">
        <v>1058</v>
      </c>
      <c r="AN64">
        <v>0</v>
      </c>
      <c r="AO64">
        <v>-40</v>
      </c>
      <c r="AP64">
        <f t="shared" si="10"/>
        <v>1018</v>
      </c>
      <c r="AQ64">
        <v>300</v>
      </c>
      <c r="AR64">
        <f t="shared" si="11"/>
        <v>1318</v>
      </c>
      <c r="AS64">
        <v>13</v>
      </c>
      <c r="AT64">
        <f t="shared" si="12"/>
        <v>6</v>
      </c>
      <c r="AU64">
        <f t="shared" si="13"/>
        <v>101.38461538461539</v>
      </c>
      <c r="AV64" t="s">
        <v>20</v>
      </c>
      <c r="AW64">
        <v>178</v>
      </c>
      <c r="AX64">
        <v>0</v>
      </c>
      <c r="AY64">
        <v>0</v>
      </c>
      <c r="AZ64">
        <f t="shared" si="14"/>
        <v>178</v>
      </c>
      <c r="BA64">
        <v>0</v>
      </c>
      <c r="BB64">
        <f t="shared" si="15"/>
        <v>178</v>
      </c>
      <c r="BC64">
        <v>11</v>
      </c>
      <c r="BD64">
        <f t="shared" si="16"/>
        <v>7</v>
      </c>
      <c r="BE64">
        <f t="shared" si="17"/>
        <v>16.181818181818183</v>
      </c>
      <c r="BF64" t="s">
        <v>21</v>
      </c>
      <c r="BG64">
        <v>281</v>
      </c>
      <c r="BH64">
        <v>0</v>
      </c>
      <c r="BI64">
        <v>0</v>
      </c>
      <c r="BJ64">
        <f t="shared" si="18"/>
        <v>281</v>
      </c>
      <c r="BK64">
        <v>0</v>
      </c>
      <c r="BL64">
        <f t="shared" si="19"/>
        <v>281</v>
      </c>
      <c r="BM64">
        <v>7</v>
      </c>
      <c r="BN64">
        <f t="shared" si="20"/>
        <v>5</v>
      </c>
      <c r="BO64">
        <f t="shared" si="21"/>
        <v>40.142857142857146</v>
      </c>
      <c r="BP64" t="s">
        <v>22</v>
      </c>
      <c r="BQ64">
        <v>862</v>
      </c>
      <c r="BR64">
        <v>0</v>
      </c>
      <c r="BS64">
        <v>0</v>
      </c>
      <c r="BT64">
        <f t="shared" si="22"/>
        <v>862</v>
      </c>
      <c r="BU64">
        <v>0</v>
      </c>
      <c r="BV64">
        <f t="shared" si="23"/>
        <v>862</v>
      </c>
      <c r="BW64">
        <v>5</v>
      </c>
      <c r="BX64">
        <f t="shared" si="24"/>
        <v>5</v>
      </c>
      <c r="BY64">
        <f t="shared" si="25"/>
        <v>172.4</v>
      </c>
      <c r="BZ64" t="s">
        <v>23</v>
      </c>
      <c r="CA64" s="6">
        <v>200</v>
      </c>
    </row>
    <row r="65" spans="1:79" ht="17.25" customHeight="1" x14ac:dyDescent="0.3">
      <c r="A65" s="2">
        <v>44560</v>
      </c>
      <c r="B65" t="s">
        <v>152</v>
      </c>
      <c r="C65" t="s">
        <v>153</v>
      </c>
      <c r="D65" t="s">
        <v>27</v>
      </c>
      <c r="E65" t="s">
        <v>4</v>
      </c>
      <c r="F65">
        <v>309</v>
      </c>
      <c r="G65">
        <v>4</v>
      </c>
      <c r="H65">
        <v>0</v>
      </c>
      <c r="I65">
        <v>-29</v>
      </c>
      <c r="J65">
        <f t="shared" si="0"/>
        <v>284</v>
      </c>
      <c r="K65">
        <v>0</v>
      </c>
      <c r="L65">
        <f t="shared" si="1"/>
        <v>284</v>
      </c>
      <c r="M65">
        <v>46</v>
      </c>
      <c r="N65">
        <v>1</v>
      </c>
      <c r="O65">
        <f t="shared" si="2"/>
        <v>6.1739130434782608</v>
      </c>
      <c r="P65" t="s">
        <v>15</v>
      </c>
      <c r="Q65">
        <v>120</v>
      </c>
      <c r="R65">
        <v>0</v>
      </c>
      <c r="S65">
        <v>0</v>
      </c>
      <c r="T65">
        <v>0</v>
      </c>
      <c r="U65">
        <f t="shared" si="3"/>
        <v>120</v>
      </c>
      <c r="V65">
        <v>0</v>
      </c>
      <c r="W65">
        <f t="shared" si="4"/>
        <v>120</v>
      </c>
      <c r="X65">
        <v>8</v>
      </c>
      <c r="Y65">
        <v>2</v>
      </c>
      <c r="Z65">
        <f t="shared" si="5"/>
        <v>15</v>
      </c>
      <c r="AA65" t="s">
        <v>16</v>
      </c>
      <c r="AB65">
        <v>2019</v>
      </c>
      <c r="AC65">
        <v>0</v>
      </c>
      <c r="AE65">
        <v>-15</v>
      </c>
      <c r="AF65">
        <f t="shared" si="6"/>
        <v>2004</v>
      </c>
      <c r="AG65">
        <v>0</v>
      </c>
      <c r="AH65">
        <f t="shared" si="7"/>
        <v>2004</v>
      </c>
      <c r="AI65">
        <v>223</v>
      </c>
      <c r="AJ65">
        <f t="shared" si="8"/>
        <v>6</v>
      </c>
      <c r="AK65">
        <f t="shared" si="9"/>
        <v>8.9865470852017939</v>
      </c>
      <c r="AL65" t="s">
        <v>19</v>
      </c>
      <c r="AM65">
        <v>1177</v>
      </c>
      <c r="AN65">
        <v>270</v>
      </c>
      <c r="AO65">
        <v>-6</v>
      </c>
      <c r="AP65">
        <f t="shared" si="10"/>
        <v>1441</v>
      </c>
      <c r="AQ65">
        <v>0</v>
      </c>
      <c r="AR65">
        <f t="shared" si="11"/>
        <v>1441</v>
      </c>
      <c r="AS65">
        <v>85</v>
      </c>
      <c r="AT65">
        <f t="shared" si="12"/>
        <v>6</v>
      </c>
      <c r="AU65">
        <f t="shared" si="13"/>
        <v>16.952941176470588</v>
      </c>
      <c r="AV65" t="s">
        <v>20</v>
      </c>
      <c r="AW65">
        <v>651</v>
      </c>
      <c r="AX65">
        <v>0</v>
      </c>
      <c r="AY65">
        <v>-49</v>
      </c>
      <c r="AZ65">
        <f t="shared" si="14"/>
        <v>602</v>
      </c>
      <c r="BA65">
        <v>0</v>
      </c>
      <c r="BB65">
        <f t="shared" si="15"/>
        <v>602</v>
      </c>
      <c r="BC65">
        <v>93</v>
      </c>
      <c r="BD65">
        <f t="shared" si="16"/>
        <v>7</v>
      </c>
      <c r="BE65">
        <f t="shared" si="17"/>
        <v>6.4731182795698921</v>
      </c>
      <c r="BF65" t="s">
        <v>21</v>
      </c>
      <c r="BG65">
        <v>498</v>
      </c>
      <c r="BH65">
        <v>0</v>
      </c>
      <c r="BI65">
        <v>-21</v>
      </c>
      <c r="BJ65">
        <f t="shared" si="18"/>
        <v>477</v>
      </c>
      <c r="BK65">
        <v>0</v>
      </c>
      <c r="BL65">
        <f t="shared" si="19"/>
        <v>477</v>
      </c>
      <c r="BM65">
        <v>29</v>
      </c>
      <c r="BN65">
        <f t="shared" si="20"/>
        <v>5</v>
      </c>
      <c r="BO65">
        <f t="shared" si="21"/>
        <v>16.448275862068964</v>
      </c>
      <c r="BP65" t="s">
        <v>22</v>
      </c>
      <c r="BQ65">
        <v>197</v>
      </c>
      <c r="BR65">
        <v>0</v>
      </c>
      <c r="BS65">
        <v>-12</v>
      </c>
      <c r="BT65">
        <f t="shared" si="22"/>
        <v>185</v>
      </c>
      <c r="BU65">
        <v>0</v>
      </c>
      <c r="BV65">
        <f t="shared" si="23"/>
        <v>185</v>
      </c>
      <c r="BW65">
        <v>19</v>
      </c>
      <c r="BX65">
        <f t="shared" si="24"/>
        <v>5</v>
      </c>
      <c r="BY65">
        <f t="shared" si="25"/>
        <v>9.7368421052631575</v>
      </c>
      <c r="BZ65" t="s">
        <v>23</v>
      </c>
      <c r="CA65" s="6">
        <v>0</v>
      </c>
    </row>
    <row r="66" spans="1:79" ht="17.25" customHeight="1" x14ac:dyDescent="0.3">
      <c r="A66" s="2">
        <v>44560</v>
      </c>
      <c r="B66" t="s">
        <v>154</v>
      </c>
      <c r="C66" t="s">
        <v>155</v>
      </c>
      <c r="D66" t="s">
        <v>27</v>
      </c>
      <c r="E66" t="s">
        <v>4</v>
      </c>
      <c r="F66">
        <v>251</v>
      </c>
      <c r="G66">
        <v>0</v>
      </c>
      <c r="H66">
        <v>0</v>
      </c>
      <c r="I66">
        <v>-11</v>
      </c>
      <c r="J66">
        <f t="shared" ref="J66:J83" si="26">SUM(F66:I66)</f>
        <v>240</v>
      </c>
      <c r="K66">
        <v>0</v>
      </c>
      <c r="L66">
        <f t="shared" ref="L66:L83" si="27">SUM(J66:K66)</f>
        <v>240</v>
      </c>
      <c r="M66">
        <v>33</v>
      </c>
      <c r="N66">
        <v>1</v>
      </c>
      <c r="O66">
        <f t="shared" ref="O66:O83" si="28">IFERROR(L66/M66,0)</f>
        <v>7.2727272727272725</v>
      </c>
      <c r="P66" t="s">
        <v>15</v>
      </c>
      <c r="Q66">
        <v>181</v>
      </c>
      <c r="R66">
        <v>0</v>
      </c>
      <c r="S66">
        <v>0</v>
      </c>
      <c r="T66">
        <v>0</v>
      </c>
      <c r="U66">
        <f t="shared" ref="U66:U83" si="29">SUM(Q66:T66)</f>
        <v>181</v>
      </c>
      <c r="V66">
        <v>0</v>
      </c>
      <c r="W66">
        <f t="shared" ref="W66:W83" si="30">SUM(U66:V66)</f>
        <v>181</v>
      </c>
      <c r="X66">
        <v>5</v>
      </c>
      <c r="Y66">
        <v>2</v>
      </c>
      <c r="Z66">
        <f t="shared" ref="Z66:Z83" si="31">IFERROR(W66/X66,0)</f>
        <v>36.200000000000003</v>
      </c>
      <c r="AA66" t="s">
        <v>16</v>
      </c>
      <c r="AB66">
        <v>5120</v>
      </c>
      <c r="AC66">
        <v>0</v>
      </c>
      <c r="AE66">
        <v>-15</v>
      </c>
      <c r="AF66">
        <f t="shared" ref="AF66:AF83" si="32">SUM(AB66:AE66)</f>
        <v>5105</v>
      </c>
      <c r="AG66">
        <v>2400</v>
      </c>
      <c r="AH66">
        <f t="shared" ref="AH66:AH83" si="33">SUM(AF66:AG66)</f>
        <v>7505</v>
      </c>
      <c r="AI66">
        <v>196</v>
      </c>
      <c r="AJ66">
        <f t="shared" ref="AJ66:AJ83" si="34">4+2</f>
        <v>6</v>
      </c>
      <c r="AK66">
        <f t="shared" ref="AK66:AK83" si="35">IFERROR(AH66/AI66,0)</f>
        <v>38.29081632653061</v>
      </c>
      <c r="AL66" t="s">
        <v>19</v>
      </c>
      <c r="AM66">
        <v>2390</v>
      </c>
      <c r="AN66">
        <v>280</v>
      </c>
      <c r="AO66">
        <v>-6</v>
      </c>
      <c r="AP66">
        <f t="shared" ref="AP66:AP83" si="36">SUM(AM66:AO66)</f>
        <v>2664</v>
      </c>
      <c r="AQ66">
        <v>1440</v>
      </c>
      <c r="AR66">
        <f t="shared" ref="AR66:AR83" si="37">SUM(AP66:AQ66)</f>
        <v>4104</v>
      </c>
      <c r="AS66">
        <v>74</v>
      </c>
      <c r="AT66">
        <f t="shared" ref="AT66:AT83" si="38">4+2</f>
        <v>6</v>
      </c>
      <c r="AU66">
        <f t="shared" ref="AU66:AU81" si="39">IFERROR(AR66/AS66,0)</f>
        <v>55.45945945945946</v>
      </c>
      <c r="AV66" t="s">
        <v>20</v>
      </c>
      <c r="AW66">
        <v>967</v>
      </c>
      <c r="AX66">
        <v>0</v>
      </c>
      <c r="AY66">
        <v>-43</v>
      </c>
      <c r="AZ66">
        <f t="shared" ref="AZ66:AZ83" si="40">SUM(AW66:AY66)</f>
        <v>924</v>
      </c>
      <c r="BA66">
        <v>0</v>
      </c>
      <c r="BB66">
        <f t="shared" ref="BB66:BB83" si="41">SUM(AZ66:BA66)</f>
        <v>924</v>
      </c>
      <c r="BC66">
        <v>79</v>
      </c>
      <c r="BD66">
        <f t="shared" ref="BD66:BD83" si="42">5+2</f>
        <v>7</v>
      </c>
      <c r="BE66">
        <f t="shared" ref="BE66:BE83" si="43">IFERROR(BB66/BC66,0)</f>
        <v>11.69620253164557</v>
      </c>
      <c r="BF66" t="s">
        <v>21</v>
      </c>
      <c r="BG66">
        <v>675</v>
      </c>
      <c r="BH66">
        <v>0</v>
      </c>
      <c r="BI66">
        <v>-12</v>
      </c>
      <c r="BJ66">
        <f t="shared" ref="BJ66:BJ83" si="44">SUM(BG66:BI66)</f>
        <v>663</v>
      </c>
      <c r="BK66">
        <v>0</v>
      </c>
      <c r="BL66">
        <f t="shared" ref="BL66:BL83" si="45">SUM(BJ66:BK66)</f>
        <v>663</v>
      </c>
      <c r="BM66">
        <v>25</v>
      </c>
      <c r="BN66">
        <f t="shared" ref="BN66:BN83" si="46">3+2</f>
        <v>5</v>
      </c>
      <c r="BO66">
        <f t="shared" ref="BO66:BO83" si="47">IFERROR(BL66/BM66,0)</f>
        <v>26.52</v>
      </c>
      <c r="BP66" t="s">
        <v>22</v>
      </c>
      <c r="BQ66">
        <v>1080</v>
      </c>
      <c r="BR66">
        <v>0</v>
      </c>
      <c r="BS66">
        <v>0</v>
      </c>
      <c r="BT66">
        <f t="shared" ref="BT66:BT83" si="48">SUM(BQ66:BS66)</f>
        <v>1080</v>
      </c>
      <c r="BU66">
        <v>0</v>
      </c>
      <c r="BV66">
        <f t="shared" ref="BV66:BV83" si="49">SUM(BT66:BU66)</f>
        <v>1080</v>
      </c>
      <c r="BW66">
        <v>14</v>
      </c>
      <c r="BX66">
        <f t="shared" ref="BX66:BX83" si="50">3+2</f>
        <v>5</v>
      </c>
      <c r="BY66">
        <f t="shared" ref="BY66:BY83" si="51">IFERROR(BV66/BW66,0)</f>
        <v>77.142857142857139</v>
      </c>
      <c r="BZ66" t="s">
        <v>23</v>
      </c>
      <c r="CA66" s="6">
        <v>-8224</v>
      </c>
    </row>
    <row r="67" spans="1:79" ht="17.25" customHeight="1" x14ac:dyDescent="0.3">
      <c r="A67" s="2">
        <v>44560</v>
      </c>
      <c r="B67" t="s">
        <v>156</v>
      </c>
      <c r="C67" t="s">
        <v>157</v>
      </c>
      <c r="D67" t="s">
        <v>27</v>
      </c>
      <c r="E67" t="s">
        <v>4</v>
      </c>
      <c r="F67">
        <v>311</v>
      </c>
      <c r="G67">
        <v>0</v>
      </c>
      <c r="H67">
        <v>0</v>
      </c>
      <c r="I67">
        <v>-34</v>
      </c>
      <c r="J67">
        <f t="shared" si="26"/>
        <v>277</v>
      </c>
      <c r="K67">
        <v>0</v>
      </c>
      <c r="L67">
        <f t="shared" si="27"/>
        <v>277</v>
      </c>
      <c r="M67">
        <v>28</v>
      </c>
      <c r="N67">
        <v>1</v>
      </c>
      <c r="O67">
        <f t="shared" si="28"/>
        <v>9.8928571428571423</v>
      </c>
      <c r="P67" t="s">
        <v>15</v>
      </c>
      <c r="Q67">
        <v>202</v>
      </c>
      <c r="R67">
        <v>0</v>
      </c>
      <c r="S67">
        <v>0</v>
      </c>
      <c r="T67">
        <v>0</v>
      </c>
      <c r="U67">
        <f t="shared" si="29"/>
        <v>202</v>
      </c>
      <c r="V67">
        <v>0</v>
      </c>
      <c r="W67">
        <f t="shared" si="30"/>
        <v>202</v>
      </c>
      <c r="X67">
        <v>1</v>
      </c>
      <c r="Y67">
        <v>2</v>
      </c>
      <c r="Z67">
        <f t="shared" si="31"/>
        <v>202</v>
      </c>
      <c r="AA67" t="s">
        <v>16</v>
      </c>
      <c r="AB67">
        <v>2091</v>
      </c>
      <c r="AC67">
        <v>0</v>
      </c>
      <c r="AE67">
        <v>0</v>
      </c>
      <c r="AF67">
        <f t="shared" si="32"/>
        <v>2091</v>
      </c>
      <c r="AG67">
        <v>0</v>
      </c>
      <c r="AH67">
        <f t="shared" si="33"/>
        <v>2091</v>
      </c>
      <c r="AI67">
        <v>67</v>
      </c>
      <c r="AJ67">
        <f t="shared" si="34"/>
        <v>6</v>
      </c>
      <c r="AK67">
        <f t="shared" si="35"/>
        <v>31.208955223880597</v>
      </c>
      <c r="AL67" t="s">
        <v>19</v>
      </c>
      <c r="AM67">
        <v>1015</v>
      </c>
      <c r="AN67">
        <v>0</v>
      </c>
      <c r="AO67">
        <v>0</v>
      </c>
      <c r="AP67">
        <f t="shared" si="36"/>
        <v>1015</v>
      </c>
      <c r="AQ67">
        <v>400</v>
      </c>
      <c r="AR67">
        <f t="shared" si="37"/>
        <v>1415</v>
      </c>
      <c r="AS67">
        <v>23</v>
      </c>
      <c r="AT67">
        <f t="shared" si="38"/>
        <v>6</v>
      </c>
      <c r="AU67">
        <f t="shared" si="39"/>
        <v>61.521739130434781</v>
      </c>
      <c r="AV67" t="s">
        <v>20</v>
      </c>
      <c r="AW67">
        <v>1505</v>
      </c>
      <c r="AX67">
        <v>0</v>
      </c>
      <c r="AY67">
        <v>0</v>
      </c>
      <c r="AZ67">
        <f t="shared" si="40"/>
        <v>1505</v>
      </c>
      <c r="BA67">
        <v>0</v>
      </c>
      <c r="BB67">
        <f t="shared" si="41"/>
        <v>1505</v>
      </c>
      <c r="BC67">
        <v>35</v>
      </c>
      <c r="BD67">
        <f t="shared" si="42"/>
        <v>7</v>
      </c>
      <c r="BE67">
        <f t="shared" si="43"/>
        <v>43</v>
      </c>
      <c r="BF67" t="s">
        <v>21</v>
      </c>
      <c r="BG67">
        <v>753</v>
      </c>
      <c r="BH67">
        <v>0</v>
      </c>
      <c r="BI67">
        <v>0</v>
      </c>
      <c r="BJ67">
        <f t="shared" si="44"/>
        <v>753</v>
      </c>
      <c r="BK67">
        <v>0</v>
      </c>
      <c r="BL67">
        <f t="shared" si="45"/>
        <v>753</v>
      </c>
      <c r="BM67">
        <v>9</v>
      </c>
      <c r="BN67">
        <f t="shared" si="46"/>
        <v>5</v>
      </c>
      <c r="BO67">
        <f t="shared" si="47"/>
        <v>83.666666666666671</v>
      </c>
      <c r="BP67" t="s">
        <v>22</v>
      </c>
      <c r="BQ67">
        <v>2703</v>
      </c>
      <c r="BR67">
        <v>0</v>
      </c>
      <c r="BS67">
        <v>0</v>
      </c>
      <c r="BT67">
        <f t="shared" si="48"/>
        <v>2703</v>
      </c>
      <c r="BU67">
        <v>0</v>
      </c>
      <c r="BV67">
        <f t="shared" si="49"/>
        <v>2703</v>
      </c>
      <c r="BW67">
        <v>22</v>
      </c>
      <c r="BX67">
        <f t="shared" si="50"/>
        <v>5</v>
      </c>
      <c r="BY67">
        <f t="shared" si="51"/>
        <v>122.86363636363636</v>
      </c>
      <c r="BZ67" t="s">
        <v>23</v>
      </c>
      <c r="CA67" s="6">
        <v>1280</v>
      </c>
    </row>
    <row r="68" spans="1:79" ht="17.25" customHeight="1" x14ac:dyDescent="0.3">
      <c r="A68" s="2">
        <v>44560</v>
      </c>
      <c r="B68" t="s">
        <v>158</v>
      </c>
      <c r="C68" t="s">
        <v>159</v>
      </c>
      <c r="D68" t="s">
        <v>27</v>
      </c>
      <c r="E68" t="s">
        <v>4</v>
      </c>
      <c r="F68">
        <v>129</v>
      </c>
      <c r="G68">
        <v>0</v>
      </c>
      <c r="H68">
        <v>0</v>
      </c>
      <c r="I68">
        <v>0</v>
      </c>
      <c r="J68">
        <f t="shared" si="26"/>
        <v>129</v>
      </c>
      <c r="K68">
        <v>0</v>
      </c>
      <c r="L68">
        <f t="shared" si="27"/>
        <v>129</v>
      </c>
      <c r="M68">
        <v>2</v>
      </c>
      <c r="N68">
        <v>1</v>
      </c>
      <c r="O68">
        <f t="shared" si="28"/>
        <v>64.5</v>
      </c>
      <c r="P68" t="s">
        <v>15</v>
      </c>
      <c r="Q68">
        <v>42</v>
      </c>
      <c r="R68">
        <v>200</v>
      </c>
      <c r="S68">
        <v>0</v>
      </c>
      <c r="T68">
        <v>0</v>
      </c>
      <c r="U68">
        <f t="shared" si="29"/>
        <v>242</v>
      </c>
      <c r="V68">
        <v>0</v>
      </c>
      <c r="W68">
        <f t="shared" si="30"/>
        <v>242</v>
      </c>
      <c r="X68">
        <v>0</v>
      </c>
      <c r="Y68">
        <v>2</v>
      </c>
      <c r="Z68">
        <f t="shared" si="31"/>
        <v>0</v>
      </c>
      <c r="AA68" t="s">
        <v>16</v>
      </c>
      <c r="AB68">
        <v>1546</v>
      </c>
      <c r="AC68">
        <v>0</v>
      </c>
      <c r="AE68">
        <v>0</v>
      </c>
      <c r="AF68">
        <f t="shared" si="32"/>
        <v>1546</v>
      </c>
      <c r="AG68">
        <v>0</v>
      </c>
      <c r="AH68">
        <f t="shared" si="33"/>
        <v>1546</v>
      </c>
      <c r="AI68">
        <v>4</v>
      </c>
      <c r="AJ68">
        <f t="shared" si="34"/>
        <v>6</v>
      </c>
      <c r="AK68">
        <f t="shared" si="35"/>
        <v>386.5</v>
      </c>
      <c r="AL68" t="s">
        <v>19</v>
      </c>
      <c r="AM68">
        <v>574</v>
      </c>
      <c r="AN68">
        <v>1267</v>
      </c>
      <c r="AO68">
        <v>0</v>
      </c>
      <c r="AP68">
        <f t="shared" si="36"/>
        <v>1841</v>
      </c>
      <c r="AQ68">
        <v>0</v>
      </c>
      <c r="AR68">
        <f t="shared" si="37"/>
        <v>1841</v>
      </c>
      <c r="AS68">
        <v>1</v>
      </c>
      <c r="AT68">
        <f t="shared" si="38"/>
        <v>6</v>
      </c>
      <c r="AU68">
        <f t="shared" si="39"/>
        <v>1841</v>
      </c>
      <c r="AV68" t="s">
        <v>20</v>
      </c>
      <c r="AW68">
        <v>81</v>
      </c>
      <c r="AX68">
        <v>100</v>
      </c>
      <c r="AY68">
        <v>0</v>
      </c>
      <c r="AZ68">
        <f t="shared" si="40"/>
        <v>181</v>
      </c>
      <c r="BA68">
        <v>0</v>
      </c>
      <c r="BB68">
        <f t="shared" si="41"/>
        <v>181</v>
      </c>
      <c r="BC68">
        <v>3</v>
      </c>
      <c r="BD68">
        <f t="shared" si="42"/>
        <v>7</v>
      </c>
      <c r="BE68">
        <f t="shared" si="43"/>
        <v>60.333333333333336</v>
      </c>
      <c r="BF68" t="s">
        <v>21</v>
      </c>
      <c r="BG68">
        <v>24</v>
      </c>
      <c r="BH68">
        <v>40</v>
      </c>
      <c r="BI68">
        <v>0</v>
      </c>
      <c r="BJ68">
        <f t="shared" si="44"/>
        <v>64</v>
      </c>
      <c r="BK68">
        <v>0</v>
      </c>
      <c r="BL68">
        <f t="shared" si="45"/>
        <v>64</v>
      </c>
      <c r="BM68">
        <v>1</v>
      </c>
      <c r="BN68">
        <f t="shared" si="46"/>
        <v>5</v>
      </c>
      <c r="BO68">
        <f t="shared" si="47"/>
        <v>64</v>
      </c>
      <c r="BP68" t="s">
        <v>22</v>
      </c>
      <c r="BQ68">
        <v>24</v>
      </c>
      <c r="BR68">
        <v>200</v>
      </c>
      <c r="BS68">
        <v>0</v>
      </c>
      <c r="BT68">
        <f t="shared" si="48"/>
        <v>224</v>
      </c>
      <c r="BU68">
        <v>0</v>
      </c>
      <c r="BV68">
        <f t="shared" si="49"/>
        <v>224</v>
      </c>
      <c r="BW68">
        <v>0</v>
      </c>
      <c r="BX68">
        <f t="shared" si="50"/>
        <v>5</v>
      </c>
      <c r="BY68">
        <f t="shared" si="51"/>
        <v>0</v>
      </c>
      <c r="BZ68" t="s">
        <v>23</v>
      </c>
      <c r="CA68" s="6">
        <v>1400</v>
      </c>
    </row>
    <row r="69" spans="1:79" ht="17.25" customHeight="1" x14ac:dyDescent="0.3">
      <c r="A69" s="2">
        <v>44560</v>
      </c>
      <c r="B69" t="s">
        <v>160</v>
      </c>
      <c r="C69" t="s">
        <v>161</v>
      </c>
      <c r="D69" t="s">
        <v>27</v>
      </c>
      <c r="E69" t="s">
        <v>4</v>
      </c>
      <c r="F69">
        <v>0</v>
      </c>
      <c r="G69">
        <v>0</v>
      </c>
      <c r="H69">
        <v>0</v>
      </c>
      <c r="I69">
        <v>0</v>
      </c>
      <c r="J69">
        <f t="shared" si="26"/>
        <v>0</v>
      </c>
      <c r="K69">
        <v>0</v>
      </c>
      <c r="L69">
        <f t="shared" si="27"/>
        <v>0</v>
      </c>
      <c r="M69">
        <v>10</v>
      </c>
      <c r="N69">
        <v>1</v>
      </c>
      <c r="O69">
        <f t="shared" si="28"/>
        <v>0</v>
      </c>
      <c r="P69" t="s">
        <v>15</v>
      </c>
      <c r="Q69">
        <v>2</v>
      </c>
      <c r="R69">
        <v>0</v>
      </c>
      <c r="S69">
        <v>0</v>
      </c>
      <c r="T69">
        <v>0</v>
      </c>
      <c r="U69">
        <f t="shared" si="29"/>
        <v>2</v>
      </c>
      <c r="V69">
        <v>0</v>
      </c>
      <c r="W69">
        <f t="shared" si="30"/>
        <v>2</v>
      </c>
      <c r="X69">
        <v>1</v>
      </c>
      <c r="Y69">
        <v>2</v>
      </c>
      <c r="Z69">
        <f t="shared" si="31"/>
        <v>2</v>
      </c>
      <c r="AA69" t="s">
        <v>16</v>
      </c>
      <c r="AB69">
        <v>5</v>
      </c>
      <c r="AC69">
        <v>0</v>
      </c>
      <c r="AE69">
        <v>0</v>
      </c>
      <c r="AF69">
        <f t="shared" si="32"/>
        <v>5</v>
      </c>
      <c r="AG69">
        <v>0</v>
      </c>
      <c r="AH69">
        <f t="shared" si="33"/>
        <v>5</v>
      </c>
      <c r="AI69">
        <v>5</v>
      </c>
      <c r="AJ69">
        <f>4+2</f>
        <v>6</v>
      </c>
      <c r="AK69">
        <f t="shared" si="35"/>
        <v>1</v>
      </c>
      <c r="AL69" t="s">
        <v>19</v>
      </c>
      <c r="AM69">
        <v>8</v>
      </c>
      <c r="AN69">
        <v>0</v>
      </c>
      <c r="AO69">
        <v>0</v>
      </c>
      <c r="AP69">
        <f t="shared" si="36"/>
        <v>8</v>
      </c>
      <c r="AQ69">
        <v>0</v>
      </c>
      <c r="AR69">
        <f t="shared" si="37"/>
        <v>8</v>
      </c>
      <c r="AS69">
        <v>4</v>
      </c>
      <c r="AT69">
        <f t="shared" si="38"/>
        <v>6</v>
      </c>
      <c r="AU69">
        <f t="shared" si="39"/>
        <v>2</v>
      </c>
      <c r="AV69" t="s">
        <v>20</v>
      </c>
      <c r="AW69">
        <v>0</v>
      </c>
      <c r="AX69">
        <v>0</v>
      </c>
      <c r="AY69">
        <v>0</v>
      </c>
      <c r="AZ69">
        <f t="shared" si="40"/>
        <v>0</v>
      </c>
      <c r="BA69">
        <v>0</v>
      </c>
      <c r="BB69">
        <f t="shared" si="41"/>
        <v>0</v>
      </c>
      <c r="BC69">
        <v>7</v>
      </c>
      <c r="BD69">
        <f t="shared" si="42"/>
        <v>7</v>
      </c>
      <c r="BE69">
        <f t="shared" si="43"/>
        <v>0</v>
      </c>
      <c r="BF69" t="s">
        <v>21</v>
      </c>
      <c r="BG69">
        <v>0</v>
      </c>
      <c r="BH69">
        <v>0</v>
      </c>
      <c r="BI69">
        <v>0</v>
      </c>
      <c r="BJ69">
        <f t="shared" si="44"/>
        <v>0</v>
      </c>
      <c r="BK69">
        <v>0</v>
      </c>
      <c r="BL69">
        <f t="shared" si="45"/>
        <v>0</v>
      </c>
      <c r="BM69">
        <v>4</v>
      </c>
      <c r="BN69">
        <f t="shared" si="46"/>
        <v>5</v>
      </c>
      <c r="BO69">
        <f t="shared" si="47"/>
        <v>0</v>
      </c>
      <c r="BP69" t="s">
        <v>22</v>
      </c>
      <c r="BQ69">
        <v>6</v>
      </c>
      <c r="BR69">
        <v>0</v>
      </c>
      <c r="BS69">
        <v>0</v>
      </c>
      <c r="BT69">
        <f t="shared" si="48"/>
        <v>6</v>
      </c>
      <c r="BU69">
        <v>0</v>
      </c>
      <c r="BV69">
        <f t="shared" si="49"/>
        <v>6</v>
      </c>
      <c r="BW69">
        <v>9</v>
      </c>
      <c r="BX69">
        <f t="shared" si="50"/>
        <v>5</v>
      </c>
      <c r="BY69">
        <f t="shared" si="51"/>
        <v>0.66666666666666663</v>
      </c>
      <c r="BZ69" t="s">
        <v>23</v>
      </c>
      <c r="CA69" s="6">
        <v>0</v>
      </c>
    </row>
    <row r="70" spans="1:79" ht="17.25" customHeight="1" x14ac:dyDescent="0.3">
      <c r="A70" s="2">
        <v>44560</v>
      </c>
      <c r="B70" t="s">
        <v>162</v>
      </c>
      <c r="C70" t="s">
        <v>163</v>
      </c>
      <c r="D70" t="s">
        <v>27</v>
      </c>
      <c r="E70" t="s">
        <v>4</v>
      </c>
      <c r="F70">
        <v>226</v>
      </c>
      <c r="G70">
        <v>0</v>
      </c>
      <c r="H70">
        <v>0</v>
      </c>
      <c r="I70">
        <v>-13</v>
      </c>
      <c r="J70">
        <f t="shared" si="26"/>
        <v>213</v>
      </c>
      <c r="K70">
        <v>0</v>
      </c>
      <c r="L70">
        <f t="shared" si="27"/>
        <v>213</v>
      </c>
      <c r="M70">
        <v>3</v>
      </c>
      <c r="N70">
        <v>1</v>
      </c>
      <c r="O70">
        <f t="shared" si="28"/>
        <v>71</v>
      </c>
      <c r="P70" t="s">
        <v>15</v>
      </c>
      <c r="Q70">
        <v>90</v>
      </c>
      <c r="R70">
        <v>0</v>
      </c>
      <c r="S70">
        <v>0</v>
      </c>
      <c r="T70">
        <v>0</v>
      </c>
      <c r="U70">
        <f t="shared" si="29"/>
        <v>90</v>
      </c>
      <c r="V70">
        <v>0</v>
      </c>
      <c r="W70">
        <f t="shared" si="30"/>
        <v>90</v>
      </c>
      <c r="X70">
        <v>1</v>
      </c>
      <c r="Y70">
        <v>2</v>
      </c>
      <c r="Z70">
        <f t="shared" si="31"/>
        <v>90</v>
      </c>
      <c r="AA70" t="s">
        <v>16</v>
      </c>
      <c r="AB70">
        <v>127</v>
      </c>
      <c r="AC70">
        <v>0</v>
      </c>
      <c r="AE70">
        <v>188</v>
      </c>
      <c r="AF70">
        <f t="shared" si="32"/>
        <v>315</v>
      </c>
      <c r="AG70">
        <v>0</v>
      </c>
      <c r="AH70">
        <f t="shared" si="33"/>
        <v>315</v>
      </c>
      <c r="AI70">
        <v>13</v>
      </c>
      <c r="AJ70">
        <f t="shared" si="34"/>
        <v>6</v>
      </c>
      <c r="AK70">
        <f t="shared" si="35"/>
        <v>24.23076923076923</v>
      </c>
      <c r="AL70" t="s">
        <v>19</v>
      </c>
      <c r="AM70">
        <v>69</v>
      </c>
      <c r="AN70">
        <v>0</v>
      </c>
      <c r="AO70">
        <v>0</v>
      </c>
      <c r="AP70">
        <f t="shared" si="36"/>
        <v>69</v>
      </c>
      <c r="AQ70">
        <v>0</v>
      </c>
      <c r="AR70">
        <f t="shared" si="37"/>
        <v>69</v>
      </c>
      <c r="AS70">
        <v>2</v>
      </c>
      <c r="AT70">
        <f t="shared" si="38"/>
        <v>6</v>
      </c>
      <c r="AU70">
        <f t="shared" si="39"/>
        <v>34.5</v>
      </c>
      <c r="AV70" t="s">
        <v>20</v>
      </c>
      <c r="AW70">
        <v>0</v>
      </c>
      <c r="AX70">
        <v>0</v>
      </c>
      <c r="AY70">
        <v>0</v>
      </c>
      <c r="AZ70">
        <f t="shared" si="40"/>
        <v>0</v>
      </c>
      <c r="BA70">
        <v>0</v>
      </c>
      <c r="BB70">
        <f t="shared" si="41"/>
        <v>0</v>
      </c>
      <c r="BC70">
        <v>2</v>
      </c>
      <c r="BD70">
        <f t="shared" si="42"/>
        <v>7</v>
      </c>
      <c r="BE70">
        <f t="shared" si="43"/>
        <v>0</v>
      </c>
      <c r="BF70" t="s">
        <v>21</v>
      </c>
      <c r="BG70">
        <v>169</v>
      </c>
      <c r="BH70">
        <v>0</v>
      </c>
      <c r="BI70">
        <v>-1</v>
      </c>
      <c r="BJ70">
        <f t="shared" si="44"/>
        <v>168</v>
      </c>
      <c r="BK70">
        <v>0</v>
      </c>
      <c r="BL70">
        <f t="shared" si="45"/>
        <v>168</v>
      </c>
      <c r="BM70">
        <v>1</v>
      </c>
      <c r="BN70">
        <f t="shared" si="46"/>
        <v>5</v>
      </c>
      <c r="BO70">
        <f t="shared" si="47"/>
        <v>168</v>
      </c>
      <c r="BP70" t="s">
        <v>22</v>
      </c>
      <c r="BQ70">
        <v>559</v>
      </c>
      <c r="BR70">
        <v>0</v>
      </c>
      <c r="BS70">
        <v>0</v>
      </c>
      <c r="BT70">
        <f t="shared" si="48"/>
        <v>559</v>
      </c>
      <c r="BU70">
        <v>0</v>
      </c>
      <c r="BV70">
        <f t="shared" si="49"/>
        <v>559</v>
      </c>
      <c r="BW70">
        <v>3</v>
      </c>
      <c r="BX70">
        <f t="shared" si="50"/>
        <v>5</v>
      </c>
      <c r="BY70">
        <f t="shared" si="51"/>
        <v>186.33333333333334</v>
      </c>
      <c r="BZ70" t="s">
        <v>23</v>
      </c>
      <c r="CA70" s="6">
        <v>56</v>
      </c>
    </row>
    <row r="71" spans="1:79" ht="17.25" customHeight="1" x14ac:dyDescent="0.3">
      <c r="A71" s="2">
        <v>44560</v>
      </c>
      <c r="B71" t="s">
        <v>164</v>
      </c>
      <c r="C71" t="s">
        <v>165</v>
      </c>
      <c r="D71" t="s">
        <v>27</v>
      </c>
      <c r="E71" t="s">
        <v>4</v>
      </c>
      <c r="F71">
        <v>219</v>
      </c>
      <c r="G71">
        <v>0</v>
      </c>
      <c r="H71">
        <v>0</v>
      </c>
      <c r="I71">
        <v>-3</v>
      </c>
      <c r="J71">
        <f t="shared" si="26"/>
        <v>216</v>
      </c>
      <c r="K71">
        <v>0</v>
      </c>
      <c r="L71">
        <f t="shared" si="27"/>
        <v>216</v>
      </c>
      <c r="M71">
        <v>7</v>
      </c>
      <c r="N71">
        <v>1</v>
      </c>
      <c r="O71">
        <f t="shared" si="28"/>
        <v>30.857142857142858</v>
      </c>
      <c r="P71" t="s">
        <v>15</v>
      </c>
      <c r="Q71">
        <v>109</v>
      </c>
      <c r="R71">
        <v>0</v>
      </c>
      <c r="S71">
        <v>0</v>
      </c>
      <c r="T71">
        <v>0</v>
      </c>
      <c r="U71">
        <f t="shared" si="29"/>
        <v>109</v>
      </c>
      <c r="V71">
        <v>0</v>
      </c>
      <c r="W71">
        <f t="shared" si="30"/>
        <v>109</v>
      </c>
      <c r="X71">
        <v>2</v>
      </c>
      <c r="Y71">
        <v>2</v>
      </c>
      <c r="Z71">
        <f t="shared" si="31"/>
        <v>54.5</v>
      </c>
      <c r="AA71" t="s">
        <v>16</v>
      </c>
      <c r="AB71">
        <v>169</v>
      </c>
      <c r="AC71">
        <v>0</v>
      </c>
      <c r="AE71">
        <v>22</v>
      </c>
      <c r="AF71">
        <f t="shared" si="32"/>
        <v>191</v>
      </c>
      <c r="AG71">
        <v>300</v>
      </c>
      <c r="AH71">
        <f t="shared" si="33"/>
        <v>491</v>
      </c>
      <c r="AI71">
        <v>3</v>
      </c>
      <c r="AJ71">
        <f t="shared" si="34"/>
        <v>6</v>
      </c>
      <c r="AK71">
        <f t="shared" si="35"/>
        <v>163.66666666666666</v>
      </c>
      <c r="AL71" t="s">
        <v>19</v>
      </c>
      <c r="AM71">
        <v>191</v>
      </c>
      <c r="AN71">
        <v>0</v>
      </c>
      <c r="AO71">
        <v>0</v>
      </c>
      <c r="AP71">
        <f t="shared" si="36"/>
        <v>191</v>
      </c>
      <c r="AQ71">
        <v>0</v>
      </c>
      <c r="AR71">
        <f t="shared" si="37"/>
        <v>191</v>
      </c>
      <c r="AS71">
        <v>1</v>
      </c>
      <c r="AT71">
        <f t="shared" si="38"/>
        <v>6</v>
      </c>
      <c r="AU71">
        <f t="shared" si="39"/>
        <v>191</v>
      </c>
      <c r="AV71" t="s">
        <v>20</v>
      </c>
      <c r="AW71">
        <v>1666</v>
      </c>
      <c r="AX71">
        <v>0</v>
      </c>
      <c r="AY71">
        <v>0</v>
      </c>
      <c r="AZ71">
        <f t="shared" si="40"/>
        <v>1666</v>
      </c>
      <c r="BA71">
        <v>0</v>
      </c>
      <c r="BB71">
        <f t="shared" si="41"/>
        <v>1666</v>
      </c>
      <c r="BC71">
        <v>1</v>
      </c>
      <c r="BD71">
        <f t="shared" si="42"/>
        <v>7</v>
      </c>
      <c r="BE71">
        <f t="shared" si="43"/>
        <v>1666</v>
      </c>
      <c r="BF71" t="s">
        <v>21</v>
      </c>
      <c r="BG71">
        <v>234</v>
      </c>
      <c r="BH71">
        <v>0</v>
      </c>
      <c r="BI71">
        <v>-1</v>
      </c>
      <c r="BJ71">
        <f t="shared" si="44"/>
        <v>233</v>
      </c>
      <c r="BK71">
        <v>0</v>
      </c>
      <c r="BL71">
        <f t="shared" si="45"/>
        <v>233</v>
      </c>
      <c r="BM71">
        <v>1</v>
      </c>
      <c r="BN71">
        <f t="shared" si="46"/>
        <v>5</v>
      </c>
      <c r="BO71">
        <f t="shared" si="47"/>
        <v>233</v>
      </c>
      <c r="BP71" t="s">
        <v>22</v>
      </c>
      <c r="BQ71">
        <v>287</v>
      </c>
      <c r="BR71">
        <v>0</v>
      </c>
      <c r="BS71">
        <v>0</v>
      </c>
      <c r="BT71">
        <f t="shared" si="48"/>
        <v>287</v>
      </c>
      <c r="BU71">
        <v>0</v>
      </c>
      <c r="BV71">
        <f t="shared" si="49"/>
        <v>287</v>
      </c>
      <c r="BW71">
        <v>4</v>
      </c>
      <c r="BX71">
        <f t="shared" si="50"/>
        <v>5</v>
      </c>
      <c r="BY71">
        <f t="shared" si="51"/>
        <v>71.75</v>
      </c>
      <c r="BZ71" t="s">
        <v>23</v>
      </c>
      <c r="CA71" s="6">
        <v>-2384</v>
      </c>
    </row>
    <row r="72" spans="1:79" ht="17.25" customHeight="1" x14ac:dyDescent="0.3">
      <c r="A72" s="2">
        <v>44560</v>
      </c>
      <c r="B72" t="s">
        <v>166</v>
      </c>
      <c r="C72" t="s">
        <v>167</v>
      </c>
      <c r="D72" t="s">
        <v>27</v>
      </c>
      <c r="E72" t="s">
        <v>4</v>
      </c>
      <c r="F72">
        <v>481</v>
      </c>
      <c r="G72">
        <v>720</v>
      </c>
      <c r="H72">
        <v>0</v>
      </c>
      <c r="I72">
        <v>0</v>
      </c>
      <c r="J72">
        <f t="shared" si="26"/>
        <v>1201</v>
      </c>
      <c r="K72">
        <v>0</v>
      </c>
      <c r="L72">
        <f t="shared" si="27"/>
        <v>1201</v>
      </c>
      <c r="M72">
        <v>64</v>
      </c>
      <c r="N72">
        <v>1</v>
      </c>
      <c r="O72">
        <f t="shared" si="28"/>
        <v>18.765625</v>
      </c>
      <c r="P72" t="s">
        <v>15</v>
      </c>
      <c r="Q72">
        <v>30</v>
      </c>
      <c r="R72">
        <v>0</v>
      </c>
      <c r="S72">
        <v>0</v>
      </c>
      <c r="T72">
        <v>0</v>
      </c>
      <c r="U72">
        <f t="shared" si="29"/>
        <v>30</v>
      </c>
      <c r="V72">
        <v>0</v>
      </c>
      <c r="W72">
        <f t="shared" si="30"/>
        <v>30</v>
      </c>
      <c r="X72">
        <v>1</v>
      </c>
      <c r="Y72">
        <v>2</v>
      </c>
      <c r="Z72">
        <f t="shared" si="31"/>
        <v>30</v>
      </c>
      <c r="AA72" t="s">
        <v>16</v>
      </c>
      <c r="AB72">
        <v>5210</v>
      </c>
      <c r="AC72">
        <v>0</v>
      </c>
      <c r="AE72">
        <v>0</v>
      </c>
      <c r="AF72">
        <f t="shared" si="32"/>
        <v>5210</v>
      </c>
      <c r="AG72">
        <v>0</v>
      </c>
      <c r="AH72">
        <f t="shared" si="33"/>
        <v>5210</v>
      </c>
      <c r="AI72">
        <v>28</v>
      </c>
      <c r="AJ72">
        <f t="shared" si="34"/>
        <v>6</v>
      </c>
      <c r="AK72">
        <f t="shared" si="35"/>
        <v>186.07142857142858</v>
      </c>
      <c r="AL72" t="s">
        <v>19</v>
      </c>
      <c r="AM72">
        <v>396</v>
      </c>
      <c r="AN72">
        <v>520</v>
      </c>
      <c r="AO72">
        <v>0</v>
      </c>
      <c r="AP72">
        <f t="shared" si="36"/>
        <v>916</v>
      </c>
      <c r="AQ72">
        <v>600</v>
      </c>
      <c r="AR72">
        <f t="shared" si="37"/>
        <v>1516</v>
      </c>
      <c r="AS72">
        <v>30</v>
      </c>
      <c r="AT72">
        <f t="shared" si="38"/>
        <v>6</v>
      </c>
      <c r="AU72">
        <f t="shared" si="39"/>
        <v>50.533333333333331</v>
      </c>
      <c r="AV72" t="s">
        <v>20</v>
      </c>
      <c r="AW72">
        <v>0</v>
      </c>
      <c r="AX72">
        <v>220</v>
      </c>
      <c r="AY72">
        <v>0</v>
      </c>
      <c r="AZ72">
        <f t="shared" si="40"/>
        <v>220</v>
      </c>
      <c r="BA72">
        <v>0</v>
      </c>
      <c r="BB72">
        <f t="shared" si="41"/>
        <v>220</v>
      </c>
      <c r="BC72">
        <v>2</v>
      </c>
      <c r="BD72">
        <f t="shared" si="42"/>
        <v>7</v>
      </c>
      <c r="BE72">
        <f t="shared" si="43"/>
        <v>110</v>
      </c>
      <c r="BF72" t="s">
        <v>21</v>
      </c>
      <c r="BG72">
        <v>215</v>
      </c>
      <c r="BH72">
        <v>1500</v>
      </c>
      <c r="BI72">
        <v>0</v>
      </c>
      <c r="BJ72">
        <f t="shared" si="44"/>
        <v>1715</v>
      </c>
      <c r="BK72">
        <v>0</v>
      </c>
      <c r="BL72">
        <f t="shared" si="45"/>
        <v>1715</v>
      </c>
      <c r="BM72">
        <v>6</v>
      </c>
      <c r="BN72">
        <f t="shared" si="46"/>
        <v>5</v>
      </c>
      <c r="BO72">
        <f t="shared" si="47"/>
        <v>285.83333333333331</v>
      </c>
      <c r="BP72" t="s">
        <v>22</v>
      </c>
      <c r="BQ72">
        <v>138</v>
      </c>
      <c r="BR72">
        <v>1050</v>
      </c>
      <c r="BS72">
        <v>0</v>
      </c>
      <c r="BT72">
        <f t="shared" si="48"/>
        <v>1188</v>
      </c>
      <c r="BU72">
        <v>0</v>
      </c>
      <c r="BV72">
        <f t="shared" si="49"/>
        <v>1188</v>
      </c>
      <c r="BW72">
        <v>10</v>
      </c>
      <c r="BX72">
        <f t="shared" si="50"/>
        <v>5</v>
      </c>
      <c r="BY72">
        <f t="shared" si="51"/>
        <v>118.8</v>
      </c>
      <c r="BZ72" t="s">
        <v>23</v>
      </c>
      <c r="CA72" s="6">
        <v>-8500</v>
      </c>
    </row>
    <row r="73" spans="1:79" ht="17.25" customHeight="1" x14ac:dyDescent="0.3">
      <c r="A73" s="2">
        <v>44560</v>
      </c>
      <c r="B73" t="s">
        <v>168</v>
      </c>
      <c r="C73" t="s">
        <v>169</v>
      </c>
      <c r="D73" t="s">
        <v>27</v>
      </c>
      <c r="E73" t="s">
        <v>4</v>
      </c>
      <c r="F73">
        <v>384</v>
      </c>
      <c r="G73">
        <v>0</v>
      </c>
      <c r="H73">
        <v>0</v>
      </c>
      <c r="I73">
        <v>0</v>
      </c>
      <c r="J73">
        <f t="shared" si="26"/>
        <v>384</v>
      </c>
      <c r="K73">
        <v>0</v>
      </c>
      <c r="L73">
        <f t="shared" si="27"/>
        <v>384</v>
      </c>
      <c r="M73">
        <v>3</v>
      </c>
      <c r="N73">
        <v>1</v>
      </c>
      <c r="O73">
        <f t="shared" si="28"/>
        <v>128</v>
      </c>
      <c r="P73" t="s">
        <v>15</v>
      </c>
      <c r="Q73">
        <v>247</v>
      </c>
      <c r="R73">
        <v>0</v>
      </c>
      <c r="S73">
        <v>0</v>
      </c>
      <c r="T73">
        <v>0</v>
      </c>
      <c r="U73">
        <f t="shared" si="29"/>
        <v>247</v>
      </c>
      <c r="V73">
        <v>0</v>
      </c>
      <c r="W73">
        <f t="shared" si="30"/>
        <v>247</v>
      </c>
      <c r="X73">
        <v>1</v>
      </c>
      <c r="Y73">
        <v>2</v>
      </c>
      <c r="Z73">
        <f t="shared" si="31"/>
        <v>247</v>
      </c>
      <c r="AA73" t="s">
        <v>16</v>
      </c>
      <c r="AB73">
        <v>548</v>
      </c>
      <c r="AC73">
        <v>0</v>
      </c>
      <c r="AE73">
        <v>0</v>
      </c>
      <c r="AF73">
        <f t="shared" si="32"/>
        <v>548</v>
      </c>
      <c r="AG73">
        <v>0</v>
      </c>
      <c r="AH73">
        <f t="shared" si="33"/>
        <v>548</v>
      </c>
      <c r="AI73">
        <v>4</v>
      </c>
      <c r="AJ73">
        <f t="shared" si="34"/>
        <v>6</v>
      </c>
      <c r="AK73">
        <f t="shared" si="35"/>
        <v>137</v>
      </c>
      <c r="AL73" t="s">
        <v>19</v>
      </c>
      <c r="AM73">
        <v>264</v>
      </c>
      <c r="AN73">
        <v>710</v>
      </c>
      <c r="AO73">
        <v>0</v>
      </c>
      <c r="AP73">
        <f t="shared" si="36"/>
        <v>974</v>
      </c>
      <c r="AQ73">
        <v>0</v>
      </c>
      <c r="AR73">
        <f t="shared" si="37"/>
        <v>974</v>
      </c>
      <c r="AS73">
        <v>4</v>
      </c>
      <c r="AT73">
        <f t="shared" si="38"/>
        <v>6</v>
      </c>
      <c r="AU73">
        <f t="shared" si="39"/>
        <v>243.5</v>
      </c>
      <c r="AV73" t="s">
        <v>20</v>
      </c>
      <c r="AW73">
        <v>176</v>
      </c>
      <c r="AX73">
        <v>30</v>
      </c>
      <c r="AY73">
        <v>-5</v>
      </c>
      <c r="AZ73">
        <f t="shared" si="40"/>
        <v>201</v>
      </c>
      <c r="BA73">
        <v>0</v>
      </c>
      <c r="BB73">
        <f t="shared" si="41"/>
        <v>201</v>
      </c>
      <c r="BC73">
        <v>1</v>
      </c>
      <c r="BD73">
        <f t="shared" si="42"/>
        <v>7</v>
      </c>
      <c r="BE73">
        <f t="shared" si="43"/>
        <v>201</v>
      </c>
      <c r="BF73" t="s">
        <v>21</v>
      </c>
      <c r="BG73">
        <v>565</v>
      </c>
      <c r="BH73">
        <v>380</v>
      </c>
      <c r="BI73">
        <v>0</v>
      </c>
      <c r="BJ73">
        <f t="shared" si="44"/>
        <v>945</v>
      </c>
      <c r="BK73">
        <v>0</v>
      </c>
      <c r="BL73">
        <f t="shared" si="45"/>
        <v>945</v>
      </c>
      <c r="BM73">
        <v>0</v>
      </c>
      <c r="BN73">
        <f t="shared" si="46"/>
        <v>5</v>
      </c>
      <c r="BO73">
        <f t="shared" si="47"/>
        <v>0</v>
      </c>
      <c r="BP73" t="s">
        <v>22</v>
      </c>
      <c r="BQ73">
        <v>118</v>
      </c>
      <c r="BR73">
        <v>250</v>
      </c>
      <c r="BS73">
        <v>0</v>
      </c>
      <c r="BT73">
        <f t="shared" si="48"/>
        <v>368</v>
      </c>
      <c r="BU73">
        <v>0</v>
      </c>
      <c r="BV73">
        <f t="shared" si="49"/>
        <v>368</v>
      </c>
      <c r="BW73">
        <v>2</v>
      </c>
      <c r="BX73">
        <f t="shared" si="50"/>
        <v>5</v>
      </c>
      <c r="BY73">
        <f t="shared" si="51"/>
        <v>184</v>
      </c>
      <c r="BZ73" t="s">
        <v>23</v>
      </c>
      <c r="CA73" s="6">
        <v>1500</v>
      </c>
    </row>
    <row r="74" spans="1:79" ht="17.25" customHeight="1" x14ac:dyDescent="0.3">
      <c r="A74" s="2">
        <v>44560</v>
      </c>
      <c r="B74" t="s">
        <v>170</v>
      </c>
      <c r="C74" t="s">
        <v>171</v>
      </c>
      <c r="D74" t="s">
        <v>27</v>
      </c>
      <c r="E74" t="s">
        <v>4</v>
      </c>
      <c r="F74">
        <v>78</v>
      </c>
      <c r="G74">
        <v>0</v>
      </c>
      <c r="H74">
        <v>0</v>
      </c>
      <c r="I74">
        <v>-3</v>
      </c>
      <c r="J74">
        <f t="shared" si="26"/>
        <v>75</v>
      </c>
      <c r="K74">
        <v>0</v>
      </c>
      <c r="L74">
        <f t="shared" si="27"/>
        <v>75</v>
      </c>
      <c r="M74">
        <v>2</v>
      </c>
      <c r="N74">
        <v>1</v>
      </c>
      <c r="O74">
        <f t="shared" si="28"/>
        <v>37.5</v>
      </c>
      <c r="P74" t="s">
        <v>15</v>
      </c>
      <c r="Q74">
        <v>117</v>
      </c>
      <c r="R74">
        <v>0</v>
      </c>
      <c r="S74">
        <v>0</v>
      </c>
      <c r="T74">
        <v>0</v>
      </c>
      <c r="U74">
        <f t="shared" si="29"/>
        <v>117</v>
      </c>
      <c r="V74">
        <v>0</v>
      </c>
      <c r="W74">
        <f t="shared" si="30"/>
        <v>117</v>
      </c>
      <c r="X74">
        <v>0</v>
      </c>
      <c r="Y74">
        <v>2</v>
      </c>
      <c r="Z74">
        <f t="shared" si="31"/>
        <v>0</v>
      </c>
      <c r="AA74" t="s">
        <v>16</v>
      </c>
      <c r="AB74">
        <v>193</v>
      </c>
      <c r="AC74">
        <v>0</v>
      </c>
      <c r="AE74">
        <v>0</v>
      </c>
      <c r="AF74">
        <f t="shared" si="32"/>
        <v>193</v>
      </c>
      <c r="AG74">
        <v>0</v>
      </c>
      <c r="AH74">
        <f t="shared" si="33"/>
        <v>193</v>
      </c>
      <c r="AI74">
        <v>4</v>
      </c>
      <c r="AJ74">
        <f t="shared" si="34"/>
        <v>6</v>
      </c>
      <c r="AK74">
        <f t="shared" si="35"/>
        <v>48.25</v>
      </c>
      <c r="AL74" t="s">
        <v>19</v>
      </c>
      <c r="AM74">
        <v>920</v>
      </c>
      <c r="AN74">
        <v>0</v>
      </c>
      <c r="AO74">
        <v>0</v>
      </c>
      <c r="AP74">
        <f t="shared" si="36"/>
        <v>920</v>
      </c>
      <c r="AQ74">
        <v>0</v>
      </c>
      <c r="AR74">
        <f t="shared" si="37"/>
        <v>920</v>
      </c>
      <c r="AS74">
        <v>2</v>
      </c>
      <c r="AT74">
        <f t="shared" si="38"/>
        <v>6</v>
      </c>
      <c r="AU74">
        <f t="shared" si="39"/>
        <v>460</v>
      </c>
      <c r="AV74" t="s">
        <v>20</v>
      </c>
      <c r="AW74">
        <v>103</v>
      </c>
      <c r="AX74">
        <v>0</v>
      </c>
      <c r="AY74">
        <v>-12</v>
      </c>
      <c r="AZ74">
        <f t="shared" si="40"/>
        <v>91</v>
      </c>
      <c r="BA74">
        <v>0</v>
      </c>
      <c r="BB74">
        <f t="shared" si="41"/>
        <v>91</v>
      </c>
      <c r="BC74">
        <v>3</v>
      </c>
      <c r="BD74">
        <f t="shared" si="42"/>
        <v>7</v>
      </c>
      <c r="BE74">
        <f t="shared" si="43"/>
        <v>30.333333333333332</v>
      </c>
      <c r="BF74" t="s">
        <v>21</v>
      </c>
      <c r="BG74">
        <v>414</v>
      </c>
      <c r="BH74">
        <v>0</v>
      </c>
      <c r="BI74">
        <v>0</v>
      </c>
      <c r="BJ74">
        <f t="shared" si="44"/>
        <v>414</v>
      </c>
      <c r="BK74">
        <v>0</v>
      </c>
      <c r="BL74">
        <f t="shared" si="45"/>
        <v>414</v>
      </c>
      <c r="BM74">
        <v>1</v>
      </c>
      <c r="BN74">
        <f t="shared" si="46"/>
        <v>5</v>
      </c>
      <c r="BO74">
        <f t="shared" si="47"/>
        <v>414</v>
      </c>
      <c r="BP74" t="s">
        <v>22</v>
      </c>
      <c r="BQ74">
        <v>769</v>
      </c>
      <c r="BR74">
        <v>0</v>
      </c>
      <c r="BS74">
        <v>0</v>
      </c>
      <c r="BT74">
        <f t="shared" si="48"/>
        <v>769</v>
      </c>
      <c r="BU74">
        <v>0</v>
      </c>
      <c r="BV74">
        <f t="shared" si="49"/>
        <v>769</v>
      </c>
      <c r="BW74">
        <v>2</v>
      </c>
      <c r="BX74">
        <f t="shared" si="50"/>
        <v>5</v>
      </c>
      <c r="BY74">
        <f t="shared" si="51"/>
        <v>384.5</v>
      </c>
      <c r="BZ74" t="s">
        <v>23</v>
      </c>
      <c r="CA74" s="6">
        <v>4200</v>
      </c>
    </row>
    <row r="75" spans="1:79" ht="17.25" customHeight="1" x14ac:dyDescent="0.3">
      <c r="A75" s="2">
        <v>44560</v>
      </c>
      <c r="B75" t="s">
        <v>172</v>
      </c>
      <c r="C75" t="s">
        <v>173</v>
      </c>
      <c r="D75" t="s">
        <v>27</v>
      </c>
      <c r="E75" t="s">
        <v>4</v>
      </c>
      <c r="F75">
        <v>330</v>
      </c>
      <c r="G75">
        <v>0</v>
      </c>
      <c r="H75">
        <v>0</v>
      </c>
      <c r="I75">
        <v>0</v>
      </c>
      <c r="J75">
        <f t="shared" si="26"/>
        <v>330</v>
      </c>
      <c r="K75">
        <v>0</v>
      </c>
      <c r="L75">
        <f t="shared" si="27"/>
        <v>330</v>
      </c>
      <c r="M75">
        <v>6</v>
      </c>
      <c r="N75">
        <v>1</v>
      </c>
      <c r="O75">
        <f t="shared" si="28"/>
        <v>55</v>
      </c>
      <c r="P75" t="s">
        <v>15</v>
      </c>
      <c r="Q75">
        <v>196</v>
      </c>
      <c r="R75">
        <v>0</v>
      </c>
      <c r="S75">
        <v>0</v>
      </c>
      <c r="T75">
        <v>0</v>
      </c>
      <c r="U75">
        <f t="shared" si="29"/>
        <v>196</v>
      </c>
      <c r="V75">
        <v>0</v>
      </c>
      <c r="W75">
        <f t="shared" si="30"/>
        <v>196</v>
      </c>
      <c r="X75">
        <v>2</v>
      </c>
      <c r="Y75">
        <v>2</v>
      </c>
      <c r="Z75">
        <f t="shared" si="31"/>
        <v>98</v>
      </c>
      <c r="AA75" t="s">
        <v>16</v>
      </c>
      <c r="AB75">
        <v>1525</v>
      </c>
      <c r="AC75">
        <v>0</v>
      </c>
      <c r="AE75">
        <v>-23</v>
      </c>
      <c r="AF75">
        <f t="shared" si="32"/>
        <v>1502</v>
      </c>
      <c r="AG75">
        <v>0</v>
      </c>
      <c r="AH75">
        <f t="shared" si="33"/>
        <v>1502</v>
      </c>
      <c r="AI75">
        <v>2</v>
      </c>
      <c r="AJ75">
        <f t="shared" si="34"/>
        <v>6</v>
      </c>
      <c r="AK75">
        <f t="shared" si="35"/>
        <v>751</v>
      </c>
      <c r="AL75" t="s">
        <v>19</v>
      </c>
      <c r="AM75">
        <v>874</v>
      </c>
      <c r="AN75">
        <v>0</v>
      </c>
      <c r="AO75">
        <v>0</v>
      </c>
      <c r="AP75">
        <f t="shared" si="36"/>
        <v>874</v>
      </c>
      <c r="AQ75">
        <v>0</v>
      </c>
      <c r="AR75">
        <f t="shared" si="37"/>
        <v>874</v>
      </c>
      <c r="AS75">
        <v>10</v>
      </c>
      <c r="AT75">
        <f t="shared" si="38"/>
        <v>6</v>
      </c>
      <c r="AU75">
        <f t="shared" si="39"/>
        <v>87.4</v>
      </c>
      <c r="AV75" t="s">
        <v>20</v>
      </c>
      <c r="AW75">
        <v>113</v>
      </c>
      <c r="AX75">
        <v>15</v>
      </c>
      <c r="AY75">
        <v>0</v>
      </c>
      <c r="AZ75">
        <f t="shared" si="40"/>
        <v>128</v>
      </c>
      <c r="BA75">
        <v>0</v>
      </c>
      <c r="BB75">
        <f t="shared" si="41"/>
        <v>128</v>
      </c>
      <c r="BC75">
        <v>1</v>
      </c>
      <c r="BD75">
        <f t="shared" si="42"/>
        <v>7</v>
      </c>
      <c r="BE75">
        <f t="shared" si="43"/>
        <v>128</v>
      </c>
      <c r="BF75" t="s">
        <v>21</v>
      </c>
      <c r="BG75">
        <v>511</v>
      </c>
      <c r="BH75">
        <v>0</v>
      </c>
      <c r="BI75">
        <v>0</v>
      </c>
      <c r="BJ75">
        <f t="shared" si="44"/>
        <v>511</v>
      </c>
      <c r="BK75">
        <v>0</v>
      </c>
      <c r="BL75">
        <f t="shared" si="45"/>
        <v>511</v>
      </c>
      <c r="BM75">
        <v>2</v>
      </c>
      <c r="BN75">
        <f t="shared" si="46"/>
        <v>5</v>
      </c>
      <c r="BO75">
        <f t="shared" si="47"/>
        <v>255.5</v>
      </c>
      <c r="BP75" t="s">
        <v>22</v>
      </c>
      <c r="BQ75">
        <v>1803</v>
      </c>
      <c r="BR75">
        <v>0</v>
      </c>
      <c r="BS75">
        <v>0</v>
      </c>
      <c r="BT75">
        <f t="shared" si="48"/>
        <v>1803</v>
      </c>
      <c r="BU75">
        <v>0</v>
      </c>
      <c r="BV75">
        <f t="shared" si="49"/>
        <v>1803</v>
      </c>
      <c r="BW75">
        <v>10</v>
      </c>
      <c r="BX75">
        <f t="shared" si="50"/>
        <v>5</v>
      </c>
      <c r="BY75">
        <f t="shared" si="51"/>
        <v>180.3</v>
      </c>
      <c r="BZ75" t="s">
        <v>23</v>
      </c>
      <c r="CA75" s="6">
        <v>570</v>
      </c>
    </row>
    <row r="76" spans="1:79" ht="17.25" customHeight="1" x14ac:dyDescent="0.3">
      <c r="A76" s="2">
        <v>44560</v>
      </c>
      <c r="B76" t="s">
        <v>174</v>
      </c>
      <c r="C76" t="s">
        <v>175</v>
      </c>
      <c r="D76" t="s">
        <v>27</v>
      </c>
      <c r="E76" t="s">
        <v>4</v>
      </c>
      <c r="F76">
        <v>251</v>
      </c>
      <c r="G76">
        <v>0</v>
      </c>
      <c r="H76">
        <v>0</v>
      </c>
      <c r="I76">
        <v>0</v>
      </c>
      <c r="J76">
        <f t="shared" si="26"/>
        <v>251</v>
      </c>
      <c r="K76">
        <v>0</v>
      </c>
      <c r="L76">
        <f t="shared" si="27"/>
        <v>251</v>
      </c>
      <c r="M76">
        <v>2</v>
      </c>
      <c r="N76">
        <v>1</v>
      </c>
      <c r="O76">
        <f t="shared" si="28"/>
        <v>125.5</v>
      </c>
      <c r="P76" t="s">
        <v>15</v>
      </c>
      <c r="Q76">
        <v>63</v>
      </c>
      <c r="R76">
        <v>0</v>
      </c>
      <c r="S76">
        <v>0</v>
      </c>
      <c r="T76">
        <v>0</v>
      </c>
      <c r="U76">
        <f t="shared" si="29"/>
        <v>63</v>
      </c>
      <c r="V76">
        <v>0</v>
      </c>
      <c r="W76">
        <f t="shared" si="30"/>
        <v>63</v>
      </c>
      <c r="X76">
        <v>0</v>
      </c>
      <c r="Y76">
        <v>2</v>
      </c>
      <c r="Z76">
        <f t="shared" si="31"/>
        <v>0</v>
      </c>
      <c r="AA76" t="s">
        <v>16</v>
      </c>
      <c r="AB76">
        <v>1529</v>
      </c>
      <c r="AC76">
        <v>0</v>
      </c>
      <c r="AE76">
        <v>0</v>
      </c>
      <c r="AF76">
        <f t="shared" si="32"/>
        <v>1529</v>
      </c>
      <c r="AG76">
        <v>0</v>
      </c>
      <c r="AH76">
        <f t="shared" si="33"/>
        <v>1529</v>
      </c>
      <c r="AI76">
        <v>3</v>
      </c>
      <c r="AJ76">
        <f t="shared" si="34"/>
        <v>6</v>
      </c>
      <c r="AK76">
        <f t="shared" si="35"/>
        <v>509.66666666666669</v>
      </c>
      <c r="AL76" t="s">
        <v>19</v>
      </c>
      <c r="AM76">
        <v>750</v>
      </c>
      <c r="AN76">
        <v>710</v>
      </c>
      <c r="AO76">
        <v>0</v>
      </c>
      <c r="AP76">
        <f t="shared" si="36"/>
        <v>1460</v>
      </c>
      <c r="AQ76">
        <v>0</v>
      </c>
      <c r="AR76">
        <f t="shared" si="37"/>
        <v>1460</v>
      </c>
      <c r="AS76">
        <v>2</v>
      </c>
      <c r="AT76">
        <f t="shared" si="38"/>
        <v>6</v>
      </c>
      <c r="AU76">
        <f t="shared" si="39"/>
        <v>730</v>
      </c>
      <c r="AV76" t="s">
        <v>20</v>
      </c>
      <c r="AW76">
        <v>122</v>
      </c>
      <c r="AX76">
        <v>235</v>
      </c>
      <c r="AY76">
        <v>0</v>
      </c>
      <c r="AZ76">
        <f t="shared" si="40"/>
        <v>357</v>
      </c>
      <c r="BA76">
        <v>0</v>
      </c>
      <c r="BB76">
        <f t="shared" si="41"/>
        <v>357</v>
      </c>
      <c r="BC76">
        <v>1</v>
      </c>
      <c r="BD76">
        <f t="shared" si="42"/>
        <v>7</v>
      </c>
      <c r="BE76">
        <f t="shared" si="43"/>
        <v>357</v>
      </c>
      <c r="BF76" t="s">
        <v>21</v>
      </c>
      <c r="BG76">
        <v>218</v>
      </c>
      <c r="BH76">
        <v>240</v>
      </c>
      <c r="BI76">
        <v>0</v>
      </c>
      <c r="BJ76">
        <f t="shared" si="44"/>
        <v>458</v>
      </c>
      <c r="BK76">
        <v>0</v>
      </c>
      <c r="BL76">
        <f t="shared" si="45"/>
        <v>458</v>
      </c>
      <c r="BM76">
        <v>0</v>
      </c>
      <c r="BN76">
        <f t="shared" si="46"/>
        <v>5</v>
      </c>
      <c r="BO76">
        <f t="shared" si="47"/>
        <v>0</v>
      </c>
      <c r="BP76" t="s">
        <v>22</v>
      </c>
      <c r="BQ76">
        <v>51</v>
      </c>
      <c r="BR76">
        <v>240</v>
      </c>
      <c r="BS76">
        <v>0</v>
      </c>
      <c r="BT76">
        <f t="shared" si="48"/>
        <v>291</v>
      </c>
      <c r="BU76">
        <v>0</v>
      </c>
      <c r="BV76">
        <f t="shared" si="49"/>
        <v>291</v>
      </c>
      <c r="BW76">
        <v>2</v>
      </c>
      <c r="BX76">
        <f t="shared" si="50"/>
        <v>5</v>
      </c>
      <c r="BY76">
        <f t="shared" si="51"/>
        <v>145.5</v>
      </c>
      <c r="BZ76" t="s">
        <v>23</v>
      </c>
      <c r="CA76" s="6">
        <v>367</v>
      </c>
    </row>
    <row r="77" spans="1:79" ht="17.25" customHeight="1" x14ac:dyDescent="0.3">
      <c r="A77" s="2">
        <v>44560</v>
      </c>
      <c r="B77" t="s">
        <v>176</v>
      </c>
      <c r="C77" t="s">
        <v>177</v>
      </c>
      <c r="D77" t="s">
        <v>27</v>
      </c>
      <c r="E77" t="s">
        <v>4</v>
      </c>
      <c r="F77">
        <v>956</v>
      </c>
      <c r="G77">
        <v>0</v>
      </c>
      <c r="H77">
        <v>0</v>
      </c>
      <c r="I77">
        <v>-36</v>
      </c>
      <c r="J77">
        <f t="shared" si="26"/>
        <v>920</v>
      </c>
      <c r="K77">
        <v>0</v>
      </c>
      <c r="L77">
        <f t="shared" si="27"/>
        <v>920</v>
      </c>
      <c r="M77">
        <v>38</v>
      </c>
      <c r="N77">
        <v>1</v>
      </c>
      <c r="O77">
        <f t="shared" si="28"/>
        <v>24.210526315789473</v>
      </c>
      <c r="P77" t="s">
        <v>15</v>
      </c>
      <c r="Q77">
        <v>626</v>
      </c>
      <c r="R77">
        <v>0</v>
      </c>
      <c r="S77">
        <v>0</v>
      </c>
      <c r="T77">
        <v>-5</v>
      </c>
      <c r="U77">
        <f t="shared" si="29"/>
        <v>621</v>
      </c>
      <c r="V77">
        <v>0</v>
      </c>
      <c r="W77">
        <f t="shared" si="30"/>
        <v>621</v>
      </c>
      <c r="X77">
        <v>19</v>
      </c>
      <c r="Y77">
        <v>2</v>
      </c>
      <c r="Z77">
        <f t="shared" si="31"/>
        <v>32.684210526315788</v>
      </c>
      <c r="AA77" t="s">
        <v>16</v>
      </c>
      <c r="AB77">
        <v>2213</v>
      </c>
      <c r="AC77">
        <v>0</v>
      </c>
      <c r="AE77">
        <v>-32</v>
      </c>
      <c r="AF77">
        <f t="shared" si="32"/>
        <v>2181</v>
      </c>
      <c r="AG77">
        <v>400</v>
      </c>
      <c r="AH77">
        <f t="shared" si="33"/>
        <v>2581</v>
      </c>
      <c r="AI77">
        <v>95</v>
      </c>
      <c r="AJ77">
        <f t="shared" si="34"/>
        <v>6</v>
      </c>
      <c r="AK77">
        <f t="shared" si="35"/>
        <v>27.168421052631579</v>
      </c>
      <c r="AL77" t="s">
        <v>19</v>
      </c>
      <c r="AM77">
        <v>2673</v>
      </c>
      <c r="AN77">
        <v>0</v>
      </c>
      <c r="AO77">
        <v>-341</v>
      </c>
      <c r="AP77">
        <f t="shared" si="36"/>
        <v>2332</v>
      </c>
      <c r="AQ77">
        <v>0</v>
      </c>
      <c r="AR77">
        <f t="shared" si="37"/>
        <v>2332</v>
      </c>
      <c r="AS77">
        <v>81</v>
      </c>
      <c r="AT77">
        <f t="shared" si="38"/>
        <v>6</v>
      </c>
      <c r="AU77">
        <f t="shared" si="39"/>
        <v>28.790123456790123</v>
      </c>
      <c r="AV77" t="s">
        <v>20</v>
      </c>
      <c r="AW77">
        <v>970</v>
      </c>
      <c r="AX77">
        <v>0</v>
      </c>
      <c r="AY77">
        <v>-103</v>
      </c>
      <c r="AZ77">
        <f t="shared" si="40"/>
        <v>867</v>
      </c>
      <c r="BA77">
        <v>400</v>
      </c>
      <c r="BB77">
        <f t="shared" si="41"/>
        <v>1267</v>
      </c>
      <c r="BC77">
        <v>64</v>
      </c>
      <c r="BD77">
        <f t="shared" si="42"/>
        <v>7</v>
      </c>
      <c r="BE77">
        <f t="shared" si="43"/>
        <v>19.796875</v>
      </c>
      <c r="BF77" t="s">
        <v>21</v>
      </c>
      <c r="BG77">
        <v>913</v>
      </c>
      <c r="BH77">
        <v>0</v>
      </c>
      <c r="BI77">
        <v>0</v>
      </c>
      <c r="BJ77">
        <f t="shared" si="44"/>
        <v>913</v>
      </c>
      <c r="BK77">
        <v>0</v>
      </c>
      <c r="BL77">
        <f t="shared" si="45"/>
        <v>913</v>
      </c>
      <c r="BM77">
        <v>25</v>
      </c>
      <c r="BN77">
        <f t="shared" si="46"/>
        <v>5</v>
      </c>
      <c r="BO77">
        <f t="shared" si="47"/>
        <v>36.520000000000003</v>
      </c>
      <c r="BP77" t="s">
        <v>22</v>
      </c>
      <c r="BQ77">
        <v>944</v>
      </c>
      <c r="BR77">
        <v>0</v>
      </c>
      <c r="BS77">
        <v>-24</v>
      </c>
      <c r="BT77">
        <f t="shared" si="48"/>
        <v>920</v>
      </c>
      <c r="BU77">
        <v>0</v>
      </c>
      <c r="BV77">
        <f t="shared" si="49"/>
        <v>920</v>
      </c>
      <c r="BW77">
        <v>22</v>
      </c>
      <c r="BX77">
        <f t="shared" si="50"/>
        <v>5</v>
      </c>
      <c r="BY77">
        <f t="shared" si="51"/>
        <v>41.81818181818182</v>
      </c>
      <c r="BZ77" t="s">
        <v>23</v>
      </c>
      <c r="CA77" s="6">
        <v>0</v>
      </c>
    </row>
    <row r="78" spans="1:79" ht="17.25" customHeight="1" x14ac:dyDescent="0.3">
      <c r="A78" s="2">
        <v>44560</v>
      </c>
      <c r="B78" t="s">
        <v>178</v>
      </c>
      <c r="C78" t="s">
        <v>179</v>
      </c>
      <c r="D78" t="s">
        <v>27</v>
      </c>
      <c r="E78" t="s">
        <v>4</v>
      </c>
      <c r="F78">
        <v>0</v>
      </c>
      <c r="G78">
        <v>0</v>
      </c>
      <c r="H78">
        <v>0</v>
      </c>
      <c r="I78">
        <v>0</v>
      </c>
      <c r="J78">
        <f t="shared" si="26"/>
        <v>0</v>
      </c>
      <c r="K78">
        <v>0</v>
      </c>
      <c r="L78">
        <f t="shared" si="27"/>
        <v>0</v>
      </c>
      <c r="M78">
        <v>0</v>
      </c>
      <c r="N78">
        <v>1</v>
      </c>
      <c r="O78">
        <f t="shared" si="28"/>
        <v>0</v>
      </c>
      <c r="P78" t="s">
        <v>15</v>
      </c>
      <c r="Q78">
        <v>0</v>
      </c>
      <c r="R78">
        <v>0</v>
      </c>
      <c r="S78">
        <v>0</v>
      </c>
      <c r="T78">
        <v>0</v>
      </c>
      <c r="U78">
        <f t="shared" si="29"/>
        <v>0</v>
      </c>
      <c r="V78">
        <v>0</v>
      </c>
      <c r="W78">
        <f t="shared" si="30"/>
        <v>0</v>
      </c>
      <c r="X78">
        <v>0</v>
      </c>
      <c r="Y78">
        <v>2</v>
      </c>
      <c r="Z78">
        <f t="shared" si="31"/>
        <v>0</v>
      </c>
      <c r="AA78" t="s">
        <v>16</v>
      </c>
      <c r="AB78">
        <v>0</v>
      </c>
      <c r="AC78">
        <v>0</v>
      </c>
      <c r="AE78">
        <v>0</v>
      </c>
      <c r="AF78">
        <f t="shared" si="32"/>
        <v>0</v>
      </c>
      <c r="AG78">
        <v>0</v>
      </c>
      <c r="AH78">
        <f t="shared" si="33"/>
        <v>0</v>
      </c>
      <c r="AI78">
        <v>0</v>
      </c>
      <c r="AJ78">
        <f t="shared" si="34"/>
        <v>6</v>
      </c>
      <c r="AK78">
        <f t="shared" si="35"/>
        <v>0</v>
      </c>
      <c r="AL78" t="s">
        <v>19</v>
      </c>
      <c r="AM78">
        <v>0</v>
      </c>
      <c r="AN78">
        <v>0</v>
      </c>
      <c r="AO78">
        <v>0</v>
      </c>
      <c r="AP78">
        <f t="shared" si="36"/>
        <v>0</v>
      </c>
      <c r="AQ78">
        <v>0</v>
      </c>
      <c r="AR78">
        <f t="shared" si="37"/>
        <v>0</v>
      </c>
      <c r="AS78">
        <v>0</v>
      </c>
      <c r="AT78">
        <f t="shared" si="38"/>
        <v>6</v>
      </c>
      <c r="AU78">
        <f t="shared" si="39"/>
        <v>0</v>
      </c>
      <c r="AV78" t="s">
        <v>20</v>
      </c>
      <c r="AW78">
        <v>0</v>
      </c>
      <c r="AX78">
        <v>0</v>
      </c>
      <c r="AY78">
        <v>0</v>
      </c>
      <c r="AZ78">
        <f t="shared" si="40"/>
        <v>0</v>
      </c>
      <c r="BA78">
        <v>0</v>
      </c>
      <c r="BB78">
        <f t="shared" si="41"/>
        <v>0</v>
      </c>
      <c r="BC78">
        <v>0</v>
      </c>
      <c r="BD78">
        <f t="shared" si="42"/>
        <v>7</v>
      </c>
      <c r="BE78">
        <f t="shared" si="43"/>
        <v>0</v>
      </c>
      <c r="BF78" t="s">
        <v>21</v>
      </c>
      <c r="BG78">
        <v>0</v>
      </c>
      <c r="BH78">
        <v>0</v>
      </c>
      <c r="BI78">
        <v>0</v>
      </c>
      <c r="BJ78">
        <f t="shared" si="44"/>
        <v>0</v>
      </c>
      <c r="BK78">
        <v>0</v>
      </c>
      <c r="BL78">
        <f t="shared" si="45"/>
        <v>0</v>
      </c>
      <c r="BM78">
        <v>0</v>
      </c>
      <c r="BN78">
        <f t="shared" si="46"/>
        <v>5</v>
      </c>
      <c r="BO78">
        <f t="shared" si="47"/>
        <v>0</v>
      </c>
      <c r="BP78" t="s">
        <v>22</v>
      </c>
      <c r="BQ78">
        <v>0</v>
      </c>
      <c r="BR78">
        <v>0</v>
      </c>
      <c r="BS78">
        <v>0</v>
      </c>
      <c r="BT78">
        <f t="shared" si="48"/>
        <v>0</v>
      </c>
      <c r="BU78">
        <v>0</v>
      </c>
      <c r="BV78">
        <f t="shared" si="49"/>
        <v>0</v>
      </c>
      <c r="BW78">
        <v>0</v>
      </c>
      <c r="BX78">
        <f t="shared" si="50"/>
        <v>5</v>
      </c>
      <c r="BY78">
        <f t="shared" si="51"/>
        <v>0</v>
      </c>
      <c r="BZ78" t="s">
        <v>23</v>
      </c>
      <c r="CA78" s="6">
        <v>0</v>
      </c>
    </row>
    <row r="79" spans="1:79" ht="17.25" customHeight="1" x14ac:dyDescent="0.3">
      <c r="A79" s="2">
        <v>44560</v>
      </c>
      <c r="B79" t="s">
        <v>180</v>
      </c>
      <c r="C79" t="s">
        <v>181</v>
      </c>
      <c r="D79" t="s">
        <v>27</v>
      </c>
      <c r="E79" t="s">
        <v>4</v>
      </c>
      <c r="F79">
        <v>0</v>
      </c>
      <c r="G79">
        <v>0</v>
      </c>
      <c r="H79">
        <v>0</v>
      </c>
      <c r="I79">
        <v>0</v>
      </c>
      <c r="J79">
        <f t="shared" si="26"/>
        <v>0</v>
      </c>
      <c r="K79">
        <v>0</v>
      </c>
      <c r="L79">
        <f t="shared" si="27"/>
        <v>0</v>
      </c>
      <c r="M79">
        <v>0</v>
      </c>
      <c r="N79">
        <v>1</v>
      </c>
      <c r="O79">
        <f t="shared" si="28"/>
        <v>0</v>
      </c>
      <c r="P79" t="s">
        <v>15</v>
      </c>
      <c r="Q79">
        <v>0</v>
      </c>
      <c r="R79">
        <v>0</v>
      </c>
      <c r="S79">
        <v>0</v>
      </c>
      <c r="T79">
        <v>0</v>
      </c>
      <c r="U79">
        <f t="shared" si="29"/>
        <v>0</v>
      </c>
      <c r="V79">
        <v>0</v>
      </c>
      <c r="W79">
        <f t="shared" si="30"/>
        <v>0</v>
      </c>
      <c r="X79">
        <v>0</v>
      </c>
      <c r="Y79">
        <v>2</v>
      </c>
      <c r="Z79">
        <f t="shared" si="31"/>
        <v>0</v>
      </c>
      <c r="AA79" t="s">
        <v>16</v>
      </c>
      <c r="AB79">
        <v>0</v>
      </c>
      <c r="AC79">
        <v>0</v>
      </c>
      <c r="AE79">
        <v>0</v>
      </c>
      <c r="AF79">
        <f t="shared" si="32"/>
        <v>0</v>
      </c>
      <c r="AG79">
        <v>0</v>
      </c>
      <c r="AH79">
        <f t="shared" si="33"/>
        <v>0</v>
      </c>
      <c r="AI79">
        <v>0</v>
      </c>
      <c r="AJ79">
        <f t="shared" si="34"/>
        <v>6</v>
      </c>
      <c r="AK79">
        <f t="shared" si="35"/>
        <v>0</v>
      </c>
      <c r="AL79" t="s">
        <v>19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T79">
        <f t="shared" si="38"/>
        <v>6</v>
      </c>
      <c r="AU79">
        <f t="shared" si="39"/>
        <v>0</v>
      </c>
      <c r="AV79" t="s">
        <v>20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D79">
        <f t="shared" si="42"/>
        <v>7</v>
      </c>
      <c r="BE79">
        <f t="shared" si="43"/>
        <v>0</v>
      </c>
      <c r="BF79" t="s">
        <v>21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N79">
        <f t="shared" si="46"/>
        <v>5</v>
      </c>
      <c r="BO79">
        <f t="shared" si="47"/>
        <v>0</v>
      </c>
      <c r="BP79" t="s">
        <v>22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BX79">
        <f t="shared" si="50"/>
        <v>5</v>
      </c>
      <c r="BY79">
        <f t="shared" si="51"/>
        <v>0</v>
      </c>
      <c r="BZ79" t="s">
        <v>23</v>
      </c>
      <c r="CA79" s="6">
        <v>0</v>
      </c>
    </row>
    <row r="80" spans="1:79" ht="17.25" customHeight="1" x14ac:dyDescent="0.3">
      <c r="A80" s="2">
        <v>44560</v>
      </c>
      <c r="B80" t="s">
        <v>182</v>
      </c>
      <c r="C80" t="s">
        <v>183</v>
      </c>
      <c r="D80" t="s">
        <v>27</v>
      </c>
      <c r="E80" t="s">
        <v>4</v>
      </c>
      <c r="F80">
        <v>855</v>
      </c>
      <c r="G80">
        <v>0</v>
      </c>
      <c r="H80">
        <v>0</v>
      </c>
      <c r="I80">
        <v>0</v>
      </c>
      <c r="J80">
        <f t="shared" si="26"/>
        <v>855</v>
      </c>
      <c r="K80">
        <v>0</v>
      </c>
      <c r="L80">
        <f t="shared" si="27"/>
        <v>855</v>
      </c>
      <c r="M80">
        <v>11</v>
      </c>
      <c r="N80">
        <v>1</v>
      </c>
      <c r="O80">
        <f t="shared" si="28"/>
        <v>77.727272727272734</v>
      </c>
      <c r="P80" t="s">
        <v>15</v>
      </c>
      <c r="Q80">
        <v>229</v>
      </c>
      <c r="R80">
        <v>0</v>
      </c>
      <c r="S80">
        <v>0</v>
      </c>
      <c r="T80">
        <v>0</v>
      </c>
      <c r="U80">
        <f t="shared" si="29"/>
        <v>229</v>
      </c>
      <c r="V80">
        <v>0</v>
      </c>
      <c r="W80">
        <f t="shared" si="30"/>
        <v>229</v>
      </c>
      <c r="X80">
        <v>4</v>
      </c>
      <c r="Y80">
        <v>2</v>
      </c>
      <c r="Z80">
        <f t="shared" si="31"/>
        <v>57.25</v>
      </c>
      <c r="AA80" t="s">
        <v>16</v>
      </c>
      <c r="AB80">
        <v>6169</v>
      </c>
      <c r="AC80">
        <v>0</v>
      </c>
      <c r="AE80">
        <v>0</v>
      </c>
      <c r="AF80">
        <f t="shared" si="32"/>
        <v>6169</v>
      </c>
      <c r="AG80">
        <v>0</v>
      </c>
      <c r="AH80">
        <f t="shared" si="33"/>
        <v>6169</v>
      </c>
      <c r="AI80">
        <v>61</v>
      </c>
      <c r="AJ80">
        <f t="shared" si="34"/>
        <v>6</v>
      </c>
      <c r="AK80">
        <f t="shared" si="35"/>
        <v>101.1311475409836</v>
      </c>
      <c r="AL80" t="s">
        <v>19</v>
      </c>
      <c r="AM80">
        <v>1499</v>
      </c>
      <c r="AN80">
        <v>0</v>
      </c>
      <c r="AO80">
        <v>-34</v>
      </c>
      <c r="AP80">
        <f t="shared" si="36"/>
        <v>1465</v>
      </c>
      <c r="AQ80">
        <v>0</v>
      </c>
      <c r="AR80">
        <f t="shared" si="37"/>
        <v>1465</v>
      </c>
      <c r="AS80">
        <v>17</v>
      </c>
      <c r="AT80">
        <f t="shared" si="38"/>
        <v>6</v>
      </c>
      <c r="AU80">
        <f t="shared" si="39"/>
        <v>86.17647058823529</v>
      </c>
      <c r="AV80" t="s">
        <v>20</v>
      </c>
      <c r="AW80">
        <v>728</v>
      </c>
      <c r="AX80">
        <v>0</v>
      </c>
      <c r="AY80">
        <v>0</v>
      </c>
      <c r="AZ80">
        <f t="shared" si="40"/>
        <v>728</v>
      </c>
      <c r="BA80">
        <v>0</v>
      </c>
      <c r="BB80">
        <f t="shared" si="41"/>
        <v>728</v>
      </c>
      <c r="BC80">
        <v>10</v>
      </c>
      <c r="BD80">
        <f t="shared" si="42"/>
        <v>7</v>
      </c>
      <c r="BE80">
        <f t="shared" si="43"/>
        <v>72.8</v>
      </c>
      <c r="BF80" t="s">
        <v>21</v>
      </c>
      <c r="BG80">
        <v>987</v>
      </c>
      <c r="BH80">
        <v>0</v>
      </c>
      <c r="BI80">
        <v>0</v>
      </c>
      <c r="BJ80">
        <f t="shared" si="44"/>
        <v>987</v>
      </c>
      <c r="BK80">
        <v>0</v>
      </c>
      <c r="BL80">
        <f t="shared" si="45"/>
        <v>987</v>
      </c>
      <c r="BM80">
        <v>15</v>
      </c>
      <c r="BN80">
        <v>71</v>
      </c>
      <c r="BO80">
        <f t="shared" si="47"/>
        <v>65.8</v>
      </c>
      <c r="BP80" t="s">
        <v>22</v>
      </c>
      <c r="BQ80">
        <v>398</v>
      </c>
      <c r="BR80">
        <v>0</v>
      </c>
      <c r="BS80">
        <v>0</v>
      </c>
      <c r="BT80">
        <f t="shared" si="48"/>
        <v>398</v>
      </c>
      <c r="BU80">
        <v>0</v>
      </c>
      <c r="BV80">
        <f t="shared" si="49"/>
        <v>398</v>
      </c>
      <c r="BW80">
        <v>4</v>
      </c>
      <c r="BX80">
        <f t="shared" si="50"/>
        <v>5</v>
      </c>
      <c r="BY80">
        <f t="shared" si="51"/>
        <v>99.5</v>
      </c>
      <c r="BZ80" t="s">
        <v>23</v>
      </c>
      <c r="CA80" s="6">
        <v>0</v>
      </c>
    </row>
    <row r="81" spans="1:79" ht="17.25" customHeight="1" x14ac:dyDescent="0.3">
      <c r="A81" s="2">
        <v>44560</v>
      </c>
      <c r="B81" t="s">
        <v>184</v>
      </c>
      <c r="C81" t="s">
        <v>185</v>
      </c>
      <c r="D81" t="s">
        <v>27</v>
      </c>
      <c r="E81" t="s">
        <v>4</v>
      </c>
      <c r="F81">
        <v>0</v>
      </c>
      <c r="G81">
        <v>0</v>
      </c>
      <c r="H81">
        <v>0</v>
      </c>
      <c r="I81">
        <v>0</v>
      </c>
      <c r="J81">
        <f t="shared" si="26"/>
        <v>0</v>
      </c>
      <c r="K81">
        <v>0</v>
      </c>
      <c r="L81">
        <f t="shared" si="27"/>
        <v>0</v>
      </c>
      <c r="M81">
        <v>72</v>
      </c>
      <c r="N81">
        <v>1</v>
      </c>
      <c r="O81">
        <f t="shared" si="28"/>
        <v>0</v>
      </c>
      <c r="P81" t="s">
        <v>15</v>
      </c>
      <c r="Q81">
        <v>0</v>
      </c>
      <c r="R81">
        <v>0</v>
      </c>
      <c r="S81">
        <v>0</v>
      </c>
      <c r="T81">
        <v>0</v>
      </c>
      <c r="U81">
        <f t="shared" si="29"/>
        <v>0</v>
      </c>
      <c r="V81">
        <v>0</v>
      </c>
      <c r="W81">
        <f t="shared" si="30"/>
        <v>0</v>
      </c>
      <c r="X81">
        <v>12</v>
      </c>
      <c r="Y81">
        <v>2</v>
      </c>
      <c r="Z81">
        <f t="shared" si="31"/>
        <v>0</v>
      </c>
      <c r="AA81" t="s">
        <v>16</v>
      </c>
      <c r="AB81">
        <v>0</v>
      </c>
      <c r="AC81">
        <v>0</v>
      </c>
      <c r="AE81">
        <v>0</v>
      </c>
      <c r="AF81">
        <f t="shared" si="32"/>
        <v>0</v>
      </c>
      <c r="AG81">
        <v>0</v>
      </c>
      <c r="AH81">
        <f t="shared" si="33"/>
        <v>0</v>
      </c>
      <c r="AI81">
        <v>37</v>
      </c>
      <c r="AJ81">
        <f t="shared" si="34"/>
        <v>6</v>
      </c>
      <c r="AK81">
        <f>IFERROR(AH81/AI81,0)</f>
        <v>0</v>
      </c>
      <c r="AL81" t="s">
        <v>19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6</v>
      </c>
      <c r="AT81">
        <f t="shared" si="38"/>
        <v>6</v>
      </c>
      <c r="AU81">
        <f t="shared" si="39"/>
        <v>0</v>
      </c>
      <c r="AV81" t="s">
        <v>20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8</v>
      </c>
      <c r="BD81">
        <f t="shared" si="42"/>
        <v>7</v>
      </c>
      <c r="BE81">
        <f t="shared" si="43"/>
        <v>0</v>
      </c>
      <c r="BF81" t="s">
        <v>21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34</v>
      </c>
      <c r="BN81">
        <f t="shared" si="46"/>
        <v>5</v>
      </c>
      <c r="BO81">
        <f t="shared" si="47"/>
        <v>0</v>
      </c>
      <c r="BP81" t="s">
        <v>22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6</v>
      </c>
      <c r="BX81">
        <f t="shared" si="50"/>
        <v>5</v>
      </c>
      <c r="BY81">
        <f t="shared" si="51"/>
        <v>0</v>
      </c>
      <c r="BZ81" t="s">
        <v>23</v>
      </c>
      <c r="CA81" s="6">
        <v>0</v>
      </c>
    </row>
    <row r="82" spans="1:79" ht="17.25" customHeight="1" x14ac:dyDescent="0.3">
      <c r="A82" s="2">
        <v>44560</v>
      </c>
      <c r="B82" t="s">
        <v>186</v>
      </c>
      <c r="C82" t="s">
        <v>187</v>
      </c>
      <c r="D82" t="s">
        <v>27</v>
      </c>
      <c r="E82" t="s">
        <v>4</v>
      </c>
      <c r="F82">
        <v>1010</v>
      </c>
      <c r="G82">
        <v>0</v>
      </c>
      <c r="H82">
        <v>0</v>
      </c>
      <c r="I82">
        <v>-301</v>
      </c>
      <c r="J82">
        <f t="shared" si="26"/>
        <v>709</v>
      </c>
      <c r="K82">
        <v>0</v>
      </c>
      <c r="L82">
        <f t="shared" si="27"/>
        <v>709</v>
      </c>
      <c r="M82">
        <v>13</v>
      </c>
      <c r="N82">
        <v>1</v>
      </c>
      <c r="O82">
        <f t="shared" si="28"/>
        <v>54.53846153846154</v>
      </c>
      <c r="P82" t="s">
        <v>15</v>
      </c>
      <c r="Q82">
        <v>322</v>
      </c>
      <c r="R82">
        <v>0</v>
      </c>
      <c r="S82">
        <v>0</v>
      </c>
      <c r="T82">
        <v>0</v>
      </c>
      <c r="U82">
        <f t="shared" si="29"/>
        <v>322</v>
      </c>
      <c r="V82">
        <v>0</v>
      </c>
      <c r="W82">
        <f t="shared" si="30"/>
        <v>322</v>
      </c>
      <c r="X82">
        <v>4</v>
      </c>
      <c r="Y82">
        <v>2</v>
      </c>
      <c r="Z82">
        <f t="shared" si="31"/>
        <v>80.5</v>
      </c>
      <c r="AA82" t="s">
        <v>16</v>
      </c>
      <c r="AB82">
        <v>627</v>
      </c>
      <c r="AC82">
        <v>0</v>
      </c>
      <c r="AE82">
        <v>0</v>
      </c>
      <c r="AF82">
        <f t="shared" si="32"/>
        <v>627</v>
      </c>
      <c r="AG82">
        <v>0</v>
      </c>
      <c r="AH82">
        <f t="shared" si="33"/>
        <v>627</v>
      </c>
      <c r="AI82">
        <v>17</v>
      </c>
      <c r="AJ82">
        <f t="shared" si="34"/>
        <v>6</v>
      </c>
      <c r="AK82">
        <f t="shared" si="35"/>
        <v>36.882352941176471</v>
      </c>
      <c r="AL82" t="s">
        <v>19</v>
      </c>
      <c r="AM82">
        <v>176</v>
      </c>
      <c r="AN82">
        <v>0</v>
      </c>
      <c r="AO82">
        <v>0</v>
      </c>
      <c r="AP82">
        <f t="shared" si="36"/>
        <v>176</v>
      </c>
      <c r="AQ82">
        <v>0</v>
      </c>
      <c r="AR82">
        <f t="shared" si="37"/>
        <v>176</v>
      </c>
      <c r="AS82">
        <v>4</v>
      </c>
      <c r="AT82">
        <f t="shared" si="38"/>
        <v>6</v>
      </c>
      <c r="AU82">
        <f>IFERROR(AR82/AS82,0)</f>
        <v>44</v>
      </c>
      <c r="AV82" t="s">
        <v>20</v>
      </c>
      <c r="AW82">
        <v>212</v>
      </c>
      <c r="AX82">
        <v>0</v>
      </c>
      <c r="AY82">
        <v>0</v>
      </c>
      <c r="AZ82">
        <f t="shared" si="40"/>
        <v>212</v>
      </c>
      <c r="BA82">
        <v>0</v>
      </c>
      <c r="BB82">
        <f t="shared" si="41"/>
        <v>212</v>
      </c>
      <c r="BC82">
        <v>3</v>
      </c>
      <c r="BD82">
        <f t="shared" si="42"/>
        <v>7</v>
      </c>
      <c r="BE82">
        <f t="shared" si="43"/>
        <v>70.666666666666671</v>
      </c>
      <c r="BF82" t="s">
        <v>21</v>
      </c>
      <c r="BG82">
        <v>557</v>
      </c>
      <c r="BH82">
        <v>0</v>
      </c>
      <c r="BI82">
        <v>0</v>
      </c>
      <c r="BJ82">
        <f t="shared" si="44"/>
        <v>557</v>
      </c>
      <c r="BK82">
        <v>500</v>
      </c>
      <c r="BL82">
        <f t="shared" si="45"/>
        <v>1057</v>
      </c>
      <c r="BM82">
        <v>5</v>
      </c>
      <c r="BN82">
        <f t="shared" si="46"/>
        <v>5</v>
      </c>
      <c r="BO82">
        <f t="shared" si="47"/>
        <v>211.4</v>
      </c>
      <c r="BP82" t="s">
        <v>22</v>
      </c>
      <c r="BQ82">
        <v>276</v>
      </c>
      <c r="BR82">
        <v>0</v>
      </c>
      <c r="BS82">
        <v>0</v>
      </c>
      <c r="BT82">
        <f t="shared" si="48"/>
        <v>276</v>
      </c>
      <c r="BU82">
        <v>0</v>
      </c>
      <c r="BV82">
        <f t="shared" si="49"/>
        <v>276</v>
      </c>
      <c r="BW82">
        <v>2</v>
      </c>
      <c r="BX82">
        <f t="shared" si="50"/>
        <v>5</v>
      </c>
      <c r="BY82">
        <f t="shared" si="51"/>
        <v>138</v>
      </c>
      <c r="BZ82" t="s">
        <v>23</v>
      </c>
      <c r="CA82" s="6">
        <v>0</v>
      </c>
    </row>
    <row r="83" spans="1:79" ht="18.600000000000001" customHeight="1" x14ac:dyDescent="0.3">
      <c r="A83" s="2">
        <v>44560</v>
      </c>
      <c r="B83" t="s">
        <v>188</v>
      </c>
      <c r="C83" t="s">
        <v>189</v>
      </c>
      <c r="D83" t="s">
        <v>27</v>
      </c>
      <c r="E83" t="s">
        <v>4</v>
      </c>
      <c r="F83">
        <v>792</v>
      </c>
      <c r="G83">
        <v>0</v>
      </c>
      <c r="H83">
        <v>0</v>
      </c>
      <c r="I83">
        <v>0</v>
      </c>
      <c r="J83">
        <f t="shared" si="26"/>
        <v>792</v>
      </c>
      <c r="K83">
        <v>0</v>
      </c>
      <c r="L83">
        <f t="shared" si="27"/>
        <v>792</v>
      </c>
      <c r="M83">
        <v>13</v>
      </c>
      <c r="N83">
        <v>1</v>
      </c>
      <c r="O83">
        <f t="shared" si="28"/>
        <v>60.92307692307692</v>
      </c>
      <c r="P83" t="s">
        <v>15</v>
      </c>
      <c r="Q83">
        <v>297</v>
      </c>
      <c r="R83">
        <v>0</v>
      </c>
      <c r="S83">
        <v>0</v>
      </c>
      <c r="T83">
        <v>0</v>
      </c>
      <c r="U83">
        <f t="shared" si="29"/>
        <v>297</v>
      </c>
      <c r="V83">
        <v>0</v>
      </c>
      <c r="W83">
        <f t="shared" si="30"/>
        <v>297</v>
      </c>
      <c r="X83">
        <v>0</v>
      </c>
      <c r="Y83">
        <v>2</v>
      </c>
      <c r="Z83">
        <f t="shared" si="31"/>
        <v>0</v>
      </c>
      <c r="AA83" t="s">
        <v>16</v>
      </c>
      <c r="AB83">
        <v>65</v>
      </c>
      <c r="AC83">
        <v>0</v>
      </c>
      <c r="AE83">
        <v>0</v>
      </c>
      <c r="AF83">
        <f t="shared" si="32"/>
        <v>65</v>
      </c>
      <c r="AG83">
        <v>0</v>
      </c>
      <c r="AH83">
        <f t="shared" si="33"/>
        <v>65</v>
      </c>
      <c r="AI83">
        <v>13</v>
      </c>
      <c r="AJ83">
        <f t="shared" si="34"/>
        <v>6</v>
      </c>
      <c r="AK83">
        <f t="shared" si="35"/>
        <v>5</v>
      </c>
      <c r="AL83" t="s">
        <v>19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6</v>
      </c>
      <c r="AT83">
        <f t="shared" si="38"/>
        <v>6</v>
      </c>
      <c r="AU83">
        <f>IFERROR(AR83/AS83,0)</f>
        <v>0</v>
      </c>
      <c r="AV83" t="s">
        <v>20</v>
      </c>
      <c r="AW83">
        <v>18</v>
      </c>
      <c r="AX83">
        <v>0</v>
      </c>
      <c r="AY83">
        <v>0</v>
      </c>
      <c r="AZ83">
        <f t="shared" si="40"/>
        <v>18</v>
      </c>
      <c r="BA83">
        <v>0</v>
      </c>
      <c r="BB83">
        <f t="shared" si="41"/>
        <v>18</v>
      </c>
      <c r="BC83">
        <v>11</v>
      </c>
      <c r="BD83">
        <f t="shared" si="42"/>
        <v>7</v>
      </c>
      <c r="BE83">
        <f t="shared" si="43"/>
        <v>1.6363636363636365</v>
      </c>
      <c r="BF83" t="s">
        <v>21</v>
      </c>
      <c r="BG83">
        <v>559</v>
      </c>
      <c r="BH83">
        <v>0</v>
      </c>
      <c r="BI83">
        <v>0</v>
      </c>
      <c r="BJ83">
        <f t="shared" si="44"/>
        <v>559</v>
      </c>
      <c r="BK83">
        <v>0</v>
      </c>
      <c r="BL83">
        <f t="shared" si="45"/>
        <v>559</v>
      </c>
      <c r="BM83">
        <v>1</v>
      </c>
      <c r="BN83">
        <f t="shared" si="46"/>
        <v>5</v>
      </c>
      <c r="BO83">
        <f t="shared" si="47"/>
        <v>559</v>
      </c>
      <c r="BP83" t="s">
        <v>22</v>
      </c>
      <c r="BQ83">
        <v>253</v>
      </c>
      <c r="BR83">
        <v>0</v>
      </c>
      <c r="BS83">
        <v>0</v>
      </c>
      <c r="BT83">
        <f t="shared" si="48"/>
        <v>253</v>
      </c>
      <c r="BU83">
        <v>0</v>
      </c>
      <c r="BV83">
        <f t="shared" si="49"/>
        <v>253</v>
      </c>
      <c r="BW83">
        <v>6</v>
      </c>
      <c r="BX83">
        <f t="shared" si="50"/>
        <v>5</v>
      </c>
      <c r="BY83">
        <f t="shared" si="51"/>
        <v>42.166666666666664</v>
      </c>
      <c r="BZ83" t="s">
        <v>23</v>
      </c>
      <c r="CA83" s="6"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E583-01D7-439E-8DF2-09035D3D4B60}">
  <dimension ref="A1:CA86"/>
  <sheetViews>
    <sheetView tabSelected="1" workbookViewId="0">
      <selection activeCell="I15" sqref="I15"/>
    </sheetView>
  </sheetViews>
  <sheetFormatPr defaultRowHeight="14.4" x14ac:dyDescent="0.3"/>
  <cols>
    <col min="1" max="1" width="13" customWidth="1"/>
    <col min="2" max="2" width="6.5546875" bestFit="1" customWidth="1"/>
    <col min="3" max="3" width="22.5546875" bestFit="1" customWidth="1"/>
    <col min="4" max="4" width="4.33203125" bestFit="1" customWidth="1"/>
    <col min="5" max="5" width="10.109375" bestFit="1" customWidth="1"/>
    <col min="6" max="6" width="7" bestFit="1" customWidth="1"/>
    <col min="7" max="7" width="5" bestFit="1" customWidth="1"/>
    <col min="8" max="8" width="4.77734375" bestFit="1" customWidth="1"/>
    <col min="9" max="9" width="21.77734375" bestFit="1" customWidth="1"/>
    <col min="10" max="10" width="5.109375" bestFit="1" customWidth="1"/>
    <col min="11" max="11" width="8.44140625" bestFit="1" customWidth="1"/>
    <col min="12" max="12" width="9.33203125" bestFit="1" customWidth="1"/>
    <col min="13" max="13" width="10.109375" bestFit="1" customWidth="1"/>
    <col min="14" max="14" width="13.109375" bestFit="1" customWidth="1"/>
    <col min="15" max="15" width="12" bestFit="1" customWidth="1"/>
    <col min="16" max="16" width="11.33203125" bestFit="1" customWidth="1"/>
    <col min="17" max="17" width="7" bestFit="1" customWidth="1"/>
    <col min="18" max="18" width="5" bestFit="1" customWidth="1"/>
    <col min="19" max="19" width="4.77734375" bestFit="1" customWidth="1"/>
    <col min="20" max="20" width="21.77734375" bestFit="1" customWidth="1"/>
    <col min="21" max="21" width="5.109375" bestFit="1" customWidth="1"/>
    <col min="22" max="22" width="8.44140625" bestFit="1" customWidth="1"/>
    <col min="23" max="23" width="9.33203125" bestFit="1" customWidth="1"/>
    <col min="24" max="24" width="10.109375" bestFit="1" customWidth="1"/>
    <col min="25" max="25" width="13.109375" bestFit="1" customWidth="1"/>
    <col min="26" max="26" width="12" bestFit="1" customWidth="1"/>
    <col min="27" max="28" width="8.5546875" bestFit="1" customWidth="1"/>
    <col min="29" max="29" width="8.6640625" bestFit="1" customWidth="1"/>
    <col min="30" max="30" width="14.77734375" bestFit="1" customWidth="1"/>
    <col min="31" max="31" width="21.77734375" bestFit="1" customWidth="1"/>
    <col min="32" max="32" width="7" bestFit="1" customWidth="1"/>
    <col min="33" max="33" width="8.44140625" bestFit="1" customWidth="1"/>
    <col min="34" max="34" width="9.33203125" bestFit="1" customWidth="1"/>
    <col min="35" max="35" width="10.109375" bestFit="1" customWidth="1"/>
    <col min="36" max="36" width="13.109375" bestFit="1" customWidth="1"/>
    <col min="37" max="38" width="12" bestFit="1" customWidth="1"/>
    <col min="39" max="39" width="7" bestFit="1" customWidth="1"/>
    <col min="40" max="40" width="6" bestFit="1" customWidth="1"/>
    <col min="41" max="41" width="21.77734375" bestFit="1" customWidth="1"/>
    <col min="42" max="42" width="6" bestFit="1" customWidth="1"/>
    <col min="43" max="43" width="8.44140625" bestFit="1" customWidth="1"/>
    <col min="44" max="44" width="9.33203125" bestFit="1" customWidth="1"/>
    <col min="45" max="45" width="10.109375" bestFit="1" customWidth="1"/>
    <col min="46" max="46" width="13.109375" bestFit="1" customWidth="1"/>
    <col min="47" max="47" width="12" bestFit="1" customWidth="1"/>
    <col min="48" max="48" width="11.21875" bestFit="1" customWidth="1"/>
    <col min="49" max="49" width="7" bestFit="1" customWidth="1"/>
    <col min="50" max="50" width="6" bestFit="1" customWidth="1"/>
    <col min="51" max="51" width="21.77734375" bestFit="1" customWidth="1"/>
    <col min="52" max="52" width="6" bestFit="1" customWidth="1"/>
    <col min="53" max="53" width="8.44140625" bestFit="1" customWidth="1"/>
    <col min="54" max="54" width="9.33203125" bestFit="1" customWidth="1"/>
    <col min="55" max="55" width="10.109375" bestFit="1" customWidth="1"/>
    <col min="56" max="56" width="13.109375" bestFit="1" customWidth="1"/>
    <col min="57" max="57" width="12" bestFit="1" customWidth="1"/>
    <col min="58" max="58" width="13.44140625" bestFit="1" customWidth="1"/>
    <col min="59" max="59" width="7" bestFit="1" customWidth="1"/>
    <col min="60" max="60" width="5" bestFit="1" customWidth="1"/>
    <col min="61" max="61" width="21.77734375" bestFit="1" customWidth="1"/>
    <col min="62" max="62" width="6" bestFit="1" customWidth="1"/>
    <col min="63" max="63" width="8.44140625" bestFit="1" customWidth="1"/>
    <col min="64" max="64" width="9.33203125" bestFit="1" customWidth="1"/>
    <col min="65" max="65" width="10.109375" bestFit="1" customWidth="1"/>
    <col min="66" max="66" width="13.109375" bestFit="1" customWidth="1"/>
    <col min="67" max="67" width="12" bestFit="1" customWidth="1"/>
    <col min="68" max="68" width="11.44140625" bestFit="1" customWidth="1"/>
    <col min="69" max="69" width="7" bestFit="1" customWidth="1"/>
    <col min="70" max="70" width="5" bestFit="1" customWidth="1"/>
    <col min="71" max="71" width="21.77734375" bestFit="1" customWidth="1"/>
    <col min="72" max="72" width="6" bestFit="1" customWidth="1"/>
    <col min="73" max="73" width="8.44140625" bestFit="1" customWidth="1"/>
    <col min="74" max="74" width="9.33203125" bestFit="1" customWidth="1"/>
    <col min="75" max="75" width="10.109375" bestFit="1" customWidth="1"/>
    <col min="76" max="76" width="13.109375" bestFit="1" customWidth="1"/>
    <col min="77" max="77" width="12" bestFit="1" customWidth="1"/>
    <col min="78" max="78" width="11.88671875" bestFit="1" customWidth="1"/>
    <col min="79" max="79" width="11" bestFit="1" customWidth="1"/>
  </cols>
  <sheetData>
    <row r="1" spans="1:7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x14ac:dyDescent="0.3">
      <c r="A2" s="2">
        <v>44561</v>
      </c>
      <c r="B2" s="1" t="s">
        <v>25</v>
      </c>
      <c r="C2" s="1" t="s">
        <v>26</v>
      </c>
      <c r="D2" s="1" t="s">
        <v>27</v>
      </c>
      <c r="E2" s="1"/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/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2</v>
      </c>
      <c r="Z2" s="1">
        <v>0</v>
      </c>
      <c r="AA2" s="1"/>
      <c r="AB2" s="1">
        <v>0</v>
      </c>
      <c r="AC2" s="1">
        <v>0</v>
      </c>
      <c r="AD2" s="1"/>
      <c r="AE2" s="1">
        <v>0</v>
      </c>
      <c r="AF2" s="1">
        <v>0</v>
      </c>
      <c r="AG2" s="1">
        <v>0</v>
      </c>
      <c r="AH2" s="1">
        <v>0</v>
      </c>
      <c r="AI2" s="1">
        <v>4</v>
      </c>
      <c r="AJ2" s="1">
        <v>6</v>
      </c>
      <c r="AK2" s="1">
        <v>0</v>
      </c>
      <c r="AL2" s="1"/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5</v>
      </c>
      <c r="AT2" s="1">
        <v>6</v>
      </c>
      <c r="AU2" s="1">
        <v>0</v>
      </c>
      <c r="AV2" s="1"/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4</v>
      </c>
      <c r="BD2" s="1">
        <v>7</v>
      </c>
      <c r="BE2" s="1">
        <v>0</v>
      </c>
      <c r="BF2" s="1"/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2</v>
      </c>
      <c r="BN2" s="1">
        <v>5</v>
      </c>
      <c r="BO2" s="1">
        <v>0</v>
      </c>
      <c r="BP2" s="1"/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5</v>
      </c>
      <c r="BY2" s="1">
        <v>0</v>
      </c>
      <c r="BZ2" s="1"/>
      <c r="CA2" s="1">
        <v>0</v>
      </c>
    </row>
    <row r="3" spans="1:79" x14ac:dyDescent="0.3">
      <c r="A3" s="2">
        <v>44561</v>
      </c>
      <c r="B3" s="1" t="s">
        <v>28</v>
      </c>
      <c r="C3" s="1" t="s">
        <v>29</v>
      </c>
      <c r="D3" s="1" t="s">
        <v>27</v>
      </c>
      <c r="E3" s="1"/>
      <c r="F3" s="1">
        <v>20</v>
      </c>
      <c r="G3" s="1">
        <v>0</v>
      </c>
      <c r="H3" s="1">
        <v>0</v>
      </c>
      <c r="I3" s="1">
        <v>0</v>
      </c>
      <c r="J3" s="1">
        <v>20</v>
      </c>
      <c r="K3" s="1">
        <v>0</v>
      </c>
      <c r="L3" s="1">
        <v>20</v>
      </c>
      <c r="M3" s="1">
        <v>6</v>
      </c>
      <c r="N3" s="1">
        <v>1</v>
      </c>
      <c r="O3" s="1">
        <v>3.3333333333333335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2</v>
      </c>
      <c r="Z3" s="1">
        <v>0</v>
      </c>
      <c r="AA3" s="1"/>
      <c r="AB3" s="1">
        <v>0</v>
      </c>
      <c r="AC3" s="1">
        <v>0</v>
      </c>
      <c r="AD3" s="1"/>
      <c r="AE3" s="1">
        <v>0</v>
      </c>
      <c r="AF3" s="1">
        <v>0</v>
      </c>
      <c r="AG3" s="1">
        <v>0</v>
      </c>
      <c r="AH3" s="1">
        <v>0</v>
      </c>
      <c r="AI3" s="1">
        <v>26</v>
      </c>
      <c r="AJ3" s="1">
        <v>6</v>
      </c>
      <c r="AK3" s="1">
        <v>0</v>
      </c>
      <c r="AL3" s="1"/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9</v>
      </c>
      <c r="AT3" s="1">
        <v>6</v>
      </c>
      <c r="AU3" s="1">
        <v>0</v>
      </c>
      <c r="AV3" s="1"/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14</v>
      </c>
      <c r="BD3" s="1">
        <v>7</v>
      </c>
      <c r="BE3" s="1">
        <v>0</v>
      </c>
      <c r="BF3" s="1"/>
      <c r="BG3" s="1">
        <v>67</v>
      </c>
      <c r="BH3" s="1">
        <v>0</v>
      </c>
      <c r="BI3" s="1">
        <v>0</v>
      </c>
      <c r="BJ3" s="1">
        <v>67</v>
      </c>
      <c r="BK3" s="1">
        <v>0</v>
      </c>
      <c r="BL3" s="1">
        <v>67</v>
      </c>
      <c r="BM3" s="1">
        <v>6</v>
      </c>
      <c r="BN3" s="1">
        <v>5</v>
      </c>
      <c r="BO3" s="1">
        <v>11.166666666666666</v>
      </c>
      <c r="BP3" s="1"/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11</v>
      </c>
      <c r="BX3" s="1">
        <v>5</v>
      </c>
      <c r="BY3" s="1">
        <v>0</v>
      </c>
      <c r="BZ3" s="1"/>
      <c r="CA3" s="1">
        <v>0</v>
      </c>
    </row>
    <row r="4" spans="1:79" x14ac:dyDescent="0.3">
      <c r="A4" s="2">
        <v>44561</v>
      </c>
      <c r="B4" s="1"/>
      <c r="C4" s="1"/>
      <c r="D4" s="1"/>
      <c r="E4" s="1"/>
      <c r="F4" s="1">
        <v>0</v>
      </c>
      <c r="G4" s="1">
        <v>0</v>
      </c>
      <c r="H4" s="1"/>
      <c r="I4" s="1">
        <v>0</v>
      </c>
      <c r="J4" s="1">
        <v>0</v>
      </c>
      <c r="K4" s="1">
        <v>0</v>
      </c>
      <c r="L4" s="1">
        <v>0</v>
      </c>
      <c r="M4" s="1">
        <v>0</v>
      </c>
      <c r="N4" s="1"/>
      <c r="O4" s="1"/>
      <c r="P4" s="1"/>
      <c r="Q4" s="1">
        <v>0</v>
      </c>
      <c r="R4" s="1">
        <v>0</v>
      </c>
      <c r="S4" s="1"/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  <c r="Z4" s="1"/>
      <c r="AA4" s="1"/>
      <c r="AB4" s="1">
        <v>0</v>
      </c>
      <c r="AC4" s="1">
        <v>0</v>
      </c>
      <c r="AD4" s="1"/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/>
      <c r="AK4" s="1"/>
      <c r="AL4" s="1"/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/>
      <c r="AU4" s="1"/>
      <c r="AV4" s="1"/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/>
      <c r="BE4" s="1"/>
      <c r="BF4" s="1"/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/>
      <c r="BO4" s="1"/>
      <c r="BP4" s="1"/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/>
      <c r="BY4" s="1"/>
      <c r="BZ4" s="1"/>
      <c r="CA4" s="1">
        <v>0</v>
      </c>
    </row>
    <row r="5" spans="1:79" x14ac:dyDescent="0.3">
      <c r="A5" s="2">
        <v>44561</v>
      </c>
      <c r="B5" s="1" t="s">
        <v>30</v>
      </c>
      <c r="C5" s="1" t="s">
        <v>31</v>
      </c>
      <c r="D5" s="1" t="s">
        <v>27</v>
      </c>
      <c r="E5" s="1"/>
      <c r="F5" s="1">
        <v>108</v>
      </c>
      <c r="G5" s="1">
        <v>0</v>
      </c>
      <c r="H5" s="1">
        <v>0</v>
      </c>
      <c r="I5" s="1">
        <v>0</v>
      </c>
      <c r="J5" s="1">
        <v>108</v>
      </c>
      <c r="K5" s="1">
        <v>0</v>
      </c>
      <c r="L5" s="1">
        <v>108</v>
      </c>
      <c r="M5" s="1">
        <v>8</v>
      </c>
      <c r="N5" s="1">
        <v>1</v>
      </c>
      <c r="O5" s="1">
        <v>13.5</v>
      </c>
      <c r="P5" s="1"/>
      <c r="Q5" s="1">
        <v>306</v>
      </c>
      <c r="R5" s="1">
        <v>0</v>
      </c>
      <c r="S5" s="1">
        <v>0</v>
      </c>
      <c r="T5" s="1">
        <v>0</v>
      </c>
      <c r="U5" s="1">
        <v>306</v>
      </c>
      <c r="V5" s="1">
        <v>0</v>
      </c>
      <c r="W5" s="1">
        <v>306</v>
      </c>
      <c r="X5" s="1">
        <v>7</v>
      </c>
      <c r="Y5" s="1">
        <v>2</v>
      </c>
      <c r="Z5" s="1">
        <v>43.714285714285715</v>
      </c>
      <c r="AA5" s="1"/>
      <c r="AB5" s="1">
        <v>756</v>
      </c>
      <c r="AC5" s="1">
        <v>0</v>
      </c>
      <c r="AD5" s="1"/>
      <c r="AE5" s="1">
        <v>0</v>
      </c>
      <c r="AF5" s="1">
        <v>756</v>
      </c>
      <c r="AG5" s="1">
        <v>0</v>
      </c>
      <c r="AH5" s="1">
        <v>756</v>
      </c>
      <c r="AI5" s="1">
        <v>21</v>
      </c>
      <c r="AJ5" s="1">
        <v>6</v>
      </c>
      <c r="AK5" s="1">
        <v>36</v>
      </c>
      <c r="AL5" s="1"/>
      <c r="AM5" s="1">
        <v>1013</v>
      </c>
      <c r="AN5" s="1">
        <v>165</v>
      </c>
      <c r="AO5" s="1">
        <v>0</v>
      </c>
      <c r="AP5" s="1">
        <v>1178</v>
      </c>
      <c r="AQ5" s="1">
        <v>480</v>
      </c>
      <c r="AR5" s="1">
        <v>1658</v>
      </c>
      <c r="AS5" s="1">
        <v>17</v>
      </c>
      <c r="AT5" s="1">
        <v>6</v>
      </c>
      <c r="AU5" s="1">
        <v>97.529411764705884</v>
      </c>
      <c r="AV5" s="1"/>
      <c r="AW5" s="1">
        <v>159</v>
      </c>
      <c r="AX5" s="1">
        <v>0</v>
      </c>
      <c r="AY5" s="1">
        <v>0</v>
      </c>
      <c r="AZ5" s="1">
        <v>159</v>
      </c>
      <c r="BA5" s="1">
        <v>160</v>
      </c>
      <c r="BB5" s="1">
        <v>319</v>
      </c>
      <c r="BC5" s="1">
        <v>4</v>
      </c>
      <c r="BD5" s="1">
        <v>7</v>
      </c>
      <c r="BE5" s="1">
        <v>79.75</v>
      </c>
      <c r="BF5" s="1"/>
      <c r="BG5" s="1">
        <v>165</v>
      </c>
      <c r="BH5" s="1">
        <v>0</v>
      </c>
      <c r="BI5" s="1">
        <v>0</v>
      </c>
      <c r="BJ5" s="1">
        <v>165</v>
      </c>
      <c r="BK5" s="1">
        <v>0</v>
      </c>
      <c r="BL5" s="1">
        <v>165</v>
      </c>
      <c r="BM5" s="1">
        <v>3</v>
      </c>
      <c r="BN5" s="1">
        <v>5</v>
      </c>
      <c r="BO5" s="1">
        <v>55</v>
      </c>
      <c r="BP5" s="1"/>
      <c r="BQ5" s="1">
        <v>1952</v>
      </c>
      <c r="BR5" s="1">
        <v>0</v>
      </c>
      <c r="BS5" s="1">
        <v>0</v>
      </c>
      <c r="BT5" s="1">
        <v>1952</v>
      </c>
      <c r="BU5" s="1">
        <v>0</v>
      </c>
      <c r="BV5" s="1">
        <v>1952</v>
      </c>
      <c r="BW5" s="1">
        <v>18</v>
      </c>
      <c r="BX5" s="1">
        <v>5</v>
      </c>
      <c r="BY5" s="1">
        <v>108.44444444444444</v>
      </c>
      <c r="BZ5" s="1"/>
      <c r="CA5" s="1">
        <v>320</v>
      </c>
    </row>
    <row r="6" spans="1:79" x14ac:dyDescent="0.3">
      <c r="A6" s="2">
        <v>44561</v>
      </c>
      <c r="B6" s="1" t="s">
        <v>32</v>
      </c>
      <c r="C6" s="1" t="s">
        <v>33</v>
      </c>
      <c r="D6" s="1" t="s">
        <v>27</v>
      </c>
      <c r="E6" s="1"/>
      <c r="F6" s="1">
        <v>157</v>
      </c>
      <c r="G6" s="1">
        <v>0</v>
      </c>
      <c r="H6" s="1">
        <v>0</v>
      </c>
      <c r="I6" s="1">
        <v>0</v>
      </c>
      <c r="J6" s="1">
        <v>157</v>
      </c>
      <c r="K6" s="1">
        <v>0</v>
      </c>
      <c r="L6" s="1">
        <v>157</v>
      </c>
      <c r="M6" s="1">
        <v>6</v>
      </c>
      <c r="N6" s="1">
        <v>1</v>
      </c>
      <c r="O6" s="1">
        <v>26.166666666666668</v>
      </c>
      <c r="P6" s="1"/>
      <c r="Q6" s="1">
        <v>236</v>
      </c>
      <c r="R6" s="1">
        <v>0</v>
      </c>
      <c r="S6" s="1">
        <v>0</v>
      </c>
      <c r="T6" s="1">
        <v>0</v>
      </c>
      <c r="U6" s="1">
        <v>236</v>
      </c>
      <c r="V6" s="1">
        <v>0</v>
      </c>
      <c r="W6" s="1">
        <v>236</v>
      </c>
      <c r="X6" s="1">
        <v>2</v>
      </c>
      <c r="Y6" s="1">
        <v>2</v>
      </c>
      <c r="Z6" s="1">
        <v>118</v>
      </c>
      <c r="AA6" s="1"/>
      <c r="AB6" s="1">
        <v>318</v>
      </c>
      <c r="AC6" s="1">
        <v>0</v>
      </c>
      <c r="AD6" s="1"/>
      <c r="AE6" s="1">
        <v>0</v>
      </c>
      <c r="AF6" s="1">
        <v>318</v>
      </c>
      <c r="AG6" s="1">
        <v>160</v>
      </c>
      <c r="AH6" s="1">
        <v>478</v>
      </c>
      <c r="AI6" s="1">
        <v>3</v>
      </c>
      <c r="AJ6" s="1">
        <v>6</v>
      </c>
      <c r="AK6" s="1">
        <v>159.33333333333334</v>
      </c>
      <c r="AL6" s="1"/>
      <c r="AM6" s="1">
        <v>430</v>
      </c>
      <c r="AN6" s="1">
        <v>25</v>
      </c>
      <c r="AO6" s="1">
        <v>0</v>
      </c>
      <c r="AP6" s="1">
        <v>455</v>
      </c>
      <c r="AQ6" s="1">
        <v>0</v>
      </c>
      <c r="AR6" s="1">
        <v>455</v>
      </c>
      <c r="AS6" s="1">
        <v>1</v>
      </c>
      <c r="AT6" s="1">
        <v>6</v>
      </c>
      <c r="AU6" s="1">
        <v>455</v>
      </c>
      <c r="AV6" s="1"/>
      <c r="AW6" s="1">
        <v>236</v>
      </c>
      <c r="AX6" s="1">
        <v>0</v>
      </c>
      <c r="AY6" s="1">
        <v>0</v>
      </c>
      <c r="AZ6" s="1">
        <v>236</v>
      </c>
      <c r="BA6" s="1">
        <v>0</v>
      </c>
      <c r="BB6" s="1">
        <v>236</v>
      </c>
      <c r="BC6" s="1">
        <v>1</v>
      </c>
      <c r="BD6" s="1">
        <v>7</v>
      </c>
      <c r="BE6" s="1">
        <v>236</v>
      </c>
      <c r="BF6" s="1"/>
      <c r="BG6" s="1">
        <v>73</v>
      </c>
      <c r="BH6" s="1">
        <v>0</v>
      </c>
      <c r="BI6" s="1">
        <v>0</v>
      </c>
      <c r="BJ6" s="1">
        <v>73</v>
      </c>
      <c r="BK6" s="1">
        <v>0</v>
      </c>
      <c r="BL6" s="1">
        <v>73</v>
      </c>
      <c r="BM6" s="1">
        <v>2</v>
      </c>
      <c r="BN6" s="1">
        <v>5</v>
      </c>
      <c r="BO6" s="1">
        <v>36.5</v>
      </c>
      <c r="BP6" s="1"/>
      <c r="BQ6" s="1">
        <v>351</v>
      </c>
      <c r="BR6" s="1">
        <v>0</v>
      </c>
      <c r="BS6" s="1">
        <v>0</v>
      </c>
      <c r="BT6" s="1">
        <v>351</v>
      </c>
      <c r="BU6" s="1">
        <v>0</v>
      </c>
      <c r="BV6" s="1">
        <v>351</v>
      </c>
      <c r="BW6" s="1">
        <v>2</v>
      </c>
      <c r="BX6" s="1">
        <v>5</v>
      </c>
      <c r="BY6" s="1">
        <v>175.5</v>
      </c>
      <c r="BZ6" s="1"/>
      <c r="CA6" s="1">
        <v>2596</v>
      </c>
    </row>
    <row r="7" spans="1:79" x14ac:dyDescent="0.3">
      <c r="A7" s="2">
        <v>44561</v>
      </c>
      <c r="B7" s="1" t="s">
        <v>34</v>
      </c>
      <c r="C7" s="1" t="s">
        <v>35</v>
      </c>
      <c r="D7" s="1" t="s">
        <v>27</v>
      </c>
      <c r="E7" s="1"/>
      <c r="F7" s="1">
        <v>138</v>
      </c>
      <c r="G7" s="1">
        <v>0</v>
      </c>
      <c r="H7" s="1">
        <v>0</v>
      </c>
      <c r="I7" s="1">
        <v>0</v>
      </c>
      <c r="J7" s="1">
        <v>138</v>
      </c>
      <c r="K7" s="1">
        <v>0</v>
      </c>
      <c r="L7" s="1">
        <v>138</v>
      </c>
      <c r="M7" s="1">
        <v>8</v>
      </c>
      <c r="N7" s="1">
        <v>1</v>
      </c>
      <c r="O7" s="1">
        <v>17.25</v>
      </c>
      <c r="P7" s="1"/>
      <c r="Q7" s="1">
        <v>188</v>
      </c>
      <c r="R7" s="1">
        <v>0</v>
      </c>
      <c r="S7" s="1">
        <v>0</v>
      </c>
      <c r="T7" s="1">
        <v>0</v>
      </c>
      <c r="U7" s="1">
        <v>188</v>
      </c>
      <c r="V7" s="1">
        <v>0</v>
      </c>
      <c r="W7" s="1">
        <v>188</v>
      </c>
      <c r="X7" s="1">
        <v>2</v>
      </c>
      <c r="Y7" s="1">
        <v>2</v>
      </c>
      <c r="Z7" s="1">
        <v>94</v>
      </c>
      <c r="AA7" s="1"/>
      <c r="AB7" s="1">
        <v>434</v>
      </c>
      <c r="AC7" s="1">
        <v>0</v>
      </c>
      <c r="AD7" s="1"/>
      <c r="AE7" s="1">
        <v>0</v>
      </c>
      <c r="AF7" s="1">
        <v>434</v>
      </c>
      <c r="AG7" s="1">
        <v>0</v>
      </c>
      <c r="AH7" s="1">
        <v>434</v>
      </c>
      <c r="AI7" s="1">
        <v>2</v>
      </c>
      <c r="AJ7" s="1">
        <v>6</v>
      </c>
      <c r="AK7" s="1">
        <v>217</v>
      </c>
      <c r="AL7" s="1"/>
      <c r="AM7" s="1">
        <v>356</v>
      </c>
      <c r="AN7" s="1">
        <v>0</v>
      </c>
      <c r="AO7" s="1">
        <v>0</v>
      </c>
      <c r="AP7" s="1">
        <v>356</v>
      </c>
      <c r="AQ7" s="1">
        <v>96</v>
      </c>
      <c r="AR7" s="1">
        <v>452</v>
      </c>
      <c r="AS7" s="1">
        <v>4</v>
      </c>
      <c r="AT7" s="1">
        <v>6</v>
      </c>
      <c r="AU7" s="1">
        <v>113</v>
      </c>
      <c r="AV7" s="1"/>
      <c r="AW7" s="1">
        <v>559</v>
      </c>
      <c r="AX7" s="1">
        <v>0</v>
      </c>
      <c r="AY7" s="1">
        <v>0</v>
      </c>
      <c r="AZ7" s="1">
        <v>559</v>
      </c>
      <c r="BA7" s="1">
        <v>0</v>
      </c>
      <c r="BB7" s="1">
        <v>559</v>
      </c>
      <c r="BC7" s="1">
        <v>1</v>
      </c>
      <c r="BD7" s="1">
        <v>7</v>
      </c>
      <c r="BE7" s="1">
        <v>559</v>
      </c>
      <c r="BF7" s="1"/>
      <c r="BG7" s="1">
        <v>221</v>
      </c>
      <c r="BH7" s="1">
        <v>96</v>
      </c>
      <c r="BI7" s="1">
        <v>0</v>
      </c>
      <c r="BJ7" s="1">
        <v>317</v>
      </c>
      <c r="BK7" s="1">
        <v>0</v>
      </c>
      <c r="BL7" s="1">
        <v>317</v>
      </c>
      <c r="BM7" s="1">
        <v>1</v>
      </c>
      <c r="BN7" s="1">
        <v>5</v>
      </c>
      <c r="BO7" s="1">
        <v>317</v>
      </c>
      <c r="BP7" s="1"/>
      <c r="BQ7" s="1">
        <v>261</v>
      </c>
      <c r="BR7" s="1">
        <v>0</v>
      </c>
      <c r="BS7" s="1">
        <v>0</v>
      </c>
      <c r="BT7" s="1">
        <v>261</v>
      </c>
      <c r="BU7" s="1">
        <v>0</v>
      </c>
      <c r="BV7" s="1">
        <v>261</v>
      </c>
      <c r="BW7" s="1">
        <v>3</v>
      </c>
      <c r="BX7" s="1">
        <v>5</v>
      </c>
      <c r="BY7" s="1">
        <v>87</v>
      </c>
      <c r="BZ7" s="1"/>
      <c r="CA7" s="1">
        <v>735</v>
      </c>
    </row>
    <row r="8" spans="1:79" x14ac:dyDescent="0.3">
      <c r="A8" s="2">
        <v>44561</v>
      </c>
      <c r="B8" s="1" t="s">
        <v>36</v>
      </c>
      <c r="C8" s="1" t="s">
        <v>37</v>
      </c>
      <c r="D8" s="1" t="s">
        <v>27</v>
      </c>
      <c r="E8" s="1"/>
      <c r="F8" s="1">
        <v>208</v>
      </c>
      <c r="G8" s="1">
        <v>160</v>
      </c>
      <c r="H8" s="1">
        <v>0</v>
      </c>
      <c r="I8" s="1">
        <v>0</v>
      </c>
      <c r="J8" s="1">
        <v>368</v>
      </c>
      <c r="K8" s="1">
        <v>0</v>
      </c>
      <c r="L8" s="1">
        <v>368</v>
      </c>
      <c r="M8" s="1">
        <v>10</v>
      </c>
      <c r="N8" s="1">
        <v>1</v>
      </c>
      <c r="O8" s="1">
        <v>36.799999999999997</v>
      </c>
      <c r="P8" s="1"/>
      <c r="Q8" s="1">
        <v>363</v>
      </c>
      <c r="R8" s="1">
        <v>0</v>
      </c>
      <c r="S8" s="1">
        <v>0</v>
      </c>
      <c r="T8" s="1">
        <v>0</v>
      </c>
      <c r="U8" s="1">
        <v>363</v>
      </c>
      <c r="V8" s="1">
        <v>0</v>
      </c>
      <c r="W8" s="1">
        <v>363</v>
      </c>
      <c r="X8" s="1">
        <v>2</v>
      </c>
      <c r="Y8" s="1">
        <v>2</v>
      </c>
      <c r="Z8" s="1">
        <v>181.5</v>
      </c>
      <c r="AA8" s="1"/>
      <c r="AB8" s="1">
        <v>1184</v>
      </c>
      <c r="AC8" s="1">
        <v>0</v>
      </c>
      <c r="AD8" s="1"/>
      <c r="AE8" s="1">
        <v>0</v>
      </c>
      <c r="AF8" s="1">
        <v>1184</v>
      </c>
      <c r="AG8" s="1">
        <v>0</v>
      </c>
      <c r="AH8" s="1">
        <v>1184</v>
      </c>
      <c r="AI8" s="1">
        <v>27</v>
      </c>
      <c r="AJ8" s="1">
        <v>6</v>
      </c>
      <c r="AK8" s="1">
        <v>43.851851851851855</v>
      </c>
      <c r="AL8" s="1"/>
      <c r="AM8" s="1">
        <v>414</v>
      </c>
      <c r="AN8" s="1">
        <v>480</v>
      </c>
      <c r="AO8" s="1">
        <v>0</v>
      </c>
      <c r="AP8" s="1">
        <v>894</v>
      </c>
      <c r="AQ8" s="1">
        <v>0</v>
      </c>
      <c r="AR8" s="1">
        <v>894</v>
      </c>
      <c r="AS8" s="1">
        <v>4</v>
      </c>
      <c r="AT8" s="1">
        <v>6</v>
      </c>
      <c r="AU8" s="1">
        <v>223.5</v>
      </c>
      <c r="AV8" s="1"/>
      <c r="AW8" s="1">
        <v>247</v>
      </c>
      <c r="AX8" s="1">
        <v>0</v>
      </c>
      <c r="AY8" s="1">
        <v>0</v>
      </c>
      <c r="AZ8" s="1">
        <v>247</v>
      </c>
      <c r="BA8" s="1">
        <v>0</v>
      </c>
      <c r="BB8" s="1">
        <v>247</v>
      </c>
      <c r="BC8" s="1">
        <v>4</v>
      </c>
      <c r="BD8" s="1">
        <v>7</v>
      </c>
      <c r="BE8" s="1">
        <v>61.75</v>
      </c>
      <c r="BF8" s="1"/>
      <c r="BG8" s="1">
        <v>110</v>
      </c>
      <c r="BH8" s="1">
        <v>320</v>
      </c>
      <c r="BI8" s="1">
        <v>0</v>
      </c>
      <c r="BJ8" s="1">
        <v>430</v>
      </c>
      <c r="BK8" s="1">
        <v>0</v>
      </c>
      <c r="BL8" s="1">
        <v>430</v>
      </c>
      <c r="BM8" s="1">
        <v>1</v>
      </c>
      <c r="BN8" s="1">
        <v>5</v>
      </c>
      <c r="BO8" s="1">
        <v>430</v>
      </c>
      <c r="BP8" s="1"/>
      <c r="BQ8" s="1">
        <v>1450</v>
      </c>
      <c r="BR8" s="1">
        <v>480</v>
      </c>
      <c r="BS8" s="1">
        <v>0</v>
      </c>
      <c r="BT8" s="1">
        <v>1930</v>
      </c>
      <c r="BU8" s="1">
        <v>0</v>
      </c>
      <c r="BV8" s="1">
        <v>1930</v>
      </c>
      <c r="BW8" s="1">
        <v>45</v>
      </c>
      <c r="BX8" s="1">
        <v>5</v>
      </c>
      <c r="BY8" s="1">
        <v>42.888888888888886</v>
      </c>
      <c r="BZ8" s="1"/>
      <c r="CA8" s="1">
        <v>5882</v>
      </c>
    </row>
    <row r="9" spans="1:79" x14ac:dyDescent="0.3">
      <c r="A9" s="2">
        <v>44561</v>
      </c>
      <c r="B9" s="1" t="s">
        <v>38</v>
      </c>
      <c r="C9" s="1" t="s">
        <v>39</v>
      </c>
      <c r="D9" s="1" t="s">
        <v>27</v>
      </c>
      <c r="E9" s="1"/>
      <c r="F9" s="1">
        <v>396</v>
      </c>
      <c r="G9" s="1">
        <v>139</v>
      </c>
      <c r="H9" s="1">
        <v>0</v>
      </c>
      <c r="I9" s="1">
        <v>0</v>
      </c>
      <c r="J9" s="1">
        <v>535</v>
      </c>
      <c r="K9" s="1">
        <v>0</v>
      </c>
      <c r="L9" s="1">
        <v>535</v>
      </c>
      <c r="M9" s="1">
        <v>9</v>
      </c>
      <c r="N9" s="1">
        <v>1</v>
      </c>
      <c r="O9" s="1">
        <v>59.444444444444443</v>
      </c>
      <c r="P9" s="1"/>
      <c r="Q9" s="1">
        <v>220</v>
      </c>
      <c r="R9" s="1">
        <v>0</v>
      </c>
      <c r="S9" s="1">
        <v>0</v>
      </c>
      <c r="T9" s="1">
        <v>0</v>
      </c>
      <c r="U9" s="1">
        <v>220</v>
      </c>
      <c r="V9" s="1">
        <v>0</v>
      </c>
      <c r="W9" s="1">
        <v>220</v>
      </c>
      <c r="X9" s="1">
        <v>0</v>
      </c>
      <c r="Y9" s="1">
        <v>2</v>
      </c>
      <c r="Z9" s="1">
        <v>0</v>
      </c>
      <c r="AA9" s="1"/>
      <c r="AB9" s="1">
        <v>305</v>
      </c>
      <c r="AC9" s="1">
        <v>0</v>
      </c>
      <c r="AD9" s="1"/>
      <c r="AE9" s="1">
        <v>0</v>
      </c>
      <c r="AF9" s="1">
        <v>305</v>
      </c>
      <c r="AG9" s="1">
        <v>0</v>
      </c>
      <c r="AH9" s="1">
        <v>305</v>
      </c>
      <c r="AI9" s="1">
        <v>1</v>
      </c>
      <c r="AJ9" s="1">
        <v>6</v>
      </c>
      <c r="AK9" s="1">
        <v>305</v>
      </c>
      <c r="AL9" s="1"/>
      <c r="AM9" s="1">
        <v>267</v>
      </c>
      <c r="AN9" s="1">
        <v>0</v>
      </c>
      <c r="AO9" s="1">
        <v>0</v>
      </c>
      <c r="AP9" s="1">
        <v>267</v>
      </c>
      <c r="AQ9" s="1">
        <v>0</v>
      </c>
      <c r="AR9" s="1">
        <v>267</v>
      </c>
      <c r="AS9" s="1">
        <v>1</v>
      </c>
      <c r="AT9" s="1">
        <v>6</v>
      </c>
      <c r="AU9" s="1">
        <v>267</v>
      </c>
      <c r="AV9" s="1"/>
      <c r="AW9" s="1">
        <v>266</v>
      </c>
      <c r="AX9" s="1">
        <v>0</v>
      </c>
      <c r="AY9" s="1">
        <v>0</v>
      </c>
      <c r="AZ9" s="1">
        <v>266</v>
      </c>
      <c r="BA9" s="1">
        <v>0</v>
      </c>
      <c r="BB9" s="1">
        <v>266</v>
      </c>
      <c r="BC9" s="1">
        <v>2</v>
      </c>
      <c r="BD9" s="1">
        <v>7</v>
      </c>
      <c r="BE9" s="1">
        <v>133</v>
      </c>
      <c r="BF9" s="1"/>
      <c r="BG9" s="1">
        <v>282</v>
      </c>
      <c r="BH9" s="1">
        <v>290</v>
      </c>
      <c r="BI9" s="1">
        <v>0</v>
      </c>
      <c r="BJ9" s="1">
        <v>572</v>
      </c>
      <c r="BK9" s="1">
        <v>0</v>
      </c>
      <c r="BL9" s="1">
        <v>572</v>
      </c>
      <c r="BM9" s="1">
        <v>1</v>
      </c>
      <c r="BN9" s="1">
        <v>5</v>
      </c>
      <c r="BO9" s="1">
        <v>572</v>
      </c>
      <c r="BP9" s="1"/>
      <c r="BQ9" s="1">
        <v>141</v>
      </c>
      <c r="BR9" s="1">
        <v>100</v>
      </c>
      <c r="BS9" s="1">
        <v>0</v>
      </c>
      <c r="BT9" s="1">
        <v>241</v>
      </c>
      <c r="BU9" s="1">
        <v>0</v>
      </c>
      <c r="BV9" s="1">
        <v>241</v>
      </c>
      <c r="BW9" s="1">
        <v>1</v>
      </c>
      <c r="BX9" s="1">
        <v>5</v>
      </c>
      <c r="BY9" s="1">
        <v>241</v>
      </c>
      <c r="BZ9" s="1"/>
      <c r="CA9" s="1">
        <v>8600</v>
      </c>
    </row>
    <row r="10" spans="1:79" x14ac:dyDescent="0.3">
      <c r="A10" s="2">
        <v>44561</v>
      </c>
      <c r="B10" s="1" t="s">
        <v>40</v>
      </c>
      <c r="C10" s="1" t="s">
        <v>41</v>
      </c>
      <c r="D10" s="1" t="s">
        <v>27</v>
      </c>
      <c r="E10" s="1"/>
      <c r="F10" s="1">
        <v>310</v>
      </c>
      <c r="G10" s="1">
        <v>97</v>
      </c>
      <c r="H10" s="1">
        <v>0</v>
      </c>
      <c r="I10" s="1">
        <v>0</v>
      </c>
      <c r="J10" s="1">
        <v>407</v>
      </c>
      <c r="K10" s="1">
        <v>0</v>
      </c>
      <c r="L10" s="1">
        <v>407</v>
      </c>
      <c r="M10" s="1">
        <v>33</v>
      </c>
      <c r="N10" s="1">
        <v>1</v>
      </c>
      <c r="O10" s="1">
        <v>360</v>
      </c>
      <c r="P10" s="1"/>
      <c r="Q10" s="1">
        <v>222</v>
      </c>
      <c r="R10" s="1">
        <v>329</v>
      </c>
      <c r="S10" s="1">
        <v>0</v>
      </c>
      <c r="T10" s="1">
        <v>0</v>
      </c>
      <c r="U10" s="1">
        <v>551</v>
      </c>
      <c r="V10" s="1">
        <v>0</v>
      </c>
      <c r="W10" s="1">
        <v>551</v>
      </c>
      <c r="X10" s="1">
        <v>5</v>
      </c>
      <c r="Y10" s="1">
        <v>2</v>
      </c>
      <c r="Z10" s="1">
        <v>110.2</v>
      </c>
      <c r="AA10" s="1"/>
      <c r="AB10" s="1">
        <v>859</v>
      </c>
      <c r="AC10" s="1">
        <v>0</v>
      </c>
      <c r="AD10" s="1"/>
      <c r="AE10" s="1">
        <v>0</v>
      </c>
      <c r="AF10" s="1">
        <v>859</v>
      </c>
      <c r="AG10" s="1">
        <v>0</v>
      </c>
      <c r="AH10" s="1">
        <v>859</v>
      </c>
      <c r="AI10" s="1">
        <v>5</v>
      </c>
      <c r="AJ10" s="1">
        <v>6</v>
      </c>
      <c r="AK10" s="1">
        <v>171.8</v>
      </c>
      <c r="AL10" s="1"/>
      <c r="AM10" s="1">
        <v>665</v>
      </c>
      <c r="AN10" s="1">
        <v>1760</v>
      </c>
      <c r="AO10" s="1">
        <v>0</v>
      </c>
      <c r="AP10" s="1">
        <v>2425</v>
      </c>
      <c r="AQ10" s="1">
        <v>0</v>
      </c>
      <c r="AR10" s="1">
        <v>2425</v>
      </c>
      <c r="AS10" s="1">
        <v>11</v>
      </c>
      <c r="AT10" s="1">
        <v>6</v>
      </c>
      <c r="AU10" s="1">
        <v>220.45454545454547</v>
      </c>
      <c r="AV10" s="1"/>
      <c r="AW10" s="1">
        <v>89</v>
      </c>
      <c r="AX10" s="1">
        <v>200</v>
      </c>
      <c r="AY10" s="1">
        <v>0</v>
      </c>
      <c r="AZ10" s="1">
        <v>289</v>
      </c>
      <c r="BA10" s="1">
        <v>0</v>
      </c>
      <c r="BB10" s="1">
        <v>289</v>
      </c>
      <c r="BC10" s="1">
        <v>4</v>
      </c>
      <c r="BD10" s="1">
        <v>7</v>
      </c>
      <c r="BE10" s="1">
        <v>72.25</v>
      </c>
      <c r="BF10" s="1"/>
      <c r="BG10" s="1">
        <v>330</v>
      </c>
      <c r="BH10" s="1">
        <v>3456</v>
      </c>
      <c r="BI10" s="1">
        <v>0</v>
      </c>
      <c r="BJ10" s="1">
        <v>3786</v>
      </c>
      <c r="BK10" s="1">
        <v>0</v>
      </c>
      <c r="BL10" s="1">
        <v>3786</v>
      </c>
      <c r="BM10" s="1">
        <v>8</v>
      </c>
      <c r="BN10" s="1">
        <v>5</v>
      </c>
      <c r="BO10" s="1">
        <v>473.25</v>
      </c>
      <c r="BP10" s="1"/>
      <c r="BQ10" s="1">
        <v>486</v>
      </c>
      <c r="BR10" s="1">
        <v>200</v>
      </c>
      <c r="BS10" s="1">
        <v>0</v>
      </c>
      <c r="BT10" s="1">
        <v>686</v>
      </c>
      <c r="BU10" s="1">
        <v>0</v>
      </c>
      <c r="BV10" s="1">
        <v>686</v>
      </c>
      <c r="BW10" s="1">
        <v>2</v>
      </c>
      <c r="BX10" s="1">
        <v>5</v>
      </c>
      <c r="BY10" s="1">
        <v>343</v>
      </c>
      <c r="BZ10" s="1"/>
      <c r="CA10" s="1">
        <v>2027</v>
      </c>
    </row>
    <row r="11" spans="1:79" x14ac:dyDescent="0.3">
      <c r="A11" s="2">
        <v>44561</v>
      </c>
      <c r="B11" s="1" t="s">
        <v>42</v>
      </c>
      <c r="C11" s="1" t="s">
        <v>43</v>
      </c>
      <c r="D11" s="1" t="s">
        <v>27</v>
      </c>
      <c r="E11" s="1"/>
      <c r="F11" s="1">
        <v>1052</v>
      </c>
      <c r="G11" s="1">
        <v>1411</v>
      </c>
      <c r="H11" s="1">
        <v>0</v>
      </c>
      <c r="I11" s="1">
        <v>0</v>
      </c>
      <c r="J11" s="1">
        <v>2463</v>
      </c>
      <c r="K11" s="1">
        <v>0</v>
      </c>
      <c r="L11" s="1">
        <v>2463</v>
      </c>
      <c r="M11" s="1">
        <v>51</v>
      </c>
      <c r="N11" s="1">
        <v>1</v>
      </c>
      <c r="O11" s="1">
        <v>48.294117647058826</v>
      </c>
      <c r="P11" s="1"/>
      <c r="Q11" s="1">
        <v>237</v>
      </c>
      <c r="R11" s="1">
        <v>417</v>
      </c>
      <c r="S11" s="1">
        <v>0</v>
      </c>
      <c r="T11" s="1">
        <v>0</v>
      </c>
      <c r="U11" s="1">
        <v>654</v>
      </c>
      <c r="V11" s="1">
        <v>0</v>
      </c>
      <c r="W11" s="1">
        <v>654</v>
      </c>
      <c r="X11" s="1">
        <v>8</v>
      </c>
      <c r="Y11" s="1">
        <v>2</v>
      </c>
      <c r="Z11" s="1">
        <v>81.75</v>
      </c>
      <c r="AA11" s="1"/>
      <c r="AB11" s="1">
        <v>3807</v>
      </c>
      <c r="AC11" s="1">
        <v>3060</v>
      </c>
      <c r="AD11" s="1"/>
      <c r="AE11" s="1">
        <v>0</v>
      </c>
      <c r="AF11" s="1">
        <v>6867</v>
      </c>
      <c r="AG11" s="1">
        <v>0</v>
      </c>
      <c r="AH11" s="1">
        <v>6867</v>
      </c>
      <c r="AI11" s="1">
        <v>5</v>
      </c>
      <c r="AJ11" s="1">
        <v>6</v>
      </c>
      <c r="AK11" s="1">
        <v>1373.4</v>
      </c>
      <c r="AL11" s="1"/>
      <c r="AM11" s="1">
        <v>1319</v>
      </c>
      <c r="AN11" s="1">
        <v>1124</v>
      </c>
      <c r="AO11" s="1">
        <v>0</v>
      </c>
      <c r="AP11" s="1">
        <v>2443</v>
      </c>
      <c r="AQ11" s="1">
        <v>0</v>
      </c>
      <c r="AR11" s="1">
        <v>2443</v>
      </c>
      <c r="AS11" s="1">
        <v>7</v>
      </c>
      <c r="AT11" s="1">
        <v>6</v>
      </c>
      <c r="AU11" s="1">
        <v>349</v>
      </c>
      <c r="AV11" s="1"/>
      <c r="AW11" s="1">
        <v>24</v>
      </c>
      <c r="AX11" s="1">
        <v>200</v>
      </c>
      <c r="AY11" s="1">
        <v>0</v>
      </c>
      <c r="AZ11" s="1">
        <v>224</v>
      </c>
      <c r="BA11" s="1">
        <v>0</v>
      </c>
      <c r="BB11" s="1">
        <v>224</v>
      </c>
      <c r="BC11" s="1">
        <v>4</v>
      </c>
      <c r="BD11" s="1">
        <v>7</v>
      </c>
      <c r="BE11" s="1">
        <v>56</v>
      </c>
      <c r="BF11" s="1"/>
      <c r="BG11" s="1">
        <v>138</v>
      </c>
      <c r="BH11" s="1">
        <v>2144</v>
      </c>
      <c r="BI11" s="1">
        <v>0</v>
      </c>
      <c r="BJ11" s="1">
        <v>2282</v>
      </c>
      <c r="BK11" s="1">
        <v>0</v>
      </c>
      <c r="BL11" s="1">
        <v>2282</v>
      </c>
      <c r="BM11" s="1">
        <v>2</v>
      </c>
      <c r="BN11" s="1">
        <v>5</v>
      </c>
      <c r="BO11" s="1">
        <v>1141</v>
      </c>
      <c r="BP11" s="1"/>
      <c r="BQ11" s="1">
        <v>776</v>
      </c>
      <c r="BR11" s="1">
        <v>26</v>
      </c>
      <c r="BS11" s="1">
        <v>0</v>
      </c>
      <c r="BT11" s="1">
        <v>802</v>
      </c>
      <c r="BU11" s="1">
        <v>0</v>
      </c>
      <c r="BV11" s="1">
        <v>802</v>
      </c>
      <c r="BW11" s="1">
        <v>11</v>
      </c>
      <c r="BX11" s="1">
        <v>5</v>
      </c>
      <c r="BY11" s="1">
        <v>72.909090909090907</v>
      </c>
      <c r="BZ11" s="1"/>
      <c r="CA11" s="1">
        <v>5932</v>
      </c>
    </row>
    <row r="12" spans="1:79" x14ac:dyDescent="0.3">
      <c r="A12" s="2">
        <v>44561</v>
      </c>
      <c r="B12" s="1" t="s">
        <v>44</v>
      </c>
      <c r="C12" s="1" t="s">
        <v>45</v>
      </c>
      <c r="D12" s="1" t="s">
        <v>27</v>
      </c>
      <c r="E12" s="1"/>
      <c r="F12" s="1">
        <v>90</v>
      </c>
      <c r="G12" s="1">
        <v>0</v>
      </c>
      <c r="H12" s="1">
        <v>0</v>
      </c>
      <c r="I12" s="1">
        <v>0</v>
      </c>
      <c r="J12" s="1">
        <v>90</v>
      </c>
      <c r="K12" s="1">
        <v>0</v>
      </c>
      <c r="L12" s="1">
        <v>90</v>
      </c>
      <c r="M12" s="1">
        <v>15</v>
      </c>
      <c r="N12" s="1">
        <v>1</v>
      </c>
      <c r="O12" s="1">
        <v>6</v>
      </c>
      <c r="P12" s="1"/>
      <c r="Q12" s="1">
        <v>175</v>
      </c>
      <c r="R12" s="1">
        <v>0</v>
      </c>
      <c r="S12" s="1">
        <v>0</v>
      </c>
      <c r="T12" s="1">
        <v>0</v>
      </c>
      <c r="U12" s="1">
        <v>175</v>
      </c>
      <c r="V12" s="1">
        <v>0</v>
      </c>
      <c r="W12" s="1">
        <v>175</v>
      </c>
      <c r="X12" s="1">
        <v>6</v>
      </c>
      <c r="Y12" s="1">
        <v>2</v>
      </c>
      <c r="Z12" s="1">
        <v>29.166666666666668</v>
      </c>
      <c r="AA12" s="1"/>
      <c r="AB12" s="1">
        <v>1892</v>
      </c>
      <c r="AC12" s="1">
        <v>0</v>
      </c>
      <c r="AD12" s="1"/>
      <c r="AE12" s="1">
        <v>0</v>
      </c>
      <c r="AF12" s="1">
        <v>1892</v>
      </c>
      <c r="AG12" s="1">
        <v>0</v>
      </c>
      <c r="AH12" s="1">
        <v>1892</v>
      </c>
      <c r="AI12" s="1">
        <v>5</v>
      </c>
      <c r="AJ12" s="1">
        <v>6</v>
      </c>
      <c r="AK12" s="1">
        <v>378.4</v>
      </c>
      <c r="AL12" s="1"/>
      <c r="AM12" s="1">
        <v>2537</v>
      </c>
      <c r="AN12" s="1">
        <v>202</v>
      </c>
      <c r="AO12" s="1">
        <v>0</v>
      </c>
      <c r="AP12" s="1">
        <v>2739</v>
      </c>
      <c r="AQ12" s="1">
        <v>0</v>
      </c>
      <c r="AR12" s="1">
        <v>2739</v>
      </c>
      <c r="AS12" s="1">
        <v>5</v>
      </c>
      <c r="AT12" s="1">
        <v>6</v>
      </c>
      <c r="AU12" s="1">
        <v>547.79999999999995</v>
      </c>
      <c r="AV12" s="1"/>
      <c r="AW12" s="1">
        <v>385</v>
      </c>
      <c r="AX12" s="1">
        <v>0</v>
      </c>
      <c r="AY12" s="1">
        <v>0</v>
      </c>
      <c r="AZ12" s="1">
        <v>385</v>
      </c>
      <c r="BA12" s="1">
        <v>0</v>
      </c>
      <c r="BB12" s="1">
        <v>385</v>
      </c>
      <c r="BC12" s="1">
        <v>3</v>
      </c>
      <c r="BD12" s="1">
        <v>7</v>
      </c>
      <c r="BE12" s="1">
        <v>128.33333333333334</v>
      </c>
      <c r="BF12" s="1"/>
      <c r="BG12" s="1">
        <v>17</v>
      </c>
      <c r="BH12" s="1">
        <v>973</v>
      </c>
      <c r="BI12" s="1">
        <v>0</v>
      </c>
      <c r="BJ12" s="1">
        <v>990</v>
      </c>
      <c r="BK12" s="1">
        <v>0</v>
      </c>
      <c r="BL12" s="1">
        <v>990</v>
      </c>
      <c r="BM12" s="1">
        <v>4</v>
      </c>
      <c r="BN12" s="1">
        <v>5</v>
      </c>
      <c r="BO12" s="1">
        <v>247.5</v>
      </c>
      <c r="BP12" s="1"/>
      <c r="BQ12" s="1">
        <v>525</v>
      </c>
      <c r="BR12" s="1">
        <v>0</v>
      </c>
      <c r="BS12" s="1">
        <v>0</v>
      </c>
      <c r="BT12" s="1">
        <v>525</v>
      </c>
      <c r="BU12" s="1">
        <v>0</v>
      </c>
      <c r="BV12" s="1">
        <v>525</v>
      </c>
      <c r="BW12" s="1">
        <v>7</v>
      </c>
      <c r="BX12" s="1">
        <v>5</v>
      </c>
      <c r="BY12" s="1">
        <v>75</v>
      </c>
      <c r="BZ12" s="1"/>
      <c r="CA12" s="1">
        <v>7650</v>
      </c>
    </row>
    <row r="13" spans="1:79" x14ac:dyDescent="0.3">
      <c r="A13" s="2">
        <v>44561</v>
      </c>
      <c r="B13" s="1" t="s">
        <v>46</v>
      </c>
      <c r="C13" s="1" t="s">
        <v>47</v>
      </c>
      <c r="D13" s="1" t="s">
        <v>27</v>
      </c>
      <c r="E13" s="1"/>
      <c r="F13" s="1">
        <v>88</v>
      </c>
      <c r="G13" s="1">
        <v>0</v>
      </c>
      <c r="H13" s="1">
        <v>0</v>
      </c>
      <c r="I13" s="1">
        <v>0</v>
      </c>
      <c r="J13" s="1">
        <v>88</v>
      </c>
      <c r="K13" s="1">
        <v>0</v>
      </c>
      <c r="L13" s="1">
        <v>88</v>
      </c>
      <c r="M13" s="1">
        <v>3</v>
      </c>
      <c r="N13" s="1">
        <v>1</v>
      </c>
      <c r="O13" s="1">
        <v>29.333333333333332</v>
      </c>
      <c r="P13" s="1"/>
      <c r="Q13" s="1">
        <v>240</v>
      </c>
      <c r="R13" s="1">
        <v>0</v>
      </c>
      <c r="S13" s="1">
        <v>0</v>
      </c>
      <c r="T13" s="1">
        <v>0</v>
      </c>
      <c r="U13" s="1">
        <v>240</v>
      </c>
      <c r="V13" s="1">
        <v>0</v>
      </c>
      <c r="W13" s="1">
        <v>240</v>
      </c>
      <c r="X13" s="1">
        <v>0</v>
      </c>
      <c r="Y13" s="1">
        <v>2</v>
      </c>
      <c r="Z13" s="1">
        <v>0</v>
      </c>
      <c r="AA13" s="1"/>
      <c r="AB13" s="1">
        <v>2455</v>
      </c>
      <c r="AC13" s="1">
        <v>0</v>
      </c>
      <c r="AD13" s="1"/>
      <c r="AE13" s="1">
        <v>0</v>
      </c>
      <c r="AF13" s="1">
        <v>2455</v>
      </c>
      <c r="AG13" s="1">
        <v>0</v>
      </c>
      <c r="AH13" s="1">
        <v>2455</v>
      </c>
      <c r="AI13" s="1">
        <v>51</v>
      </c>
      <c r="AJ13" s="1">
        <v>6</v>
      </c>
      <c r="AK13" s="1">
        <v>48.137254901960787</v>
      </c>
      <c r="AL13" s="1"/>
      <c r="AM13" s="1">
        <v>372</v>
      </c>
      <c r="AN13" s="1">
        <v>510</v>
      </c>
      <c r="AO13" s="1">
        <v>0</v>
      </c>
      <c r="AP13" s="1">
        <v>882</v>
      </c>
      <c r="AQ13" s="1">
        <v>320</v>
      </c>
      <c r="AR13" s="1">
        <v>1202</v>
      </c>
      <c r="AS13" s="1">
        <v>15</v>
      </c>
      <c r="AT13" s="1">
        <v>6</v>
      </c>
      <c r="AU13" s="1">
        <v>80.13333333333334</v>
      </c>
      <c r="AV13" s="1"/>
      <c r="AW13" s="1">
        <v>165</v>
      </c>
      <c r="AX13" s="1">
        <v>90</v>
      </c>
      <c r="AY13" s="1">
        <v>0</v>
      </c>
      <c r="AZ13" s="1">
        <v>255</v>
      </c>
      <c r="BA13" s="1">
        <v>0</v>
      </c>
      <c r="BB13" s="1">
        <v>255</v>
      </c>
      <c r="BC13" s="1">
        <v>7</v>
      </c>
      <c r="BD13" s="1">
        <v>7</v>
      </c>
      <c r="BE13" s="1">
        <v>36.428571428571431</v>
      </c>
      <c r="BF13" s="1"/>
      <c r="BG13" s="1">
        <v>236</v>
      </c>
      <c r="BH13" s="1">
        <v>3840</v>
      </c>
      <c r="BI13" s="1">
        <v>0</v>
      </c>
      <c r="BJ13" s="1">
        <v>4076</v>
      </c>
      <c r="BK13" s="1">
        <v>0</v>
      </c>
      <c r="BL13" s="1">
        <v>4076</v>
      </c>
      <c r="BM13" s="1">
        <v>36</v>
      </c>
      <c r="BN13" s="1">
        <v>5</v>
      </c>
      <c r="BO13" s="1">
        <v>113.22222222222223</v>
      </c>
      <c r="BP13" s="1"/>
      <c r="BQ13" s="1">
        <v>1861</v>
      </c>
      <c r="BR13" s="1">
        <v>200</v>
      </c>
      <c r="BS13" s="1">
        <v>0</v>
      </c>
      <c r="BT13" s="1">
        <v>2061</v>
      </c>
      <c r="BU13" s="1">
        <v>0</v>
      </c>
      <c r="BV13" s="1">
        <v>2061</v>
      </c>
      <c r="BW13" s="1">
        <v>13</v>
      </c>
      <c r="BX13" s="1">
        <v>5</v>
      </c>
      <c r="BY13" s="1">
        <v>158.53846153846155</v>
      </c>
      <c r="BZ13" s="1"/>
      <c r="CA13" s="1">
        <v>8345</v>
      </c>
    </row>
    <row r="14" spans="1:79" x14ac:dyDescent="0.3">
      <c r="A14" s="2">
        <v>44561</v>
      </c>
      <c r="B14" s="1" t="s">
        <v>48</v>
      </c>
      <c r="C14" s="1" t="s">
        <v>49</v>
      </c>
      <c r="D14" s="1" t="s">
        <v>27</v>
      </c>
      <c r="E14" s="1"/>
      <c r="F14" s="1">
        <v>176</v>
      </c>
      <c r="G14" s="1">
        <v>0</v>
      </c>
      <c r="H14" s="1">
        <v>0</v>
      </c>
      <c r="I14" s="1">
        <v>0</v>
      </c>
      <c r="J14" s="1">
        <v>176</v>
      </c>
      <c r="K14" s="1">
        <v>0</v>
      </c>
      <c r="L14" s="1">
        <v>176</v>
      </c>
      <c r="M14" s="1">
        <v>5</v>
      </c>
      <c r="N14" s="1">
        <v>1</v>
      </c>
      <c r="O14" s="1">
        <v>35.200000000000003</v>
      </c>
      <c r="P14" s="1"/>
      <c r="Q14" s="1">
        <v>86</v>
      </c>
      <c r="R14" s="1">
        <v>0</v>
      </c>
      <c r="S14" s="1">
        <v>0</v>
      </c>
      <c r="T14" s="1">
        <v>0</v>
      </c>
      <c r="U14" s="1">
        <v>86</v>
      </c>
      <c r="V14" s="1">
        <v>0</v>
      </c>
      <c r="W14" s="1">
        <v>86</v>
      </c>
      <c r="X14" s="1">
        <v>1</v>
      </c>
      <c r="Y14" s="1">
        <v>2</v>
      </c>
      <c r="Z14" s="1">
        <v>86</v>
      </c>
      <c r="AA14" s="1"/>
      <c r="AB14" s="1">
        <v>341</v>
      </c>
      <c r="AC14" s="1">
        <v>0</v>
      </c>
      <c r="AD14" s="1"/>
      <c r="AE14" s="1">
        <v>0</v>
      </c>
      <c r="AF14" s="1">
        <v>341</v>
      </c>
      <c r="AG14" s="1">
        <v>0</v>
      </c>
      <c r="AH14" s="1">
        <v>341</v>
      </c>
      <c r="AI14" s="1">
        <v>7</v>
      </c>
      <c r="AJ14" s="1">
        <v>6</v>
      </c>
      <c r="AK14" s="1">
        <v>48.714285714285715</v>
      </c>
      <c r="AL14" s="1"/>
      <c r="AM14" s="1">
        <v>624</v>
      </c>
      <c r="AN14" s="1">
        <v>230</v>
      </c>
      <c r="AO14" s="1">
        <v>0</v>
      </c>
      <c r="AP14" s="1">
        <v>854</v>
      </c>
      <c r="AQ14" s="1">
        <v>0</v>
      </c>
      <c r="AR14" s="1">
        <v>854</v>
      </c>
      <c r="AS14" s="1">
        <v>4</v>
      </c>
      <c r="AT14" s="1">
        <v>6</v>
      </c>
      <c r="AU14" s="1">
        <v>213.5</v>
      </c>
      <c r="AV14" s="1"/>
      <c r="AW14" s="1">
        <v>408</v>
      </c>
      <c r="AX14" s="1">
        <v>0</v>
      </c>
      <c r="AY14" s="1">
        <v>0</v>
      </c>
      <c r="AZ14" s="1">
        <v>408</v>
      </c>
      <c r="BA14" s="1">
        <v>0</v>
      </c>
      <c r="BB14" s="1">
        <v>408</v>
      </c>
      <c r="BC14" s="1">
        <v>1</v>
      </c>
      <c r="BD14" s="1">
        <v>7</v>
      </c>
      <c r="BE14" s="1">
        <v>408</v>
      </c>
      <c r="BF14" s="1"/>
      <c r="BG14" s="1">
        <v>27</v>
      </c>
      <c r="BH14" s="1">
        <v>310</v>
      </c>
      <c r="BI14" s="1">
        <v>0</v>
      </c>
      <c r="BJ14" s="1">
        <v>337</v>
      </c>
      <c r="BK14" s="1">
        <v>0</v>
      </c>
      <c r="BL14" s="1">
        <v>337</v>
      </c>
      <c r="BM14" s="1">
        <v>1</v>
      </c>
      <c r="BN14" s="1">
        <v>5</v>
      </c>
      <c r="BO14" s="1">
        <v>337</v>
      </c>
      <c r="BP14" s="1"/>
      <c r="BQ14" s="1">
        <v>472</v>
      </c>
      <c r="BR14" s="1">
        <v>1319</v>
      </c>
      <c r="BS14" s="1">
        <v>0</v>
      </c>
      <c r="BT14" s="1">
        <v>1791</v>
      </c>
      <c r="BU14" s="1">
        <v>0</v>
      </c>
      <c r="BV14" s="1">
        <v>1791</v>
      </c>
      <c r="BW14" s="1">
        <v>4</v>
      </c>
      <c r="BX14" s="1">
        <v>5</v>
      </c>
      <c r="BY14" s="1">
        <v>447.75</v>
      </c>
      <c r="BZ14" s="1"/>
      <c r="CA14" s="1">
        <v>4608</v>
      </c>
    </row>
    <row r="15" spans="1:79" x14ac:dyDescent="0.3">
      <c r="A15" s="2">
        <v>44561</v>
      </c>
      <c r="B15" s="1" t="s">
        <v>50</v>
      </c>
      <c r="C15" s="1" t="s">
        <v>51</v>
      </c>
      <c r="D15" s="1" t="s">
        <v>27</v>
      </c>
      <c r="E15" s="1"/>
      <c r="F15" s="1">
        <v>304</v>
      </c>
      <c r="G15" s="1">
        <v>0</v>
      </c>
      <c r="H15" s="1">
        <v>0</v>
      </c>
      <c r="I15" s="1">
        <v>0</v>
      </c>
      <c r="J15" s="1">
        <v>304</v>
      </c>
      <c r="K15" s="1">
        <v>0</v>
      </c>
      <c r="L15" s="1">
        <v>304</v>
      </c>
      <c r="M15" s="1">
        <v>5</v>
      </c>
      <c r="N15" s="1">
        <v>1</v>
      </c>
      <c r="O15" s="1">
        <v>60.8</v>
      </c>
      <c r="P15" s="1"/>
      <c r="Q15" s="1">
        <v>184</v>
      </c>
      <c r="R15" s="1">
        <v>0</v>
      </c>
      <c r="S15" s="1">
        <v>0</v>
      </c>
      <c r="T15" s="1">
        <v>0</v>
      </c>
      <c r="U15" s="1">
        <v>184</v>
      </c>
      <c r="V15" s="1">
        <v>0</v>
      </c>
      <c r="W15" s="1">
        <v>184</v>
      </c>
      <c r="X15" s="1">
        <v>1</v>
      </c>
      <c r="Y15" s="1">
        <v>2</v>
      </c>
      <c r="Z15" s="1">
        <v>184</v>
      </c>
      <c r="AA15" s="1"/>
      <c r="AB15" s="1">
        <v>846</v>
      </c>
      <c r="AC15" s="1">
        <v>0</v>
      </c>
      <c r="AD15" s="1"/>
      <c r="AE15" s="1">
        <v>0</v>
      </c>
      <c r="AF15" s="1">
        <v>846</v>
      </c>
      <c r="AG15" s="1">
        <v>160</v>
      </c>
      <c r="AH15" s="1">
        <v>1006</v>
      </c>
      <c r="AI15" s="1">
        <v>8</v>
      </c>
      <c r="AJ15" s="1">
        <v>6</v>
      </c>
      <c r="AK15" s="1">
        <v>125.75</v>
      </c>
      <c r="AL15" s="1"/>
      <c r="AM15" s="1">
        <v>958</v>
      </c>
      <c r="AN15" s="1">
        <v>130</v>
      </c>
      <c r="AO15" s="1">
        <v>0</v>
      </c>
      <c r="AP15" s="1">
        <v>1088</v>
      </c>
      <c r="AQ15" s="1">
        <v>0</v>
      </c>
      <c r="AR15" s="1">
        <v>1088</v>
      </c>
      <c r="AS15" s="1">
        <v>17</v>
      </c>
      <c r="AT15" s="1">
        <v>6</v>
      </c>
      <c r="AU15" s="1">
        <v>64</v>
      </c>
      <c r="AV15" s="1"/>
      <c r="AW15" s="1">
        <v>309</v>
      </c>
      <c r="AX15" s="1">
        <v>0</v>
      </c>
      <c r="AY15" s="1">
        <v>0</v>
      </c>
      <c r="AZ15" s="1">
        <v>309</v>
      </c>
      <c r="BA15" s="1">
        <v>0</v>
      </c>
      <c r="BB15" s="1">
        <v>309</v>
      </c>
      <c r="BC15" s="1">
        <v>15</v>
      </c>
      <c r="BD15" s="1">
        <v>7</v>
      </c>
      <c r="BE15" s="1">
        <v>20.6</v>
      </c>
      <c r="BF15" s="1"/>
      <c r="BG15" s="1">
        <v>166</v>
      </c>
      <c r="BH15" s="1">
        <v>40</v>
      </c>
      <c r="BI15" s="1">
        <v>0</v>
      </c>
      <c r="BJ15" s="1">
        <v>206</v>
      </c>
      <c r="BK15" s="1">
        <v>0</v>
      </c>
      <c r="BL15" s="1">
        <v>206</v>
      </c>
      <c r="BM15" s="1">
        <v>4</v>
      </c>
      <c r="BN15" s="1">
        <v>5</v>
      </c>
      <c r="BO15" s="1">
        <v>51.5</v>
      </c>
      <c r="BP15" s="1"/>
      <c r="BQ15" s="1">
        <v>628</v>
      </c>
      <c r="BR15" s="1">
        <v>0</v>
      </c>
      <c r="BS15" s="1">
        <v>0</v>
      </c>
      <c r="BT15" s="1">
        <v>628</v>
      </c>
      <c r="BU15" s="1">
        <v>0</v>
      </c>
      <c r="BV15" s="1">
        <v>628</v>
      </c>
      <c r="BW15" s="1">
        <v>6</v>
      </c>
      <c r="BX15" s="1">
        <v>5</v>
      </c>
      <c r="BY15" s="1">
        <v>104.66666666666667</v>
      </c>
      <c r="BZ15" s="1"/>
      <c r="CA15" s="1">
        <v>160</v>
      </c>
    </row>
    <row r="16" spans="1:79" x14ac:dyDescent="0.3">
      <c r="A16" s="2">
        <v>44561</v>
      </c>
      <c r="B16" s="1" t="s">
        <v>52</v>
      </c>
      <c r="C16" s="1" t="s">
        <v>53</v>
      </c>
      <c r="D16" s="1" t="s">
        <v>27</v>
      </c>
      <c r="E16" s="1"/>
      <c r="F16" s="1">
        <v>129</v>
      </c>
      <c r="G16" s="1">
        <v>0</v>
      </c>
      <c r="H16" s="1">
        <v>0</v>
      </c>
      <c r="I16" s="1">
        <v>0</v>
      </c>
      <c r="J16" s="1">
        <v>129</v>
      </c>
      <c r="K16" s="1">
        <v>0</v>
      </c>
      <c r="L16" s="1">
        <v>129</v>
      </c>
      <c r="M16" s="1">
        <v>3</v>
      </c>
      <c r="N16" s="1">
        <v>1</v>
      </c>
      <c r="O16" s="1">
        <v>43</v>
      </c>
      <c r="P16" s="1"/>
      <c r="Q16" s="1">
        <v>179</v>
      </c>
      <c r="R16" s="1">
        <v>0</v>
      </c>
      <c r="S16" s="1">
        <v>0</v>
      </c>
      <c r="T16" s="1">
        <v>0</v>
      </c>
      <c r="U16" s="1">
        <v>179</v>
      </c>
      <c r="V16" s="1">
        <v>0</v>
      </c>
      <c r="W16" s="1">
        <v>179</v>
      </c>
      <c r="X16" s="1">
        <v>1</v>
      </c>
      <c r="Y16" s="1">
        <v>2</v>
      </c>
      <c r="Z16" s="1">
        <v>179</v>
      </c>
      <c r="AA16" s="1"/>
      <c r="AB16" s="1">
        <v>1575</v>
      </c>
      <c r="AC16" s="1">
        <v>0</v>
      </c>
      <c r="AD16" s="1"/>
      <c r="AE16" s="1">
        <v>0</v>
      </c>
      <c r="AF16" s="1">
        <v>1575</v>
      </c>
      <c r="AG16" s="1">
        <v>0</v>
      </c>
      <c r="AH16" s="1">
        <v>1575</v>
      </c>
      <c r="AI16" s="1">
        <v>26</v>
      </c>
      <c r="AJ16" s="1">
        <v>6</v>
      </c>
      <c r="AK16" s="1">
        <v>60.57692307692308</v>
      </c>
      <c r="AL16" s="1"/>
      <c r="AM16" s="1">
        <v>949</v>
      </c>
      <c r="AN16" s="1">
        <v>160</v>
      </c>
      <c r="AO16" s="1">
        <v>0</v>
      </c>
      <c r="AP16" s="1">
        <v>1109</v>
      </c>
      <c r="AQ16" s="1">
        <v>0</v>
      </c>
      <c r="AR16" s="1">
        <v>1109</v>
      </c>
      <c r="AS16" s="1">
        <v>7</v>
      </c>
      <c r="AT16" s="1">
        <v>6</v>
      </c>
      <c r="AU16" s="1">
        <v>158.42857142857142</v>
      </c>
      <c r="AV16" s="1"/>
      <c r="AW16" s="1">
        <v>297</v>
      </c>
      <c r="AX16" s="1">
        <v>0</v>
      </c>
      <c r="AY16" s="1">
        <v>0</v>
      </c>
      <c r="AZ16" s="1">
        <v>297</v>
      </c>
      <c r="BA16" s="1">
        <v>0</v>
      </c>
      <c r="BB16" s="1">
        <v>297</v>
      </c>
      <c r="BC16" s="1">
        <v>2</v>
      </c>
      <c r="BD16" s="1">
        <v>7</v>
      </c>
      <c r="BE16" s="1">
        <v>148.5</v>
      </c>
      <c r="BF16" s="1"/>
      <c r="BG16" s="1">
        <v>149</v>
      </c>
      <c r="BH16" s="1">
        <v>500</v>
      </c>
      <c r="BI16" s="1">
        <v>0</v>
      </c>
      <c r="BJ16" s="1">
        <v>649</v>
      </c>
      <c r="BK16" s="1">
        <v>0</v>
      </c>
      <c r="BL16" s="1">
        <v>649</v>
      </c>
      <c r="BM16" s="1">
        <v>3</v>
      </c>
      <c r="BN16" s="1">
        <v>5</v>
      </c>
      <c r="BO16" s="1">
        <v>216.33333333333334</v>
      </c>
      <c r="BP16" s="1"/>
      <c r="BQ16" s="1">
        <v>134</v>
      </c>
      <c r="BR16" s="1">
        <v>220</v>
      </c>
      <c r="BS16" s="1">
        <v>0</v>
      </c>
      <c r="BT16" s="1">
        <v>354</v>
      </c>
      <c r="BU16" s="1">
        <v>0</v>
      </c>
      <c r="BV16" s="1">
        <v>354</v>
      </c>
      <c r="BW16" s="1">
        <v>20</v>
      </c>
      <c r="BX16" s="1">
        <v>5</v>
      </c>
      <c r="BY16" s="1">
        <v>17.7</v>
      </c>
      <c r="BZ16" s="1"/>
      <c r="CA16" s="1">
        <v>6498</v>
      </c>
    </row>
    <row r="17" spans="1:79" x14ac:dyDescent="0.3">
      <c r="A17" s="2">
        <v>44561</v>
      </c>
      <c r="B17" s="1" t="s">
        <v>54</v>
      </c>
      <c r="C17" s="1" t="s">
        <v>55</v>
      </c>
      <c r="D17" s="1" t="s">
        <v>27</v>
      </c>
      <c r="E17" s="1"/>
      <c r="F17" s="1">
        <v>280</v>
      </c>
      <c r="G17" s="1">
        <v>0</v>
      </c>
      <c r="H17" s="1">
        <v>0</v>
      </c>
      <c r="I17" s="1">
        <v>0</v>
      </c>
      <c r="J17" s="1">
        <v>280</v>
      </c>
      <c r="K17" s="1">
        <v>0</v>
      </c>
      <c r="L17" s="1">
        <v>280</v>
      </c>
      <c r="M17" s="1">
        <v>18</v>
      </c>
      <c r="N17" s="1">
        <v>1</v>
      </c>
      <c r="O17" s="1">
        <v>15.555555555555555</v>
      </c>
      <c r="P17" s="1"/>
      <c r="Q17" s="1">
        <v>189</v>
      </c>
      <c r="R17" s="1">
        <v>0</v>
      </c>
      <c r="S17" s="1">
        <v>0</v>
      </c>
      <c r="T17" s="1">
        <v>0</v>
      </c>
      <c r="U17" s="1">
        <v>189</v>
      </c>
      <c r="V17" s="1">
        <v>0</v>
      </c>
      <c r="W17" s="1">
        <v>189</v>
      </c>
      <c r="X17" s="1">
        <v>1</v>
      </c>
      <c r="Y17" s="1">
        <v>2</v>
      </c>
      <c r="Z17" s="1">
        <v>189</v>
      </c>
      <c r="AA17" s="1"/>
      <c r="AB17" s="1">
        <v>352</v>
      </c>
      <c r="AC17" s="1">
        <v>0</v>
      </c>
      <c r="AD17" s="1"/>
      <c r="AE17" s="1">
        <v>0</v>
      </c>
      <c r="AF17" s="1">
        <v>352</v>
      </c>
      <c r="AG17" s="1">
        <v>0</v>
      </c>
      <c r="AH17" s="1">
        <v>352</v>
      </c>
      <c r="AI17" s="1">
        <v>10</v>
      </c>
      <c r="AJ17" s="1">
        <v>6</v>
      </c>
      <c r="AK17" s="1">
        <v>35.200000000000003</v>
      </c>
      <c r="AL17" s="1"/>
      <c r="AM17" s="1">
        <v>1481</v>
      </c>
      <c r="AN17" s="1">
        <v>231</v>
      </c>
      <c r="AO17" s="1">
        <v>0</v>
      </c>
      <c r="AP17" s="1">
        <v>1712</v>
      </c>
      <c r="AQ17" s="1">
        <v>510</v>
      </c>
      <c r="AR17" s="1">
        <v>2222</v>
      </c>
      <c r="AS17" s="1">
        <v>12</v>
      </c>
      <c r="AT17" s="1">
        <v>6</v>
      </c>
      <c r="AU17" s="1">
        <v>185.16666666666666</v>
      </c>
      <c r="AV17" s="1"/>
      <c r="AW17" s="1">
        <v>334</v>
      </c>
      <c r="AX17" s="1">
        <v>0</v>
      </c>
      <c r="AY17" s="1">
        <v>0</v>
      </c>
      <c r="AZ17" s="1">
        <v>334</v>
      </c>
      <c r="BA17" s="1">
        <v>0</v>
      </c>
      <c r="BB17" s="1">
        <v>334</v>
      </c>
      <c r="BC17" s="1">
        <v>3</v>
      </c>
      <c r="BD17" s="1">
        <v>7</v>
      </c>
      <c r="BE17" s="1">
        <v>111.33333333333333</v>
      </c>
      <c r="BF17" s="1"/>
      <c r="BG17" s="1">
        <v>296</v>
      </c>
      <c r="BH17" s="1">
        <v>0</v>
      </c>
      <c r="BI17" s="1">
        <v>0</v>
      </c>
      <c r="BJ17" s="1">
        <v>296</v>
      </c>
      <c r="BK17" s="1">
        <v>0</v>
      </c>
      <c r="BL17" s="1">
        <v>296</v>
      </c>
      <c r="BM17" s="1">
        <v>4</v>
      </c>
      <c r="BN17" s="1">
        <v>5</v>
      </c>
      <c r="BO17" s="1">
        <v>74</v>
      </c>
      <c r="BP17" s="1"/>
      <c r="BQ17" s="1">
        <v>310</v>
      </c>
      <c r="BR17" s="1">
        <v>0</v>
      </c>
      <c r="BS17" s="1">
        <v>0</v>
      </c>
      <c r="BT17" s="1">
        <v>310</v>
      </c>
      <c r="BU17" s="1">
        <v>0</v>
      </c>
      <c r="BV17" s="1">
        <v>310</v>
      </c>
      <c r="BW17" s="1">
        <v>3</v>
      </c>
      <c r="BX17" s="1">
        <v>5</v>
      </c>
      <c r="BY17" s="1">
        <v>103.33333333333333</v>
      </c>
      <c r="BZ17" s="1"/>
      <c r="CA17" s="1">
        <v>18042</v>
      </c>
    </row>
    <row r="18" spans="1:79" x14ac:dyDescent="0.3">
      <c r="A18" s="2">
        <v>44561</v>
      </c>
      <c r="B18" s="1" t="s">
        <v>56</v>
      </c>
      <c r="C18" s="1" t="s">
        <v>57</v>
      </c>
      <c r="D18" s="1" t="s">
        <v>27</v>
      </c>
      <c r="E18" s="1"/>
      <c r="F18" s="1">
        <v>143</v>
      </c>
      <c r="G18" s="1">
        <v>0</v>
      </c>
      <c r="H18" s="1">
        <v>0</v>
      </c>
      <c r="I18" s="1">
        <v>-10</v>
      </c>
      <c r="J18" s="1">
        <v>133</v>
      </c>
      <c r="K18" s="1">
        <v>0</v>
      </c>
      <c r="L18" s="1">
        <v>133</v>
      </c>
      <c r="M18" s="1">
        <v>26</v>
      </c>
      <c r="N18" s="1">
        <v>1</v>
      </c>
      <c r="O18" s="1">
        <v>5.115384615384615</v>
      </c>
      <c r="P18" s="1"/>
      <c r="Q18" s="1">
        <v>172</v>
      </c>
      <c r="R18" s="1">
        <v>0</v>
      </c>
      <c r="S18" s="1">
        <v>0</v>
      </c>
      <c r="T18" s="1">
        <v>0</v>
      </c>
      <c r="U18" s="1">
        <v>172</v>
      </c>
      <c r="V18" s="1">
        <v>0</v>
      </c>
      <c r="W18" s="1">
        <v>172</v>
      </c>
      <c r="X18" s="1">
        <v>3</v>
      </c>
      <c r="Y18" s="1">
        <v>2</v>
      </c>
      <c r="Z18" s="1">
        <v>57.333333333333336</v>
      </c>
      <c r="AA18" s="1"/>
      <c r="AB18" s="1">
        <v>1945</v>
      </c>
      <c r="AC18" s="1">
        <v>1530</v>
      </c>
      <c r="AD18" s="1"/>
      <c r="AE18" s="1">
        <v>0</v>
      </c>
      <c r="AF18" s="1">
        <v>3475</v>
      </c>
      <c r="AG18" s="1">
        <v>0</v>
      </c>
      <c r="AH18" s="1">
        <v>3475</v>
      </c>
      <c r="AI18" s="1">
        <v>16</v>
      </c>
      <c r="AJ18" s="1">
        <v>6</v>
      </c>
      <c r="AK18" s="1">
        <v>217.1875</v>
      </c>
      <c r="AL18" s="1"/>
      <c r="AM18" s="1">
        <v>1130</v>
      </c>
      <c r="AN18" s="1">
        <v>59</v>
      </c>
      <c r="AO18" s="1">
        <v>0</v>
      </c>
      <c r="AP18" s="1">
        <v>1189</v>
      </c>
      <c r="AQ18" s="1">
        <v>1020</v>
      </c>
      <c r="AR18" s="1">
        <v>2209</v>
      </c>
      <c r="AS18" s="1">
        <v>14</v>
      </c>
      <c r="AT18" s="1">
        <v>6</v>
      </c>
      <c r="AU18" s="1">
        <v>157.78571428571428</v>
      </c>
      <c r="AV18" s="1"/>
      <c r="AW18" s="1">
        <v>203</v>
      </c>
      <c r="AX18" s="1">
        <v>0</v>
      </c>
      <c r="AY18" s="1">
        <v>0</v>
      </c>
      <c r="AZ18" s="1">
        <v>203</v>
      </c>
      <c r="BA18" s="1">
        <v>0</v>
      </c>
      <c r="BB18" s="1">
        <v>203</v>
      </c>
      <c r="BC18" s="1">
        <v>3</v>
      </c>
      <c r="BD18" s="1">
        <v>7</v>
      </c>
      <c r="BE18" s="1">
        <v>67.666666666666671</v>
      </c>
      <c r="BF18" s="1"/>
      <c r="BG18" s="1">
        <v>151</v>
      </c>
      <c r="BH18" s="1">
        <v>0</v>
      </c>
      <c r="BI18" s="1">
        <v>0</v>
      </c>
      <c r="BJ18" s="1">
        <v>151</v>
      </c>
      <c r="BK18" s="1">
        <v>0</v>
      </c>
      <c r="BL18" s="1">
        <v>151</v>
      </c>
      <c r="BM18" s="1">
        <v>5</v>
      </c>
      <c r="BN18" s="1">
        <v>5</v>
      </c>
      <c r="BO18" s="1">
        <v>30.2</v>
      </c>
      <c r="BP18" s="1"/>
      <c r="BQ18" s="1">
        <v>322</v>
      </c>
      <c r="BR18" s="1">
        <v>0</v>
      </c>
      <c r="BS18" s="1">
        <v>0</v>
      </c>
      <c r="BT18" s="1">
        <v>322</v>
      </c>
      <c r="BU18" s="1">
        <v>0</v>
      </c>
      <c r="BV18" s="1">
        <v>322</v>
      </c>
      <c r="BW18" s="1">
        <v>3</v>
      </c>
      <c r="BX18" s="1">
        <v>5</v>
      </c>
      <c r="BY18" s="1">
        <v>107.33333333333333</v>
      </c>
      <c r="BZ18" s="1"/>
      <c r="CA18" s="1">
        <v>8693</v>
      </c>
    </row>
    <row r="19" spans="1:79" x14ac:dyDescent="0.3">
      <c r="A19" s="2">
        <v>44561</v>
      </c>
      <c r="B19" s="1" t="s">
        <v>58</v>
      </c>
      <c r="C19" s="1" t="s">
        <v>59</v>
      </c>
      <c r="D19" s="1" t="s">
        <v>27</v>
      </c>
      <c r="E19" s="1"/>
      <c r="F19" s="1">
        <v>45</v>
      </c>
      <c r="G19" s="1">
        <v>0</v>
      </c>
      <c r="H19" s="1">
        <v>0</v>
      </c>
      <c r="I19" s="1">
        <v>0</v>
      </c>
      <c r="J19" s="1">
        <v>45</v>
      </c>
      <c r="K19" s="1">
        <v>0</v>
      </c>
      <c r="L19" s="1">
        <v>45</v>
      </c>
      <c r="M19" s="1">
        <v>2</v>
      </c>
      <c r="N19" s="1">
        <v>1</v>
      </c>
      <c r="O19" s="1">
        <v>22.5</v>
      </c>
      <c r="P19" s="1"/>
      <c r="Q19" s="1">
        <v>117</v>
      </c>
      <c r="R19" s="1">
        <v>0</v>
      </c>
      <c r="S19" s="1">
        <v>0</v>
      </c>
      <c r="T19" s="1">
        <v>0</v>
      </c>
      <c r="U19" s="1">
        <v>117</v>
      </c>
      <c r="V19" s="1">
        <v>0</v>
      </c>
      <c r="W19" s="1">
        <v>117</v>
      </c>
      <c r="X19" s="1">
        <v>0</v>
      </c>
      <c r="Y19" s="1">
        <v>2</v>
      </c>
      <c r="Z19" s="1">
        <v>0</v>
      </c>
      <c r="AA19" s="1"/>
      <c r="AB19" s="1">
        <v>355</v>
      </c>
      <c r="AC19" s="1">
        <v>0</v>
      </c>
      <c r="AD19" s="1"/>
      <c r="AE19" s="1">
        <v>0</v>
      </c>
      <c r="AF19" s="1">
        <v>355</v>
      </c>
      <c r="AG19" s="1">
        <v>0</v>
      </c>
      <c r="AH19" s="1">
        <v>355</v>
      </c>
      <c r="AI19" s="1">
        <v>4</v>
      </c>
      <c r="AJ19" s="1">
        <v>6</v>
      </c>
      <c r="AK19" s="1">
        <v>88.75</v>
      </c>
      <c r="AL19" s="1"/>
      <c r="AM19" s="1">
        <v>49</v>
      </c>
      <c r="AN19" s="1">
        <v>0</v>
      </c>
      <c r="AO19" s="1">
        <v>0</v>
      </c>
      <c r="AP19" s="1">
        <v>49</v>
      </c>
      <c r="AQ19" s="1">
        <v>0</v>
      </c>
      <c r="AR19" s="1">
        <v>49</v>
      </c>
      <c r="AS19" s="1">
        <v>3</v>
      </c>
      <c r="AT19" s="1">
        <v>6</v>
      </c>
      <c r="AU19" s="1">
        <v>16.333333333333332</v>
      </c>
      <c r="AV19" s="1"/>
      <c r="AW19" s="1">
        <v>109</v>
      </c>
      <c r="AX19" s="1">
        <v>0</v>
      </c>
      <c r="AY19" s="1">
        <v>0</v>
      </c>
      <c r="AZ19" s="1">
        <v>109</v>
      </c>
      <c r="BA19" s="1">
        <v>0</v>
      </c>
      <c r="BB19" s="1">
        <v>109</v>
      </c>
      <c r="BC19" s="1">
        <v>2</v>
      </c>
      <c r="BD19" s="1">
        <v>7</v>
      </c>
      <c r="BE19" s="1">
        <v>54.5</v>
      </c>
      <c r="BF19" s="1"/>
      <c r="BG19" s="1">
        <v>63</v>
      </c>
      <c r="BH19" s="1">
        <v>40</v>
      </c>
      <c r="BI19" s="1">
        <v>0</v>
      </c>
      <c r="BJ19" s="1">
        <v>103</v>
      </c>
      <c r="BK19" s="1">
        <v>0</v>
      </c>
      <c r="BL19" s="1">
        <v>103</v>
      </c>
      <c r="BM19" s="1">
        <v>1</v>
      </c>
      <c r="BN19" s="1">
        <v>5</v>
      </c>
      <c r="BO19" s="1">
        <v>103</v>
      </c>
      <c r="BP19" s="1"/>
      <c r="BQ19" s="1">
        <v>94</v>
      </c>
      <c r="BR19" s="1">
        <v>0</v>
      </c>
      <c r="BS19" s="1">
        <v>0</v>
      </c>
      <c r="BT19" s="1">
        <v>94</v>
      </c>
      <c r="BU19" s="1">
        <v>0</v>
      </c>
      <c r="BV19" s="1">
        <v>94</v>
      </c>
      <c r="BW19" s="1">
        <v>0</v>
      </c>
      <c r="BX19" s="1">
        <v>5</v>
      </c>
      <c r="BY19" s="1">
        <v>0</v>
      </c>
      <c r="BZ19" s="1"/>
      <c r="CA19" s="1">
        <v>0</v>
      </c>
    </row>
    <row r="20" spans="1:79" x14ac:dyDescent="0.3">
      <c r="A20" s="2">
        <v>44561</v>
      </c>
      <c r="B20" s="1" t="s">
        <v>60</v>
      </c>
      <c r="C20" s="1" t="s">
        <v>61</v>
      </c>
      <c r="D20" s="1" t="s">
        <v>27</v>
      </c>
      <c r="E20" s="1"/>
      <c r="F20" s="1">
        <v>170</v>
      </c>
      <c r="G20" s="1">
        <v>0</v>
      </c>
      <c r="H20" s="1">
        <v>0</v>
      </c>
      <c r="I20" s="1">
        <v>0</v>
      </c>
      <c r="J20" s="1">
        <v>170</v>
      </c>
      <c r="K20" s="1">
        <v>0</v>
      </c>
      <c r="L20" s="1">
        <v>170</v>
      </c>
      <c r="M20" s="1">
        <v>3</v>
      </c>
      <c r="N20" s="1">
        <v>1</v>
      </c>
      <c r="O20" s="1">
        <v>56.666666666666664</v>
      </c>
      <c r="P20" s="1"/>
      <c r="Q20" s="1">
        <v>116</v>
      </c>
      <c r="R20" s="1">
        <v>0</v>
      </c>
      <c r="S20" s="1">
        <v>0</v>
      </c>
      <c r="T20" s="1">
        <v>0</v>
      </c>
      <c r="U20" s="1">
        <v>116</v>
      </c>
      <c r="V20" s="1">
        <v>0</v>
      </c>
      <c r="W20" s="1">
        <v>116</v>
      </c>
      <c r="X20" s="1">
        <v>0</v>
      </c>
      <c r="Y20" s="1">
        <v>2</v>
      </c>
      <c r="Z20" s="1">
        <v>0</v>
      </c>
      <c r="AA20" s="1"/>
      <c r="AB20" s="1">
        <v>445</v>
      </c>
      <c r="AC20" s="1">
        <v>0</v>
      </c>
      <c r="AD20" s="1"/>
      <c r="AE20" s="1">
        <v>0</v>
      </c>
      <c r="AF20" s="1">
        <v>445</v>
      </c>
      <c r="AG20" s="1">
        <v>0</v>
      </c>
      <c r="AH20" s="1">
        <v>445</v>
      </c>
      <c r="AI20" s="1">
        <v>14</v>
      </c>
      <c r="AJ20" s="1">
        <v>6</v>
      </c>
      <c r="AK20" s="1">
        <v>31.785714285714285</v>
      </c>
      <c r="AL20" s="1"/>
      <c r="AM20" s="1">
        <v>313</v>
      </c>
      <c r="AN20" s="1">
        <v>0</v>
      </c>
      <c r="AO20" s="1">
        <v>0</v>
      </c>
      <c r="AP20" s="1">
        <v>313</v>
      </c>
      <c r="AQ20" s="1">
        <v>360</v>
      </c>
      <c r="AR20" s="1">
        <v>673</v>
      </c>
      <c r="AS20" s="1">
        <v>5</v>
      </c>
      <c r="AT20" s="1">
        <v>6</v>
      </c>
      <c r="AU20" s="1">
        <v>134.6</v>
      </c>
      <c r="AV20" s="1"/>
      <c r="AW20" s="1">
        <v>398</v>
      </c>
      <c r="AX20" s="1">
        <v>0</v>
      </c>
      <c r="AY20" s="1">
        <v>0</v>
      </c>
      <c r="AZ20" s="1">
        <v>398</v>
      </c>
      <c r="BA20" s="1">
        <v>0</v>
      </c>
      <c r="BB20" s="1">
        <v>398</v>
      </c>
      <c r="BC20" s="1">
        <v>10</v>
      </c>
      <c r="BD20" s="1">
        <v>7</v>
      </c>
      <c r="BE20" s="1">
        <v>39.799999999999997</v>
      </c>
      <c r="BF20" s="1"/>
      <c r="BG20" s="1">
        <v>91</v>
      </c>
      <c r="BH20" s="1">
        <v>0</v>
      </c>
      <c r="BI20" s="1">
        <v>0</v>
      </c>
      <c r="BJ20" s="1">
        <v>91</v>
      </c>
      <c r="BK20" s="1">
        <v>0</v>
      </c>
      <c r="BL20" s="1">
        <v>91</v>
      </c>
      <c r="BM20" s="1">
        <v>1</v>
      </c>
      <c r="BN20" s="1">
        <v>5</v>
      </c>
      <c r="BO20" s="1">
        <v>91</v>
      </c>
      <c r="BP20" s="1"/>
      <c r="BQ20" s="1">
        <v>287</v>
      </c>
      <c r="BR20" s="1">
        <v>0</v>
      </c>
      <c r="BS20" s="1">
        <v>0</v>
      </c>
      <c r="BT20" s="1">
        <v>287</v>
      </c>
      <c r="BU20" s="1">
        <v>0</v>
      </c>
      <c r="BV20" s="1">
        <v>287</v>
      </c>
      <c r="BW20" s="1">
        <v>3</v>
      </c>
      <c r="BX20" s="1">
        <v>5</v>
      </c>
      <c r="BY20" s="1">
        <v>95.666666666666671</v>
      </c>
      <c r="BZ20" s="1"/>
      <c r="CA20" s="1">
        <v>1117</v>
      </c>
    </row>
    <row r="21" spans="1:79" x14ac:dyDescent="0.3">
      <c r="A21" s="2">
        <v>44561</v>
      </c>
      <c r="B21" s="1" t="s">
        <v>62</v>
      </c>
      <c r="C21" s="1" t="s">
        <v>63</v>
      </c>
      <c r="D21" s="1" t="s">
        <v>27</v>
      </c>
      <c r="E21" s="1"/>
      <c r="F21" s="1">
        <v>812</v>
      </c>
      <c r="G21" s="1">
        <v>0</v>
      </c>
      <c r="H21" s="1">
        <v>0</v>
      </c>
      <c r="I21" s="1">
        <v>0</v>
      </c>
      <c r="J21" s="1">
        <v>812</v>
      </c>
      <c r="K21" s="1">
        <v>0</v>
      </c>
      <c r="L21" s="1">
        <v>812</v>
      </c>
      <c r="M21" s="1">
        <v>77</v>
      </c>
      <c r="N21" s="1">
        <v>1</v>
      </c>
      <c r="O21" s="1">
        <v>10.545454545454545</v>
      </c>
      <c r="P21" s="1"/>
      <c r="Q21" s="1">
        <v>905</v>
      </c>
      <c r="R21" s="1">
        <v>0</v>
      </c>
      <c r="S21" s="1">
        <v>0</v>
      </c>
      <c r="T21" s="1">
        <v>0</v>
      </c>
      <c r="U21" s="1">
        <v>905</v>
      </c>
      <c r="V21" s="1">
        <v>0</v>
      </c>
      <c r="W21" s="1">
        <v>905</v>
      </c>
      <c r="X21" s="1">
        <v>22</v>
      </c>
      <c r="Y21" s="1">
        <v>2</v>
      </c>
      <c r="Z21" s="1">
        <v>41.136363636363633</v>
      </c>
      <c r="AA21" s="1"/>
      <c r="AB21" s="1">
        <v>17058</v>
      </c>
      <c r="AC21" s="1">
        <v>0</v>
      </c>
      <c r="AD21" s="1"/>
      <c r="AE21" s="1">
        <v>0</v>
      </c>
      <c r="AF21" s="1">
        <v>17058</v>
      </c>
      <c r="AG21" s="1">
        <v>0</v>
      </c>
      <c r="AH21" s="1">
        <v>17058</v>
      </c>
      <c r="AI21" s="1">
        <v>395</v>
      </c>
      <c r="AJ21" s="1">
        <v>6</v>
      </c>
      <c r="AK21" s="1">
        <v>43.184810126582278</v>
      </c>
      <c r="AL21" s="1"/>
      <c r="AM21" s="1">
        <v>3037</v>
      </c>
      <c r="AN21" s="1">
        <v>70</v>
      </c>
      <c r="AO21" s="1">
        <v>0</v>
      </c>
      <c r="AP21" s="1">
        <v>3107</v>
      </c>
      <c r="AQ21" s="1">
        <v>900</v>
      </c>
      <c r="AR21" s="1">
        <v>4007</v>
      </c>
      <c r="AS21" s="1">
        <v>63</v>
      </c>
      <c r="AT21" s="1">
        <v>6</v>
      </c>
      <c r="AU21" s="1">
        <v>63.603174603174601</v>
      </c>
      <c r="AV21" s="1"/>
      <c r="AW21" s="1">
        <v>3175</v>
      </c>
      <c r="AX21" s="1">
        <v>0</v>
      </c>
      <c r="AY21" s="1">
        <v>0</v>
      </c>
      <c r="AZ21" s="1">
        <v>3175</v>
      </c>
      <c r="BA21" s="1">
        <v>0</v>
      </c>
      <c r="BB21" s="1">
        <v>3175</v>
      </c>
      <c r="BC21" s="1">
        <v>91</v>
      </c>
      <c r="BD21" s="1">
        <v>7</v>
      </c>
      <c r="BE21" s="1">
        <v>34.890109890109891</v>
      </c>
      <c r="BF21" s="1"/>
      <c r="BG21" s="1">
        <v>1085</v>
      </c>
      <c r="BH21" s="1">
        <v>0</v>
      </c>
      <c r="BI21" s="1">
        <v>0</v>
      </c>
      <c r="BJ21" s="1">
        <v>1085</v>
      </c>
      <c r="BK21" s="1">
        <v>0</v>
      </c>
      <c r="BL21" s="1">
        <v>1085</v>
      </c>
      <c r="BM21" s="1">
        <v>39</v>
      </c>
      <c r="BN21" s="1">
        <v>5</v>
      </c>
      <c r="BO21" s="1">
        <v>27.820512820512821</v>
      </c>
      <c r="BP21" s="1"/>
      <c r="BQ21" s="1">
        <v>1999</v>
      </c>
      <c r="BR21" s="1">
        <v>0</v>
      </c>
      <c r="BS21" s="1">
        <v>0</v>
      </c>
      <c r="BT21" s="1">
        <v>1999</v>
      </c>
      <c r="BU21" s="1">
        <v>0</v>
      </c>
      <c r="BV21" s="1">
        <v>1999</v>
      </c>
      <c r="BW21" s="1">
        <v>17</v>
      </c>
      <c r="BX21" s="1">
        <v>5</v>
      </c>
      <c r="BY21" s="1">
        <v>117.58823529411765</v>
      </c>
      <c r="BZ21" s="1"/>
      <c r="CA21" s="1">
        <v>3900</v>
      </c>
    </row>
    <row r="22" spans="1:79" x14ac:dyDescent="0.3">
      <c r="A22" s="2">
        <v>44561</v>
      </c>
      <c r="B22" s="1" t="s">
        <v>64</v>
      </c>
      <c r="C22" s="1" t="s">
        <v>65</v>
      </c>
      <c r="D22" s="1" t="s">
        <v>27</v>
      </c>
      <c r="E22" s="1"/>
      <c r="F22" s="1">
        <v>2513</v>
      </c>
      <c r="G22" s="1">
        <v>0</v>
      </c>
      <c r="H22" s="1">
        <v>0</v>
      </c>
      <c r="I22" s="1">
        <v>0</v>
      </c>
      <c r="J22" s="1">
        <v>2513</v>
      </c>
      <c r="K22" s="1">
        <v>0</v>
      </c>
      <c r="L22" s="1">
        <v>2513</v>
      </c>
      <c r="M22" s="1">
        <v>4430</v>
      </c>
      <c r="N22" s="1">
        <v>1</v>
      </c>
      <c r="O22" s="1">
        <v>0.56726862302483072</v>
      </c>
      <c r="P22" s="1"/>
      <c r="Q22" s="1">
        <v>8105</v>
      </c>
      <c r="R22" s="1">
        <v>0</v>
      </c>
      <c r="S22" s="1">
        <v>0</v>
      </c>
      <c r="T22" s="1">
        <v>0</v>
      </c>
      <c r="U22" s="1">
        <v>8105</v>
      </c>
      <c r="V22" s="1">
        <v>0</v>
      </c>
      <c r="W22" s="1">
        <v>8105</v>
      </c>
      <c r="X22" s="1">
        <v>598</v>
      </c>
      <c r="Y22" s="1">
        <v>2</v>
      </c>
      <c r="Z22" s="1">
        <v>13.553511705685619</v>
      </c>
      <c r="AA22" s="1"/>
      <c r="AB22" s="1">
        <v>175565</v>
      </c>
      <c r="AC22" s="1">
        <v>30146</v>
      </c>
      <c r="AD22" s="1"/>
      <c r="AE22" s="1">
        <v>0</v>
      </c>
      <c r="AF22" s="1">
        <v>205711</v>
      </c>
      <c r="AG22" s="1">
        <v>30000</v>
      </c>
      <c r="AH22" s="1">
        <v>235711</v>
      </c>
      <c r="AI22" s="1">
        <v>4976</v>
      </c>
      <c r="AJ22" s="1">
        <v>6</v>
      </c>
      <c r="AK22" s="1">
        <v>47.36957395498392</v>
      </c>
      <c r="AL22" s="1"/>
      <c r="AM22" s="1">
        <v>37813</v>
      </c>
      <c r="AN22" s="1">
        <v>2930</v>
      </c>
      <c r="AO22" s="1">
        <v>0</v>
      </c>
      <c r="AP22" s="1">
        <v>40743</v>
      </c>
      <c r="AQ22" s="1">
        <v>13500</v>
      </c>
      <c r="AR22" s="1">
        <v>54243</v>
      </c>
      <c r="AS22" s="1">
        <v>1243</v>
      </c>
      <c r="AT22" s="1">
        <v>6</v>
      </c>
      <c r="AU22" s="1">
        <v>43.638777152051489</v>
      </c>
      <c r="AV22" s="1"/>
      <c r="AW22" s="1">
        <v>99204</v>
      </c>
      <c r="AX22" s="1">
        <v>0</v>
      </c>
      <c r="AY22" s="1">
        <v>0</v>
      </c>
      <c r="AZ22" s="1">
        <v>99204</v>
      </c>
      <c r="BA22" s="1">
        <v>0</v>
      </c>
      <c r="BB22" s="1">
        <v>99204</v>
      </c>
      <c r="BC22" s="1">
        <v>3376</v>
      </c>
      <c r="BD22" s="1">
        <v>7</v>
      </c>
      <c r="BE22" s="1">
        <v>29.385071090047393</v>
      </c>
      <c r="BF22" s="1"/>
      <c r="BG22" s="1">
        <v>17455</v>
      </c>
      <c r="BH22" s="1">
        <v>0</v>
      </c>
      <c r="BI22" s="1">
        <v>0</v>
      </c>
      <c r="BJ22" s="1">
        <v>17455</v>
      </c>
      <c r="BK22" s="1">
        <v>0</v>
      </c>
      <c r="BL22" s="1">
        <v>17455</v>
      </c>
      <c r="BM22" s="1">
        <v>1370</v>
      </c>
      <c r="BN22" s="1">
        <v>5</v>
      </c>
      <c r="BO22" s="1">
        <v>12.740875912408759</v>
      </c>
      <c r="BP22" s="1"/>
      <c r="BQ22" s="1">
        <v>50959</v>
      </c>
      <c r="BR22" s="1">
        <v>0</v>
      </c>
      <c r="BS22" s="1">
        <v>0</v>
      </c>
      <c r="BT22" s="1">
        <v>50959</v>
      </c>
      <c r="BU22" s="1">
        <v>0</v>
      </c>
      <c r="BV22" s="1">
        <v>50959</v>
      </c>
      <c r="BW22" s="1">
        <v>985</v>
      </c>
      <c r="BX22" s="1">
        <v>5</v>
      </c>
      <c r="BY22" s="1">
        <v>51.73502538071066</v>
      </c>
      <c r="BZ22" s="1"/>
      <c r="CA22" s="1">
        <v>60882</v>
      </c>
    </row>
    <row r="23" spans="1:79" x14ac:dyDescent="0.3">
      <c r="A23" s="2">
        <v>44561</v>
      </c>
      <c r="B23" s="1" t="s">
        <v>66</v>
      </c>
      <c r="C23" s="1" t="s">
        <v>67</v>
      </c>
      <c r="D23" s="1" t="s">
        <v>27</v>
      </c>
      <c r="E23" s="1"/>
      <c r="F23" s="1">
        <v>488</v>
      </c>
      <c r="G23" s="1">
        <v>179</v>
      </c>
      <c r="H23" s="1">
        <v>0</v>
      </c>
      <c r="I23" s="1">
        <v>0</v>
      </c>
      <c r="J23" s="1">
        <v>667</v>
      </c>
      <c r="K23" s="1">
        <v>0</v>
      </c>
      <c r="L23" s="1">
        <v>667</v>
      </c>
      <c r="M23" s="1">
        <v>14</v>
      </c>
      <c r="N23" s="1">
        <v>1</v>
      </c>
      <c r="O23" s="1">
        <v>47.642857142857146</v>
      </c>
      <c r="P23" s="1"/>
      <c r="Q23" s="1">
        <v>276</v>
      </c>
      <c r="R23" s="1">
        <v>480</v>
      </c>
      <c r="S23" s="1">
        <v>0</v>
      </c>
      <c r="T23" s="1">
        <v>0</v>
      </c>
      <c r="U23" s="1">
        <v>756</v>
      </c>
      <c r="V23" s="1">
        <v>0</v>
      </c>
      <c r="W23" s="1">
        <v>756</v>
      </c>
      <c r="X23" s="1">
        <v>1</v>
      </c>
      <c r="Y23" s="1">
        <v>2</v>
      </c>
      <c r="Z23" s="1">
        <v>756</v>
      </c>
      <c r="AA23" s="1"/>
      <c r="AB23" s="1">
        <v>942</v>
      </c>
      <c r="AC23" s="1">
        <v>0</v>
      </c>
      <c r="AD23" s="1"/>
      <c r="AE23" s="1">
        <v>0</v>
      </c>
      <c r="AF23" s="1">
        <v>942</v>
      </c>
      <c r="AG23" s="1">
        <v>0</v>
      </c>
      <c r="AH23" s="1">
        <v>942</v>
      </c>
      <c r="AI23" s="1">
        <v>17</v>
      </c>
      <c r="AJ23" s="1">
        <v>6</v>
      </c>
      <c r="AK23" s="1">
        <v>55.411764705882355</v>
      </c>
      <c r="AL23" s="1"/>
      <c r="AM23" s="1">
        <v>340</v>
      </c>
      <c r="AN23" s="1">
        <v>550</v>
      </c>
      <c r="AO23" s="1">
        <v>0</v>
      </c>
      <c r="AP23" s="1">
        <v>890</v>
      </c>
      <c r="AQ23" s="1">
        <v>0</v>
      </c>
      <c r="AR23" s="1">
        <v>890</v>
      </c>
      <c r="AS23" s="1">
        <v>15</v>
      </c>
      <c r="AT23" s="1">
        <v>6</v>
      </c>
      <c r="AU23" s="1">
        <v>59.333333333333336</v>
      </c>
      <c r="AV23" s="1"/>
      <c r="AW23" s="1">
        <v>90</v>
      </c>
      <c r="AX23" s="1">
        <v>300</v>
      </c>
      <c r="AY23" s="1">
        <v>0</v>
      </c>
      <c r="AZ23" s="1">
        <v>390</v>
      </c>
      <c r="BA23" s="1">
        <v>0</v>
      </c>
      <c r="BB23" s="1">
        <v>390</v>
      </c>
      <c r="BC23" s="1">
        <v>5</v>
      </c>
      <c r="BD23" s="1">
        <v>7</v>
      </c>
      <c r="BE23" s="1">
        <v>78</v>
      </c>
      <c r="BF23" s="1"/>
      <c r="BG23" s="1">
        <v>496</v>
      </c>
      <c r="BH23" s="1">
        <v>2190</v>
      </c>
      <c r="BI23" s="1">
        <v>0</v>
      </c>
      <c r="BJ23" s="1">
        <v>2686</v>
      </c>
      <c r="BK23" s="1">
        <v>0</v>
      </c>
      <c r="BL23" s="1">
        <v>2686</v>
      </c>
      <c r="BM23" s="1">
        <v>17</v>
      </c>
      <c r="BN23" s="1">
        <v>5</v>
      </c>
      <c r="BO23" s="1">
        <v>158</v>
      </c>
      <c r="BP23" s="1"/>
      <c r="BQ23" s="1">
        <v>999</v>
      </c>
      <c r="BR23" s="1">
        <v>55</v>
      </c>
      <c r="BS23" s="1">
        <v>0</v>
      </c>
      <c r="BT23" s="1">
        <v>1054</v>
      </c>
      <c r="BU23" s="1">
        <v>0</v>
      </c>
      <c r="BV23" s="1">
        <v>1054</v>
      </c>
      <c r="BW23" s="1">
        <v>8</v>
      </c>
      <c r="BX23" s="1">
        <v>5</v>
      </c>
      <c r="BY23" s="1">
        <v>131.75</v>
      </c>
      <c r="BZ23" s="1"/>
      <c r="CA23" s="1">
        <v>0</v>
      </c>
    </row>
    <row r="24" spans="1:79" x14ac:dyDescent="0.3">
      <c r="A24" s="2">
        <v>44561</v>
      </c>
      <c r="B24" s="1" t="s">
        <v>68</v>
      </c>
      <c r="C24" s="1" t="s">
        <v>69</v>
      </c>
      <c r="D24" s="1" t="s">
        <v>27</v>
      </c>
      <c r="E24" s="1"/>
      <c r="F24" s="1">
        <v>169</v>
      </c>
      <c r="G24" s="1">
        <v>0</v>
      </c>
      <c r="H24" s="1">
        <v>0</v>
      </c>
      <c r="I24" s="1">
        <v>-8</v>
      </c>
      <c r="J24" s="1">
        <v>161</v>
      </c>
      <c r="K24" s="1">
        <v>0</v>
      </c>
      <c r="L24" s="1">
        <v>161</v>
      </c>
      <c r="M24" s="1">
        <v>17</v>
      </c>
      <c r="N24" s="1">
        <v>1</v>
      </c>
      <c r="O24" s="1">
        <v>9.4705882352941178</v>
      </c>
      <c r="P24" s="1"/>
      <c r="Q24" s="1">
        <v>286</v>
      </c>
      <c r="R24" s="1">
        <v>0</v>
      </c>
      <c r="S24" s="1">
        <v>0</v>
      </c>
      <c r="T24" s="1">
        <v>0</v>
      </c>
      <c r="U24" s="1">
        <v>286</v>
      </c>
      <c r="V24" s="1">
        <v>0</v>
      </c>
      <c r="W24" s="1">
        <v>286</v>
      </c>
      <c r="X24" s="1">
        <v>4</v>
      </c>
      <c r="Y24" s="1">
        <v>2</v>
      </c>
      <c r="Z24" s="1">
        <v>71.5</v>
      </c>
      <c r="AA24" s="1"/>
      <c r="AB24" s="1">
        <v>362</v>
      </c>
      <c r="AC24" s="1">
        <v>0</v>
      </c>
      <c r="AD24" s="1"/>
      <c r="AE24" s="1">
        <v>0</v>
      </c>
      <c r="AF24" s="1">
        <v>362</v>
      </c>
      <c r="AG24" s="1">
        <v>0</v>
      </c>
      <c r="AH24" s="1">
        <v>362</v>
      </c>
      <c r="AI24" s="1">
        <v>7</v>
      </c>
      <c r="AJ24" s="1">
        <v>6</v>
      </c>
      <c r="AK24" s="1">
        <v>51.714285714285715</v>
      </c>
      <c r="AL24" s="1"/>
      <c r="AM24" s="1">
        <v>1132</v>
      </c>
      <c r="AN24" s="1">
        <v>600</v>
      </c>
      <c r="AO24" s="1">
        <v>0</v>
      </c>
      <c r="AP24" s="1">
        <v>1732</v>
      </c>
      <c r="AQ24" s="1">
        <v>0</v>
      </c>
      <c r="AR24" s="1">
        <v>1732</v>
      </c>
      <c r="AS24" s="1">
        <v>16</v>
      </c>
      <c r="AT24" s="1">
        <v>6</v>
      </c>
      <c r="AU24" s="1">
        <v>108.25</v>
      </c>
      <c r="AV24" s="1"/>
      <c r="AW24" s="1">
        <v>62</v>
      </c>
      <c r="AX24" s="1">
        <v>0</v>
      </c>
      <c r="AY24" s="1">
        <v>0</v>
      </c>
      <c r="AZ24" s="1">
        <v>62</v>
      </c>
      <c r="BA24" s="1">
        <v>300</v>
      </c>
      <c r="BB24" s="1">
        <v>362</v>
      </c>
      <c r="BC24" s="1">
        <v>13</v>
      </c>
      <c r="BD24" s="1">
        <v>7</v>
      </c>
      <c r="BE24" s="1">
        <v>27.846153846153847</v>
      </c>
      <c r="BF24" s="1"/>
      <c r="BG24" s="1">
        <v>370</v>
      </c>
      <c r="BH24" s="1">
        <v>300</v>
      </c>
      <c r="BI24" s="1">
        <v>0</v>
      </c>
      <c r="BJ24" s="1">
        <v>670</v>
      </c>
      <c r="BK24" s="1">
        <v>0</v>
      </c>
      <c r="BL24" s="1">
        <v>670</v>
      </c>
      <c r="BM24" s="1">
        <v>6</v>
      </c>
      <c r="BN24" s="1">
        <v>5</v>
      </c>
      <c r="BO24" s="1">
        <v>111.66666666666667</v>
      </c>
      <c r="BP24" s="1"/>
      <c r="BQ24" s="1">
        <v>720</v>
      </c>
      <c r="BR24" s="1">
        <v>0</v>
      </c>
      <c r="BS24" s="1">
        <v>0</v>
      </c>
      <c r="BT24" s="1">
        <v>720</v>
      </c>
      <c r="BU24" s="1">
        <v>0</v>
      </c>
      <c r="BV24" s="1">
        <v>720</v>
      </c>
      <c r="BW24" s="1">
        <v>8</v>
      </c>
      <c r="BX24" s="1">
        <v>5</v>
      </c>
      <c r="BY24" s="1">
        <v>90</v>
      </c>
      <c r="BZ24" s="1"/>
      <c r="CA24" s="1">
        <v>30343</v>
      </c>
    </row>
    <row r="25" spans="1:79" x14ac:dyDescent="0.3">
      <c r="A25" s="2">
        <v>44561</v>
      </c>
      <c r="B25" s="1" t="s">
        <v>70</v>
      </c>
      <c r="C25" s="1" t="s">
        <v>71</v>
      </c>
      <c r="D25" s="1" t="s">
        <v>27</v>
      </c>
      <c r="E25" s="1"/>
      <c r="F25" s="1">
        <v>908</v>
      </c>
      <c r="G25" s="1">
        <v>0</v>
      </c>
      <c r="H25" s="1">
        <v>0</v>
      </c>
      <c r="I25" s="1">
        <v>0</v>
      </c>
      <c r="J25" s="1">
        <v>908</v>
      </c>
      <c r="K25" s="1">
        <v>0</v>
      </c>
      <c r="L25" s="1">
        <v>908</v>
      </c>
      <c r="M25" s="1">
        <v>94</v>
      </c>
      <c r="N25" s="1">
        <v>1</v>
      </c>
      <c r="O25" s="1">
        <v>9.6595744680851059</v>
      </c>
      <c r="P25" s="1"/>
      <c r="Q25" s="1">
        <v>949</v>
      </c>
      <c r="R25" s="1">
        <v>0</v>
      </c>
      <c r="S25" s="1">
        <v>0</v>
      </c>
      <c r="T25" s="1">
        <v>0</v>
      </c>
      <c r="U25" s="1">
        <v>949</v>
      </c>
      <c r="V25" s="1">
        <v>0</v>
      </c>
      <c r="W25" s="1">
        <v>949</v>
      </c>
      <c r="X25" s="1">
        <v>23</v>
      </c>
      <c r="Y25" s="1">
        <v>2</v>
      </c>
      <c r="Z25" s="1">
        <v>41.260869565217391</v>
      </c>
      <c r="AA25" s="1"/>
      <c r="AB25" s="1">
        <v>2170</v>
      </c>
      <c r="AC25" s="1">
        <v>0</v>
      </c>
      <c r="AD25" s="1"/>
      <c r="AE25" s="1">
        <v>0</v>
      </c>
      <c r="AF25" s="1">
        <v>2170</v>
      </c>
      <c r="AG25" s="1">
        <v>0</v>
      </c>
      <c r="AH25" s="1">
        <v>2170</v>
      </c>
      <c r="AI25" s="1">
        <v>59</v>
      </c>
      <c r="AJ25" s="1">
        <v>6</v>
      </c>
      <c r="AK25" s="1">
        <v>36.779661016949156</v>
      </c>
      <c r="AL25" s="1"/>
      <c r="AM25" s="1">
        <v>2046</v>
      </c>
      <c r="AN25" s="1">
        <v>0</v>
      </c>
      <c r="AO25" s="1">
        <v>0</v>
      </c>
      <c r="AP25" s="1">
        <v>2046</v>
      </c>
      <c r="AQ25" s="1">
        <v>2700</v>
      </c>
      <c r="AR25" s="1">
        <v>4746</v>
      </c>
      <c r="AS25" s="1">
        <v>82</v>
      </c>
      <c r="AT25" s="1">
        <v>6</v>
      </c>
      <c r="AU25" s="1">
        <v>57.878048780487802</v>
      </c>
      <c r="AV25" s="1"/>
      <c r="AW25" s="1">
        <v>2909</v>
      </c>
      <c r="AX25" s="1">
        <v>0</v>
      </c>
      <c r="AY25" s="1">
        <v>0</v>
      </c>
      <c r="AZ25" s="1">
        <v>2909</v>
      </c>
      <c r="BA25" s="1">
        <v>0</v>
      </c>
      <c r="BB25" s="1">
        <v>2909</v>
      </c>
      <c r="BC25" s="1">
        <v>72</v>
      </c>
      <c r="BD25" s="1">
        <v>7</v>
      </c>
      <c r="BE25" s="1">
        <v>40.402777777777779</v>
      </c>
      <c r="BF25" s="1"/>
      <c r="BG25" s="1">
        <v>585</v>
      </c>
      <c r="BH25" s="1">
        <v>0</v>
      </c>
      <c r="BI25" s="1">
        <v>0</v>
      </c>
      <c r="BJ25" s="1">
        <v>585</v>
      </c>
      <c r="BK25" s="1">
        <v>0</v>
      </c>
      <c r="BL25" s="1">
        <v>585</v>
      </c>
      <c r="BM25" s="1">
        <v>45</v>
      </c>
      <c r="BN25" s="1">
        <v>5</v>
      </c>
      <c r="BO25" s="1">
        <v>13</v>
      </c>
      <c r="BP25" s="1"/>
      <c r="BQ25" s="1">
        <v>3516</v>
      </c>
      <c r="BR25" s="1">
        <v>0</v>
      </c>
      <c r="BS25" s="1">
        <v>0</v>
      </c>
      <c r="BT25" s="1">
        <v>3516</v>
      </c>
      <c r="BU25" s="1">
        <v>0</v>
      </c>
      <c r="BV25" s="1">
        <v>3516</v>
      </c>
      <c r="BW25" s="1">
        <v>41</v>
      </c>
      <c r="BX25" s="1">
        <v>5</v>
      </c>
      <c r="BY25" s="1">
        <v>85.756097560975604</v>
      </c>
      <c r="BZ25" s="1"/>
      <c r="CA25" s="1">
        <v>27000</v>
      </c>
    </row>
    <row r="26" spans="1:79" x14ac:dyDescent="0.3">
      <c r="A26" s="2">
        <v>44561</v>
      </c>
      <c r="B26" s="1" t="s">
        <v>72</v>
      </c>
      <c r="C26" s="1" t="s">
        <v>73</v>
      </c>
      <c r="D26" s="1" t="s">
        <v>27</v>
      </c>
      <c r="E26" s="1"/>
      <c r="F26" s="1">
        <v>397</v>
      </c>
      <c r="G26" s="1">
        <v>0</v>
      </c>
      <c r="H26" s="1">
        <v>0</v>
      </c>
      <c r="I26" s="1">
        <v>0</v>
      </c>
      <c r="J26" s="1">
        <v>397</v>
      </c>
      <c r="K26" s="1">
        <v>0</v>
      </c>
      <c r="L26" s="1">
        <v>397</v>
      </c>
      <c r="M26" s="1">
        <v>33</v>
      </c>
      <c r="N26" s="1">
        <v>1</v>
      </c>
      <c r="O26" s="1">
        <v>12.030303030303031</v>
      </c>
      <c r="P26" s="1"/>
      <c r="Q26" s="1">
        <v>165</v>
      </c>
      <c r="R26" s="1">
        <v>0</v>
      </c>
      <c r="S26" s="1">
        <v>0</v>
      </c>
      <c r="T26" s="1">
        <v>0</v>
      </c>
      <c r="U26" s="1">
        <v>165</v>
      </c>
      <c r="V26" s="1">
        <v>0</v>
      </c>
      <c r="W26" s="1">
        <v>165</v>
      </c>
      <c r="X26" s="1">
        <v>8</v>
      </c>
      <c r="Y26" s="1">
        <v>2</v>
      </c>
      <c r="Z26" s="1">
        <v>20.625</v>
      </c>
      <c r="AA26" s="1"/>
      <c r="AB26" s="1">
        <v>710</v>
      </c>
      <c r="AC26" s="1">
        <v>0</v>
      </c>
      <c r="AD26" s="1"/>
      <c r="AE26" s="1">
        <v>0</v>
      </c>
      <c r="AF26" s="1">
        <v>710</v>
      </c>
      <c r="AG26" s="1">
        <v>0</v>
      </c>
      <c r="AH26" s="1">
        <v>710</v>
      </c>
      <c r="AI26" s="1">
        <v>26</v>
      </c>
      <c r="AJ26" s="1">
        <v>6</v>
      </c>
      <c r="AK26" s="1">
        <v>27.307692307692307</v>
      </c>
      <c r="AL26" s="1"/>
      <c r="AM26" s="1">
        <v>931</v>
      </c>
      <c r="AN26" s="1">
        <v>1700</v>
      </c>
      <c r="AO26" s="1">
        <v>0</v>
      </c>
      <c r="AP26" s="1">
        <v>2631</v>
      </c>
      <c r="AQ26" s="1">
        <v>900</v>
      </c>
      <c r="AR26" s="1">
        <v>3531</v>
      </c>
      <c r="AS26" s="1">
        <v>30</v>
      </c>
      <c r="AT26" s="1">
        <v>6</v>
      </c>
      <c r="AU26" s="1">
        <v>117.7</v>
      </c>
      <c r="AV26" s="1"/>
      <c r="AW26" s="1">
        <v>686</v>
      </c>
      <c r="AX26" s="1">
        <v>0</v>
      </c>
      <c r="AY26" s="1">
        <v>0</v>
      </c>
      <c r="AZ26" s="1">
        <v>686</v>
      </c>
      <c r="BA26" s="1">
        <v>0</v>
      </c>
      <c r="BB26" s="1">
        <v>686</v>
      </c>
      <c r="BC26" s="1">
        <v>15</v>
      </c>
      <c r="BD26" s="1">
        <v>7</v>
      </c>
      <c r="BE26" s="1">
        <v>45.733333333333334</v>
      </c>
      <c r="BF26" s="1"/>
      <c r="BG26" s="1">
        <v>1079</v>
      </c>
      <c r="BH26" s="1">
        <v>0</v>
      </c>
      <c r="BI26" s="1">
        <v>0</v>
      </c>
      <c r="BJ26" s="1">
        <v>1079</v>
      </c>
      <c r="BK26" s="1">
        <v>0</v>
      </c>
      <c r="BL26" s="1">
        <v>1079</v>
      </c>
      <c r="BM26" s="1">
        <v>14</v>
      </c>
      <c r="BN26" s="1">
        <v>5</v>
      </c>
      <c r="BO26" s="1">
        <v>77.071428571428569</v>
      </c>
      <c r="BP26" s="1"/>
      <c r="BQ26" s="1">
        <v>337</v>
      </c>
      <c r="BR26" s="1">
        <v>75</v>
      </c>
      <c r="BS26" s="1">
        <v>0</v>
      </c>
      <c r="BT26" s="1">
        <v>412</v>
      </c>
      <c r="BU26" s="1">
        <v>0</v>
      </c>
      <c r="BV26" s="1">
        <v>412</v>
      </c>
      <c r="BW26" s="1">
        <v>24</v>
      </c>
      <c r="BX26" s="1">
        <v>5</v>
      </c>
      <c r="BY26" s="1">
        <v>17.166666666666668</v>
      </c>
      <c r="BZ26" s="1"/>
      <c r="CA26" s="1">
        <v>7800</v>
      </c>
    </row>
    <row r="27" spans="1:79" x14ac:dyDescent="0.3">
      <c r="A27" s="2">
        <v>44561</v>
      </c>
      <c r="B27" s="1" t="s">
        <v>74</v>
      </c>
      <c r="C27" s="1" t="s">
        <v>75</v>
      </c>
      <c r="D27" s="1" t="s">
        <v>27</v>
      </c>
      <c r="E27" s="1"/>
      <c r="F27" s="1">
        <v>4078</v>
      </c>
      <c r="G27" s="1">
        <v>3356</v>
      </c>
      <c r="H27" s="1">
        <v>0</v>
      </c>
      <c r="I27" s="1">
        <v>-5</v>
      </c>
      <c r="J27" s="1">
        <v>7429</v>
      </c>
      <c r="K27" s="1">
        <v>0</v>
      </c>
      <c r="L27" s="1">
        <v>7429</v>
      </c>
      <c r="M27" s="1">
        <v>825</v>
      </c>
      <c r="N27" s="1">
        <v>1</v>
      </c>
      <c r="O27" s="1">
        <v>9.004848484848484</v>
      </c>
      <c r="P27" s="1"/>
      <c r="Q27" s="1">
        <v>683</v>
      </c>
      <c r="R27" s="1">
        <v>1576</v>
      </c>
      <c r="S27" s="1">
        <v>0</v>
      </c>
      <c r="T27" s="1">
        <v>-30</v>
      </c>
      <c r="U27" s="1">
        <v>2229</v>
      </c>
      <c r="V27" s="1">
        <v>0</v>
      </c>
      <c r="W27" s="1">
        <v>2229</v>
      </c>
      <c r="X27" s="1">
        <v>165</v>
      </c>
      <c r="Y27" s="1">
        <v>2</v>
      </c>
      <c r="Z27" s="1">
        <v>13.50909090909091</v>
      </c>
      <c r="AA27" s="1"/>
      <c r="AB27" s="1">
        <v>5796</v>
      </c>
      <c r="AC27" s="1">
        <v>0</v>
      </c>
      <c r="AD27" s="1"/>
      <c r="AE27" s="1">
        <v>0</v>
      </c>
      <c r="AF27" s="1">
        <v>5796</v>
      </c>
      <c r="AG27" s="1">
        <v>3000</v>
      </c>
      <c r="AH27" s="1">
        <v>8796</v>
      </c>
      <c r="AI27" s="1">
        <v>224</v>
      </c>
      <c r="AJ27" s="1">
        <v>6</v>
      </c>
      <c r="AK27" s="1">
        <v>39.267857142857146</v>
      </c>
      <c r="AL27" s="1"/>
      <c r="AM27" s="1">
        <v>2488</v>
      </c>
      <c r="AN27" s="1">
        <v>1210</v>
      </c>
      <c r="AO27" s="1">
        <v>0</v>
      </c>
      <c r="AP27" s="1">
        <v>3698</v>
      </c>
      <c r="AQ27" s="1">
        <v>1500</v>
      </c>
      <c r="AR27" s="1">
        <v>5198</v>
      </c>
      <c r="AS27" s="1">
        <v>91</v>
      </c>
      <c r="AT27" s="1">
        <v>6</v>
      </c>
      <c r="AU27" s="1">
        <v>57.120879120879124</v>
      </c>
      <c r="AV27" s="1"/>
      <c r="AW27" s="1">
        <v>2301</v>
      </c>
      <c r="AX27" s="1">
        <v>660</v>
      </c>
      <c r="AY27" s="1">
        <v>0</v>
      </c>
      <c r="AZ27" s="1">
        <v>2961</v>
      </c>
      <c r="BA27" s="1">
        <v>0</v>
      </c>
      <c r="BB27" s="1">
        <v>2961</v>
      </c>
      <c r="BC27" s="1">
        <v>80</v>
      </c>
      <c r="BD27" s="1">
        <v>7</v>
      </c>
      <c r="BE27" s="1">
        <v>37.012500000000003</v>
      </c>
      <c r="BF27" s="1"/>
      <c r="BG27" s="1">
        <v>142</v>
      </c>
      <c r="BH27" s="1">
        <v>2600</v>
      </c>
      <c r="BI27" s="1">
        <v>0</v>
      </c>
      <c r="BJ27" s="1">
        <v>2742</v>
      </c>
      <c r="BK27" s="1">
        <v>0</v>
      </c>
      <c r="BL27" s="1">
        <v>2742</v>
      </c>
      <c r="BM27" s="1">
        <v>90</v>
      </c>
      <c r="BN27" s="1">
        <v>5</v>
      </c>
      <c r="BO27" s="1">
        <v>30.466666666666665</v>
      </c>
      <c r="BP27" s="1"/>
      <c r="BQ27" s="1">
        <v>2135</v>
      </c>
      <c r="BR27" s="1">
        <v>2053</v>
      </c>
      <c r="BS27" s="1">
        <v>0</v>
      </c>
      <c r="BT27" s="1">
        <v>4188</v>
      </c>
      <c r="BU27" s="1">
        <v>0</v>
      </c>
      <c r="BV27" s="1">
        <v>4188</v>
      </c>
      <c r="BW27" s="1">
        <v>101</v>
      </c>
      <c r="BX27" s="1">
        <v>5</v>
      </c>
      <c r="BY27" s="1">
        <v>41.465346534653463</v>
      </c>
      <c r="BZ27" s="1"/>
      <c r="CA27" s="1">
        <v>-15098</v>
      </c>
    </row>
    <row r="28" spans="1:79" x14ac:dyDescent="0.3">
      <c r="A28" s="2">
        <v>44561</v>
      </c>
      <c r="B28" s="1" t="s">
        <v>76</v>
      </c>
      <c r="C28" s="1" t="s">
        <v>77</v>
      </c>
      <c r="D28" s="1" t="s">
        <v>27</v>
      </c>
      <c r="E28" s="1"/>
      <c r="F28" s="1">
        <v>872</v>
      </c>
      <c r="G28" s="1">
        <v>0</v>
      </c>
      <c r="H28" s="1">
        <v>0</v>
      </c>
      <c r="I28" s="1">
        <v>0</v>
      </c>
      <c r="J28" s="1">
        <v>872</v>
      </c>
      <c r="K28" s="1">
        <v>0</v>
      </c>
      <c r="L28" s="1">
        <v>872</v>
      </c>
      <c r="M28" s="1">
        <v>60</v>
      </c>
      <c r="N28" s="1">
        <v>1</v>
      </c>
      <c r="O28" s="1">
        <v>14.533333333333333</v>
      </c>
      <c r="P28" s="1"/>
      <c r="Q28" s="1">
        <v>623</v>
      </c>
      <c r="R28" s="1">
        <v>0</v>
      </c>
      <c r="S28" s="1">
        <v>0</v>
      </c>
      <c r="T28" s="1">
        <v>0</v>
      </c>
      <c r="U28" s="1">
        <v>623</v>
      </c>
      <c r="V28" s="1">
        <v>0</v>
      </c>
      <c r="W28" s="1">
        <v>623</v>
      </c>
      <c r="X28" s="1">
        <v>11</v>
      </c>
      <c r="Y28" s="1">
        <v>2</v>
      </c>
      <c r="Z28" s="1">
        <v>56.636363636363633</v>
      </c>
      <c r="AA28" s="1"/>
      <c r="AB28" s="1">
        <v>1524</v>
      </c>
      <c r="AC28" s="1">
        <v>0</v>
      </c>
      <c r="AD28" s="1"/>
      <c r="AE28" s="1">
        <v>0</v>
      </c>
      <c r="AF28" s="1">
        <v>1524</v>
      </c>
      <c r="AG28" s="1">
        <v>0</v>
      </c>
      <c r="AH28" s="1">
        <v>1524</v>
      </c>
      <c r="AI28" s="1">
        <v>40</v>
      </c>
      <c r="AJ28" s="1">
        <v>6</v>
      </c>
      <c r="AK28" s="1">
        <v>38.1</v>
      </c>
      <c r="AL28" s="1"/>
      <c r="AM28" s="1">
        <v>861</v>
      </c>
      <c r="AN28" s="1">
        <v>0</v>
      </c>
      <c r="AO28" s="1">
        <v>0</v>
      </c>
      <c r="AP28" s="1">
        <v>861</v>
      </c>
      <c r="AQ28" s="1">
        <v>300</v>
      </c>
      <c r="AR28" s="1">
        <v>1161</v>
      </c>
      <c r="AS28" s="1">
        <v>11</v>
      </c>
      <c r="AT28" s="1">
        <v>6</v>
      </c>
      <c r="AU28" s="1">
        <v>105.54545454545455</v>
      </c>
      <c r="AV28" s="1"/>
      <c r="AW28" s="1">
        <v>1275</v>
      </c>
      <c r="AX28" s="1">
        <v>0</v>
      </c>
      <c r="AY28" s="1">
        <v>0</v>
      </c>
      <c r="AZ28" s="1">
        <v>1275</v>
      </c>
      <c r="BA28" s="1">
        <v>0</v>
      </c>
      <c r="BB28" s="1">
        <v>1275</v>
      </c>
      <c r="BC28" s="1">
        <v>32</v>
      </c>
      <c r="BD28" s="1">
        <v>7</v>
      </c>
      <c r="BE28" s="1">
        <v>39.84375</v>
      </c>
      <c r="BF28" s="1"/>
      <c r="BG28" s="1">
        <v>375</v>
      </c>
      <c r="BH28" s="1">
        <v>0</v>
      </c>
      <c r="BI28" s="1">
        <v>0</v>
      </c>
      <c r="BJ28" s="1">
        <v>375</v>
      </c>
      <c r="BK28" s="1">
        <v>0</v>
      </c>
      <c r="BL28" s="1">
        <v>375</v>
      </c>
      <c r="BM28" s="1">
        <v>13</v>
      </c>
      <c r="BN28" s="1">
        <v>5</v>
      </c>
      <c r="BO28" s="1">
        <v>28.846153846153847</v>
      </c>
      <c r="BP28" s="1"/>
      <c r="BQ28" s="1">
        <v>1396</v>
      </c>
      <c r="BR28" s="1">
        <v>0</v>
      </c>
      <c r="BS28" s="1">
        <v>0</v>
      </c>
      <c r="BT28" s="1">
        <v>1396</v>
      </c>
      <c r="BU28" s="1">
        <v>0</v>
      </c>
      <c r="BV28" s="1">
        <v>1396</v>
      </c>
      <c r="BW28" s="1">
        <v>17</v>
      </c>
      <c r="BX28" s="1">
        <v>5</v>
      </c>
      <c r="BY28" s="1">
        <v>82.117647058823536</v>
      </c>
      <c r="BZ28" s="1"/>
      <c r="CA28" s="1">
        <v>9000</v>
      </c>
    </row>
    <row r="29" spans="1:79" x14ac:dyDescent="0.3">
      <c r="A29" s="2">
        <v>44561</v>
      </c>
      <c r="B29" s="1" t="s">
        <v>78</v>
      </c>
      <c r="C29" s="1" t="s">
        <v>79</v>
      </c>
      <c r="D29" s="1" t="s">
        <v>27</v>
      </c>
      <c r="E29" s="1"/>
      <c r="F29" s="1">
        <v>822</v>
      </c>
      <c r="G29" s="1">
        <v>0</v>
      </c>
      <c r="H29" s="1">
        <v>0</v>
      </c>
      <c r="I29" s="1">
        <v>0</v>
      </c>
      <c r="J29" s="1">
        <v>822</v>
      </c>
      <c r="K29" s="1">
        <v>0</v>
      </c>
      <c r="L29" s="1">
        <v>822</v>
      </c>
      <c r="M29" s="1">
        <v>27</v>
      </c>
      <c r="N29" s="1">
        <v>1</v>
      </c>
      <c r="O29" s="1">
        <v>30.444444444444443</v>
      </c>
      <c r="P29" s="1"/>
      <c r="Q29" s="1">
        <v>457</v>
      </c>
      <c r="R29" s="1">
        <v>0</v>
      </c>
      <c r="S29" s="1">
        <v>0</v>
      </c>
      <c r="T29" s="1">
        <v>0</v>
      </c>
      <c r="U29" s="1">
        <v>457</v>
      </c>
      <c r="V29" s="1">
        <v>0</v>
      </c>
      <c r="W29" s="1">
        <v>457</v>
      </c>
      <c r="X29" s="1">
        <v>5</v>
      </c>
      <c r="Y29" s="1">
        <v>2</v>
      </c>
      <c r="Z29" s="1">
        <v>91.4</v>
      </c>
      <c r="AA29" s="1"/>
      <c r="AB29" s="1">
        <v>1316</v>
      </c>
      <c r="AC29" s="1">
        <v>0</v>
      </c>
      <c r="AD29" s="1"/>
      <c r="AE29" s="1">
        <v>0</v>
      </c>
      <c r="AF29" s="1">
        <v>1316</v>
      </c>
      <c r="AG29" s="1">
        <v>0</v>
      </c>
      <c r="AH29" s="1">
        <v>1316</v>
      </c>
      <c r="AI29" s="1">
        <v>52</v>
      </c>
      <c r="AJ29" s="1">
        <v>6</v>
      </c>
      <c r="AK29" s="1">
        <v>25.307692307692307</v>
      </c>
      <c r="AL29" s="1"/>
      <c r="AM29" s="1">
        <v>808</v>
      </c>
      <c r="AN29" s="1">
        <v>0</v>
      </c>
      <c r="AO29" s="1">
        <v>0</v>
      </c>
      <c r="AP29" s="1">
        <v>808</v>
      </c>
      <c r="AQ29" s="1">
        <v>300</v>
      </c>
      <c r="AR29" s="1">
        <v>1108</v>
      </c>
      <c r="AS29" s="1">
        <v>11</v>
      </c>
      <c r="AT29" s="1">
        <v>6</v>
      </c>
      <c r="AU29" s="1">
        <v>100.72727272727273</v>
      </c>
      <c r="AV29" s="1"/>
      <c r="AW29" s="1">
        <v>1523</v>
      </c>
      <c r="AX29" s="1">
        <v>0</v>
      </c>
      <c r="AY29" s="1">
        <v>0</v>
      </c>
      <c r="AZ29" s="1">
        <v>1523</v>
      </c>
      <c r="BA29" s="1">
        <v>0</v>
      </c>
      <c r="BB29" s="1">
        <v>1523</v>
      </c>
      <c r="BC29" s="1">
        <v>38</v>
      </c>
      <c r="BD29" s="1">
        <v>7</v>
      </c>
      <c r="BE29" s="1">
        <v>40.078947368421055</v>
      </c>
      <c r="BF29" s="1"/>
      <c r="BG29" s="1">
        <v>1028</v>
      </c>
      <c r="BH29" s="1">
        <v>0</v>
      </c>
      <c r="BI29" s="1">
        <v>0</v>
      </c>
      <c r="BJ29" s="1">
        <v>1028</v>
      </c>
      <c r="BK29" s="1">
        <v>0</v>
      </c>
      <c r="BL29" s="1">
        <v>1028</v>
      </c>
      <c r="BM29" s="1">
        <v>16</v>
      </c>
      <c r="BN29" s="1">
        <v>5</v>
      </c>
      <c r="BO29" s="1">
        <v>64.25</v>
      </c>
      <c r="BP29" s="1"/>
      <c r="BQ29" s="1">
        <v>1407</v>
      </c>
      <c r="BR29" s="1">
        <v>0</v>
      </c>
      <c r="BS29" s="1">
        <v>0</v>
      </c>
      <c r="BT29" s="1">
        <v>1407</v>
      </c>
      <c r="BU29" s="1">
        <v>0</v>
      </c>
      <c r="BV29" s="1">
        <v>1407</v>
      </c>
      <c r="BW29" s="1">
        <v>5</v>
      </c>
      <c r="BX29" s="1">
        <v>5</v>
      </c>
      <c r="BY29" s="1">
        <v>281.39999999999998</v>
      </c>
      <c r="BZ29" s="1"/>
      <c r="CA29" s="1">
        <v>1200</v>
      </c>
    </row>
    <row r="30" spans="1:79" x14ac:dyDescent="0.3">
      <c r="A30" s="2">
        <v>44561</v>
      </c>
      <c r="B30" s="1" t="s">
        <v>80</v>
      </c>
      <c r="C30" s="1" t="s">
        <v>81</v>
      </c>
      <c r="D30" s="1" t="s">
        <v>27</v>
      </c>
      <c r="E30" s="1"/>
      <c r="F30" s="1">
        <v>977</v>
      </c>
      <c r="G30" s="1">
        <v>0</v>
      </c>
      <c r="H30" s="1">
        <v>0</v>
      </c>
      <c r="I30" s="1">
        <v>0</v>
      </c>
      <c r="J30" s="1">
        <v>977</v>
      </c>
      <c r="K30" s="1">
        <v>0</v>
      </c>
      <c r="L30" s="1">
        <v>977</v>
      </c>
      <c r="M30" s="1">
        <v>30</v>
      </c>
      <c r="N30" s="1">
        <v>1</v>
      </c>
      <c r="O30" s="1">
        <v>32.56666666666667</v>
      </c>
      <c r="P30" s="1"/>
      <c r="Q30" s="1">
        <v>196</v>
      </c>
      <c r="R30" s="1">
        <v>0</v>
      </c>
      <c r="S30" s="1">
        <v>0</v>
      </c>
      <c r="T30" s="1">
        <v>0</v>
      </c>
      <c r="U30" s="1">
        <v>196</v>
      </c>
      <c r="V30" s="1">
        <v>0</v>
      </c>
      <c r="W30" s="1">
        <v>196</v>
      </c>
      <c r="X30" s="1">
        <v>7</v>
      </c>
      <c r="Y30" s="1">
        <v>2</v>
      </c>
      <c r="Z30" s="1">
        <v>28</v>
      </c>
      <c r="AA30" s="1"/>
      <c r="AB30" s="1">
        <v>1504</v>
      </c>
      <c r="AC30" s="1">
        <v>0</v>
      </c>
      <c r="AD30" s="1"/>
      <c r="AE30" s="1">
        <v>0</v>
      </c>
      <c r="AF30" s="1">
        <v>1504</v>
      </c>
      <c r="AG30" s="1">
        <v>0</v>
      </c>
      <c r="AH30" s="1">
        <v>1504</v>
      </c>
      <c r="AI30" s="1">
        <v>99</v>
      </c>
      <c r="AJ30" s="1">
        <v>6</v>
      </c>
      <c r="AK30" s="1">
        <v>15.191919191919192</v>
      </c>
      <c r="AL30" s="1"/>
      <c r="AM30" s="1">
        <v>1300</v>
      </c>
      <c r="AN30" s="1">
        <v>70</v>
      </c>
      <c r="AO30" s="1">
        <v>0</v>
      </c>
      <c r="AP30" s="1">
        <v>1370</v>
      </c>
      <c r="AQ30" s="1">
        <v>0</v>
      </c>
      <c r="AR30" s="1">
        <v>1370</v>
      </c>
      <c r="AS30" s="1">
        <v>40</v>
      </c>
      <c r="AT30" s="1">
        <v>6</v>
      </c>
      <c r="AU30" s="1">
        <v>34.25</v>
      </c>
      <c r="AV30" s="1"/>
      <c r="AW30" s="1">
        <v>2934</v>
      </c>
      <c r="AX30" s="1">
        <v>0</v>
      </c>
      <c r="AY30" s="1">
        <v>0</v>
      </c>
      <c r="AZ30" s="1">
        <v>2934</v>
      </c>
      <c r="BA30" s="1">
        <v>0</v>
      </c>
      <c r="BB30" s="1">
        <v>2934</v>
      </c>
      <c r="BC30" s="1">
        <v>77</v>
      </c>
      <c r="BD30" s="1">
        <v>7</v>
      </c>
      <c r="BE30" s="1">
        <v>38.103896103896105</v>
      </c>
      <c r="BF30" s="1"/>
      <c r="BG30" s="1">
        <v>710</v>
      </c>
      <c r="BH30" s="1">
        <v>40</v>
      </c>
      <c r="BI30" s="1">
        <v>0</v>
      </c>
      <c r="BJ30" s="1">
        <v>750</v>
      </c>
      <c r="BK30" s="1">
        <v>0</v>
      </c>
      <c r="BL30" s="1">
        <v>750</v>
      </c>
      <c r="BM30" s="1">
        <v>29</v>
      </c>
      <c r="BN30" s="1">
        <v>5</v>
      </c>
      <c r="BO30" s="1">
        <v>25.862068965517242</v>
      </c>
      <c r="BP30" s="1"/>
      <c r="BQ30" s="1">
        <v>1467</v>
      </c>
      <c r="BR30" s="1">
        <v>0</v>
      </c>
      <c r="BS30" s="1">
        <v>0</v>
      </c>
      <c r="BT30" s="1">
        <v>1467</v>
      </c>
      <c r="BU30" s="1">
        <v>0</v>
      </c>
      <c r="BV30" s="1">
        <v>1467</v>
      </c>
      <c r="BW30" s="1">
        <v>14</v>
      </c>
      <c r="BX30" s="1">
        <v>5</v>
      </c>
      <c r="BY30" s="1">
        <v>104.78571428571429</v>
      </c>
      <c r="BZ30" s="1"/>
      <c r="CA30" s="1">
        <v>0</v>
      </c>
    </row>
    <row r="31" spans="1:79" x14ac:dyDescent="0.3">
      <c r="A31" s="2">
        <v>44561</v>
      </c>
      <c r="B31" s="1" t="s">
        <v>82</v>
      </c>
      <c r="C31" s="1" t="s">
        <v>83</v>
      </c>
      <c r="D31" s="1" t="s">
        <v>27</v>
      </c>
      <c r="E31" s="1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41</v>
      </c>
      <c r="N31" s="1">
        <v>1</v>
      </c>
      <c r="O31" s="1">
        <v>0</v>
      </c>
      <c r="P31" s="1"/>
      <c r="Q31" s="1">
        <v>63</v>
      </c>
      <c r="R31" s="1">
        <v>0</v>
      </c>
      <c r="S31" s="1">
        <v>0</v>
      </c>
      <c r="T31" s="1">
        <v>0</v>
      </c>
      <c r="U31" s="1">
        <v>63</v>
      </c>
      <c r="V31" s="1">
        <v>0</v>
      </c>
      <c r="W31" s="1">
        <v>63</v>
      </c>
      <c r="X31" s="1">
        <v>4</v>
      </c>
      <c r="Y31" s="1">
        <v>2</v>
      </c>
      <c r="Z31" s="1">
        <v>15.75</v>
      </c>
      <c r="AA31" s="1"/>
      <c r="AB31" s="1">
        <v>3</v>
      </c>
      <c r="AC31" s="1">
        <v>0</v>
      </c>
      <c r="AD31" s="1"/>
      <c r="AE31" s="1">
        <v>0</v>
      </c>
      <c r="AF31" s="1">
        <v>3</v>
      </c>
      <c r="AG31" s="1">
        <v>0</v>
      </c>
      <c r="AH31" s="1">
        <v>3</v>
      </c>
      <c r="AI31" s="1">
        <v>52</v>
      </c>
      <c r="AJ31" s="1">
        <v>6</v>
      </c>
      <c r="AK31" s="1">
        <v>5.7692307692307696E-2</v>
      </c>
      <c r="AL31" s="1"/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24</v>
      </c>
      <c r="AT31" s="1">
        <v>6</v>
      </c>
      <c r="AU31" s="1">
        <v>0</v>
      </c>
      <c r="AV31" s="1"/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32</v>
      </c>
      <c r="BD31" s="1">
        <v>7</v>
      </c>
      <c r="BE31" s="1">
        <v>0</v>
      </c>
      <c r="BF31" s="1"/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15</v>
      </c>
      <c r="BN31" s="1">
        <v>5</v>
      </c>
      <c r="BO31" s="1">
        <v>0</v>
      </c>
      <c r="BP31" s="1"/>
      <c r="BQ31" s="1">
        <v>93</v>
      </c>
      <c r="BR31" s="1">
        <v>0</v>
      </c>
      <c r="BS31" s="1">
        <v>0</v>
      </c>
      <c r="BT31" s="1">
        <v>93</v>
      </c>
      <c r="BU31" s="1">
        <v>0</v>
      </c>
      <c r="BV31" s="1">
        <v>93</v>
      </c>
      <c r="BW31" s="1">
        <v>11</v>
      </c>
      <c r="BX31" s="1">
        <v>5</v>
      </c>
      <c r="BY31" s="1">
        <v>8.454545454545455</v>
      </c>
      <c r="BZ31" s="1"/>
      <c r="CA31" s="1">
        <v>0</v>
      </c>
    </row>
    <row r="32" spans="1:79" x14ac:dyDescent="0.3">
      <c r="A32" s="2">
        <v>44561</v>
      </c>
      <c r="B32" s="1" t="s">
        <v>84</v>
      </c>
      <c r="C32" s="1" t="s">
        <v>85</v>
      </c>
      <c r="D32" s="1" t="s">
        <v>27</v>
      </c>
      <c r="E32" s="1"/>
      <c r="F32" s="1">
        <v>716</v>
      </c>
      <c r="G32" s="1">
        <v>34</v>
      </c>
      <c r="H32" s="1">
        <v>0</v>
      </c>
      <c r="I32" s="1">
        <v>0</v>
      </c>
      <c r="J32" s="1">
        <v>750</v>
      </c>
      <c r="K32" s="1">
        <v>0</v>
      </c>
      <c r="L32" s="1">
        <v>750</v>
      </c>
      <c r="M32" s="1">
        <v>168</v>
      </c>
      <c r="N32" s="1">
        <v>1</v>
      </c>
      <c r="O32" s="1">
        <v>4.4642857142857144</v>
      </c>
      <c r="P32" s="1"/>
      <c r="Q32" s="1">
        <v>1122</v>
      </c>
      <c r="R32" s="1">
        <v>0</v>
      </c>
      <c r="S32" s="1">
        <v>0</v>
      </c>
      <c r="T32" s="1">
        <v>0</v>
      </c>
      <c r="U32" s="1">
        <v>1122</v>
      </c>
      <c r="V32" s="1">
        <v>0</v>
      </c>
      <c r="W32" s="1">
        <v>1122</v>
      </c>
      <c r="X32" s="1">
        <v>33</v>
      </c>
      <c r="Y32" s="1">
        <v>2</v>
      </c>
      <c r="Z32" s="1">
        <v>34</v>
      </c>
      <c r="AA32" s="1"/>
      <c r="AB32" s="1">
        <v>6711</v>
      </c>
      <c r="AC32" s="1">
        <v>0</v>
      </c>
      <c r="AD32" s="1"/>
      <c r="AE32" s="1">
        <v>0</v>
      </c>
      <c r="AF32" s="1">
        <v>6711</v>
      </c>
      <c r="AG32" s="1">
        <v>0</v>
      </c>
      <c r="AH32" s="1">
        <v>6711</v>
      </c>
      <c r="AI32" s="1">
        <v>308</v>
      </c>
      <c r="AJ32" s="1">
        <v>6</v>
      </c>
      <c r="AK32" s="1">
        <v>21.788961038961038</v>
      </c>
      <c r="AL32" s="1"/>
      <c r="AM32" s="1">
        <v>1533</v>
      </c>
      <c r="AN32" s="1">
        <v>345</v>
      </c>
      <c r="AO32" s="1">
        <v>0</v>
      </c>
      <c r="AP32" s="1">
        <v>1878</v>
      </c>
      <c r="AQ32" s="1">
        <v>900</v>
      </c>
      <c r="AR32" s="1">
        <v>2778</v>
      </c>
      <c r="AS32" s="1">
        <v>60</v>
      </c>
      <c r="AT32" s="1">
        <v>6</v>
      </c>
      <c r="AU32" s="1">
        <v>46.3</v>
      </c>
      <c r="AV32" s="1"/>
      <c r="AW32" s="1">
        <v>1586</v>
      </c>
      <c r="AX32" s="1">
        <v>0</v>
      </c>
      <c r="AY32" s="1">
        <v>0</v>
      </c>
      <c r="AZ32" s="1">
        <v>1586</v>
      </c>
      <c r="BA32" s="1">
        <v>0</v>
      </c>
      <c r="BB32" s="1">
        <v>1586</v>
      </c>
      <c r="BC32" s="1">
        <v>86</v>
      </c>
      <c r="BD32" s="1">
        <v>7</v>
      </c>
      <c r="BE32" s="1">
        <v>18.441860465116278</v>
      </c>
      <c r="BF32" s="1"/>
      <c r="BG32" s="1">
        <v>553</v>
      </c>
      <c r="BH32" s="1">
        <v>0</v>
      </c>
      <c r="BI32" s="1">
        <v>0</v>
      </c>
      <c r="BJ32" s="1">
        <v>553</v>
      </c>
      <c r="BK32" s="1">
        <v>0</v>
      </c>
      <c r="BL32" s="1">
        <v>553</v>
      </c>
      <c r="BM32" s="1">
        <v>62</v>
      </c>
      <c r="BN32" s="1">
        <v>5</v>
      </c>
      <c r="BO32" s="1">
        <v>8.9193548387096779</v>
      </c>
      <c r="BP32" s="1"/>
      <c r="BQ32" s="1">
        <v>1312</v>
      </c>
      <c r="BR32" s="1">
        <v>0</v>
      </c>
      <c r="BS32" s="1">
        <v>0</v>
      </c>
      <c r="BT32" s="1">
        <v>1312</v>
      </c>
      <c r="BU32" s="1">
        <v>0</v>
      </c>
      <c r="BV32" s="1">
        <v>1312</v>
      </c>
      <c r="BW32" s="1">
        <v>45</v>
      </c>
      <c r="BX32" s="1">
        <v>5</v>
      </c>
      <c r="BY32" s="1">
        <v>29.155555555555555</v>
      </c>
      <c r="BZ32" s="1"/>
      <c r="CA32" s="1">
        <v>17600</v>
      </c>
    </row>
    <row r="33" spans="1:79" x14ac:dyDescent="0.3">
      <c r="A33" s="2">
        <v>44561</v>
      </c>
      <c r="B33" s="1" t="s">
        <v>86</v>
      </c>
      <c r="C33" s="1" t="s">
        <v>87</v>
      </c>
      <c r="D33" s="1" t="s">
        <v>27</v>
      </c>
      <c r="E33" s="1"/>
      <c r="F33" s="1">
        <v>281</v>
      </c>
      <c r="G33" s="1">
        <v>3997</v>
      </c>
      <c r="H33" s="1">
        <v>0</v>
      </c>
      <c r="I33" s="1">
        <v>0</v>
      </c>
      <c r="J33" s="1">
        <v>4278</v>
      </c>
      <c r="K33" s="1">
        <v>0</v>
      </c>
      <c r="L33" s="1">
        <v>4278</v>
      </c>
      <c r="M33" s="1">
        <v>183</v>
      </c>
      <c r="N33" s="1">
        <v>1</v>
      </c>
      <c r="O33" s="1">
        <v>23.377049180327869</v>
      </c>
      <c r="P33" s="1"/>
      <c r="Q33" s="1">
        <v>484</v>
      </c>
      <c r="R33" s="1">
        <v>1362</v>
      </c>
      <c r="S33" s="1">
        <v>0</v>
      </c>
      <c r="T33" s="1">
        <v>0</v>
      </c>
      <c r="U33" s="1">
        <v>1846</v>
      </c>
      <c r="V33" s="1">
        <v>0</v>
      </c>
      <c r="W33" s="1">
        <v>1846</v>
      </c>
      <c r="X33" s="1">
        <v>32</v>
      </c>
      <c r="Y33" s="1">
        <v>2</v>
      </c>
      <c r="Z33" s="1">
        <v>57.6875</v>
      </c>
      <c r="AA33" s="1"/>
      <c r="AB33" s="1">
        <v>12418</v>
      </c>
      <c r="AC33" s="1">
        <v>0</v>
      </c>
      <c r="AD33" s="1"/>
      <c r="AE33" s="1">
        <v>0</v>
      </c>
      <c r="AF33" s="1">
        <v>12418</v>
      </c>
      <c r="AG33" s="1">
        <v>0</v>
      </c>
      <c r="AH33" s="1">
        <v>12418</v>
      </c>
      <c r="AI33" s="1">
        <v>230</v>
      </c>
      <c r="AJ33" s="1">
        <v>6</v>
      </c>
      <c r="AK33" s="1">
        <v>53.991304347826087</v>
      </c>
      <c r="AL33" s="1"/>
      <c r="AM33" s="1">
        <v>1726</v>
      </c>
      <c r="AN33" s="1">
        <v>1805</v>
      </c>
      <c r="AO33" s="1">
        <v>0</v>
      </c>
      <c r="AP33" s="1">
        <v>3531</v>
      </c>
      <c r="AQ33" s="1">
        <v>0</v>
      </c>
      <c r="AR33" s="1">
        <v>3531</v>
      </c>
      <c r="AS33" s="1">
        <v>39</v>
      </c>
      <c r="AT33" s="1">
        <v>6</v>
      </c>
      <c r="AU33" s="1">
        <v>90.538461538461533</v>
      </c>
      <c r="AV33" s="1"/>
      <c r="AW33" s="1">
        <v>422</v>
      </c>
      <c r="AX33" s="1">
        <v>3160</v>
      </c>
      <c r="AY33" s="1">
        <v>0</v>
      </c>
      <c r="AZ33" s="1">
        <v>3582</v>
      </c>
      <c r="BA33" s="1">
        <v>0</v>
      </c>
      <c r="BB33" s="1">
        <v>3582</v>
      </c>
      <c r="BC33" s="1">
        <v>50</v>
      </c>
      <c r="BD33" s="1">
        <v>7</v>
      </c>
      <c r="BE33" s="1">
        <v>71.64</v>
      </c>
      <c r="BF33" s="1"/>
      <c r="BG33" s="1">
        <v>294</v>
      </c>
      <c r="BH33" s="1">
        <v>1550</v>
      </c>
      <c r="BI33" s="1">
        <v>0</v>
      </c>
      <c r="BJ33" s="1">
        <v>1844</v>
      </c>
      <c r="BK33" s="1">
        <v>0</v>
      </c>
      <c r="BL33" s="1">
        <v>1844</v>
      </c>
      <c r="BM33" s="1">
        <v>29</v>
      </c>
      <c r="BN33" s="1">
        <v>5</v>
      </c>
      <c r="BO33" s="1">
        <v>63.586206896551722</v>
      </c>
      <c r="BP33" s="1"/>
      <c r="BQ33" s="1">
        <v>681</v>
      </c>
      <c r="BR33" s="1">
        <v>5148</v>
      </c>
      <c r="BS33" s="1">
        <v>-500</v>
      </c>
      <c r="BT33" s="1">
        <v>5329</v>
      </c>
      <c r="BU33" s="1">
        <v>0</v>
      </c>
      <c r="BV33" s="1">
        <v>5329</v>
      </c>
      <c r="BW33" s="1">
        <v>72</v>
      </c>
      <c r="BX33" s="1">
        <v>5</v>
      </c>
      <c r="BY33" s="1">
        <v>74.013888888888886</v>
      </c>
      <c r="BZ33" s="1"/>
      <c r="CA33" s="1">
        <v>7667</v>
      </c>
    </row>
    <row r="34" spans="1:79" x14ac:dyDescent="0.3">
      <c r="A34" s="2">
        <v>44561</v>
      </c>
      <c r="B34" s="1" t="s">
        <v>88</v>
      </c>
      <c r="C34" s="1" t="s">
        <v>89</v>
      </c>
      <c r="D34" s="1" t="s">
        <v>27</v>
      </c>
      <c r="E34" s="1"/>
      <c r="F34" s="1">
        <v>1272</v>
      </c>
      <c r="G34" s="1">
        <v>1065</v>
      </c>
      <c r="H34" s="1">
        <v>0</v>
      </c>
      <c r="I34" s="1">
        <v>0</v>
      </c>
      <c r="J34" s="1">
        <v>2337</v>
      </c>
      <c r="K34" s="1">
        <v>0</v>
      </c>
      <c r="L34" s="1">
        <v>2337</v>
      </c>
      <c r="M34" s="1">
        <v>160</v>
      </c>
      <c r="N34" s="1">
        <v>1</v>
      </c>
      <c r="O34" s="1">
        <v>14.606249999999999</v>
      </c>
      <c r="P34" s="1"/>
      <c r="Q34" s="1">
        <v>126</v>
      </c>
      <c r="R34" s="1">
        <v>1300</v>
      </c>
      <c r="S34" s="1">
        <v>0</v>
      </c>
      <c r="T34" s="1">
        <v>0</v>
      </c>
      <c r="U34" s="1">
        <v>1426</v>
      </c>
      <c r="V34" s="1">
        <v>0</v>
      </c>
      <c r="W34" s="1">
        <v>1426</v>
      </c>
      <c r="X34" s="1">
        <v>14</v>
      </c>
      <c r="Y34" s="1">
        <v>2</v>
      </c>
      <c r="Z34" s="1">
        <v>101.85714285714286</v>
      </c>
      <c r="AA34" s="1"/>
      <c r="AB34" s="1">
        <v>3616</v>
      </c>
      <c r="AC34" s="1">
        <v>0</v>
      </c>
      <c r="AD34" s="1"/>
      <c r="AE34" s="1">
        <v>0</v>
      </c>
      <c r="AF34" s="1">
        <v>3616</v>
      </c>
      <c r="AG34" s="1">
        <v>3000</v>
      </c>
      <c r="AH34" s="1">
        <v>6616</v>
      </c>
      <c r="AI34" s="1">
        <v>19</v>
      </c>
      <c r="AJ34" s="1">
        <v>6</v>
      </c>
      <c r="AK34" s="1">
        <v>348.21052631578948</v>
      </c>
      <c r="AL34" s="1"/>
      <c r="AM34" s="1">
        <v>1286</v>
      </c>
      <c r="AN34" s="1">
        <v>771</v>
      </c>
      <c r="AO34" s="1">
        <v>0</v>
      </c>
      <c r="AP34" s="1">
        <v>2057</v>
      </c>
      <c r="AQ34" s="1">
        <v>300</v>
      </c>
      <c r="AR34" s="1">
        <v>2357</v>
      </c>
      <c r="AS34" s="1">
        <v>23</v>
      </c>
      <c r="AT34" s="1">
        <v>6</v>
      </c>
      <c r="AU34" s="1">
        <v>102.47826086956522</v>
      </c>
      <c r="AV34" s="1"/>
      <c r="AW34" s="1">
        <v>56</v>
      </c>
      <c r="AX34" s="1">
        <v>380</v>
      </c>
      <c r="AY34" s="1">
        <v>0</v>
      </c>
      <c r="AZ34" s="1">
        <v>436</v>
      </c>
      <c r="BA34" s="1">
        <v>0</v>
      </c>
      <c r="BB34" s="1">
        <v>436</v>
      </c>
      <c r="BC34" s="1">
        <v>13</v>
      </c>
      <c r="BD34" s="1">
        <v>7</v>
      </c>
      <c r="BE34" s="1">
        <v>33.53846153846154</v>
      </c>
      <c r="BF34" s="1"/>
      <c r="BG34" s="1">
        <v>118</v>
      </c>
      <c r="BH34" s="1">
        <v>0</v>
      </c>
      <c r="BI34" s="1">
        <v>0</v>
      </c>
      <c r="BJ34" s="1">
        <v>118</v>
      </c>
      <c r="BK34" s="1">
        <v>0</v>
      </c>
      <c r="BL34" s="1">
        <v>118</v>
      </c>
      <c r="BM34" s="1">
        <v>45</v>
      </c>
      <c r="BN34" s="1">
        <v>5</v>
      </c>
      <c r="BO34" s="1">
        <v>2.6222222222222222</v>
      </c>
      <c r="BP34" s="1"/>
      <c r="BQ34" s="1">
        <v>385</v>
      </c>
      <c r="BR34" s="1">
        <v>11</v>
      </c>
      <c r="BS34" s="1">
        <v>0</v>
      </c>
      <c r="BT34" s="1">
        <v>396</v>
      </c>
      <c r="BU34" s="1">
        <v>0</v>
      </c>
      <c r="BV34" s="1">
        <v>396</v>
      </c>
      <c r="BW34" s="1">
        <v>60</v>
      </c>
      <c r="BX34" s="1">
        <v>5</v>
      </c>
      <c r="BY34" s="1">
        <v>6.6</v>
      </c>
      <c r="BZ34" s="1"/>
      <c r="CA34" s="1">
        <v>726</v>
      </c>
    </row>
    <row r="35" spans="1:79" x14ac:dyDescent="0.3">
      <c r="A35" s="2">
        <v>44561</v>
      </c>
      <c r="B35" s="1" t="s">
        <v>90</v>
      </c>
      <c r="C35" s="1" t="s">
        <v>91</v>
      </c>
      <c r="D35" s="1" t="s">
        <v>27</v>
      </c>
      <c r="E35" s="1"/>
      <c r="F35" s="1">
        <v>260</v>
      </c>
      <c r="G35" s="1">
        <v>0</v>
      </c>
      <c r="H35" s="1">
        <v>0</v>
      </c>
      <c r="I35" s="1">
        <v>0</v>
      </c>
      <c r="J35" s="1">
        <v>260</v>
      </c>
      <c r="K35" s="1">
        <v>0</v>
      </c>
      <c r="L35" s="1">
        <v>260</v>
      </c>
      <c r="M35" s="1">
        <v>43</v>
      </c>
      <c r="N35" s="1">
        <v>1</v>
      </c>
      <c r="O35" s="1">
        <v>6.0465116279069768</v>
      </c>
      <c r="P35" s="1"/>
      <c r="Q35" s="1">
        <v>519</v>
      </c>
      <c r="R35" s="1">
        <v>0</v>
      </c>
      <c r="S35" s="1">
        <v>0</v>
      </c>
      <c r="T35" s="1">
        <v>0</v>
      </c>
      <c r="U35" s="1">
        <v>519</v>
      </c>
      <c r="V35" s="1">
        <v>0</v>
      </c>
      <c r="W35" s="1">
        <v>519</v>
      </c>
      <c r="X35" s="1">
        <v>16</v>
      </c>
      <c r="Y35" s="1">
        <v>2</v>
      </c>
      <c r="Z35" s="1">
        <v>32.4375</v>
      </c>
      <c r="AA35" s="1"/>
      <c r="AB35" s="1">
        <v>5723</v>
      </c>
      <c r="AC35" s="1">
        <v>0</v>
      </c>
      <c r="AD35" s="1"/>
      <c r="AE35" s="1">
        <v>0</v>
      </c>
      <c r="AF35" s="1">
        <v>5723</v>
      </c>
      <c r="AG35" s="1">
        <v>0</v>
      </c>
      <c r="AH35" s="1">
        <v>5723</v>
      </c>
      <c r="AI35" s="1">
        <v>177</v>
      </c>
      <c r="AJ35" s="1">
        <v>6</v>
      </c>
      <c r="AK35" s="1">
        <v>32.333333333333336</v>
      </c>
      <c r="AL35" s="1"/>
      <c r="AM35" s="1">
        <v>2333</v>
      </c>
      <c r="AN35" s="1">
        <v>430</v>
      </c>
      <c r="AO35" s="1">
        <v>0</v>
      </c>
      <c r="AP35" s="1">
        <v>2763</v>
      </c>
      <c r="AQ35" s="1">
        <v>2880</v>
      </c>
      <c r="AR35" s="1">
        <v>5643</v>
      </c>
      <c r="AS35" s="1">
        <v>91</v>
      </c>
      <c r="AT35" s="1">
        <v>6</v>
      </c>
      <c r="AU35" s="1">
        <v>62.010989010989015</v>
      </c>
      <c r="AV35" s="1"/>
      <c r="AW35" s="1">
        <v>1567</v>
      </c>
      <c r="AX35" s="1">
        <v>0</v>
      </c>
      <c r="AY35" s="1">
        <v>0</v>
      </c>
      <c r="AZ35" s="1">
        <v>1567</v>
      </c>
      <c r="BA35" s="1">
        <v>0</v>
      </c>
      <c r="BB35" s="1">
        <v>1567</v>
      </c>
      <c r="BC35" s="1">
        <v>102</v>
      </c>
      <c r="BD35" s="1">
        <v>7</v>
      </c>
      <c r="BE35" s="1">
        <v>15.362745098039216</v>
      </c>
      <c r="BF35" s="1"/>
      <c r="BG35" s="1">
        <v>536</v>
      </c>
      <c r="BH35" s="1">
        <v>2</v>
      </c>
      <c r="BI35" s="1">
        <v>0</v>
      </c>
      <c r="BJ35" s="1">
        <v>538</v>
      </c>
      <c r="BK35" s="1">
        <v>0</v>
      </c>
      <c r="BL35" s="1">
        <v>538</v>
      </c>
      <c r="BM35" s="1">
        <v>52</v>
      </c>
      <c r="BN35" s="1">
        <v>5</v>
      </c>
      <c r="BO35" s="1">
        <v>10.346153846153847</v>
      </c>
      <c r="BP35" s="1"/>
      <c r="BQ35" s="1">
        <v>2509</v>
      </c>
      <c r="BR35" s="1">
        <v>0</v>
      </c>
      <c r="BS35" s="1">
        <v>0</v>
      </c>
      <c r="BT35" s="1">
        <v>2509</v>
      </c>
      <c r="BU35" s="1">
        <v>0</v>
      </c>
      <c r="BV35" s="1">
        <v>2509</v>
      </c>
      <c r="BW35" s="1">
        <v>41</v>
      </c>
      <c r="BX35" s="1">
        <v>5</v>
      </c>
      <c r="BY35" s="1">
        <v>61.195121951219512</v>
      </c>
      <c r="BZ35" s="1"/>
      <c r="CA35" s="1">
        <v>1440</v>
      </c>
    </row>
    <row r="36" spans="1:79" x14ac:dyDescent="0.3">
      <c r="A36" s="2">
        <v>44561</v>
      </c>
      <c r="B36" s="1" t="s">
        <v>92</v>
      </c>
      <c r="C36" s="1" t="s">
        <v>93</v>
      </c>
      <c r="D36" s="1" t="s">
        <v>27</v>
      </c>
      <c r="E36" s="1"/>
      <c r="F36" s="1">
        <v>218</v>
      </c>
      <c r="G36" s="1">
        <v>0</v>
      </c>
      <c r="H36" s="1">
        <v>0</v>
      </c>
      <c r="I36" s="1">
        <v>0</v>
      </c>
      <c r="J36" s="1">
        <v>218</v>
      </c>
      <c r="K36" s="1">
        <v>0</v>
      </c>
      <c r="L36" s="1">
        <v>218</v>
      </c>
      <c r="M36" s="1">
        <v>32</v>
      </c>
      <c r="N36" s="1">
        <v>1</v>
      </c>
      <c r="O36" s="1">
        <v>6.8125</v>
      </c>
      <c r="P36" s="1"/>
      <c r="Q36" s="1">
        <v>299</v>
      </c>
      <c r="R36" s="1">
        <v>0</v>
      </c>
      <c r="S36" s="1">
        <v>0</v>
      </c>
      <c r="T36" s="1">
        <v>0</v>
      </c>
      <c r="U36" s="1">
        <v>299</v>
      </c>
      <c r="V36" s="1">
        <v>0</v>
      </c>
      <c r="W36" s="1">
        <v>299</v>
      </c>
      <c r="X36" s="1">
        <v>10</v>
      </c>
      <c r="Y36" s="1">
        <v>2</v>
      </c>
      <c r="Z36" s="1">
        <v>29.9</v>
      </c>
      <c r="AA36" s="1"/>
      <c r="AB36" s="1">
        <v>5342</v>
      </c>
      <c r="AC36" s="1">
        <v>0</v>
      </c>
      <c r="AD36" s="1"/>
      <c r="AE36" s="1">
        <v>0</v>
      </c>
      <c r="AF36" s="1">
        <v>5342</v>
      </c>
      <c r="AG36" s="1">
        <v>0</v>
      </c>
      <c r="AH36" s="1">
        <v>5342</v>
      </c>
      <c r="AI36" s="1">
        <v>153</v>
      </c>
      <c r="AJ36" s="1">
        <v>6</v>
      </c>
      <c r="AK36" s="1">
        <v>34.915032679738559</v>
      </c>
      <c r="AL36" s="1"/>
      <c r="AM36" s="1">
        <v>3999</v>
      </c>
      <c r="AN36" s="1">
        <v>221</v>
      </c>
      <c r="AO36" s="1">
        <v>0</v>
      </c>
      <c r="AP36" s="1">
        <v>4220</v>
      </c>
      <c r="AQ36" s="1">
        <v>0</v>
      </c>
      <c r="AR36" s="1">
        <v>4220</v>
      </c>
      <c r="AS36" s="1">
        <v>59</v>
      </c>
      <c r="AT36" s="1">
        <v>6</v>
      </c>
      <c r="AU36" s="1">
        <v>71.525423728813564</v>
      </c>
      <c r="AV36" s="1"/>
      <c r="AW36" s="1">
        <v>1457</v>
      </c>
      <c r="AX36" s="1">
        <v>0</v>
      </c>
      <c r="AY36" s="1">
        <v>0</v>
      </c>
      <c r="AZ36" s="1">
        <v>1457</v>
      </c>
      <c r="BA36" s="1">
        <v>0</v>
      </c>
      <c r="BB36" s="1">
        <v>1457</v>
      </c>
      <c r="BC36" s="1">
        <v>89</v>
      </c>
      <c r="BD36" s="1">
        <v>7</v>
      </c>
      <c r="BE36" s="1">
        <v>16.370786516853933</v>
      </c>
      <c r="BF36" s="1"/>
      <c r="BG36" s="1">
        <v>1760</v>
      </c>
      <c r="BH36" s="1">
        <v>2</v>
      </c>
      <c r="BI36" s="1">
        <v>0</v>
      </c>
      <c r="BJ36" s="1">
        <v>1762</v>
      </c>
      <c r="BK36" s="1">
        <v>0</v>
      </c>
      <c r="BL36" s="1">
        <v>1762</v>
      </c>
      <c r="BM36" s="1">
        <v>44</v>
      </c>
      <c r="BN36" s="1">
        <v>5</v>
      </c>
      <c r="BO36" s="1">
        <v>40.045454545454547</v>
      </c>
      <c r="BP36" s="1"/>
      <c r="BQ36" s="1">
        <v>1748</v>
      </c>
      <c r="BR36" s="1">
        <v>0</v>
      </c>
      <c r="BS36" s="1">
        <v>0</v>
      </c>
      <c r="BT36" s="1">
        <v>1748</v>
      </c>
      <c r="BU36" s="1">
        <v>0</v>
      </c>
      <c r="BV36" s="1">
        <v>1748</v>
      </c>
      <c r="BW36" s="1">
        <v>25</v>
      </c>
      <c r="BX36" s="1">
        <v>5</v>
      </c>
      <c r="BY36" s="1">
        <v>69.92</v>
      </c>
      <c r="BZ36" s="1"/>
      <c r="CA36" s="1">
        <v>13339</v>
      </c>
    </row>
    <row r="37" spans="1:79" x14ac:dyDescent="0.3">
      <c r="A37" s="2">
        <v>44561</v>
      </c>
      <c r="B37" s="1" t="s">
        <v>94</v>
      </c>
      <c r="C37" s="1" t="s">
        <v>95</v>
      </c>
      <c r="D37" s="1" t="s">
        <v>27</v>
      </c>
      <c r="E37" s="1"/>
      <c r="F37" s="1">
        <v>1236</v>
      </c>
      <c r="G37" s="1">
        <v>0</v>
      </c>
      <c r="H37" s="1">
        <v>0</v>
      </c>
      <c r="I37" s="1">
        <v>0</v>
      </c>
      <c r="J37" s="1">
        <v>1236</v>
      </c>
      <c r="K37" s="1">
        <v>0</v>
      </c>
      <c r="L37" s="1">
        <v>1236</v>
      </c>
      <c r="M37" s="1">
        <v>65</v>
      </c>
      <c r="N37" s="1">
        <v>1</v>
      </c>
      <c r="O37" s="1">
        <v>19.015384615384615</v>
      </c>
      <c r="P37" s="1"/>
      <c r="Q37" s="1">
        <v>621</v>
      </c>
      <c r="R37" s="1">
        <v>0</v>
      </c>
      <c r="S37" s="1">
        <v>0</v>
      </c>
      <c r="T37" s="1">
        <v>0</v>
      </c>
      <c r="U37" s="1">
        <v>621</v>
      </c>
      <c r="V37" s="1">
        <v>0</v>
      </c>
      <c r="W37" s="1">
        <v>621</v>
      </c>
      <c r="X37" s="1">
        <v>21</v>
      </c>
      <c r="Y37" s="1">
        <v>2</v>
      </c>
      <c r="Z37" s="1">
        <v>29.571428571428573</v>
      </c>
      <c r="AA37" s="1"/>
      <c r="AB37" s="1">
        <v>2048</v>
      </c>
      <c r="AC37" s="1">
        <v>0</v>
      </c>
      <c r="AD37" s="1"/>
      <c r="AE37" s="1">
        <v>0</v>
      </c>
      <c r="AF37" s="1">
        <v>2048</v>
      </c>
      <c r="AG37" s="1">
        <v>0</v>
      </c>
      <c r="AH37" s="1">
        <v>2048</v>
      </c>
      <c r="AI37" s="1">
        <v>61</v>
      </c>
      <c r="AJ37" s="1">
        <v>6</v>
      </c>
      <c r="AK37" s="1">
        <v>33.57377049180328</v>
      </c>
      <c r="AL37" s="1"/>
      <c r="AM37" s="1">
        <v>3001</v>
      </c>
      <c r="AN37" s="1">
        <v>300</v>
      </c>
      <c r="AO37" s="1">
        <v>0</v>
      </c>
      <c r="AP37" s="1">
        <v>3301</v>
      </c>
      <c r="AQ37" s="1">
        <v>0</v>
      </c>
      <c r="AR37" s="1">
        <v>3301</v>
      </c>
      <c r="AS37" s="1">
        <v>24</v>
      </c>
      <c r="AT37" s="1">
        <v>6</v>
      </c>
      <c r="AU37" s="1">
        <v>137.54166666666666</v>
      </c>
      <c r="AV37" s="1"/>
      <c r="AW37" s="1">
        <v>1347</v>
      </c>
      <c r="AX37" s="1">
        <v>0</v>
      </c>
      <c r="AY37" s="1">
        <v>0</v>
      </c>
      <c r="AZ37" s="1">
        <v>1347</v>
      </c>
      <c r="BA37" s="1">
        <v>0</v>
      </c>
      <c r="BB37" s="1">
        <v>1347</v>
      </c>
      <c r="BC37" s="1">
        <v>43</v>
      </c>
      <c r="BD37" s="1">
        <v>7</v>
      </c>
      <c r="BE37" s="1">
        <v>31.325581395348838</v>
      </c>
      <c r="BF37" s="1"/>
      <c r="BG37" s="1">
        <v>1498</v>
      </c>
      <c r="BH37" s="1">
        <v>0</v>
      </c>
      <c r="BI37" s="1">
        <v>0</v>
      </c>
      <c r="BJ37" s="1">
        <v>1498</v>
      </c>
      <c r="BK37" s="1">
        <v>0</v>
      </c>
      <c r="BL37" s="1">
        <v>1498</v>
      </c>
      <c r="BM37" s="1">
        <v>37</v>
      </c>
      <c r="BN37" s="1">
        <v>5</v>
      </c>
      <c r="BO37" s="1">
        <v>40.486486486486484</v>
      </c>
      <c r="BP37" s="1"/>
      <c r="BQ37" s="1">
        <v>3222</v>
      </c>
      <c r="BR37" s="1">
        <v>0</v>
      </c>
      <c r="BS37" s="1">
        <v>0</v>
      </c>
      <c r="BT37" s="1">
        <v>3222</v>
      </c>
      <c r="BU37" s="1">
        <v>0</v>
      </c>
      <c r="BV37" s="1">
        <v>3222</v>
      </c>
      <c r="BW37" s="1">
        <v>30</v>
      </c>
      <c r="BX37" s="1">
        <v>5</v>
      </c>
      <c r="BY37" s="1">
        <v>107.4</v>
      </c>
      <c r="BZ37" s="1"/>
      <c r="CA37" s="1">
        <v>20434</v>
      </c>
    </row>
    <row r="38" spans="1:79" x14ac:dyDescent="0.3">
      <c r="A38" s="2">
        <v>44561</v>
      </c>
      <c r="B38" s="1" t="s">
        <v>96</v>
      </c>
      <c r="C38" s="1" t="s">
        <v>97</v>
      </c>
      <c r="D38" s="1" t="s">
        <v>27</v>
      </c>
      <c r="E38" s="1"/>
      <c r="F38" s="1">
        <v>379</v>
      </c>
      <c r="G38" s="1">
        <v>0</v>
      </c>
      <c r="H38" s="1">
        <v>0</v>
      </c>
      <c r="I38" s="1">
        <v>0</v>
      </c>
      <c r="J38" s="1">
        <v>379</v>
      </c>
      <c r="K38" s="1">
        <v>0</v>
      </c>
      <c r="L38" s="1">
        <v>379</v>
      </c>
      <c r="M38" s="1">
        <v>1882</v>
      </c>
      <c r="N38" s="1">
        <v>1</v>
      </c>
      <c r="O38" s="1">
        <v>0.20138150903294369</v>
      </c>
      <c r="P38" s="1"/>
      <c r="Q38" s="1">
        <v>242</v>
      </c>
      <c r="R38" s="1">
        <v>0</v>
      </c>
      <c r="S38" s="1">
        <v>0</v>
      </c>
      <c r="T38" s="1">
        <v>0</v>
      </c>
      <c r="U38" s="1">
        <v>242</v>
      </c>
      <c r="V38" s="1">
        <v>0</v>
      </c>
      <c r="W38" s="1">
        <v>242</v>
      </c>
      <c r="X38" s="1">
        <v>470</v>
      </c>
      <c r="Y38" s="1">
        <v>2</v>
      </c>
      <c r="Z38" s="1">
        <v>0.51489361702127656</v>
      </c>
      <c r="AA38" s="1"/>
      <c r="AB38" s="1">
        <v>52157</v>
      </c>
      <c r="AC38" s="1">
        <v>0</v>
      </c>
      <c r="AD38" s="1"/>
      <c r="AE38" s="1">
        <v>0</v>
      </c>
      <c r="AF38" s="1">
        <v>52157</v>
      </c>
      <c r="AG38" s="1">
        <v>0</v>
      </c>
      <c r="AH38" s="1">
        <v>52157</v>
      </c>
      <c r="AI38" s="1">
        <v>2542</v>
      </c>
      <c r="AJ38" s="1">
        <v>6</v>
      </c>
      <c r="AK38" s="1">
        <v>20.518095987411488</v>
      </c>
      <c r="AL38" s="1"/>
      <c r="AM38" s="1">
        <v>7896</v>
      </c>
      <c r="AN38" s="1">
        <v>18943</v>
      </c>
      <c r="AO38" s="1">
        <v>0</v>
      </c>
      <c r="AP38" s="1">
        <v>26839</v>
      </c>
      <c r="AQ38" s="1">
        <v>0</v>
      </c>
      <c r="AR38" s="1">
        <v>26839</v>
      </c>
      <c r="AS38" s="1">
        <v>1093</v>
      </c>
      <c r="AT38" s="1">
        <v>6</v>
      </c>
      <c r="AU38" s="1">
        <v>24.555352241537054</v>
      </c>
      <c r="AV38" s="1"/>
      <c r="AW38" s="1">
        <v>12075</v>
      </c>
      <c r="AX38" s="1">
        <v>0</v>
      </c>
      <c r="AY38" s="1">
        <v>0</v>
      </c>
      <c r="AZ38" s="1">
        <v>12075</v>
      </c>
      <c r="BA38" s="1">
        <v>0</v>
      </c>
      <c r="BB38" s="1">
        <v>12075</v>
      </c>
      <c r="BC38" s="1">
        <v>704</v>
      </c>
      <c r="BD38" s="1">
        <v>7</v>
      </c>
      <c r="BE38" s="1">
        <v>17.151988636363637</v>
      </c>
      <c r="BF38" s="1"/>
      <c r="BG38" s="1">
        <v>2</v>
      </c>
      <c r="BH38" s="1">
        <v>0</v>
      </c>
      <c r="BI38" s="1">
        <v>0</v>
      </c>
      <c r="BJ38" s="1">
        <v>2</v>
      </c>
      <c r="BK38" s="1">
        <v>400</v>
      </c>
      <c r="BL38" s="1">
        <v>402</v>
      </c>
      <c r="BM38" s="1">
        <v>424</v>
      </c>
      <c r="BN38" s="1">
        <v>5</v>
      </c>
      <c r="BO38" s="1">
        <v>0.94811320754716977</v>
      </c>
      <c r="BP38" s="1"/>
      <c r="BQ38" s="1">
        <v>1551</v>
      </c>
      <c r="BR38" s="1">
        <v>0</v>
      </c>
      <c r="BS38" s="1">
        <v>0</v>
      </c>
      <c r="BT38" s="1">
        <v>1551</v>
      </c>
      <c r="BU38" s="1">
        <v>0</v>
      </c>
      <c r="BV38" s="1">
        <v>1551</v>
      </c>
      <c r="BW38" s="1">
        <v>512</v>
      </c>
      <c r="BX38" s="1">
        <v>5</v>
      </c>
      <c r="BY38" s="1">
        <v>3.029296875</v>
      </c>
      <c r="BZ38" s="1"/>
      <c r="CA38" s="1">
        <v>1900</v>
      </c>
    </row>
    <row r="39" spans="1:79" x14ac:dyDescent="0.3">
      <c r="A39" s="2">
        <v>44561</v>
      </c>
      <c r="B39" s="1" t="s">
        <v>98</v>
      </c>
      <c r="C39" s="1" t="s">
        <v>99</v>
      </c>
      <c r="D39" s="1" t="s">
        <v>27</v>
      </c>
      <c r="E39" s="1"/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1</v>
      </c>
      <c r="M39" s="1">
        <v>100</v>
      </c>
      <c r="N39" s="1">
        <v>1</v>
      </c>
      <c r="O39" s="1">
        <v>0.01</v>
      </c>
      <c r="P39" s="1"/>
      <c r="Q39" s="1">
        <v>98</v>
      </c>
      <c r="R39" s="1">
        <v>0</v>
      </c>
      <c r="S39" s="1">
        <v>0</v>
      </c>
      <c r="T39" s="1">
        <v>0</v>
      </c>
      <c r="U39" s="1">
        <v>98</v>
      </c>
      <c r="V39" s="1">
        <v>0</v>
      </c>
      <c r="W39" s="1">
        <v>98</v>
      </c>
      <c r="X39" s="1">
        <v>26</v>
      </c>
      <c r="Y39" s="1">
        <v>2</v>
      </c>
      <c r="Z39" s="1">
        <v>3.7692307692307692</v>
      </c>
      <c r="AA39" s="1"/>
      <c r="AB39" s="1">
        <v>1318</v>
      </c>
      <c r="AC39" s="1">
        <v>0</v>
      </c>
      <c r="AD39" s="1"/>
      <c r="AE39" s="1">
        <v>0</v>
      </c>
      <c r="AF39" s="1">
        <v>1318</v>
      </c>
      <c r="AG39" s="1">
        <v>0</v>
      </c>
      <c r="AH39" s="1">
        <v>1318</v>
      </c>
      <c r="AI39" s="1">
        <v>1637</v>
      </c>
      <c r="AJ39" s="1">
        <v>6</v>
      </c>
      <c r="AK39" s="1">
        <v>0.80513133781307267</v>
      </c>
      <c r="AL39" s="1"/>
      <c r="AM39" s="1">
        <v>4</v>
      </c>
      <c r="AN39" s="1">
        <v>0</v>
      </c>
      <c r="AO39" s="1">
        <v>0</v>
      </c>
      <c r="AP39" s="1">
        <v>4</v>
      </c>
      <c r="AQ39" s="1">
        <v>0</v>
      </c>
      <c r="AR39" s="1">
        <v>4</v>
      </c>
      <c r="AS39" s="1">
        <v>821</v>
      </c>
      <c r="AT39" s="1">
        <v>6</v>
      </c>
      <c r="AU39" s="1">
        <v>4.8721071863580996E-3</v>
      </c>
      <c r="AV39" s="1"/>
      <c r="AW39" s="1">
        <v>2675</v>
      </c>
      <c r="AX39" s="1">
        <v>0</v>
      </c>
      <c r="AY39" s="1">
        <v>0</v>
      </c>
      <c r="AZ39" s="1">
        <v>2675</v>
      </c>
      <c r="BA39" s="1">
        <v>0</v>
      </c>
      <c r="BB39" s="1">
        <v>2675</v>
      </c>
      <c r="BC39" s="1">
        <v>633</v>
      </c>
      <c r="BD39" s="1">
        <v>7</v>
      </c>
      <c r="BE39" s="1">
        <v>4.2259083728278037</v>
      </c>
      <c r="BF39" s="1"/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119</v>
      </c>
      <c r="BN39" s="1">
        <v>5</v>
      </c>
      <c r="BO39" s="1">
        <v>0</v>
      </c>
      <c r="BP39" s="1"/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89</v>
      </c>
      <c r="BX39" s="1">
        <v>5</v>
      </c>
      <c r="BY39" s="1">
        <v>0</v>
      </c>
      <c r="BZ39" s="1"/>
      <c r="CA39" s="1">
        <v>-35443</v>
      </c>
    </row>
    <row r="40" spans="1:79" x14ac:dyDescent="0.3">
      <c r="A40" s="2">
        <v>44561</v>
      </c>
      <c r="B40" s="1" t="s">
        <v>100</v>
      </c>
      <c r="C40" s="1" t="s">
        <v>101</v>
      </c>
      <c r="D40" s="1" t="s">
        <v>27</v>
      </c>
      <c r="E40" s="1"/>
      <c r="F40" s="1">
        <v>3330</v>
      </c>
      <c r="G40" s="1">
        <v>0</v>
      </c>
      <c r="H40" s="1">
        <v>0</v>
      </c>
      <c r="I40" s="1">
        <v>0</v>
      </c>
      <c r="J40" s="1">
        <v>3330</v>
      </c>
      <c r="K40" s="1">
        <v>0</v>
      </c>
      <c r="L40" s="1">
        <v>3330</v>
      </c>
      <c r="M40" s="1">
        <v>2054</v>
      </c>
      <c r="N40" s="1">
        <v>1</v>
      </c>
      <c r="O40" s="1">
        <v>1.6212268743914313</v>
      </c>
      <c r="P40" s="1"/>
      <c r="Q40" s="1">
        <v>7350</v>
      </c>
      <c r="R40" s="1">
        <v>0</v>
      </c>
      <c r="S40" s="1">
        <v>0</v>
      </c>
      <c r="T40" s="1">
        <v>0</v>
      </c>
      <c r="U40" s="1">
        <v>7350</v>
      </c>
      <c r="V40" s="1">
        <v>0</v>
      </c>
      <c r="W40" s="1">
        <v>7350</v>
      </c>
      <c r="X40" s="1">
        <v>460</v>
      </c>
      <c r="Y40" s="1">
        <v>2</v>
      </c>
      <c r="Z40" s="1">
        <v>15.978260869565217</v>
      </c>
      <c r="AA40" s="1"/>
      <c r="AB40" s="1">
        <v>6579</v>
      </c>
      <c r="AC40" s="1">
        <v>0</v>
      </c>
      <c r="AD40" s="1"/>
      <c r="AE40" s="1">
        <v>0</v>
      </c>
      <c r="AF40" s="1">
        <v>6579</v>
      </c>
      <c r="AG40" s="1">
        <v>70200</v>
      </c>
      <c r="AH40" s="1">
        <v>76779</v>
      </c>
      <c r="AI40" s="1">
        <v>8249</v>
      </c>
      <c r="AJ40" s="1">
        <v>6</v>
      </c>
      <c r="AK40" s="1">
        <v>9.3076736574130194</v>
      </c>
      <c r="AL40" s="1"/>
      <c r="AM40" s="1">
        <v>3060</v>
      </c>
      <c r="AN40" s="1">
        <v>0</v>
      </c>
      <c r="AO40" s="1">
        <v>0</v>
      </c>
      <c r="AP40" s="1">
        <v>3060</v>
      </c>
      <c r="AQ40" s="1">
        <v>29029</v>
      </c>
      <c r="AR40" s="1">
        <v>32089</v>
      </c>
      <c r="AS40" s="1">
        <v>3543</v>
      </c>
      <c r="AT40" s="1">
        <v>6</v>
      </c>
      <c r="AU40" s="1">
        <v>9.0570138300874969</v>
      </c>
      <c r="AV40" s="1"/>
      <c r="AW40" s="1">
        <v>38397</v>
      </c>
      <c r="AX40" s="1">
        <v>0</v>
      </c>
      <c r="AY40" s="1">
        <v>0</v>
      </c>
      <c r="AZ40" s="1">
        <v>38397</v>
      </c>
      <c r="BA40" s="1">
        <v>15073</v>
      </c>
      <c r="BB40" s="1">
        <v>53470</v>
      </c>
      <c r="BC40" s="1">
        <v>2607</v>
      </c>
      <c r="BD40" s="1">
        <v>7</v>
      </c>
      <c r="BE40" s="1">
        <v>20.510164940544687</v>
      </c>
      <c r="BF40" s="1"/>
      <c r="BG40" s="1">
        <v>5729</v>
      </c>
      <c r="BH40" s="1">
        <v>0</v>
      </c>
      <c r="BI40" s="1">
        <v>0</v>
      </c>
      <c r="BJ40" s="1">
        <v>5729</v>
      </c>
      <c r="BK40" s="1">
        <v>4400</v>
      </c>
      <c r="BL40" s="1">
        <v>10129</v>
      </c>
      <c r="BM40" s="1">
        <v>1129</v>
      </c>
      <c r="BN40" s="1">
        <v>5</v>
      </c>
      <c r="BO40" s="1">
        <v>8.9716563330380872</v>
      </c>
      <c r="BP40" s="1"/>
      <c r="BQ40" s="1">
        <v>5776</v>
      </c>
      <c r="BR40" s="1">
        <v>0</v>
      </c>
      <c r="BS40" s="1">
        <v>0</v>
      </c>
      <c r="BT40" s="1">
        <v>5776</v>
      </c>
      <c r="BU40" s="1">
        <v>0</v>
      </c>
      <c r="BV40" s="1">
        <v>5776</v>
      </c>
      <c r="BW40" s="1">
        <v>848</v>
      </c>
      <c r="BX40" s="1">
        <v>5</v>
      </c>
      <c r="BY40" s="1">
        <v>6.8113207547169807</v>
      </c>
      <c r="BZ40" s="1"/>
      <c r="CA40" s="1">
        <v>-141192</v>
      </c>
    </row>
    <row r="41" spans="1:79" x14ac:dyDescent="0.3">
      <c r="A41" s="2">
        <v>44561</v>
      </c>
      <c r="B41" s="1" t="s">
        <v>102</v>
      </c>
      <c r="C41" s="1" t="s">
        <v>103</v>
      </c>
      <c r="D41" s="1" t="s">
        <v>27</v>
      </c>
      <c r="E41" s="1"/>
      <c r="F41" s="1">
        <v>307</v>
      </c>
      <c r="G41" s="1">
        <v>0</v>
      </c>
      <c r="H41" s="1">
        <v>0</v>
      </c>
      <c r="I41" s="1">
        <v>0</v>
      </c>
      <c r="J41" s="1">
        <v>307</v>
      </c>
      <c r="K41" s="1">
        <v>0</v>
      </c>
      <c r="L41" s="1">
        <v>307</v>
      </c>
      <c r="M41" s="1">
        <v>209</v>
      </c>
      <c r="N41" s="1">
        <v>1</v>
      </c>
      <c r="O41" s="1">
        <v>1.4688995215311005</v>
      </c>
      <c r="P41" s="1"/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44</v>
      </c>
      <c r="Y41" s="1">
        <v>2</v>
      </c>
      <c r="Z41" s="1">
        <v>0</v>
      </c>
      <c r="AA41" s="1"/>
      <c r="AB41" s="1">
        <v>999</v>
      </c>
      <c r="AC41" s="1">
        <v>0</v>
      </c>
      <c r="AD41" s="1"/>
      <c r="AE41" s="1">
        <v>0</v>
      </c>
      <c r="AF41" s="1">
        <v>999</v>
      </c>
      <c r="AG41" s="1">
        <v>0</v>
      </c>
      <c r="AH41" s="1">
        <v>999</v>
      </c>
      <c r="AI41" s="1">
        <v>220</v>
      </c>
      <c r="AJ41" s="1">
        <v>6</v>
      </c>
      <c r="AK41" s="1">
        <v>4.540909090909091</v>
      </c>
      <c r="AL41" s="1"/>
      <c r="AM41" s="1">
        <v>254</v>
      </c>
      <c r="AN41" s="1">
        <v>70</v>
      </c>
      <c r="AO41" s="1">
        <v>0</v>
      </c>
      <c r="AP41" s="1">
        <v>324</v>
      </c>
      <c r="AQ41" s="1">
        <v>0</v>
      </c>
      <c r="AR41" s="1">
        <v>324</v>
      </c>
      <c r="AS41" s="1">
        <v>69</v>
      </c>
      <c r="AT41" s="1">
        <v>6</v>
      </c>
      <c r="AU41" s="1">
        <v>4.6956521739130439</v>
      </c>
      <c r="AV41" s="1"/>
      <c r="AW41" s="1">
        <v>1437</v>
      </c>
      <c r="AX41" s="1">
        <v>0</v>
      </c>
      <c r="AY41" s="1">
        <v>0</v>
      </c>
      <c r="AZ41" s="1">
        <v>1437</v>
      </c>
      <c r="BA41" s="1">
        <v>0</v>
      </c>
      <c r="BB41" s="1">
        <v>1437</v>
      </c>
      <c r="BC41" s="1">
        <v>105</v>
      </c>
      <c r="BD41" s="1">
        <v>7</v>
      </c>
      <c r="BE41" s="1">
        <v>13.685714285714285</v>
      </c>
      <c r="BF41" s="1"/>
      <c r="BG41" s="1">
        <v>0</v>
      </c>
      <c r="BH41" s="1">
        <v>50</v>
      </c>
      <c r="BI41" s="1">
        <v>0</v>
      </c>
      <c r="BJ41" s="1">
        <v>50</v>
      </c>
      <c r="BK41" s="1">
        <v>0</v>
      </c>
      <c r="BL41" s="1">
        <v>50</v>
      </c>
      <c r="BM41" s="1">
        <v>25</v>
      </c>
      <c r="BN41" s="1">
        <v>5</v>
      </c>
      <c r="BO41" s="1">
        <v>2</v>
      </c>
      <c r="BP41" s="1"/>
      <c r="BQ41" s="1">
        <v>15</v>
      </c>
      <c r="BR41" s="1">
        <v>0</v>
      </c>
      <c r="BS41" s="1">
        <v>0</v>
      </c>
      <c r="BT41" s="1">
        <v>15</v>
      </c>
      <c r="BU41" s="1">
        <v>0</v>
      </c>
      <c r="BV41" s="1">
        <v>15</v>
      </c>
      <c r="BW41" s="1">
        <v>36</v>
      </c>
      <c r="BX41" s="1">
        <v>5</v>
      </c>
      <c r="BY41" s="1">
        <v>0.41666666666666669</v>
      </c>
      <c r="BZ41" s="1"/>
      <c r="CA41" s="1">
        <v>0</v>
      </c>
    </row>
    <row r="42" spans="1:79" x14ac:dyDescent="0.3">
      <c r="A42" s="2">
        <v>44561</v>
      </c>
      <c r="B42" s="1" t="s">
        <v>104</v>
      </c>
      <c r="C42" s="1" t="s">
        <v>105</v>
      </c>
      <c r="D42" s="1" t="s">
        <v>27</v>
      </c>
      <c r="E42" s="1"/>
      <c r="F42" s="1">
        <v>2036</v>
      </c>
      <c r="G42" s="1">
        <v>0</v>
      </c>
      <c r="H42" s="1">
        <v>0</v>
      </c>
      <c r="I42" s="1">
        <v>0</v>
      </c>
      <c r="J42" s="1">
        <v>2036</v>
      </c>
      <c r="K42" s="1">
        <v>0</v>
      </c>
      <c r="L42" s="1">
        <v>2036</v>
      </c>
      <c r="M42" s="1">
        <v>81</v>
      </c>
      <c r="N42" s="1">
        <v>1</v>
      </c>
      <c r="O42" s="1">
        <v>25.135802469135804</v>
      </c>
      <c r="P42" s="1"/>
      <c r="Q42" s="1">
        <v>1088</v>
      </c>
      <c r="R42" s="1">
        <v>0</v>
      </c>
      <c r="S42" s="1">
        <v>0</v>
      </c>
      <c r="T42" s="1">
        <v>0</v>
      </c>
      <c r="U42" s="1">
        <v>1088</v>
      </c>
      <c r="V42" s="1">
        <v>0</v>
      </c>
      <c r="W42" s="1">
        <v>1088</v>
      </c>
      <c r="X42" s="1">
        <v>21</v>
      </c>
      <c r="Y42" s="1">
        <v>2</v>
      </c>
      <c r="Z42" s="1">
        <v>51.80952380952381</v>
      </c>
      <c r="AA42" s="1"/>
      <c r="AB42" s="1">
        <v>2992</v>
      </c>
      <c r="AC42" s="1">
        <v>0</v>
      </c>
      <c r="AD42" s="1"/>
      <c r="AE42" s="1">
        <v>0</v>
      </c>
      <c r="AF42" s="1">
        <v>2992</v>
      </c>
      <c r="AG42" s="1">
        <v>0</v>
      </c>
      <c r="AH42" s="1">
        <v>2992</v>
      </c>
      <c r="AI42" s="1">
        <v>34</v>
      </c>
      <c r="AJ42" s="1">
        <v>6</v>
      </c>
      <c r="AK42" s="1">
        <v>88</v>
      </c>
      <c r="AL42" s="1"/>
      <c r="AM42" s="1">
        <v>1695</v>
      </c>
      <c r="AN42" s="1">
        <v>0</v>
      </c>
      <c r="AO42" s="1">
        <v>0</v>
      </c>
      <c r="AP42" s="1">
        <v>1695</v>
      </c>
      <c r="AQ42" s="1">
        <v>0</v>
      </c>
      <c r="AR42" s="1">
        <v>1695</v>
      </c>
      <c r="AS42" s="1">
        <v>27</v>
      </c>
      <c r="AT42" s="1">
        <v>6</v>
      </c>
      <c r="AU42" s="1">
        <v>62.777777777777779</v>
      </c>
      <c r="AV42" s="1"/>
      <c r="AW42" s="1">
        <v>2910</v>
      </c>
      <c r="AX42" s="1">
        <v>0</v>
      </c>
      <c r="AY42" s="1">
        <v>0</v>
      </c>
      <c r="AZ42" s="1">
        <v>2910</v>
      </c>
      <c r="BA42" s="1">
        <v>0</v>
      </c>
      <c r="BB42" s="1">
        <v>2910</v>
      </c>
      <c r="BC42" s="1">
        <v>12</v>
      </c>
      <c r="BD42" s="1">
        <v>7</v>
      </c>
      <c r="BE42" s="1">
        <v>242.5</v>
      </c>
      <c r="BF42" s="1"/>
      <c r="BG42" s="1">
        <v>1324</v>
      </c>
      <c r="BH42" s="1">
        <v>0</v>
      </c>
      <c r="BI42" s="1">
        <v>0</v>
      </c>
      <c r="BJ42" s="1">
        <v>1324</v>
      </c>
      <c r="BK42" s="1">
        <v>0</v>
      </c>
      <c r="BL42" s="1">
        <v>1324</v>
      </c>
      <c r="BM42" s="1">
        <v>9</v>
      </c>
      <c r="BN42" s="1">
        <v>5</v>
      </c>
      <c r="BO42" s="1">
        <v>147.11111111111111</v>
      </c>
      <c r="BP42" s="1"/>
      <c r="BQ42" s="1">
        <v>997</v>
      </c>
      <c r="BR42" s="1">
        <v>0</v>
      </c>
      <c r="BS42" s="1">
        <v>0</v>
      </c>
      <c r="BT42" s="1">
        <v>997</v>
      </c>
      <c r="BU42" s="1">
        <v>0</v>
      </c>
      <c r="BV42" s="1">
        <v>997</v>
      </c>
      <c r="BW42" s="1">
        <v>23</v>
      </c>
      <c r="BX42" s="1">
        <v>5</v>
      </c>
      <c r="BY42" s="1">
        <v>43.347826086956523</v>
      </c>
      <c r="BZ42" s="1"/>
      <c r="CA42" s="1">
        <v>-14503</v>
      </c>
    </row>
    <row r="43" spans="1:79" x14ac:dyDescent="0.3">
      <c r="A43" s="2">
        <v>44561</v>
      </c>
      <c r="B43" s="1" t="s">
        <v>106</v>
      </c>
      <c r="C43" s="1" t="s">
        <v>107</v>
      </c>
      <c r="D43" s="1" t="s">
        <v>27</v>
      </c>
      <c r="E43" s="1"/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71</v>
      </c>
      <c r="N43" s="1">
        <v>1</v>
      </c>
      <c r="O43" s="1">
        <v>0</v>
      </c>
      <c r="P43" s="1"/>
      <c r="Q43" s="1">
        <v>407</v>
      </c>
      <c r="R43" s="1">
        <v>0</v>
      </c>
      <c r="S43" s="1">
        <v>0</v>
      </c>
      <c r="T43" s="1">
        <v>0</v>
      </c>
      <c r="U43" s="1">
        <v>407</v>
      </c>
      <c r="V43" s="1">
        <v>0</v>
      </c>
      <c r="W43" s="1">
        <v>407</v>
      </c>
      <c r="X43" s="1">
        <v>19</v>
      </c>
      <c r="Y43" s="1">
        <v>2</v>
      </c>
      <c r="Z43" s="1">
        <v>21.421052631578949</v>
      </c>
      <c r="AA43" s="1"/>
      <c r="AB43" s="1">
        <v>22</v>
      </c>
      <c r="AC43" s="1">
        <v>0</v>
      </c>
      <c r="AD43" s="1"/>
      <c r="AE43" s="1">
        <v>0</v>
      </c>
      <c r="AF43" s="1">
        <v>22</v>
      </c>
      <c r="AG43" s="1">
        <v>0</v>
      </c>
      <c r="AH43" s="1">
        <v>22</v>
      </c>
      <c r="AI43" s="1">
        <v>12</v>
      </c>
      <c r="AJ43" s="1">
        <v>6</v>
      </c>
      <c r="AK43" s="1">
        <v>1.8333333333333333</v>
      </c>
      <c r="AL43" s="1"/>
      <c r="AM43" s="1">
        <v>944</v>
      </c>
      <c r="AN43" s="1">
        <v>0</v>
      </c>
      <c r="AO43" s="1">
        <v>0</v>
      </c>
      <c r="AP43" s="1">
        <v>944</v>
      </c>
      <c r="AQ43" s="1">
        <v>0</v>
      </c>
      <c r="AR43" s="1">
        <v>944</v>
      </c>
      <c r="AS43" s="1">
        <v>10</v>
      </c>
      <c r="AT43" s="1">
        <v>6</v>
      </c>
      <c r="AU43" s="1">
        <v>94.4</v>
      </c>
      <c r="AV43" s="1"/>
      <c r="AW43" s="1">
        <v>199</v>
      </c>
      <c r="AX43" s="1">
        <v>0</v>
      </c>
      <c r="AY43" s="1">
        <v>0</v>
      </c>
      <c r="AZ43" s="1">
        <v>199</v>
      </c>
      <c r="BA43" s="1">
        <v>0</v>
      </c>
      <c r="BB43" s="1">
        <v>199</v>
      </c>
      <c r="BC43" s="1">
        <v>2</v>
      </c>
      <c r="BD43" s="1">
        <v>7</v>
      </c>
      <c r="BE43" s="1">
        <v>99.5</v>
      </c>
      <c r="BF43" s="1"/>
      <c r="BG43" s="1">
        <v>352</v>
      </c>
      <c r="BH43" s="1">
        <v>0</v>
      </c>
      <c r="BI43" s="1">
        <v>0</v>
      </c>
      <c r="BJ43" s="1">
        <v>352</v>
      </c>
      <c r="BK43" s="1">
        <v>0</v>
      </c>
      <c r="BL43" s="1">
        <v>352</v>
      </c>
      <c r="BM43" s="1">
        <v>8</v>
      </c>
      <c r="BN43" s="1">
        <v>5</v>
      </c>
      <c r="BO43" s="1">
        <v>44</v>
      </c>
      <c r="BP43" s="1"/>
      <c r="BQ43" s="1">
        <v>712</v>
      </c>
      <c r="BR43" s="1">
        <v>0</v>
      </c>
      <c r="BS43" s="1">
        <v>0</v>
      </c>
      <c r="BT43" s="1">
        <v>712</v>
      </c>
      <c r="BU43" s="1">
        <v>0</v>
      </c>
      <c r="BV43" s="1">
        <v>712</v>
      </c>
      <c r="BW43" s="1">
        <v>21</v>
      </c>
      <c r="BX43" s="1">
        <v>5</v>
      </c>
      <c r="BY43" s="1">
        <v>33.904761904761905</v>
      </c>
      <c r="BZ43" s="1"/>
      <c r="CA43" s="1">
        <v>0</v>
      </c>
    </row>
    <row r="44" spans="1:79" x14ac:dyDescent="0.3">
      <c r="A44" s="2">
        <v>44561</v>
      </c>
      <c r="B44" s="1" t="s">
        <v>108</v>
      </c>
      <c r="C44" s="1" t="s">
        <v>109</v>
      </c>
      <c r="D44" s="1" t="s">
        <v>27</v>
      </c>
      <c r="E44" s="1"/>
      <c r="F44" s="1">
        <v>461</v>
      </c>
      <c r="G44" s="1">
        <v>0</v>
      </c>
      <c r="H44" s="1">
        <v>0</v>
      </c>
      <c r="I44" s="1">
        <v>0</v>
      </c>
      <c r="J44" s="1">
        <v>461</v>
      </c>
      <c r="K44" s="1">
        <v>0</v>
      </c>
      <c r="L44" s="1">
        <v>461</v>
      </c>
      <c r="M44" s="1">
        <v>12</v>
      </c>
      <c r="N44" s="1">
        <v>1</v>
      </c>
      <c r="O44" s="1">
        <v>38.416666666666664</v>
      </c>
      <c r="P44" s="1"/>
      <c r="Q44" s="1">
        <v>20</v>
      </c>
      <c r="R44" s="1">
        <v>0</v>
      </c>
      <c r="S44" s="1">
        <v>0</v>
      </c>
      <c r="T44" s="1">
        <v>0</v>
      </c>
      <c r="U44" s="1">
        <v>20</v>
      </c>
      <c r="V44" s="1">
        <v>0</v>
      </c>
      <c r="W44" s="1">
        <v>20</v>
      </c>
      <c r="X44" s="1">
        <v>1</v>
      </c>
      <c r="Y44" s="1">
        <v>2</v>
      </c>
      <c r="Z44" s="1">
        <v>20</v>
      </c>
      <c r="AA44" s="1"/>
      <c r="AB44" s="1">
        <v>2599</v>
      </c>
      <c r="AC44" s="1">
        <v>0</v>
      </c>
      <c r="AD44" s="1"/>
      <c r="AE44" s="1">
        <v>0</v>
      </c>
      <c r="AF44" s="1">
        <v>2599</v>
      </c>
      <c r="AG44" s="1">
        <v>0</v>
      </c>
      <c r="AH44" s="1">
        <v>2599</v>
      </c>
      <c r="AI44" s="1">
        <v>17</v>
      </c>
      <c r="AJ44" s="1">
        <v>6</v>
      </c>
      <c r="AK44" s="1">
        <v>152.88235294117646</v>
      </c>
      <c r="AL44" s="1"/>
      <c r="AM44" s="1">
        <v>292</v>
      </c>
      <c r="AN44" s="1">
        <v>0</v>
      </c>
      <c r="AO44" s="1">
        <v>0</v>
      </c>
      <c r="AP44" s="1">
        <v>292</v>
      </c>
      <c r="AQ44" s="1">
        <v>0</v>
      </c>
      <c r="AR44" s="1">
        <v>292</v>
      </c>
      <c r="AS44" s="1">
        <v>6</v>
      </c>
      <c r="AT44" s="1">
        <v>6</v>
      </c>
      <c r="AU44" s="1">
        <v>48.666666666666664</v>
      </c>
      <c r="AV44" s="1"/>
      <c r="AW44" s="1">
        <v>534</v>
      </c>
      <c r="AX44" s="1">
        <v>0</v>
      </c>
      <c r="AY44" s="1">
        <v>0</v>
      </c>
      <c r="AZ44" s="1">
        <v>534</v>
      </c>
      <c r="BA44" s="1">
        <v>0</v>
      </c>
      <c r="BB44" s="1">
        <v>534</v>
      </c>
      <c r="BC44" s="1">
        <v>7</v>
      </c>
      <c r="BD44" s="1">
        <v>7</v>
      </c>
      <c r="BE44" s="1">
        <v>76.285714285714292</v>
      </c>
      <c r="BF44" s="1"/>
      <c r="BG44" s="1">
        <v>140</v>
      </c>
      <c r="BH44" s="1">
        <v>0</v>
      </c>
      <c r="BI44" s="1">
        <v>0</v>
      </c>
      <c r="BJ44" s="1">
        <v>140</v>
      </c>
      <c r="BK44" s="1">
        <v>0</v>
      </c>
      <c r="BL44" s="1">
        <v>140</v>
      </c>
      <c r="BM44" s="1">
        <v>2</v>
      </c>
      <c r="BN44" s="1">
        <v>5</v>
      </c>
      <c r="BO44" s="1">
        <v>70</v>
      </c>
      <c r="BP44" s="1"/>
      <c r="BQ44" s="1">
        <v>689</v>
      </c>
      <c r="BR44" s="1">
        <v>0</v>
      </c>
      <c r="BS44" s="1">
        <v>0</v>
      </c>
      <c r="BT44" s="1">
        <v>689</v>
      </c>
      <c r="BU44" s="1">
        <v>0</v>
      </c>
      <c r="BV44" s="1">
        <v>689</v>
      </c>
      <c r="BW44" s="1">
        <v>6</v>
      </c>
      <c r="BX44" s="1">
        <v>5</v>
      </c>
      <c r="BY44" s="1">
        <v>114.83333333333333</v>
      </c>
      <c r="BZ44" s="1"/>
      <c r="CA44" s="1">
        <v>0</v>
      </c>
    </row>
    <row r="45" spans="1:79" x14ac:dyDescent="0.3">
      <c r="A45" s="2">
        <v>44561</v>
      </c>
      <c r="B45" s="1" t="s">
        <v>110</v>
      </c>
      <c r="C45" s="1" t="s">
        <v>111</v>
      </c>
      <c r="D45" s="1" t="s">
        <v>27</v>
      </c>
      <c r="E45" s="1"/>
      <c r="F45" s="1">
        <v>1934</v>
      </c>
      <c r="G45" s="1">
        <v>1412</v>
      </c>
      <c r="H45" s="1">
        <v>0</v>
      </c>
      <c r="I45" s="1">
        <v>0</v>
      </c>
      <c r="J45" s="1">
        <v>3346</v>
      </c>
      <c r="K45" s="1">
        <v>0</v>
      </c>
      <c r="L45" s="1">
        <v>3346</v>
      </c>
      <c r="M45" s="1">
        <v>330</v>
      </c>
      <c r="N45" s="1">
        <v>1</v>
      </c>
      <c r="O45" s="1">
        <v>10.139393939393939</v>
      </c>
      <c r="P45" s="1"/>
      <c r="Q45" s="1">
        <v>736</v>
      </c>
      <c r="R45" s="1">
        <v>775</v>
      </c>
      <c r="S45" s="1">
        <v>0</v>
      </c>
      <c r="T45" s="1">
        <v>0</v>
      </c>
      <c r="U45" s="1">
        <v>1511</v>
      </c>
      <c r="V45" s="1">
        <v>0</v>
      </c>
      <c r="W45" s="1">
        <v>1511</v>
      </c>
      <c r="X45" s="1">
        <v>61</v>
      </c>
      <c r="Y45" s="1">
        <v>2</v>
      </c>
      <c r="Z45" s="1">
        <v>24.770491803278688</v>
      </c>
      <c r="AA45" s="1"/>
      <c r="AB45" s="1">
        <v>16314</v>
      </c>
      <c r="AC45" s="1">
        <v>0</v>
      </c>
      <c r="AD45" s="1"/>
      <c r="AE45" s="1">
        <v>0</v>
      </c>
      <c r="AF45" s="1">
        <v>16314</v>
      </c>
      <c r="AG45" s="1">
        <v>3000</v>
      </c>
      <c r="AH45" s="1">
        <v>19314</v>
      </c>
      <c r="AI45" s="1">
        <v>533</v>
      </c>
      <c r="AJ45" s="1">
        <v>6</v>
      </c>
      <c r="AK45" s="1">
        <v>36.236397748592871</v>
      </c>
      <c r="AL45" s="1"/>
      <c r="AM45" s="1">
        <v>4225</v>
      </c>
      <c r="AN45" s="1">
        <v>1674</v>
      </c>
      <c r="AO45" s="1">
        <v>0</v>
      </c>
      <c r="AP45" s="1">
        <v>5899</v>
      </c>
      <c r="AQ45" s="1">
        <v>4000</v>
      </c>
      <c r="AR45" s="1">
        <v>9899</v>
      </c>
      <c r="AS45" s="1">
        <v>161</v>
      </c>
      <c r="AT45" s="1">
        <v>6</v>
      </c>
      <c r="AU45" s="1">
        <v>61.484472049689444</v>
      </c>
      <c r="AV45" s="1"/>
      <c r="AW45" s="1">
        <v>3526</v>
      </c>
      <c r="AX45" s="1">
        <v>970</v>
      </c>
      <c r="AY45" s="1">
        <v>0</v>
      </c>
      <c r="AZ45" s="1">
        <v>4496</v>
      </c>
      <c r="BA45" s="1">
        <v>0</v>
      </c>
      <c r="BB45" s="1">
        <v>4496</v>
      </c>
      <c r="BC45" s="1">
        <v>203</v>
      </c>
      <c r="BD45" s="1">
        <v>7</v>
      </c>
      <c r="BE45" s="1">
        <v>22.147783251231527</v>
      </c>
      <c r="BF45" s="1"/>
      <c r="BG45" s="1">
        <v>702</v>
      </c>
      <c r="BH45" s="1">
        <v>950</v>
      </c>
      <c r="BI45" s="1">
        <v>0</v>
      </c>
      <c r="BJ45" s="1">
        <v>1652</v>
      </c>
      <c r="BK45" s="1">
        <v>0</v>
      </c>
      <c r="BL45" s="1">
        <v>1652</v>
      </c>
      <c r="BM45" s="1">
        <v>227</v>
      </c>
      <c r="BN45" s="1">
        <v>5</v>
      </c>
      <c r="BO45" s="1">
        <v>7.2775330396475768</v>
      </c>
      <c r="BP45" s="1"/>
      <c r="BQ45" s="1">
        <v>2548</v>
      </c>
      <c r="BR45" s="1">
        <v>473</v>
      </c>
      <c r="BS45" s="1">
        <v>0</v>
      </c>
      <c r="BT45" s="1">
        <v>3021</v>
      </c>
      <c r="BU45" s="1">
        <v>0</v>
      </c>
      <c r="BV45" s="1">
        <v>3021</v>
      </c>
      <c r="BW45" s="1">
        <v>142</v>
      </c>
      <c r="BX45" s="1">
        <v>5</v>
      </c>
      <c r="BY45" s="1">
        <v>21.274647887323944</v>
      </c>
      <c r="BZ45" s="1"/>
      <c r="CA45" s="1">
        <v>2505</v>
      </c>
    </row>
    <row r="46" spans="1:79" x14ac:dyDescent="0.3">
      <c r="A46" s="2">
        <v>44561</v>
      </c>
      <c r="B46" s="1" t="s">
        <v>112</v>
      </c>
      <c r="C46" s="1" t="s">
        <v>113</v>
      </c>
      <c r="D46" s="1" t="s">
        <v>27</v>
      </c>
      <c r="E46" s="1"/>
      <c r="F46" s="1">
        <v>2708</v>
      </c>
      <c r="G46" s="1">
        <v>1000</v>
      </c>
      <c r="H46" s="1">
        <v>0</v>
      </c>
      <c r="I46" s="1">
        <v>0</v>
      </c>
      <c r="J46" s="1">
        <v>3708</v>
      </c>
      <c r="K46" s="1">
        <v>0</v>
      </c>
      <c r="L46" s="1">
        <v>3708</v>
      </c>
      <c r="M46" s="1">
        <v>184</v>
      </c>
      <c r="N46" s="1">
        <v>1</v>
      </c>
      <c r="O46" s="1">
        <v>20.152173913043477</v>
      </c>
      <c r="P46" s="1"/>
      <c r="Q46" s="1">
        <v>1133</v>
      </c>
      <c r="R46" s="1">
        <v>1140</v>
      </c>
      <c r="S46" s="1">
        <v>0</v>
      </c>
      <c r="T46" s="1">
        <v>0</v>
      </c>
      <c r="U46" s="1">
        <v>2273</v>
      </c>
      <c r="V46" s="1">
        <v>0</v>
      </c>
      <c r="W46" s="1">
        <v>2273</v>
      </c>
      <c r="X46" s="1">
        <v>85</v>
      </c>
      <c r="Y46" s="1">
        <v>2</v>
      </c>
      <c r="Z46" s="1">
        <v>26.741176470588236</v>
      </c>
      <c r="AA46" s="1"/>
      <c r="AB46" s="1">
        <v>7454</v>
      </c>
      <c r="AC46" s="1">
        <v>0</v>
      </c>
      <c r="AD46" s="1"/>
      <c r="AE46" s="1">
        <v>0</v>
      </c>
      <c r="AF46" s="1">
        <v>7454</v>
      </c>
      <c r="AG46" s="1">
        <v>0</v>
      </c>
      <c r="AH46" s="1">
        <v>7454</v>
      </c>
      <c r="AI46" s="1">
        <v>417</v>
      </c>
      <c r="AJ46" s="1">
        <v>6</v>
      </c>
      <c r="AK46" s="1">
        <v>17.875299760191847</v>
      </c>
      <c r="AL46" s="1"/>
      <c r="AM46" s="1">
        <v>2447</v>
      </c>
      <c r="AN46" s="1">
        <v>1800</v>
      </c>
      <c r="AO46" s="1">
        <v>0</v>
      </c>
      <c r="AP46" s="1">
        <v>4247</v>
      </c>
      <c r="AQ46" s="1">
        <v>6000</v>
      </c>
      <c r="AR46" s="1">
        <v>10247</v>
      </c>
      <c r="AS46" s="1">
        <v>166</v>
      </c>
      <c r="AT46" s="1">
        <v>6</v>
      </c>
      <c r="AU46" s="1">
        <v>61.7289156626506</v>
      </c>
      <c r="AV46" s="1"/>
      <c r="AW46" s="1">
        <v>4966</v>
      </c>
      <c r="AX46" s="1">
        <v>2180</v>
      </c>
      <c r="AY46" s="1">
        <v>0</v>
      </c>
      <c r="AZ46" s="1">
        <v>7146</v>
      </c>
      <c r="BA46" s="1">
        <v>0</v>
      </c>
      <c r="BB46" s="1">
        <v>7146</v>
      </c>
      <c r="BC46" s="1">
        <v>161</v>
      </c>
      <c r="BD46" s="1">
        <v>7</v>
      </c>
      <c r="BE46" s="1">
        <v>44.385093167701861</v>
      </c>
      <c r="BF46" s="1"/>
      <c r="BG46" s="1">
        <v>573</v>
      </c>
      <c r="BH46" s="1">
        <v>2000</v>
      </c>
      <c r="BI46" s="1">
        <v>0</v>
      </c>
      <c r="BJ46" s="1">
        <v>2573</v>
      </c>
      <c r="BK46" s="1">
        <v>0</v>
      </c>
      <c r="BL46" s="1">
        <v>2573</v>
      </c>
      <c r="BM46" s="1">
        <v>93</v>
      </c>
      <c r="BN46" s="1">
        <v>5</v>
      </c>
      <c r="BO46" s="1">
        <v>27.666666666666668</v>
      </c>
      <c r="BP46" s="1"/>
      <c r="BQ46" s="1">
        <v>1012</v>
      </c>
      <c r="BR46" s="1">
        <v>1060</v>
      </c>
      <c r="BS46" s="1">
        <v>0</v>
      </c>
      <c r="BT46" s="1">
        <v>2072</v>
      </c>
      <c r="BU46" s="1">
        <v>0</v>
      </c>
      <c r="BV46" s="1">
        <v>2072</v>
      </c>
      <c r="BW46" s="1">
        <v>78</v>
      </c>
      <c r="BX46" s="1">
        <v>5</v>
      </c>
      <c r="BY46" s="1">
        <v>26.564102564102566</v>
      </c>
      <c r="BZ46" s="1"/>
      <c r="CA46" s="1">
        <v>11600</v>
      </c>
    </row>
    <row r="47" spans="1:79" x14ac:dyDescent="0.3">
      <c r="A47" s="2">
        <v>44561</v>
      </c>
      <c r="B47" s="1" t="s">
        <v>114</v>
      </c>
      <c r="C47" s="1" t="s">
        <v>115</v>
      </c>
      <c r="D47" s="1" t="s">
        <v>27</v>
      </c>
      <c r="E47" s="1"/>
      <c r="F47" s="1">
        <v>354</v>
      </c>
      <c r="G47" s="1">
        <v>834</v>
      </c>
      <c r="H47" s="1">
        <v>0</v>
      </c>
      <c r="I47" s="1">
        <v>0</v>
      </c>
      <c r="J47" s="1">
        <v>1188</v>
      </c>
      <c r="K47" s="1">
        <v>0</v>
      </c>
      <c r="L47" s="1">
        <v>1188</v>
      </c>
      <c r="M47" s="1">
        <v>57</v>
      </c>
      <c r="N47" s="1">
        <v>1</v>
      </c>
      <c r="O47" s="1">
        <v>20.842105263157894</v>
      </c>
      <c r="P47" s="1"/>
      <c r="Q47" s="1">
        <v>129</v>
      </c>
      <c r="R47" s="1">
        <v>160</v>
      </c>
      <c r="S47" s="1">
        <v>0</v>
      </c>
      <c r="T47" s="1">
        <v>0</v>
      </c>
      <c r="U47" s="1">
        <v>289</v>
      </c>
      <c r="V47" s="1">
        <v>0</v>
      </c>
      <c r="W47" s="1">
        <v>289</v>
      </c>
      <c r="X47" s="1">
        <v>68</v>
      </c>
      <c r="Y47" s="1">
        <v>2</v>
      </c>
      <c r="Z47" s="1">
        <v>4.25</v>
      </c>
      <c r="AA47" s="1"/>
      <c r="AB47" s="1">
        <v>826</v>
      </c>
      <c r="AC47" s="1">
        <v>0</v>
      </c>
      <c r="AD47" s="1"/>
      <c r="AE47" s="1">
        <v>0</v>
      </c>
      <c r="AF47" s="1">
        <v>826</v>
      </c>
      <c r="AG47" s="1">
        <v>0</v>
      </c>
      <c r="AH47" s="1">
        <v>826</v>
      </c>
      <c r="AI47" s="1">
        <v>26</v>
      </c>
      <c r="AJ47" s="1">
        <v>6</v>
      </c>
      <c r="AK47" s="1">
        <v>31.76923076923077</v>
      </c>
      <c r="AL47" s="1"/>
      <c r="AM47" s="1">
        <v>735</v>
      </c>
      <c r="AN47" s="1">
        <v>390</v>
      </c>
      <c r="AO47" s="1">
        <v>0</v>
      </c>
      <c r="AP47" s="1">
        <v>1125</v>
      </c>
      <c r="AQ47" s="1">
        <v>400</v>
      </c>
      <c r="AR47" s="1">
        <v>1525</v>
      </c>
      <c r="AS47" s="1">
        <v>20</v>
      </c>
      <c r="AT47" s="1">
        <v>6</v>
      </c>
      <c r="AU47" s="1">
        <v>76.25</v>
      </c>
      <c r="AV47" s="1"/>
      <c r="AW47" s="1">
        <v>5</v>
      </c>
      <c r="AX47" s="1">
        <v>0</v>
      </c>
      <c r="AY47" s="1">
        <v>0</v>
      </c>
      <c r="AZ47" s="1">
        <v>5</v>
      </c>
      <c r="BA47" s="1">
        <v>0</v>
      </c>
      <c r="BB47" s="1">
        <v>5</v>
      </c>
      <c r="BC47" s="1">
        <v>14</v>
      </c>
      <c r="BD47" s="1">
        <v>7</v>
      </c>
      <c r="BE47" s="1">
        <v>0.35714285714285715</v>
      </c>
      <c r="BF47" s="1"/>
      <c r="BG47" s="1">
        <v>333</v>
      </c>
      <c r="BH47" s="1">
        <v>1800</v>
      </c>
      <c r="BI47" s="1">
        <v>0</v>
      </c>
      <c r="BJ47" s="1">
        <v>2133</v>
      </c>
      <c r="BK47" s="1">
        <v>0</v>
      </c>
      <c r="BL47" s="1">
        <v>2133</v>
      </c>
      <c r="BM47" s="1">
        <v>12</v>
      </c>
      <c r="BN47" s="1">
        <v>5</v>
      </c>
      <c r="BO47" s="1">
        <v>177.75</v>
      </c>
      <c r="BP47" s="1"/>
      <c r="BQ47" s="1">
        <v>662</v>
      </c>
      <c r="BR47" s="1">
        <v>149</v>
      </c>
      <c r="BS47" s="1">
        <v>0</v>
      </c>
      <c r="BT47" s="1">
        <v>811</v>
      </c>
      <c r="BU47" s="1">
        <v>0</v>
      </c>
      <c r="BV47" s="1">
        <v>811</v>
      </c>
      <c r="BW47" s="1">
        <v>11</v>
      </c>
      <c r="BX47" s="1">
        <v>5</v>
      </c>
      <c r="BY47" s="1">
        <v>73.727272727272734</v>
      </c>
      <c r="BZ47" s="1"/>
      <c r="CA47" s="1">
        <v>-2461</v>
      </c>
    </row>
    <row r="48" spans="1:79" x14ac:dyDescent="0.3">
      <c r="A48" s="2">
        <v>44561</v>
      </c>
      <c r="B48" s="1" t="s">
        <v>116</v>
      </c>
      <c r="C48" s="1" t="s">
        <v>117</v>
      </c>
      <c r="D48" s="1" t="s">
        <v>27</v>
      </c>
      <c r="E48" s="1"/>
      <c r="F48" s="1">
        <v>2101</v>
      </c>
      <c r="G48" s="1">
        <v>17</v>
      </c>
      <c r="H48" s="1">
        <v>0</v>
      </c>
      <c r="I48" s="1">
        <v>0</v>
      </c>
      <c r="J48" s="1">
        <v>2118</v>
      </c>
      <c r="K48" s="1">
        <v>0</v>
      </c>
      <c r="L48" s="1">
        <v>2118</v>
      </c>
      <c r="M48" s="1">
        <v>222</v>
      </c>
      <c r="N48" s="1">
        <v>1</v>
      </c>
      <c r="O48" s="1">
        <v>9.5405405405405403</v>
      </c>
      <c r="P48" s="1"/>
      <c r="Q48" s="1">
        <v>216</v>
      </c>
      <c r="R48" s="1">
        <v>0</v>
      </c>
      <c r="S48" s="1">
        <v>0</v>
      </c>
      <c r="T48" s="1">
        <v>0</v>
      </c>
      <c r="U48" s="1">
        <v>216</v>
      </c>
      <c r="V48" s="1">
        <v>0</v>
      </c>
      <c r="W48" s="1">
        <v>216</v>
      </c>
      <c r="X48" s="1">
        <v>53</v>
      </c>
      <c r="Y48" s="1">
        <v>2</v>
      </c>
      <c r="Z48" s="1">
        <v>4.0754716981132075</v>
      </c>
      <c r="AA48" s="1"/>
      <c r="AB48" s="1">
        <v>26477</v>
      </c>
      <c r="AC48" s="1">
        <v>0</v>
      </c>
      <c r="AD48" s="1"/>
      <c r="AE48" s="1">
        <v>0</v>
      </c>
      <c r="AF48" s="1">
        <v>26477</v>
      </c>
      <c r="AG48" s="1">
        <v>3000</v>
      </c>
      <c r="AH48" s="1">
        <v>29477</v>
      </c>
      <c r="AI48" s="1">
        <v>1523</v>
      </c>
      <c r="AJ48" s="1">
        <v>6</v>
      </c>
      <c r="AK48" s="1">
        <v>19.354563361785949</v>
      </c>
      <c r="AL48" s="1"/>
      <c r="AM48" s="1">
        <v>1865</v>
      </c>
      <c r="AN48" s="1">
        <v>1381</v>
      </c>
      <c r="AO48" s="1">
        <v>0</v>
      </c>
      <c r="AP48" s="1">
        <v>3246</v>
      </c>
      <c r="AQ48" s="1">
        <v>2000</v>
      </c>
      <c r="AR48" s="1">
        <v>5246</v>
      </c>
      <c r="AS48" s="1">
        <v>266</v>
      </c>
      <c r="AT48" s="1">
        <v>6</v>
      </c>
      <c r="AU48" s="1">
        <v>19.721804511278197</v>
      </c>
      <c r="AV48" s="1"/>
      <c r="AW48" s="1">
        <v>5170</v>
      </c>
      <c r="AX48" s="1">
        <v>0</v>
      </c>
      <c r="AY48" s="1">
        <v>0</v>
      </c>
      <c r="AZ48" s="1">
        <v>5170</v>
      </c>
      <c r="BA48" s="1">
        <v>0</v>
      </c>
      <c r="BB48" s="1">
        <v>5170</v>
      </c>
      <c r="BC48" s="1">
        <v>205</v>
      </c>
      <c r="BD48" s="1">
        <v>7</v>
      </c>
      <c r="BE48" s="1">
        <v>25.219512195121951</v>
      </c>
      <c r="BF48" s="1"/>
      <c r="BG48" s="1">
        <v>3028</v>
      </c>
      <c r="BH48" s="1">
        <v>40</v>
      </c>
      <c r="BI48" s="1">
        <v>0</v>
      </c>
      <c r="BJ48" s="1">
        <v>3068</v>
      </c>
      <c r="BK48" s="1">
        <v>0</v>
      </c>
      <c r="BL48" s="1">
        <v>3068</v>
      </c>
      <c r="BM48" s="1">
        <v>92</v>
      </c>
      <c r="BN48" s="1">
        <v>5</v>
      </c>
      <c r="BO48" s="1">
        <v>33.347826086956523</v>
      </c>
      <c r="BP48" s="1"/>
      <c r="BQ48" s="1">
        <v>667</v>
      </c>
      <c r="BR48" s="1">
        <v>108</v>
      </c>
      <c r="BS48" s="1">
        <v>0</v>
      </c>
      <c r="BT48" s="1">
        <v>775</v>
      </c>
      <c r="BU48" s="1">
        <v>0</v>
      </c>
      <c r="BV48" s="1">
        <v>775</v>
      </c>
      <c r="BW48" s="1">
        <v>143</v>
      </c>
      <c r="BX48" s="1">
        <v>5</v>
      </c>
      <c r="BY48" s="1">
        <v>5.4195804195804191</v>
      </c>
      <c r="BZ48" s="1"/>
      <c r="CA48" s="1">
        <v>-89076</v>
      </c>
    </row>
    <row r="49" spans="1:79" x14ac:dyDescent="0.3">
      <c r="A49" s="2">
        <v>44561</v>
      </c>
      <c r="B49" s="1" t="s">
        <v>118</v>
      </c>
      <c r="C49" s="1" t="s">
        <v>119</v>
      </c>
      <c r="D49" s="1" t="s">
        <v>27</v>
      </c>
      <c r="E49" s="1"/>
      <c r="F49" s="1">
        <v>19</v>
      </c>
      <c r="G49" s="1">
        <v>0</v>
      </c>
      <c r="H49" s="1">
        <v>0</v>
      </c>
      <c r="I49" s="1">
        <v>0</v>
      </c>
      <c r="J49" s="1">
        <v>19</v>
      </c>
      <c r="K49" s="1">
        <v>0</v>
      </c>
      <c r="L49" s="1">
        <v>19</v>
      </c>
      <c r="M49" s="1">
        <v>15</v>
      </c>
      <c r="N49" s="1">
        <v>1</v>
      </c>
      <c r="O49" s="1">
        <v>1.2666666666666666</v>
      </c>
      <c r="P49" s="1"/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5</v>
      </c>
      <c r="Y49" s="1">
        <v>2</v>
      </c>
      <c r="Z49" s="1">
        <v>0</v>
      </c>
      <c r="AA49" s="1"/>
      <c r="AB49" s="1">
        <v>752</v>
      </c>
      <c r="AC49" s="1">
        <v>0</v>
      </c>
      <c r="AD49" s="1"/>
      <c r="AE49" s="1">
        <v>0</v>
      </c>
      <c r="AF49" s="1">
        <v>752</v>
      </c>
      <c r="AG49" s="1">
        <v>0</v>
      </c>
      <c r="AH49" s="1">
        <v>752</v>
      </c>
      <c r="AI49" s="1">
        <v>23</v>
      </c>
      <c r="AJ49" s="1">
        <v>6</v>
      </c>
      <c r="AK49" s="1">
        <v>32.695652173913047</v>
      </c>
      <c r="AL49" s="1"/>
      <c r="AM49" s="1">
        <v>2</v>
      </c>
      <c r="AN49" s="1">
        <v>0</v>
      </c>
      <c r="AO49" s="1">
        <v>0</v>
      </c>
      <c r="AP49" s="1">
        <v>2</v>
      </c>
      <c r="AQ49" s="1">
        <v>0</v>
      </c>
      <c r="AR49" s="1">
        <v>2</v>
      </c>
      <c r="AS49" s="1">
        <v>22</v>
      </c>
      <c r="AT49" s="1">
        <v>6</v>
      </c>
      <c r="AU49" s="1">
        <v>9.0909090909090912E-2</v>
      </c>
      <c r="AV49" s="1"/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35</v>
      </c>
      <c r="BD49" s="1">
        <v>7</v>
      </c>
      <c r="BE49" s="1">
        <v>0</v>
      </c>
      <c r="BF49" s="1"/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8</v>
      </c>
      <c r="BN49" s="1">
        <v>5</v>
      </c>
      <c r="BO49" s="1">
        <v>0</v>
      </c>
      <c r="BP49" s="1"/>
      <c r="BQ49" s="1">
        <v>1131</v>
      </c>
      <c r="BR49" s="1">
        <v>0</v>
      </c>
      <c r="BS49" s="1">
        <v>0</v>
      </c>
      <c r="BT49" s="1">
        <v>1131</v>
      </c>
      <c r="BU49" s="1">
        <v>0</v>
      </c>
      <c r="BV49" s="1">
        <v>1131</v>
      </c>
      <c r="BW49" s="1">
        <v>9</v>
      </c>
      <c r="BX49" s="1">
        <v>5</v>
      </c>
      <c r="BY49" s="1">
        <v>125.66666666666667</v>
      </c>
      <c r="BZ49" s="1"/>
      <c r="CA49" s="1">
        <v>0</v>
      </c>
    </row>
    <row r="50" spans="1:79" x14ac:dyDescent="0.3">
      <c r="A50" s="2">
        <v>44561</v>
      </c>
      <c r="B50" s="1" t="s">
        <v>120</v>
      </c>
      <c r="C50" s="1" t="s">
        <v>121</v>
      </c>
      <c r="D50" s="1" t="s">
        <v>27</v>
      </c>
      <c r="E50" s="1"/>
      <c r="F50" s="1">
        <v>412</v>
      </c>
      <c r="G50" s="1">
        <v>189</v>
      </c>
      <c r="H50" s="1">
        <v>0</v>
      </c>
      <c r="I50" s="1">
        <v>0</v>
      </c>
      <c r="J50" s="1">
        <v>601</v>
      </c>
      <c r="K50" s="1">
        <v>0</v>
      </c>
      <c r="L50" s="1">
        <v>601</v>
      </c>
      <c r="M50" s="1">
        <v>64</v>
      </c>
      <c r="N50" s="1">
        <v>1</v>
      </c>
      <c r="O50" s="1">
        <v>9.390625</v>
      </c>
      <c r="P50" s="1"/>
      <c r="Q50" s="1">
        <v>647</v>
      </c>
      <c r="R50" s="1">
        <v>0</v>
      </c>
      <c r="S50" s="1">
        <v>0</v>
      </c>
      <c r="T50" s="1">
        <v>0</v>
      </c>
      <c r="U50" s="1">
        <v>647</v>
      </c>
      <c r="V50" s="1">
        <v>0</v>
      </c>
      <c r="W50" s="1">
        <v>647</v>
      </c>
      <c r="X50" s="1">
        <v>9</v>
      </c>
      <c r="Y50" s="1">
        <v>2</v>
      </c>
      <c r="Z50" s="1">
        <v>71.888888888888886</v>
      </c>
      <c r="AA50" s="1"/>
      <c r="AB50" s="1">
        <v>1978</v>
      </c>
      <c r="AC50" s="1">
        <v>0</v>
      </c>
      <c r="AD50" s="1"/>
      <c r="AE50" s="1">
        <v>0</v>
      </c>
      <c r="AF50" s="1">
        <v>1978</v>
      </c>
      <c r="AG50" s="1">
        <v>0</v>
      </c>
      <c r="AH50" s="1">
        <v>1978</v>
      </c>
      <c r="AI50" s="1">
        <v>66</v>
      </c>
      <c r="AJ50" s="1">
        <v>6</v>
      </c>
      <c r="AK50" s="1">
        <v>29.969696969696969</v>
      </c>
      <c r="AL50" s="1"/>
      <c r="AM50" s="1">
        <v>2130</v>
      </c>
      <c r="AN50" s="1">
        <v>430</v>
      </c>
      <c r="AO50" s="1">
        <v>0</v>
      </c>
      <c r="AP50" s="1">
        <v>2560</v>
      </c>
      <c r="AQ50" s="1">
        <v>400</v>
      </c>
      <c r="AR50" s="1">
        <v>2960</v>
      </c>
      <c r="AS50" s="1">
        <v>53</v>
      </c>
      <c r="AT50" s="1">
        <v>6</v>
      </c>
      <c r="AU50" s="1">
        <v>55.849056603773583</v>
      </c>
      <c r="AV50" s="1"/>
      <c r="AW50" s="1">
        <v>1028</v>
      </c>
      <c r="AX50" s="1">
        <v>0</v>
      </c>
      <c r="AY50" s="1">
        <v>0</v>
      </c>
      <c r="AZ50" s="1">
        <v>1028</v>
      </c>
      <c r="BA50" s="1">
        <v>0</v>
      </c>
      <c r="BB50" s="1">
        <v>1028</v>
      </c>
      <c r="BC50" s="1">
        <v>44</v>
      </c>
      <c r="BD50" s="1">
        <v>7</v>
      </c>
      <c r="BE50" s="1">
        <v>23.363636363636363</v>
      </c>
      <c r="BF50" s="1"/>
      <c r="BG50" s="1">
        <v>686</v>
      </c>
      <c r="BH50" s="1">
        <v>0</v>
      </c>
      <c r="BI50" s="1">
        <v>0</v>
      </c>
      <c r="BJ50" s="1">
        <v>686</v>
      </c>
      <c r="BK50" s="1">
        <v>0</v>
      </c>
      <c r="BL50" s="1">
        <v>686</v>
      </c>
      <c r="BM50" s="1">
        <v>29</v>
      </c>
      <c r="BN50" s="1">
        <v>5</v>
      </c>
      <c r="BO50" s="1">
        <v>23.655172413793103</v>
      </c>
      <c r="BP50" s="1"/>
      <c r="BQ50" s="1">
        <v>1347</v>
      </c>
      <c r="BR50" s="1">
        <v>0</v>
      </c>
      <c r="BS50" s="1">
        <v>0</v>
      </c>
      <c r="BT50" s="1">
        <v>1347</v>
      </c>
      <c r="BU50" s="1">
        <v>0</v>
      </c>
      <c r="BV50" s="1">
        <v>1347</v>
      </c>
      <c r="BW50" s="1">
        <v>23</v>
      </c>
      <c r="BX50" s="1">
        <v>5</v>
      </c>
      <c r="BY50" s="1">
        <v>58.565217391304351</v>
      </c>
      <c r="BZ50" s="1"/>
      <c r="CA50" s="1">
        <v>5200</v>
      </c>
    </row>
    <row r="51" spans="1:79" x14ac:dyDescent="0.3">
      <c r="A51" s="2">
        <v>44561</v>
      </c>
      <c r="B51" s="1" t="s">
        <v>122</v>
      </c>
      <c r="C51" s="1" t="s">
        <v>123</v>
      </c>
      <c r="D51" s="1" t="s">
        <v>27</v>
      </c>
      <c r="E51" s="1"/>
      <c r="F51" s="1">
        <v>935</v>
      </c>
      <c r="G51" s="1">
        <v>0</v>
      </c>
      <c r="H51" s="1">
        <v>0</v>
      </c>
      <c r="I51" s="1">
        <v>0</v>
      </c>
      <c r="J51" s="1">
        <v>935</v>
      </c>
      <c r="K51" s="1">
        <v>0</v>
      </c>
      <c r="L51" s="1">
        <v>935</v>
      </c>
      <c r="M51" s="1">
        <v>42</v>
      </c>
      <c r="N51" s="1">
        <v>1</v>
      </c>
      <c r="O51" s="1">
        <v>22.261904761904763</v>
      </c>
      <c r="P51" s="1"/>
      <c r="Q51" s="1">
        <v>536</v>
      </c>
      <c r="R51" s="1">
        <v>0</v>
      </c>
      <c r="S51" s="1">
        <v>0</v>
      </c>
      <c r="T51" s="1">
        <v>0</v>
      </c>
      <c r="U51" s="1">
        <v>536</v>
      </c>
      <c r="V51" s="1">
        <v>0</v>
      </c>
      <c r="W51" s="1">
        <v>536</v>
      </c>
      <c r="X51" s="1">
        <v>6</v>
      </c>
      <c r="Y51" s="1">
        <v>2</v>
      </c>
      <c r="Z51" s="1">
        <v>89.333333333333329</v>
      </c>
      <c r="AA51" s="1"/>
      <c r="AB51" s="1">
        <v>2902</v>
      </c>
      <c r="AC51" s="1">
        <v>0</v>
      </c>
      <c r="AD51" s="1"/>
      <c r="AE51" s="1">
        <v>0</v>
      </c>
      <c r="AF51" s="1">
        <v>2902</v>
      </c>
      <c r="AG51" s="1">
        <v>0</v>
      </c>
      <c r="AH51" s="1">
        <v>2902</v>
      </c>
      <c r="AI51" s="1">
        <v>101</v>
      </c>
      <c r="AJ51" s="1">
        <v>6</v>
      </c>
      <c r="AK51" s="1">
        <v>28.732673267326732</v>
      </c>
      <c r="AL51" s="1"/>
      <c r="AM51" s="1">
        <v>2385</v>
      </c>
      <c r="AN51" s="1">
        <v>0</v>
      </c>
      <c r="AO51" s="1">
        <v>0</v>
      </c>
      <c r="AP51" s="1">
        <v>2385</v>
      </c>
      <c r="AQ51" s="1">
        <v>0</v>
      </c>
      <c r="AR51" s="1">
        <v>2385</v>
      </c>
      <c r="AS51" s="1">
        <v>37</v>
      </c>
      <c r="AT51" s="1">
        <v>6</v>
      </c>
      <c r="AU51" s="1">
        <v>64.459459459459453</v>
      </c>
      <c r="AV51" s="1"/>
      <c r="AW51" s="1">
        <v>2577</v>
      </c>
      <c r="AX51" s="1">
        <v>0</v>
      </c>
      <c r="AY51" s="1">
        <v>0</v>
      </c>
      <c r="AZ51" s="1">
        <v>2577</v>
      </c>
      <c r="BA51" s="1">
        <v>0</v>
      </c>
      <c r="BB51" s="1">
        <v>2577</v>
      </c>
      <c r="BC51" s="1">
        <v>66</v>
      </c>
      <c r="BD51" s="1">
        <v>7</v>
      </c>
      <c r="BE51" s="1">
        <v>39.045454545454547</v>
      </c>
      <c r="BF51" s="1"/>
      <c r="BG51" s="1">
        <v>819</v>
      </c>
      <c r="BH51" s="1">
        <v>0</v>
      </c>
      <c r="BI51" s="1">
        <v>0</v>
      </c>
      <c r="BJ51" s="1">
        <v>819</v>
      </c>
      <c r="BK51" s="1">
        <v>0</v>
      </c>
      <c r="BL51" s="1">
        <v>819</v>
      </c>
      <c r="BM51" s="1">
        <v>30</v>
      </c>
      <c r="BN51" s="1">
        <v>5</v>
      </c>
      <c r="BO51" s="1">
        <v>27.3</v>
      </c>
      <c r="BP51" s="1"/>
      <c r="BQ51" s="1">
        <v>2848</v>
      </c>
      <c r="BR51" s="1">
        <v>0</v>
      </c>
      <c r="BS51" s="1">
        <v>0</v>
      </c>
      <c r="BT51" s="1">
        <v>2848</v>
      </c>
      <c r="BU51" s="1">
        <v>0</v>
      </c>
      <c r="BV51" s="1">
        <v>2848</v>
      </c>
      <c r="BW51" s="1">
        <v>33</v>
      </c>
      <c r="BX51" s="1">
        <v>5</v>
      </c>
      <c r="BY51" s="1">
        <v>86.303030303030297</v>
      </c>
      <c r="BZ51" s="1"/>
      <c r="CA51" s="1">
        <v>9500</v>
      </c>
    </row>
    <row r="52" spans="1:79" x14ac:dyDescent="0.3">
      <c r="A52" s="2">
        <v>44561</v>
      </c>
      <c r="B52" s="1" t="s">
        <v>124</v>
      </c>
      <c r="C52" s="1" t="s">
        <v>125</v>
      </c>
      <c r="D52" s="1" t="s">
        <v>27</v>
      </c>
      <c r="E52" s="1"/>
      <c r="F52" s="1">
        <v>7</v>
      </c>
      <c r="G52" s="1">
        <v>0</v>
      </c>
      <c r="H52" s="1">
        <v>0</v>
      </c>
      <c r="I52" s="1">
        <v>0</v>
      </c>
      <c r="J52" s="1">
        <v>7</v>
      </c>
      <c r="K52" s="1">
        <v>0</v>
      </c>
      <c r="L52" s="1">
        <v>7</v>
      </c>
      <c r="M52" s="1">
        <v>0</v>
      </c>
      <c r="N52" s="1">
        <v>1</v>
      </c>
      <c r="O52" s="1">
        <v>0</v>
      </c>
      <c r="P52" s="1"/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2</v>
      </c>
      <c r="Z52" s="1">
        <v>0</v>
      </c>
      <c r="AA52" s="1"/>
      <c r="AB52" s="1">
        <v>0</v>
      </c>
      <c r="AC52" s="1">
        <v>0</v>
      </c>
      <c r="AD52" s="1"/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6</v>
      </c>
      <c r="AK52" s="1">
        <v>0</v>
      </c>
      <c r="AL52" s="1"/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6</v>
      </c>
      <c r="AU52" s="1">
        <v>0</v>
      </c>
      <c r="AV52" s="1"/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7</v>
      </c>
      <c r="BE52" s="1">
        <v>0</v>
      </c>
      <c r="BF52" s="1"/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5</v>
      </c>
      <c r="BO52" s="1">
        <v>0</v>
      </c>
      <c r="BP52" s="1"/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5</v>
      </c>
      <c r="BY52" s="1">
        <v>0</v>
      </c>
      <c r="BZ52" s="1"/>
      <c r="CA52" s="1">
        <v>0</v>
      </c>
    </row>
    <row r="53" spans="1:79" x14ac:dyDescent="0.3">
      <c r="A53" s="2">
        <v>44561</v>
      </c>
      <c r="B53" s="1" t="s">
        <v>126</v>
      </c>
      <c r="C53" s="1" t="s">
        <v>127</v>
      </c>
      <c r="D53" s="1" t="s">
        <v>27</v>
      </c>
      <c r="E53" s="1"/>
      <c r="F53" s="1">
        <v>1954</v>
      </c>
      <c r="G53" s="1">
        <v>979</v>
      </c>
      <c r="H53" s="1">
        <v>0</v>
      </c>
      <c r="I53" s="1">
        <v>0</v>
      </c>
      <c r="J53" s="1">
        <v>2933</v>
      </c>
      <c r="K53" s="1">
        <v>0</v>
      </c>
      <c r="L53" s="1">
        <v>2933</v>
      </c>
      <c r="M53" s="1">
        <v>111</v>
      </c>
      <c r="N53" s="1">
        <v>1</v>
      </c>
      <c r="O53" s="1">
        <v>26.423423423423422</v>
      </c>
      <c r="P53" s="1"/>
      <c r="Q53" s="1">
        <v>475</v>
      </c>
      <c r="R53" s="1">
        <v>1320</v>
      </c>
      <c r="S53" s="1">
        <v>0</v>
      </c>
      <c r="T53" s="1">
        <v>0</v>
      </c>
      <c r="U53" s="1">
        <v>1795</v>
      </c>
      <c r="V53" s="1">
        <v>0</v>
      </c>
      <c r="W53" s="1">
        <v>1795</v>
      </c>
      <c r="X53" s="1">
        <v>20</v>
      </c>
      <c r="Y53" s="1">
        <v>2</v>
      </c>
      <c r="Z53" s="1">
        <v>89.75</v>
      </c>
      <c r="AA53" s="1"/>
      <c r="AB53" s="1">
        <v>1718</v>
      </c>
      <c r="AC53" s="1">
        <v>0</v>
      </c>
      <c r="AD53" s="1"/>
      <c r="AE53" s="1">
        <v>0</v>
      </c>
      <c r="AF53" s="1">
        <v>1718</v>
      </c>
      <c r="AG53" s="1">
        <v>0</v>
      </c>
      <c r="AH53" s="1">
        <v>1718</v>
      </c>
      <c r="AI53" s="1">
        <v>30</v>
      </c>
      <c r="AJ53" s="1">
        <v>6</v>
      </c>
      <c r="AK53" s="1">
        <v>57.266666666666666</v>
      </c>
      <c r="AL53" s="1"/>
      <c r="AM53" s="1">
        <v>2168</v>
      </c>
      <c r="AN53" s="1">
        <v>340</v>
      </c>
      <c r="AO53" s="1">
        <v>0</v>
      </c>
      <c r="AP53" s="1">
        <v>2508</v>
      </c>
      <c r="AQ53" s="1">
        <v>0</v>
      </c>
      <c r="AR53" s="1">
        <v>2508</v>
      </c>
      <c r="AS53" s="1">
        <v>20</v>
      </c>
      <c r="AT53" s="1">
        <v>6</v>
      </c>
      <c r="AU53" s="1">
        <v>125.4</v>
      </c>
      <c r="AV53" s="1"/>
      <c r="AW53" s="1">
        <v>475</v>
      </c>
      <c r="AX53" s="1">
        <v>28</v>
      </c>
      <c r="AY53" s="1">
        <v>0</v>
      </c>
      <c r="AZ53" s="1">
        <v>503</v>
      </c>
      <c r="BA53" s="1">
        <v>0</v>
      </c>
      <c r="BB53" s="1">
        <v>503</v>
      </c>
      <c r="BC53" s="1">
        <v>21</v>
      </c>
      <c r="BD53" s="1">
        <v>7</v>
      </c>
      <c r="BE53" s="1">
        <v>23.952380952380953</v>
      </c>
      <c r="BF53" s="1"/>
      <c r="BG53" s="1">
        <v>133</v>
      </c>
      <c r="BH53" s="1">
        <v>570</v>
      </c>
      <c r="BI53" s="1">
        <v>0</v>
      </c>
      <c r="BJ53" s="1">
        <v>703</v>
      </c>
      <c r="BK53" s="1">
        <v>0</v>
      </c>
      <c r="BL53" s="1">
        <v>703</v>
      </c>
      <c r="BM53" s="1">
        <v>11</v>
      </c>
      <c r="BN53" s="1">
        <v>5</v>
      </c>
      <c r="BO53" s="1">
        <v>63.909090909090907</v>
      </c>
      <c r="BP53" s="1"/>
      <c r="BQ53" s="1">
        <v>1716</v>
      </c>
      <c r="BR53" s="1">
        <v>450</v>
      </c>
      <c r="BS53" s="1">
        <v>0</v>
      </c>
      <c r="BT53" s="1">
        <v>2166</v>
      </c>
      <c r="BU53" s="1">
        <v>0</v>
      </c>
      <c r="BV53" s="1">
        <v>2166</v>
      </c>
      <c r="BW53" s="1">
        <v>37</v>
      </c>
      <c r="BX53" s="1">
        <v>5</v>
      </c>
      <c r="BY53" s="1">
        <v>58.54054054054054</v>
      </c>
      <c r="BZ53" s="1"/>
      <c r="CA53" s="1">
        <v>3600</v>
      </c>
    </row>
    <row r="54" spans="1:79" x14ac:dyDescent="0.3">
      <c r="A54" s="2">
        <v>44561</v>
      </c>
      <c r="B54" s="1" t="s">
        <v>128</v>
      </c>
      <c r="C54" s="1" t="s">
        <v>129</v>
      </c>
      <c r="D54" s="1" t="s">
        <v>27</v>
      </c>
      <c r="E54" s="1"/>
      <c r="F54" s="1">
        <v>49</v>
      </c>
      <c r="G54" s="1">
        <v>0</v>
      </c>
      <c r="H54" s="1">
        <v>0</v>
      </c>
      <c r="I54" s="1">
        <v>0</v>
      </c>
      <c r="J54" s="1">
        <v>49</v>
      </c>
      <c r="K54" s="1">
        <v>0</v>
      </c>
      <c r="L54" s="1">
        <v>49</v>
      </c>
      <c r="M54" s="1">
        <v>2</v>
      </c>
      <c r="N54" s="1">
        <v>1</v>
      </c>
      <c r="O54" s="1">
        <v>24.5</v>
      </c>
      <c r="P54" s="1"/>
      <c r="Q54" s="1">
        <v>24</v>
      </c>
      <c r="R54" s="1">
        <v>0</v>
      </c>
      <c r="S54" s="1">
        <v>0</v>
      </c>
      <c r="T54" s="1">
        <v>0</v>
      </c>
      <c r="U54" s="1">
        <v>24</v>
      </c>
      <c r="V54" s="1">
        <v>0</v>
      </c>
      <c r="W54" s="1">
        <v>24</v>
      </c>
      <c r="X54" s="1">
        <v>0</v>
      </c>
      <c r="Y54" s="1">
        <v>2</v>
      </c>
      <c r="Z54" s="1">
        <v>0</v>
      </c>
      <c r="AA54" s="1"/>
      <c r="AB54" s="1">
        <v>132</v>
      </c>
      <c r="AC54" s="1">
        <v>0</v>
      </c>
      <c r="AD54" s="1"/>
      <c r="AE54" s="1">
        <v>0</v>
      </c>
      <c r="AF54" s="1">
        <v>132</v>
      </c>
      <c r="AG54" s="1">
        <v>300</v>
      </c>
      <c r="AH54" s="1">
        <v>432</v>
      </c>
      <c r="AI54" s="1">
        <v>17</v>
      </c>
      <c r="AJ54" s="1">
        <v>6</v>
      </c>
      <c r="AK54" s="1">
        <v>25.411764705882351</v>
      </c>
      <c r="AL54" s="1"/>
      <c r="AM54" s="1">
        <v>286</v>
      </c>
      <c r="AN54" s="1">
        <v>0</v>
      </c>
      <c r="AO54" s="1">
        <v>0</v>
      </c>
      <c r="AP54" s="1">
        <v>286</v>
      </c>
      <c r="AQ54" s="1">
        <v>90</v>
      </c>
      <c r="AR54" s="1">
        <v>376</v>
      </c>
      <c r="AS54" s="1">
        <v>10</v>
      </c>
      <c r="AT54" s="1">
        <v>6</v>
      </c>
      <c r="AU54" s="1">
        <v>37.6</v>
      </c>
      <c r="AV54" s="1"/>
      <c r="AW54" s="1">
        <v>239</v>
      </c>
      <c r="AX54" s="1">
        <v>0</v>
      </c>
      <c r="AY54" s="1">
        <v>0</v>
      </c>
      <c r="AZ54" s="1">
        <v>239</v>
      </c>
      <c r="BA54" s="1">
        <v>0</v>
      </c>
      <c r="BB54" s="1">
        <v>239</v>
      </c>
      <c r="BC54" s="1">
        <v>5</v>
      </c>
      <c r="BD54" s="1">
        <v>7</v>
      </c>
      <c r="BE54" s="1">
        <v>47.8</v>
      </c>
      <c r="BF54" s="1"/>
      <c r="BG54" s="1">
        <v>68</v>
      </c>
      <c r="BH54" s="1">
        <v>150</v>
      </c>
      <c r="BI54" s="1">
        <v>0</v>
      </c>
      <c r="BJ54" s="1">
        <v>218</v>
      </c>
      <c r="BK54" s="1">
        <v>0</v>
      </c>
      <c r="BL54" s="1">
        <v>218</v>
      </c>
      <c r="BM54" s="1">
        <v>6</v>
      </c>
      <c r="BN54" s="1">
        <v>5</v>
      </c>
      <c r="BO54" s="1">
        <v>36.333333333333336</v>
      </c>
      <c r="BP54" s="1"/>
      <c r="BQ54" s="1">
        <v>83</v>
      </c>
      <c r="BR54" s="1">
        <v>142</v>
      </c>
      <c r="BS54" s="1">
        <v>0</v>
      </c>
      <c r="BT54" s="1">
        <v>225</v>
      </c>
      <c r="BU54" s="1">
        <v>0</v>
      </c>
      <c r="BV54" s="1">
        <v>225</v>
      </c>
      <c r="BW54" s="1">
        <v>7</v>
      </c>
      <c r="BX54" s="1">
        <v>5</v>
      </c>
      <c r="BY54" s="1">
        <v>32.142857142857146</v>
      </c>
      <c r="BZ54" s="1"/>
      <c r="CA54" s="1">
        <v>-1093</v>
      </c>
    </row>
    <row r="55" spans="1:79" x14ac:dyDescent="0.3">
      <c r="A55" s="2">
        <v>44561</v>
      </c>
      <c r="B55" s="1" t="s">
        <v>130</v>
      </c>
      <c r="C55" s="1" t="s">
        <v>131</v>
      </c>
      <c r="D55" s="1" t="s">
        <v>27</v>
      </c>
      <c r="E55" s="1"/>
      <c r="F55" s="1">
        <v>275</v>
      </c>
      <c r="G55" s="1">
        <v>0</v>
      </c>
      <c r="H55" s="1">
        <v>0</v>
      </c>
      <c r="I55" s="1">
        <v>0</v>
      </c>
      <c r="J55" s="1">
        <v>275</v>
      </c>
      <c r="K55" s="1">
        <v>0</v>
      </c>
      <c r="L55" s="1">
        <v>275</v>
      </c>
      <c r="M55" s="1">
        <v>27</v>
      </c>
      <c r="N55" s="1">
        <v>1</v>
      </c>
      <c r="O55" s="1">
        <v>10.185185185185185</v>
      </c>
      <c r="P55" s="1"/>
      <c r="Q55" s="1">
        <v>825</v>
      </c>
      <c r="R55" s="1">
        <v>0</v>
      </c>
      <c r="S55" s="1">
        <v>0</v>
      </c>
      <c r="T55" s="1">
        <v>0</v>
      </c>
      <c r="U55" s="1">
        <v>825</v>
      </c>
      <c r="V55" s="1">
        <v>0</v>
      </c>
      <c r="W55" s="1">
        <v>825</v>
      </c>
      <c r="X55" s="1">
        <v>17</v>
      </c>
      <c r="Y55" s="1">
        <v>2</v>
      </c>
      <c r="Z55" s="1">
        <v>48.529411764705884</v>
      </c>
      <c r="AA55" s="1"/>
      <c r="AB55" s="1">
        <v>2121</v>
      </c>
      <c r="AC55" s="1">
        <v>0</v>
      </c>
      <c r="AD55" s="1"/>
      <c r="AE55" s="1">
        <v>0</v>
      </c>
      <c r="AF55" s="1">
        <v>2121</v>
      </c>
      <c r="AG55" s="1">
        <v>0</v>
      </c>
      <c r="AH55" s="1">
        <v>2121</v>
      </c>
      <c r="AI55" s="1">
        <v>83</v>
      </c>
      <c r="AJ55" s="1">
        <v>6</v>
      </c>
      <c r="AK55" s="1">
        <v>25.554216867469879</v>
      </c>
      <c r="AL55" s="1"/>
      <c r="AM55" s="1">
        <v>1106</v>
      </c>
      <c r="AN55" s="1">
        <v>80</v>
      </c>
      <c r="AO55" s="1">
        <v>0</v>
      </c>
      <c r="AP55" s="1">
        <v>1186</v>
      </c>
      <c r="AQ55" s="1">
        <v>1800</v>
      </c>
      <c r="AR55" s="1">
        <v>2986</v>
      </c>
      <c r="AS55" s="1">
        <v>33</v>
      </c>
      <c r="AT55" s="1">
        <v>6</v>
      </c>
      <c r="AU55" s="1">
        <v>90.484848484848484</v>
      </c>
      <c r="AV55" s="1"/>
      <c r="AW55" s="1">
        <v>115</v>
      </c>
      <c r="AX55" s="1">
        <v>0</v>
      </c>
      <c r="AY55" s="1">
        <v>0</v>
      </c>
      <c r="AZ55" s="1">
        <v>115</v>
      </c>
      <c r="BA55" s="1">
        <v>0</v>
      </c>
      <c r="BB55" s="1">
        <v>115</v>
      </c>
      <c r="BC55" s="1">
        <v>20</v>
      </c>
      <c r="BD55" s="1">
        <v>7</v>
      </c>
      <c r="BE55" s="1">
        <v>5.75</v>
      </c>
      <c r="BF55" s="1"/>
      <c r="BG55" s="1">
        <v>392</v>
      </c>
      <c r="BH55" s="1">
        <v>0</v>
      </c>
      <c r="BI55" s="1">
        <v>0</v>
      </c>
      <c r="BJ55" s="1">
        <v>392</v>
      </c>
      <c r="BK55" s="1">
        <v>0</v>
      </c>
      <c r="BL55" s="1">
        <v>392</v>
      </c>
      <c r="BM55" s="1">
        <v>17</v>
      </c>
      <c r="BN55" s="1">
        <v>5</v>
      </c>
      <c r="BO55" s="1">
        <v>23.058823529411764</v>
      </c>
      <c r="BP55" s="1"/>
      <c r="BQ55" s="1">
        <v>3047</v>
      </c>
      <c r="BR55" s="1">
        <v>0</v>
      </c>
      <c r="BS55" s="1">
        <v>0</v>
      </c>
      <c r="BT55" s="1">
        <v>3047</v>
      </c>
      <c r="BU55" s="1">
        <v>0</v>
      </c>
      <c r="BV55" s="1">
        <v>3047</v>
      </c>
      <c r="BW55" s="1">
        <v>46</v>
      </c>
      <c r="BX55" s="1">
        <v>5</v>
      </c>
      <c r="BY55" s="1">
        <v>66.239130434782609</v>
      </c>
      <c r="BZ55" s="1"/>
      <c r="CA55" s="1">
        <v>8520</v>
      </c>
    </row>
    <row r="56" spans="1:79" x14ac:dyDescent="0.3">
      <c r="A56" s="2">
        <v>44561</v>
      </c>
      <c r="B56" s="1" t="s">
        <v>132</v>
      </c>
      <c r="C56" s="1" t="s">
        <v>133</v>
      </c>
      <c r="D56" s="1" t="s">
        <v>27</v>
      </c>
      <c r="E56" s="1"/>
      <c r="F56" s="1">
        <v>728</v>
      </c>
      <c r="G56" s="1">
        <v>1152</v>
      </c>
      <c r="H56" s="1">
        <v>0</v>
      </c>
      <c r="I56" s="1">
        <v>0</v>
      </c>
      <c r="J56" s="1">
        <v>1880</v>
      </c>
      <c r="K56" s="1">
        <v>0</v>
      </c>
      <c r="L56" s="1">
        <v>1880</v>
      </c>
      <c r="M56" s="1">
        <v>144</v>
      </c>
      <c r="N56" s="1">
        <v>1</v>
      </c>
      <c r="O56" s="1">
        <v>13.055555555555555</v>
      </c>
      <c r="P56" s="1"/>
      <c r="Q56" s="1">
        <v>91</v>
      </c>
      <c r="R56" s="1">
        <v>255</v>
      </c>
      <c r="S56" s="1">
        <v>0</v>
      </c>
      <c r="T56" s="1">
        <v>0</v>
      </c>
      <c r="U56" s="1">
        <v>346</v>
      </c>
      <c r="V56" s="1">
        <v>0</v>
      </c>
      <c r="W56" s="1">
        <v>346</v>
      </c>
      <c r="X56" s="1">
        <v>86</v>
      </c>
      <c r="Y56" s="1">
        <v>2</v>
      </c>
      <c r="Z56" s="1">
        <v>4.0232558139534884</v>
      </c>
      <c r="AA56" s="1"/>
      <c r="AB56" s="1">
        <v>3919</v>
      </c>
      <c r="AC56" s="1">
        <v>1000</v>
      </c>
      <c r="AD56" s="1"/>
      <c r="AE56" s="1">
        <v>0</v>
      </c>
      <c r="AF56" s="1">
        <v>4919</v>
      </c>
      <c r="AG56" s="1">
        <v>0</v>
      </c>
      <c r="AH56" s="1">
        <v>4919</v>
      </c>
      <c r="AI56" s="1">
        <v>320</v>
      </c>
      <c r="AJ56" s="1">
        <v>6</v>
      </c>
      <c r="AK56" s="1">
        <v>15.371874999999999</v>
      </c>
      <c r="AL56" s="1"/>
      <c r="AM56" s="1">
        <v>10886</v>
      </c>
      <c r="AN56" s="1">
        <v>5168</v>
      </c>
      <c r="AO56" s="1">
        <v>0</v>
      </c>
      <c r="AP56" s="1">
        <v>16054</v>
      </c>
      <c r="AQ56" s="1">
        <v>0</v>
      </c>
      <c r="AR56" s="1">
        <v>16054</v>
      </c>
      <c r="AS56" s="1">
        <v>276</v>
      </c>
      <c r="AT56" s="1">
        <v>6</v>
      </c>
      <c r="AU56" s="1">
        <v>58.166666666666664</v>
      </c>
      <c r="AV56" s="1"/>
      <c r="AW56" s="1">
        <v>6415</v>
      </c>
      <c r="AX56" s="1">
        <v>11209</v>
      </c>
      <c r="AY56" s="1">
        <v>0</v>
      </c>
      <c r="AZ56" s="1">
        <v>17624</v>
      </c>
      <c r="BA56" s="1">
        <v>0</v>
      </c>
      <c r="BB56" s="1">
        <v>17624</v>
      </c>
      <c r="BC56" s="1">
        <v>235</v>
      </c>
      <c r="BD56" s="1">
        <v>7</v>
      </c>
      <c r="BE56" s="1">
        <v>74.995744680851061</v>
      </c>
      <c r="BF56" s="1"/>
      <c r="BG56" s="1">
        <v>305</v>
      </c>
      <c r="BH56" s="1">
        <v>9518</v>
      </c>
      <c r="BI56" s="1">
        <v>0</v>
      </c>
      <c r="BJ56" s="1">
        <v>9823</v>
      </c>
      <c r="BK56" s="1">
        <v>0</v>
      </c>
      <c r="BL56" s="1">
        <v>9823</v>
      </c>
      <c r="BM56" s="1">
        <v>339</v>
      </c>
      <c r="BN56" s="1">
        <v>5</v>
      </c>
      <c r="BO56" s="1">
        <v>28.976401179941004</v>
      </c>
      <c r="BP56" s="1"/>
      <c r="BQ56" s="1">
        <v>213</v>
      </c>
      <c r="BR56" s="1">
        <v>0</v>
      </c>
      <c r="BS56" s="1">
        <v>0</v>
      </c>
      <c r="BT56" s="1">
        <v>213</v>
      </c>
      <c r="BU56" s="1">
        <v>0</v>
      </c>
      <c r="BV56" s="1">
        <v>213</v>
      </c>
      <c r="BW56" s="1">
        <v>181</v>
      </c>
      <c r="BX56" s="1">
        <v>5</v>
      </c>
      <c r="BY56" s="1">
        <v>1.1767955801104972</v>
      </c>
      <c r="BZ56" s="1"/>
      <c r="CA56" s="1">
        <v>43909</v>
      </c>
    </row>
    <row r="57" spans="1:79" x14ac:dyDescent="0.3">
      <c r="A57" s="2">
        <v>44561</v>
      </c>
      <c r="B57" s="1" t="s">
        <v>134</v>
      </c>
      <c r="C57" s="1" t="s">
        <v>135</v>
      </c>
      <c r="D57" s="1" t="s">
        <v>27</v>
      </c>
      <c r="E57" s="1"/>
      <c r="F57" s="1">
        <v>742</v>
      </c>
      <c r="G57" s="1">
        <v>200</v>
      </c>
      <c r="H57" s="1">
        <v>0</v>
      </c>
      <c r="I57" s="1">
        <v>0</v>
      </c>
      <c r="J57" s="1">
        <v>942</v>
      </c>
      <c r="K57" s="1">
        <v>0</v>
      </c>
      <c r="L57" s="1">
        <v>942</v>
      </c>
      <c r="M57" s="1">
        <v>117</v>
      </c>
      <c r="N57" s="1">
        <v>1</v>
      </c>
      <c r="O57" s="1">
        <v>8.0512820512820511</v>
      </c>
      <c r="P57" s="1"/>
      <c r="Q57" s="1">
        <v>686</v>
      </c>
      <c r="R57" s="1">
        <v>0</v>
      </c>
      <c r="S57" s="1">
        <v>0</v>
      </c>
      <c r="T57" s="1">
        <v>0</v>
      </c>
      <c r="U57" s="1">
        <v>686</v>
      </c>
      <c r="V57" s="1">
        <v>0</v>
      </c>
      <c r="W57" s="1">
        <v>686</v>
      </c>
      <c r="X57" s="1">
        <v>43</v>
      </c>
      <c r="Y57" s="1">
        <v>2</v>
      </c>
      <c r="Z57" s="1">
        <v>15.953488372093023</v>
      </c>
      <c r="AA57" s="1"/>
      <c r="AB57" s="1">
        <v>1312</v>
      </c>
      <c r="AC57" s="1">
        <v>0</v>
      </c>
      <c r="AD57" s="1"/>
      <c r="AE57" s="1">
        <v>0</v>
      </c>
      <c r="AF57" s="1">
        <v>1312</v>
      </c>
      <c r="AG57" s="1">
        <v>0</v>
      </c>
      <c r="AH57" s="1">
        <v>1312</v>
      </c>
      <c r="AI57" s="1">
        <v>50</v>
      </c>
      <c r="AJ57" s="1">
        <v>6</v>
      </c>
      <c r="AK57" s="1">
        <v>26.24</v>
      </c>
      <c r="AL57" s="1"/>
      <c r="AM57" s="1">
        <v>1128</v>
      </c>
      <c r="AN57" s="1">
        <v>0</v>
      </c>
      <c r="AO57" s="1">
        <v>0</v>
      </c>
      <c r="AP57" s="1">
        <v>1128</v>
      </c>
      <c r="AQ57" s="1">
        <v>600</v>
      </c>
      <c r="AR57" s="1">
        <v>1728</v>
      </c>
      <c r="AS57" s="1">
        <v>20</v>
      </c>
      <c r="AT57" s="1">
        <v>6</v>
      </c>
      <c r="AU57" s="1">
        <v>86.4</v>
      </c>
      <c r="AV57" s="1"/>
      <c r="AW57" s="1">
        <v>195</v>
      </c>
      <c r="AX57" s="1">
        <v>50</v>
      </c>
      <c r="AY57" s="1">
        <v>0</v>
      </c>
      <c r="AZ57" s="1">
        <v>245</v>
      </c>
      <c r="BA57" s="1">
        <v>400</v>
      </c>
      <c r="BB57" s="1">
        <v>645</v>
      </c>
      <c r="BC57" s="1">
        <v>20</v>
      </c>
      <c r="BD57" s="1">
        <v>7</v>
      </c>
      <c r="BE57" s="1">
        <v>32.25</v>
      </c>
      <c r="BF57" s="1"/>
      <c r="BG57" s="1">
        <v>396</v>
      </c>
      <c r="BH57" s="1">
        <v>100</v>
      </c>
      <c r="BI57" s="1">
        <v>0</v>
      </c>
      <c r="BJ57" s="1">
        <v>496</v>
      </c>
      <c r="BK57" s="1">
        <v>0</v>
      </c>
      <c r="BL57" s="1">
        <v>496</v>
      </c>
      <c r="BM57" s="1">
        <v>17</v>
      </c>
      <c r="BN57" s="1">
        <v>5</v>
      </c>
      <c r="BO57" s="1">
        <v>29.176470588235293</v>
      </c>
      <c r="BP57" s="1"/>
      <c r="BQ57" s="1">
        <v>514</v>
      </c>
      <c r="BR57" s="1">
        <v>970</v>
      </c>
      <c r="BS57" s="1">
        <v>0</v>
      </c>
      <c r="BT57" s="1">
        <v>1484</v>
      </c>
      <c r="BU57" s="1">
        <v>0</v>
      </c>
      <c r="BV57" s="1">
        <v>1484</v>
      </c>
      <c r="BW57" s="1">
        <v>38</v>
      </c>
      <c r="BX57" s="1">
        <v>5</v>
      </c>
      <c r="BY57" s="1">
        <v>39.05263157894737</v>
      </c>
      <c r="BZ57" s="1"/>
      <c r="CA57" s="1">
        <v>2803</v>
      </c>
    </row>
    <row r="58" spans="1:79" x14ac:dyDescent="0.3">
      <c r="A58" s="2">
        <v>44561</v>
      </c>
      <c r="B58" s="1" t="s">
        <v>136</v>
      </c>
      <c r="C58" s="1" t="s">
        <v>137</v>
      </c>
      <c r="D58" s="1" t="s">
        <v>27</v>
      </c>
      <c r="E58" s="1"/>
      <c r="F58" s="1">
        <v>469</v>
      </c>
      <c r="G58" s="1">
        <v>0</v>
      </c>
      <c r="H58" s="1">
        <v>0</v>
      </c>
      <c r="I58" s="1">
        <v>0</v>
      </c>
      <c r="J58" s="1">
        <v>469</v>
      </c>
      <c r="K58" s="1">
        <v>0</v>
      </c>
      <c r="L58" s="1">
        <v>469</v>
      </c>
      <c r="M58" s="1">
        <v>8</v>
      </c>
      <c r="N58" s="1">
        <v>1</v>
      </c>
      <c r="O58" s="1">
        <v>58.625</v>
      </c>
      <c r="P58" s="1"/>
      <c r="Q58" s="1">
        <v>272</v>
      </c>
      <c r="R58" s="1">
        <v>0</v>
      </c>
      <c r="S58" s="1">
        <v>0</v>
      </c>
      <c r="T58" s="1">
        <v>0</v>
      </c>
      <c r="U58" s="1">
        <v>272</v>
      </c>
      <c r="V58" s="1">
        <v>0</v>
      </c>
      <c r="W58" s="1">
        <v>272</v>
      </c>
      <c r="X58" s="1">
        <v>16</v>
      </c>
      <c r="Y58" s="1">
        <v>2</v>
      </c>
      <c r="Z58" s="1">
        <v>17</v>
      </c>
      <c r="AA58" s="1"/>
      <c r="AB58" s="1">
        <v>2884</v>
      </c>
      <c r="AC58" s="1">
        <v>0</v>
      </c>
      <c r="AD58" s="1"/>
      <c r="AE58" s="1">
        <v>0</v>
      </c>
      <c r="AF58" s="1">
        <v>2884</v>
      </c>
      <c r="AG58" s="1">
        <v>0</v>
      </c>
      <c r="AH58" s="1">
        <v>2884</v>
      </c>
      <c r="AI58" s="1">
        <v>12</v>
      </c>
      <c r="AJ58" s="1">
        <v>6</v>
      </c>
      <c r="AK58" s="1">
        <v>240.33333333333334</v>
      </c>
      <c r="AL58" s="1"/>
      <c r="AM58" s="1">
        <v>988</v>
      </c>
      <c r="AN58" s="1">
        <v>0</v>
      </c>
      <c r="AO58" s="1">
        <v>0</v>
      </c>
      <c r="AP58" s="1">
        <v>988</v>
      </c>
      <c r="AQ58" s="1">
        <v>0</v>
      </c>
      <c r="AR58" s="1">
        <v>988</v>
      </c>
      <c r="AS58" s="1">
        <v>5</v>
      </c>
      <c r="AT58" s="1">
        <v>6</v>
      </c>
      <c r="AU58" s="1">
        <v>197.6</v>
      </c>
      <c r="AV58" s="1"/>
      <c r="AW58" s="1">
        <v>391</v>
      </c>
      <c r="AX58" s="1">
        <v>0</v>
      </c>
      <c r="AY58" s="1">
        <v>0</v>
      </c>
      <c r="AZ58" s="1">
        <v>391</v>
      </c>
      <c r="BA58" s="1">
        <v>0</v>
      </c>
      <c r="BB58" s="1">
        <v>391</v>
      </c>
      <c r="BC58" s="1">
        <v>4</v>
      </c>
      <c r="BD58" s="1">
        <v>7</v>
      </c>
      <c r="BE58" s="1">
        <v>97.75</v>
      </c>
      <c r="BF58" s="1"/>
      <c r="BG58" s="1">
        <v>397</v>
      </c>
      <c r="BH58" s="1">
        <v>0</v>
      </c>
      <c r="BI58" s="1">
        <v>0</v>
      </c>
      <c r="BJ58" s="1">
        <v>397</v>
      </c>
      <c r="BK58" s="1">
        <v>0</v>
      </c>
      <c r="BL58" s="1">
        <v>397</v>
      </c>
      <c r="BM58" s="1">
        <v>4</v>
      </c>
      <c r="BN58" s="1">
        <v>5</v>
      </c>
      <c r="BO58" s="1">
        <v>99.25</v>
      </c>
      <c r="BP58" s="1"/>
      <c r="BQ58" s="1">
        <v>227</v>
      </c>
      <c r="BR58" s="1">
        <v>0</v>
      </c>
      <c r="BS58" s="1">
        <v>0</v>
      </c>
      <c r="BT58" s="1">
        <v>227</v>
      </c>
      <c r="BU58" s="1">
        <v>0</v>
      </c>
      <c r="BV58" s="1">
        <v>227</v>
      </c>
      <c r="BW58" s="1">
        <v>15</v>
      </c>
      <c r="BX58" s="1">
        <v>5</v>
      </c>
      <c r="BY58" s="1">
        <v>15.133333333333333</v>
      </c>
      <c r="BZ58" s="1"/>
      <c r="CA58" s="1">
        <v>25206</v>
      </c>
    </row>
    <row r="59" spans="1:79" x14ac:dyDescent="0.3">
      <c r="A59" s="2">
        <v>44561</v>
      </c>
      <c r="B59" s="1" t="s">
        <v>138</v>
      </c>
      <c r="C59" s="1" t="s">
        <v>139</v>
      </c>
      <c r="D59" s="1" t="s">
        <v>27</v>
      </c>
      <c r="E59" s="1"/>
      <c r="F59" s="1">
        <v>2895</v>
      </c>
      <c r="G59" s="1">
        <v>0</v>
      </c>
      <c r="H59" s="1">
        <v>0</v>
      </c>
      <c r="I59" s="1">
        <v>0</v>
      </c>
      <c r="J59" s="1">
        <v>2895</v>
      </c>
      <c r="K59" s="1">
        <v>0</v>
      </c>
      <c r="L59" s="1">
        <v>2895</v>
      </c>
      <c r="M59" s="1">
        <v>249</v>
      </c>
      <c r="N59" s="1">
        <v>1</v>
      </c>
      <c r="O59" s="1">
        <v>11.626506024096386</v>
      </c>
      <c r="P59" s="1"/>
      <c r="Q59" s="1">
        <v>1022</v>
      </c>
      <c r="R59" s="1">
        <v>0</v>
      </c>
      <c r="S59" s="1">
        <v>0</v>
      </c>
      <c r="T59" s="1">
        <v>0</v>
      </c>
      <c r="U59" s="1">
        <v>1022</v>
      </c>
      <c r="V59" s="1">
        <v>0</v>
      </c>
      <c r="W59" s="1">
        <v>1022</v>
      </c>
      <c r="X59" s="1">
        <v>54</v>
      </c>
      <c r="Y59" s="1">
        <v>2</v>
      </c>
      <c r="Z59" s="1">
        <v>18.925925925925927</v>
      </c>
      <c r="AA59" s="1"/>
      <c r="AB59" s="1">
        <v>7920</v>
      </c>
      <c r="AC59" s="1">
        <v>4002</v>
      </c>
      <c r="AD59" s="1"/>
      <c r="AE59" s="1">
        <v>0</v>
      </c>
      <c r="AF59" s="1">
        <v>11922</v>
      </c>
      <c r="AG59" s="1">
        <v>5000</v>
      </c>
      <c r="AH59" s="1">
        <v>16922</v>
      </c>
      <c r="AI59" s="1">
        <v>623</v>
      </c>
      <c r="AJ59" s="1">
        <v>6</v>
      </c>
      <c r="AK59" s="1">
        <v>27.162118780096307</v>
      </c>
      <c r="AL59" s="1"/>
      <c r="AM59" s="1">
        <v>3671</v>
      </c>
      <c r="AN59" s="1">
        <v>0</v>
      </c>
      <c r="AO59" s="1">
        <v>0</v>
      </c>
      <c r="AP59" s="1">
        <v>3671</v>
      </c>
      <c r="AQ59" s="1">
        <v>0</v>
      </c>
      <c r="AR59" s="1">
        <v>3671</v>
      </c>
      <c r="AS59" s="1">
        <v>68</v>
      </c>
      <c r="AT59" s="1">
        <v>6</v>
      </c>
      <c r="AU59" s="1">
        <v>53.985294117647058</v>
      </c>
      <c r="AV59" s="1"/>
      <c r="AW59" s="1">
        <v>566</v>
      </c>
      <c r="AX59" s="1">
        <v>0</v>
      </c>
      <c r="AY59" s="1">
        <v>0</v>
      </c>
      <c r="AZ59" s="1">
        <v>566</v>
      </c>
      <c r="BA59" s="1">
        <v>0</v>
      </c>
      <c r="BB59" s="1">
        <v>566</v>
      </c>
      <c r="BC59" s="1">
        <v>82</v>
      </c>
      <c r="BD59" s="1">
        <v>7</v>
      </c>
      <c r="BE59" s="1">
        <v>6.9024390243902438</v>
      </c>
      <c r="BF59" s="1"/>
      <c r="BG59" s="1">
        <v>154</v>
      </c>
      <c r="BH59" s="1">
        <v>10</v>
      </c>
      <c r="BI59" s="1">
        <v>0</v>
      </c>
      <c r="BJ59" s="1">
        <v>164</v>
      </c>
      <c r="BK59" s="1">
        <v>0</v>
      </c>
      <c r="BL59" s="1">
        <v>164</v>
      </c>
      <c r="BM59" s="1">
        <v>103</v>
      </c>
      <c r="BN59" s="1">
        <v>5</v>
      </c>
      <c r="BO59" s="1">
        <v>1.5922330097087378</v>
      </c>
      <c r="BP59" s="1"/>
      <c r="BQ59" s="1">
        <v>2730</v>
      </c>
      <c r="BR59" s="1">
        <v>0</v>
      </c>
      <c r="BS59" s="1">
        <v>0</v>
      </c>
      <c r="BT59" s="1">
        <v>2730</v>
      </c>
      <c r="BU59" s="1">
        <v>0</v>
      </c>
      <c r="BV59" s="1">
        <v>2730</v>
      </c>
      <c r="BW59" s="1">
        <v>66</v>
      </c>
      <c r="BX59" s="1">
        <v>5</v>
      </c>
      <c r="BY59" s="1">
        <v>41.363636363636367</v>
      </c>
      <c r="BZ59" s="1"/>
      <c r="CA59" s="1">
        <v>11091</v>
      </c>
    </row>
    <row r="60" spans="1:79" x14ac:dyDescent="0.3">
      <c r="A60" s="2">
        <v>44561</v>
      </c>
      <c r="B60" s="1" t="s">
        <v>140</v>
      </c>
      <c r="C60" s="1" t="s">
        <v>141</v>
      </c>
      <c r="D60" s="1" t="s">
        <v>27</v>
      </c>
      <c r="E60" s="1"/>
      <c r="F60" s="1">
        <v>348</v>
      </c>
      <c r="G60" s="1">
        <v>0</v>
      </c>
      <c r="H60" s="1">
        <v>0</v>
      </c>
      <c r="I60" s="1">
        <v>0</v>
      </c>
      <c r="J60" s="1">
        <v>348</v>
      </c>
      <c r="K60" s="1">
        <v>0</v>
      </c>
      <c r="L60" s="1">
        <v>348</v>
      </c>
      <c r="M60" s="1">
        <v>2</v>
      </c>
      <c r="N60" s="1">
        <v>1</v>
      </c>
      <c r="O60" s="1">
        <v>174</v>
      </c>
      <c r="P60" s="1"/>
      <c r="Q60" s="1">
        <v>175</v>
      </c>
      <c r="R60" s="1">
        <v>0</v>
      </c>
      <c r="S60" s="1">
        <v>0</v>
      </c>
      <c r="T60" s="1">
        <v>0</v>
      </c>
      <c r="U60" s="1">
        <v>175</v>
      </c>
      <c r="V60" s="1">
        <v>0</v>
      </c>
      <c r="W60" s="1">
        <v>175</v>
      </c>
      <c r="X60" s="1">
        <v>1</v>
      </c>
      <c r="Y60" s="1">
        <v>2</v>
      </c>
      <c r="Z60" s="1">
        <v>175</v>
      </c>
      <c r="AA60" s="1"/>
      <c r="AB60" s="1">
        <v>626</v>
      </c>
      <c r="AC60" s="1">
        <v>0</v>
      </c>
      <c r="AD60" s="1"/>
      <c r="AE60" s="1">
        <v>0</v>
      </c>
      <c r="AF60" s="1">
        <v>626</v>
      </c>
      <c r="AG60" s="1">
        <v>0</v>
      </c>
      <c r="AH60" s="1">
        <v>626</v>
      </c>
      <c r="AI60" s="1">
        <v>15</v>
      </c>
      <c r="AJ60" s="1">
        <v>6</v>
      </c>
      <c r="AK60" s="1">
        <v>41.733333333333334</v>
      </c>
      <c r="AL60" s="1"/>
      <c r="AM60" s="1">
        <v>1058</v>
      </c>
      <c r="AN60" s="1">
        <v>340</v>
      </c>
      <c r="AO60" s="1">
        <v>0</v>
      </c>
      <c r="AP60" s="1">
        <v>1398</v>
      </c>
      <c r="AQ60" s="1">
        <v>0</v>
      </c>
      <c r="AR60" s="1">
        <v>1398</v>
      </c>
      <c r="AS60" s="1">
        <v>23</v>
      </c>
      <c r="AT60" s="1">
        <v>6</v>
      </c>
      <c r="AU60" s="1">
        <v>60.782608695652172</v>
      </c>
      <c r="AV60" s="1"/>
      <c r="AW60" s="1">
        <v>47</v>
      </c>
      <c r="AX60" s="1">
        <v>0</v>
      </c>
      <c r="AY60" s="1">
        <v>0</v>
      </c>
      <c r="AZ60" s="1">
        <v>47</v>
      </c>
      <c r="BA60" s="1">
        <v>0</v>
      </c>
      <c r="BB60" s="1">
        <v>47</v>
      </c>
      <c r="BC60" s="1">
        <v>3</v>
      </c>
      <c r="BD60" s="1">
        <v>7</v>
      </c>
      <c r="BE60" s="1">
        <v>15.666666666666666</v>
      </c>
      <c r="BF60" s="1"/>
      <c r="BG60" s="1">
        <v>237</v>
      </c>
      <c r="BH60" s="1">
        <v>50</v>
      </c>
      <c r="BI60" s="1">
        <v>0</v>
      </c>
      <c r="BJ60" s="1">
        <v>287</v>
      </c>
      <c r="BK60" s="1">
        <v>0</v>
      </c>
      <c r="BL60" s="1">
        <v>287</v>
      </c>
      <c r="BM60" s="1">
        <v>5</v>
      </c>
      <c r="BN60" s="1">
        <v>5</v>
      </c>
      <c r="BO60" s="1">
        <v>57.4</v>
      </c>
      <c r="BP60" s="1"/>
      <c r="BQ60" s="1">
        <v>605</v>
      </c>
      <c r="BR60" s="1">
        <v>0</v>
      </c>
      <c r="BS60" s="1">
        <v>0</v>
      </c>
      <c r="BT60" s="1">
        <v>605</v>
      </c>
      <c r="BU60" s="1">
        <v>0</v>
      </c>
      <c r="BV60" s="1">
        <v>605</v>
      </c>
      <c r="BW60" s="1">
        <v>17</v>
      </c>
      <c r="BX60" s="1">
        <v>5</v>
      </c>
      <c r="BY60" s="1">
        <v>35.588235294117645</v>
      </c>
      <c r="BZ60" s="1"/>
      <c r="CA60" s="1">
        <v>1440</v>
      </c>
    </row>
    <row r="61" spans="1:79" x14ac:dyDescent="0.3">
      <c r="A61" s="2">
        <v>44561</v>
      </c>
      <c r="B61" s="1" t="s">
        <v>142</v>
      </c>
      <c r="C61" s="1" t="s">
        <v>143</v>
      </c>
      <c r="D61" s="1" t="s">
        <v>27</v>
      </c>
      <c r="E61" s="1"/>
      <c r="F61" s="1">
        <v>466</v>
      </c>
      <c r="G61" s="1">
        <v>100</v>
      </c>
      <c r="H61" s="1">
        <v>0</v>
      </c>
      <c r="I61" s="1">
        <v>0</v>
      </c>
      <c r="J61" s="1">
        <v>566</v>
      </c>
      <c r="K61" s="1">
        <v>0</v>
      </c>
      <c r="L61" s="1">
        <v>566</v>
      </c>
      <c r="M61" s="1">
        <v>20</v>
      </c>
      <c r="N61" s="1">
        <v>1</v>
      </c>
      <c r="O61" s="1">
        <v>28.3</v>
      </c>
      <c r="P61" s="1"/>
      <c r="Q61" s="1">
        <v>4</v>
      </c>
      <c r="R61" s="1">
        <v>1679</v>
      </c>
      <c r="S61" s="1">
        <v>0</v>
      </c>
      <c r="T61" s="1">
        <v>0</v>
      </c>
      <c r="U61" s="1">
        <v>1683</v>
      </c>
      <c r="V61" s="1">
        <v>0</v>
      </c>
      <c r="W61" s="1">
        <v>1683</v>
      </c>
      <c r="X61" s="1">
        <v>10</v>
      </c>
      <c r="Y61" s="1">
        <v>2</v>
      </c>
      <c r="Z61" s="1">
        <v>168.3</v>
      </c>
      <c r="AA61" s="1"/>
      <c r="AB61" s="1">
        <v>927</v>
      </c>
      <c r="AC61" s="1">
        <v>0</v>
      </c>
      <c r="AD61" s="1"/>
      <c r="AE61" s="1">
        <v>0</v>
      </c>
      <c r="AF61" s="1">
        <v>927</v>
      </c>
      <c r="AG61" s="1">
        <v>0</v>
      </c>
      <c r="AH61" s="1">
        <v>927</v>
      </c>
      <c r="AI61" s="1">
        <v>8</v>
      </c>
      <c r="AJ61" s="1">
        <v>6</v>
      </c>
      <c r="AK61" s="1">
        <v>115.875</v>
      </c>
      <c r="AL61" s="1"/>
      <c r="AM61" s="1">
        <v>810</v>
      </c>
      <c r="AN61" s="1">
        <v>0</v>
      </c>
      <c r="AO61" s="1">
        <v>0</v>
      </c>
      <c r="AP61" s="1">
        <v>810</v>
      </c>
      <c r="AQ61" s="1">
        <v>0</v>
      </c>
      <c r="AR61" s="1">
        <v>810</v>
      </c>
      <c r="AS61" s="1">
        <v>6</v>
      </c>
      <c r="AT61" s="1">
        <v>6</v>
      </c>
      <c r="AU61" s="1">
        <v>135</v>
      </c>
      <c r="AV61" s="1"/>
      <c r="AW61" s="1">
        <v>194</v>
      </c>
      <c r="AX61" s="1">
        <v>45</v>
      </c>
      <c r="AY61" s="1">
        <v>0</v>
      </c>
      <c r="AZ61" s="1">
        <v>239</v>
      </c>
      <c r="BA61" s="1">
        <v>0</v>
      </c>
      <c r="BB61" s="1">
        <v>239</v>
      </c>
      <c r="BC61" s="1">
        <v>2</v>
      </c>
      <c r="BD61" s="1">
        <v>7</v>
      </c>
      <c r="BE61" s="1">
        <v>119.5</v>
      </c>
      <c r="BF61" s="1"/>
      <c r="BG61" s="1">
        <v>88</v>
      </c>
      <c r="BH61" s="1">
        <v>312</v>
      </c>
      <c r="BI61" s="1">
        <v>0</v>
      </c>
      <c r="BJ61" s="1">
        <v>400</v>
      </c>
      <c r="BK61" s="1">
        <v>0</v>
      </c>
      <c r="BL61" s="1">
        <v>400</v>
      </c>
      <c r="BM61" s="1">
        <v>7</v>
      </c>
      <c r="BN61" s="1">
        <v>5</v>
      </c>
      <c r="BO61" s="1">
        <v>57.142857142857146</v>
      </c>
      <c r="BP61" s="1"/>
      <c r="BQ61" s="1">
        <v>887</v>
      </c>
      <c r="BR61" s="1">
        <v>500</v>
      </c>
      <c r="BS61" s="1">
        <v>0</v>
      </c>
      <c r="BT61" s="1">
        <v>1387</v>
      </c>
      <c r="BU61" s="1">
        <v>0</v>
      </c>
      <c r="BV61" s="1">
        <v>1387</v>
      </c>
      <c r="BW61" s="1">
        <v>4</v>
      </c>
      <c r="BX61" s="1">
        <v>5</v>
      </c>
      <c r="BY61" s="1">
        <v>346.75</v>
      </c>
      <c r="BZ61" s="1"/>
      <c r="CA61" s="1">
        <v>6264</v>
      </c>
    </row>
    <row r="62" spans="1:79" x14ac:dyDescent="0.3">
      <c r="A62" s="2">
        <v>44561</v>
      </c>
      <c r="B62" s="1" t="s">
        <v>144</v>
      </c>
      <c r="C62" s="1" t="s">
        <v>145</v>
      </c>
      <c r="D62" s="1" t="s">
        <v>27</v>
      </c>
      <c r="E62" s="1"/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/>
      <c r="Q62" s="1">
        <v>46</v>
      </c>
      <c r="R62" s="1">
        <v>0</v>
      </c>
      <c r="S62" s="1">
        <v>0</v>
      </c>
      <c r="T62" s="1">
        <v>0</v>
      </c>
      <c r="U62" s="1">
        <v>46</v>
      </c>
      <c r="V62" s="1">
        <v>0</v>
      </c>
      <c r="W62" s="1">
        <v>46</v>
      </c>
      <c r="X62" s="1">
        <v>1</v>
      </c>
      <c r="Y62" s="1">
        <v>2</v>
      </c>
      <c r="Z62" s="1">
        <v>46</v>
      </c>
      <c r="AA62" s="1"/>
      <c r="AB62" s="1">
        <v>0</v>
      </c>
      <c r="AC62" s="1">
        <v>0</v>
      </c>
      <c r="AD62" s="1"/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6</v>
      </c>
      <c r="AK62" s="1">
        <v>0</v>
      </c>
      <c r="AL62" s="1"/>
      <c r="AM62" s="1">
        <v>3</v>
      </c>
      <c r="AN62" s="1">
        <v>0</v>
      </c>
      <c r="AO62" s="1">
        <v>0</v>
      </c>
      <c r="AP62" s="1">
        <v>3</v>
      </c>
      <c r="AQ62" s="1">
        <v>0</v>
      </c>
      <c r="AR62" s="1">
        <v>3</v>
      </c>
      <c r="AS62" s="1">
        <v>0</v>
      </c>
      <c r="AT62" s="1">
        <v>6</v>
      </c>
      <c r="AU62" s="1">
        <v>0</v>
      </c>
      <c r="AV62" s="1"/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7</v>
      </c>
      <c r="BE62" s="1">
        <v>0</v>
      </c>
      <c r="BF62" s="1"/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5</v>
      </c>
      <c r="BO62" s="1">
        <v>0</v>
      </c>
      <c r="BP62" s="1"/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5</v>
      </c>
      <c r="BY62" s="1">
        <v>0</v>
      </c>
      <c r="BZ62" s="1"/>
      <c r="CA62" s="1">
        <v>0</v>
      </c>
    </row>
    <row r="63" spans="1:79" x14ac:dyDescent="0.3">
      <c r="A63" s="2">
        <v>44561</v>
      </c>
      <c r="B63" s="1" t="s">
        <v>146</v>
      </c>
      <c r="C63" s="1" t="s">
        <v>147</v>
      </c>
      <c r="D63" s="1" t="s">
        <v>27</v>
      </c>
      <c r="E63" s="1"/>
      <c r="F63" s="1">
        <v>353</v>
      </c>
      <c r="G63" s="1">
        <v>0</v>
      </c>
      <c r="H63" s="1">
        <v>0</v>
      </c>
      <c r="I63" s="1">
        <v>0</v>
      </c>
      <c r="J63" s="1">
        <v>353</v>
      </c>
      <c r="K63" s="1">
        <v>0</v>
      </c>
      <c r="L63" s="1">
        <v>353</v>
      </c>
      <c r="M63" s="1">
        <v>11</v>
      </c>
      <c r="N63" s="1">
        <v>1</v>
      </c>
      <c r="O63" s="1">
        <v>32.090909090909093</v>
      </c>
      <c r="P63" s="1"/>
      <c r="Q63" s="1">
        <v>212</v>
      </c>
      <c r="R63" s="1">
        <v>0</v>
      </c>
      <c r="S63" s="1">
        <v>0</v>
      </c>
      <c r="T63" s="1">
        <v>0</v>
      </c>
      <c r="U63" s="1">
        <v>212</v>
      </c>
      <c r="V63" s="1">
        <v>0</v>
      </c>
      <c r="W63" s="1">
        <v>212</v>
      </c>
      <c r="X63" s="1">
        <v>2</v>
      </c>
      <c r="Y63" s="1">
        <v>2</v>
      </c>
      <c r="Z63" s="1">
        <v>106</v>
      </c>
      <c r="AA63" s="1"/>
      <c r="AB63" s="1">
        <v>1088</v>
      </c>
      <c r="AC63" s="1">
        <v>0</v>
      </c>
      <c r="AD63" s="1"/>
      <c r="AE63" s="1">
        <v>0</v>
      </c>
      <c r="AF63" s="1">
        <v>1088</v>
      </c>
      <c r="AG63" s="1">
        <v>0</v>
      </c>
      <c r="AH63" s="1">
        <v>1088</v>
      </c>
      <c r="AI63" s="1">
        <v>1</v>
      </c>
      <c r="AJ63" s="1">
        <v>6</v>
      </c>
      <c r="AK63" s="1">
        <v>1088</v>
      </c>
      <c r="AL63" s="1"/>
      <c r="AM63" s="1">
        <v>485</v>
      </c>
      <c r="AN63" s="1">
        <v>0</v>
      </c>
      <c r="AO63" s="1">
        <v>0</v>
      </c>
      <c r="AP63" s="1">
        <v>485</v>
      </c>
      <c r="AQ63" s="1">
        <v>0</v>
      </c>
      <c r="AR63" s="1">
        <v>485</v>
      </c>
      <c r="AS63" s="1">
        <v>0</v>
      </c>
      <c r="AT63" s="1">
        <v>6</v>
      </c>
      <c r="AU63" s="1">
        <v>0</v>
      </c>
      <c r="AV63" s="1"/>
      <c r="AW63" s="1">
        <v>144</v>
      </c>
      <c r="AX63" s="1">
        <v>4</v>
      </c>
      <c r="AY63" s="1">
        <v>0</v>
      </c>
      <c r="AZ63" s="1">
        <v>148</v>
      </c>
      <c r="BA63" s="1">
        <v>0</v>
      </c>
      <c r="BB63" s="1">
        <v>148</v>
      </c>
      <c r="BC63" s="1">
        <v>0</v>
      </c>
      <c r="BD63" s="1">
        <v>7</v>
      </c>
      <c r="BE63" s="1">
        <v>0</v>
      </c>
      <c r="BF63" s="1"/>
      <c r="BG63" s="1">
        <v>108</v>
      </c>
      <c r="BH63" s="1">
        <v>0</v>
      </c>
      <c r="BI63" s="1">
        <v>0</v>
      </c>
      <c r="BJ63" s="1">
        <v>108</v>
      </c>
      <c r="BK63" s="1">
        <v>0</v>
      </c>
      <c r="BL63" s="1">
        <v>108</v>
      </c>
      <c r="BM63" s="1">
        <v>1</v>
      </c>
      <c r="BN63" s="1">
        <v>5</v>
      </c>
      <c r="BO63" s="1">
        <v>108</v>
      </c>
      <c r="BP63" s="1"/>
      <c r="BQ63" s="1">
        <v>196</v>
      </c>
      <c r="BR63" s="1">
        <v>0</v>
      </c>
      <c r="BS63" s="1">
        <v>0</v>
      </c>
      <c r="BT63" s="1">
        <v>196</v>
      </c>
      <c r="BU63" s="1">
        <v>0</v>
      </c>
      <c r="BV63" s="1">
        <v>196</v>
      </c>
      <c r="BW63" s="1">
        <v>1</v>
      </c>
      <c r="BX63" s="1">
        <v>5</v>
      </c>
      <c r="BY63" s="1">
        <v>196</v>
      </c>
      <c r="BZ63" s="1"/>
      <c r="CA63" s="1">
        <v>408</v>
      </c>
    </row>
    <row r="64" spans="1:79" x14ac:dyDescent="0.3">
      <c r="A64" s="2">
        <v>44561</v>
      </c>
      <c r="B64" s="1" t="s">
        <v>148</v>
      </c>
      <c r="C64" s="1" t="s">
        <v>149</v>
      </c>
      <c r="D64" s="1" t="s">
        <v>27</v>
      </c>
      <c r="E64" s="1"/>
      <c r="F64" s="1">
        <v>509</v>
      </c>
      <c r="G64" s="1">
        <v>1142</v>
      </c>
      <c r="H64" s="1">
        <v>0</v>
      </c>
      <c r="I64" s="1">
        <v>0</v>
      </c>
      <c r="J64" s="1">
        <v>1651</v>
      </c>
      <c r="K64" s="1">
        <v>0</v>
      </c>
      <c r="L64" s="1">
        <v>1651</v>
      </c>
      <c r="M64" s="1">
        <v>39</v>
      </c>
      <c r="N64" s="1">
        <v>1</v>
      </c>
      <c r="O64" s="1">
        <v>42.333333333333336</v>
      </c>
      <c r="P64" s="1"/>
      <c r="Q64" s="1">
        <v>80</v>
      </c>
      <c r="R64" s="1">
        <v>310</v>
      </c>
      <c r="S64" s="1">
        <v>0</v>
      </c>
      <c r="T64" s="1">
        <v>0</v>
      </c>
      <c r="U64" s="1">
        <v>390</v>
      </c>
      <c r="V64" s="1">
        <v>0</v>
      </c>
      <c r="W64" s="1">
        <v>390</v>
      </c>
      <c r="X64" s="1">
        <v>16</v>
      </c>
      <c r="Y64" s="1">
        <v>2</v>
      </c>
      <c r="Z64" s="1">
        <v>24.375</v>
      </c>
      <c r="AA64" s="1"/>
      <c r="AB64" s="1">
        <v>813</v>
      </c>
      <c r="AC64" s="1">
        <v>0</v>
      </c>
      <c r="AD64" s="1"/>
      <c r="AE64" s="1">
        <v>0</v>
      </c>
      <c r="AF64" s="1">
        <v>813</v>
      </c>
      <c r="AG64" s="1">
        <v>7200</v>
      </c>
      <c r="AH64" s="1">
        <v>8013</v>
      </c>
      <c r="AI64" s="1">
        <v>25</v>
      </c>
      <c r="AJ64" s="1">
        <v>6</v>
      </c>
      <c r="AK64" s="1">
        <v>320.52</v>
      </c>
      <c r="AL64" s="1"/>
      <c r="AM64" s="1">
        <v>1740</v>
      </c>
      <c r="AN64" s="1">
        <v>2058</v>
      </c>
      <c r="AO64" s="1">
        <v>0</v>
      </c>
      <c r="AP64" s="1">
        <v>3798</v>
      </c>
      <c r="AQ64" s="1">
        <v>3360</v>
      </c>
      <c r="AR64" s="1">
        <v>7158</v>
      </c>
      <c r="AS64" s="1">
        <v>114</v>
      </c>
      <c r="AT64" s="1">
        <v>6</v>
      </c>
      <c r="AU64" s="1">
        <v>62.789473684210527</v>
      </c>
      <c r="AV64" s="1"/>
      <c r="AW64" s="1">
        <v>129</v>
      </c>
      <c r="AX64" s="1">
        <v>260</v>
      </c>
      <c r="AY64" s="1">
        <v>0</v>
      </c>
      <c r="AZ64" s="1">
        <v>389</v>
      </c>
      <c r="BA64" s="1">
        <v>0</v>
      </c>
      <c r="BB64" s="1">
        <v>389</v>
      </c>
      <c r="BC64" s="1">
        <v>16</v>
      </c>
      <c r="BD64" s="1">
        <v>7</v>
      </c>
      <c r="BE64" s="1">
        <v>24.3125</v>
      </c>
      <c r="BF64" s="1"/>
      <c r="BG64" s="1">
        <v>258</v>
      </c>
      <c r="BH64" s="1">
        <v>0</v>
      </c>
      <c r="BI64" s="1">
        <v>0</v>
      </c>
      <c r="BJ64" s="1">
        <v>258</v>
      </c>
      <c r="BK64" s="1">
        <v>1920</v>
      </c>
      <c r="BL64" s="1">
        <v>2178</v>
      </c>
      <c r="BM64" s="1">
        <v>13</v>
      </c>
      <c r="BN64" s="1">
        <v>5</v>
      </c>
      <c r="BO64" s="1">
        <v>167.53846153846155</v>
      </c>
      <c r="BP64" s="1"/>
      <c r="BQ64" s="1">
        <v>1262</v>
      </c>
      <c r="BR64" s="1">
        <v>2250</v>
      </c>
      <c r="BS64" s="1">
        <v>0</v>
      </c>
      <c r="BT64" s="1">
        <v>3512</v>
      </c>
      <c r="BU64" s="1">
        <v>0</v>
      </c>
      <c r="BV64" s="1">
        <v>3512</v>
      </c>
      <c r="BW64" s="1">
        <v>12</v>
      </c>
      <c r="BX64" s="1">
        <v>5</v>
      </c>
      <c r="BY64" s="1">
        <v>292.66666666666669</v>
      </c>
      <c r="BZ64" s="1"/>
      <c r="CA64" s="1">
        <v>-20160</v>
      </c>
    </row>
    <row r="65" spans="1:79" x14ac:dyDescent="0.3">
      <c r="A65" s="2">
        <v>44561</v>
      </c>
      <c r="B65" s="1" t="s">
        <v>150</v>
      </c>
      <c r="C65" s="1" t="s">
        <v>151</v>
      </c>
      <c r="D65" s="1" t="s">
        <v>27</v>
      </c>
      <c r="E65" s="1"/>
      <c r="F65" s="1">
        <v>39</v>
      </c>
      <c r="G65" s="1">
        <v>0</v>
      </c>
      <c r="H65" s="1">
        <v>0</v>
      </c>
      <c r="I65" s="1">
        <v>0</v>
      </c>
      <c r="J65" s="1">
        <v>39</v>
      </c>
      <c r="K65" s="1">
        <v>0</v>
      </c>
      <c r="L65" s="1">
        <v>39</v>
      </c>
      <c r="M65" s="1">
        <v>7</v>
      </c>
      <c r="N65" s="1">
        <v>1</v>
      </c>
      <c r="O65" s="1">
        <v>5.5714285714285712</v>
      </c>
      <c r="P65" s="1"/>
      <c r="Q65" s="1">
        <v>143</v>
      </c>
      <c r="R65" s="1">
        <v>0</v>
      </c>
      <c r="S65" s="1">
        <v>0</v>
      </c>
      <c r="T65" s="1">
        <v>0</v>
      </c>
      <c r="U65" s="1">
        <v>143</v>
      </c>
      <c r="V65" s="1">
        <v>0</v>
      </c>
      <c r="W65" s="1">
        <v>143</v>
      </c>
      <c r="X65" s="1">
        <v>3</v>
      </c>
      <c r="Y65" s="1">
        <v>2</v>
      </c>
      <c r="Z65" s="1">
        <v>47.666666666666664</v>
      </c>
      <c r="AA65" s="1"/>
      <c r="AB65" s="1">
        <v>188</v>
      </c>
      <c r="AC65" s="1">
        <v>0</v>
      </c>
      <c r="AD65" s="1"/>
      <c r="AE65" s="1">
        <v>0</v>
      </c>
      <c r="AF65" s="1">
        <v>188</v>
      </c>
      <c r="AG65" s="1">
        <v>0</v>
      </c>
      <c r="AH65" s="1">
        <v>188</v>
      </c>
      <c r="AI65" s="1">
        <v>16</v>
      </c>
      <c r="AJ65" s="1">
        <v>6</v>
      </c>
      <c r="AK65" s="1">
        <v>11.75</v>
      </c>
      <c r="AL65" s="1"/>
      <c r="AM65" s="1">
        <v>994</v>
      </c>
      <c r="AN65" s="1">
        <v>0</v>
      </c>
      <c r="AO65" s="1">
        <v>0</v>
      </c>
      <c r="AP65" s="1">
        <v>994</v>
      </c>
      <c r="AQ65" s="1">
        <v>300</v>
      </c>
      <c r="AR65" s="1">
        <v>1294</v>
      </c>
      <c r="AS65" s="1">
        <v>13</v>
      </c>
      <c r="AT65" s="1">
        <v>6</v>
      </c>
      <c r="AU65" s="1">
        <v>99.538461538461533</v>
      </c>
      <c r="AV65" s="1"/>
      <c r="AW65" s="1">
        <v>168</v>
      </c>
      <c r="AX65" s="1">
        <v>0</v>
      </c>
      <c r="AY65" s="1">
        <v>0</v>
      </c>
      <c r="AZ65" s="1">
        <v>168</v>
      </c>
      <c r="BA65" s="1">
        <v>0</v>
      </c>
      <c r="BB65" s="1">
        <v>168</v>
      </c>
      <c r="BC65" s="1">
        <v>11</v>
      </c>
      <c r="BD65" s="1">
        <v>7</v>
      </c>
      <c r="BE65" s="1">
        <v>15.272727272727273</v>
      </c>
      <c r="BF65" s="1"/>
      <c r="BG65" s="1">
        <v>241</v>
      </c>
      <c r="BH65" s="1">
        <v>0</v>
      </c>
      <c r="BI65" s="1">
        <v>0</v>
      </c>
      <c r="BJ65" s="1">
        <v>241</v>
      </c>
      <c r="BK65" s="1">
        <v>0</v>
      </c>
      <c r="BL65" s="1">
        <v>241</v>
      </c>
      <c r="BM65" s="1">
        <v>7</v>
      </c>
      <c r="BN65" s="1">
        <v>5</v>
      </c>
      <c r="BO65" s="1">
        <v>34.428571428571431</v>
      </c>
      <c r="BP65" s="1"/>
      <c r="BQ65" s="1">
        <v>852</v>
      </c>
      <c r="BR65" s="1">
        <v>0</v>
      </c>
      <c r="BS65" s="1">
        <v>0</v>
      </c>
      <c r="BT65" s="1">
        <v>852</v>
      </c>
      <c r="BU65" s="1">
        <v>0</v>
      </c>
      <c r="BV65" s="1">
        <v>852</v>
      </c>
      <c r="BW65" s="1">
        <v>5</v>
      </c>
      <c r="BX65" s="1">
        <v>5</v>
      </c>
      <c r="BY65" s="1">
        <v>170.4</v>
      </c>
      <c r="BZ65" s="1"/>
      <c r="CA65" s="1">
        <v>200</v>
      </c>
    </row>
    <row r="66" spans="1:79" x14ac:dyDescent="0.3">
      <c r="A66" s="2">
        <v>44561</v>
      </c>
      <c r="B66" s="1" t="s">
        <v>152</v>
      </c>
      <c r="C66" s="1" t="s">
        <v>153</v>
      </c>
      <c r="D66" s="1" t="s">
        <v>27</v>
      </c>
      <c r="E66" s="1"/>
      <c r="F66" s="1">
        <v>284</v>
      </c>
      <c r="G66" s="1">
        <v>0</v>
      </c>
      <c r="H66" s="1">
        <v>0</v>
      </c>
      <c r="I66" s="1">
        <v>0</v>
      </c>
      <c r="J66" s="1">
        <v>284</v>
      </c>
      <c r="K66" s="1">
        <v>0</v>
      </c>
      <c r="L66" s="1">
        <v>284</v>
      </c>
      <c r="M66" s="1">
        <v>46</v>
      </c>
      <c r="N66" s="1">
        <v>1</v>
      </c>
      <c r="O66" s="1">
        <v>6.1739130434782608</v>
      </c>
      <c r="P66" s="1"/>
      <c r="Q66" s="1">
        <v>98</v>
      </c>
      <c r="R66" s="1">
        <v>0</v>
      </c>
      <c r="S66" s="1">
        <v>0</v>
      </c>
      <c r="T66" s="1">
        <v>0</v>
      </c>
      <c r="U66" s="1">
        <v>98</v>
      </c>
      <c r="V66" s="1">
        <v>0</v>
      </c>
      <c r="W66" s="1">
        <v>98</v>
      </c>
      <c r="X66" s="1">
        <v>8</v>
      </c>
      <c r="Y66" s="1">
        <v>2</v>
      </c>
      <c r="Z66" s="1">
        <v>12.25</v>
      </c>
      <c r="AA66" s="1"/>
      <c r="AB66" s="1">
        <v>1935</v>
      </c>
      <c r="AC66" s="1">
        <v>0</v>
      </c>
      <c r="AD66" s="1"/>
      <c r="AE66" s="1">
        <v>0</v>
      </c>
      <c r="AF66" s="1">
        <v>1935</v>
      </c>
      <c r="AG66" s="1">
        <v>0</v>
      </c>
      <c r="AH66" s="1">
        <v>1935</v>
      </c>
      <c r="AI66" s="1">
        <v>223</v>
      </c>
      <c r="AJ66" s="1">
        <v>6</v>
      </c>
      <c r="AK66" s="1">
        <v>8.6771300448430502</v>
      </c>
      <c r="AL66" s="1"/>
      <c r="AM66" s="1">
        <v>1165</v>
      </c>
      <c r="AN66" s="1">
        <v>270</v>
      </c>
      <c r="AO66" s="1">
        <v>0</v>
      </c>
      <c r="AP66" s="1">
        <v>1435</v>
      </c>
      <c r="AQ66" s="1">
        <v>0</v>
      </c>
      <c r="AR66" s="1">
        <v>1435</v>
      </c>
      <c r="AS66" s="1">
        <v>85</v>
      </c>
      <c r="AT66" s="1">
        <v>6</v>
      </c>
      <c r="AU66" s="1">
        <v>16.882352941176471</v>
      </c>
      <c r="AV66" s="1"/>
      <c r="AW66" s="1">
        <v>574</v>
      </c>
      <c r="AX66" s="1">
        <v>0</v>
      </c>
      <c r="AY66" s="1">
        <v>0</v>
      </c>
      <c r="AZ66" s="1">
        <v>574</v>
      </c>
      <c r="BA66" s="1">
        <v>0</v>
      </c>
      <c r="BB66" s="1">
        <v>574</v>
      </c>
      <c r="BC66" s="1">
        <v>93</v>
      </c>
      <c r="BD66" s="1">
        <v>7</v>
      </c>
      <c r="BE66" s="1">
        <v>6.172043010752688</v>
      </c>
      <c r="BF66" s="1"/>
      <c r="BG66" s="1">
        <v>472</v>
      </c>
      <c r="BH66" s="1">
        <v>0</v>
      </c>
      <c r="BI66" s="1">
        <v>0</v>
      </c>
      <c r="BJ66" s="1">
        <v>472</v>
      </c>
      <c r="BK66" s="1">
        <v>0</v>
      </c>
      <c r="BL66" s="1">
        <v>472</v>
      </c>
      <c r="BM66" s="1">
        <v>29</v>
      </c>
      <c r="BN66" s="1">
        <v>5</v>
      </c>
      <c r="BO66" s="1">
        <v>16.275862068965516</v>
      </c>
      <c r="BP66" s="1"/>
      <c r="BQ66" s="1">
        <v>179</v>
      </c>
      <c r="BR66" s="1">
        <v>0</v>
      </c>
      <c r="BS66" s="1">
        <v>0</v>
      </c>
      <c r="BT66" s="1">
        <v>179</v>
      </c>
      <c r="BU66" s="1">
        <v>0</v>
      </c>
      <c r="BV66" s="1">
        <v>179</v>
      </c>
      <c r="BW66" s="1">
        <v>19</v>
      </c>
      <c r="BX66" s="1">
        <v>5</v>
      </c>
      <c r="BY66" s="1">
        <v>9.4210526315789469</v>
      </c>
      <c r="BZ66" s="1"/>
      <c r="CA66" s="1">
        <v>0</v>
      </c>
    </row>
    <row r="67" spans="1:79" x14ac:dyDescent="0.3">
      <c r="A67" s="2">
        <v>44561</v>
      </c>
      <c r="B67" s="1" t="s">
        <v>154</v>
      </c>
      <c r="C67" s="1" t="s">
        <v>155</v>
      </c>
      <c r="D67" s="1" t="s">
        <v>27</v>
      </c>
      <c r="E67" s="1"/>
      <c r="F67" s="1">
        <v>240</v>
      </c>
      <c r="G67" s="1">
        <v>0</v>
      </c>
      <c r="H67" s="1">
        <v>0</v>
      </c>
      <c r="I67" s="1">
        <v>0</v>
      </c>
      <c r="J67" s="1">
        <v>240</v>
      </c>
      <c r="K67" s="1">
        <v>0</v>
      </c>
      <c r="L67" s="1">
        <v>240</v>
      </c>
      <c r="M67" s="1">
        <v>33</v>
      </c>
      <c r="N67" s="1">
        <v>1</v>
      </c>
      <c r="O67" s="1">
        <v>7.2727272727272725</v>
      </c>
      <c r="P67" s="1"/>
      <c r="Q67" s="1">
        <v>163</v>
      </c>
      <c r="R67" s="1">
        <v>0</v>
      </c>
      <c r="S67" s="1">
        <v>0</v>
      </c>
      <c r="T67" s="1">
        <v>0</v>
      </c>
      <c r="U67" s="1">
        <v>163</v>
      </c>
      <c r="V67" s="1">
        <v>0</v>
      </c>
      <c r="W67" s="1">
        <v>163</v>
      </c>
      <c r="X67" s="1">
        <v>5</v>
      </c>
      <c r="Y67" s="1">
        <v>2</v>
      </c>
      <c r="Z67" s="1">
        <v>32.6</v>
      </c>
      <c r="AA67" s="1"/>
      <c r="AB67" s="1">
        <v>5017</v>
      </c>
      <c r="AC67" s="1">
        <v>2400</v>
      </c>
      <c r="AD67" s="1"/>
      <c r="AE67" s="1">
        <v>0</v>
      </c>
      <c r="AF67" s="1">
        <v>7417</v>
      </c>
      <c r="AG67" s="1">
        <v>0</v>
      </c>
      <c r="AH67" s="1">
        <v>7417</v>
      </c>
      <c r="AI67" s="1">
        <v>196</v>
      </c>
      <c r="AJ67" s="1">
        <v>6</v>
      </c>
      <c r="AK67" s="1">
        <v>37.841836734693878</v>
      </c>
      <c r="AL67" s="1"/>
      <c r="AM67" s="1">
        <v>3812</v>
      </c>
      <c r="AN67" s="1">
        <v>280</v>
      </c>
      <c r="AO67" s="1">
        <v>0</v>
      </c>
      <c r="AP67" s="1">
        <v>4092</v>
      </c>
      <c r="AQ67" s="1">
        <v>0</v>
      </c>
      <c r="AR67" s="1">
        <v>4092</v>
      </c>
      <c r="AS67" s="1">
        <v>74</v>
      </c>
      <c r="AT67" s="1">
        <v>6</v>
      </c>
      <c r="AU67" s="1">
        <v>55.297297297297298</v>
      </c>
      <c r="AV67" s="1"/>
      <c r="AW67" s="1">
        <v>896</v>
      </c>
      <c r="AX67" s="1">
        <v>0</v>
      </c>
      <c r="AY67" s="1">
        <v>0</v>
      </c>
      <c r="AZ67" s="1">
        <v>896</v>
      </c>
      <c r="BA67" s="1">
        <v>0</v>
      </c>
      <c r="BB67" s="1">
        <v>896</v>
      </c>
      <c r="BC67" s="1">
        <v>79</v>
      </c>
      <c r="BD67" s="1">
        <v>7</v>
      </c>
      <c r="BE67" s="1">
        <v>11.341772151898734</v>
      </c>
      <c r="BF67" s="1"/>
      <c r="BG67" s="1">
        <v>663</v>
      </c>
      <c r="BH67" s="1">
        <v>0</v>
      </c>
      <c r="BI67" s="1">
        <v>0</v>
      </c>
      <c r="BJ67" s="1">
        <v>663</v>
      </c>
      <c r="BK67" s="1">
        <v>0</v>
      </c>
      <c r="BL67" s="1">
        <v>663</v>
      </c>
      <c r="BM67" s="1">
        <v>25</v>
      </c>
      <c r="BN67" s="1">
        <v>5</v>
      </c>
      <c r="BO67" s="1">
        <v>26.52</v>
      </c>
      <c r="BP67" s="1"/>
      <c r="BQ67" s="1">
        <v>1080</v>
      </c>
      <c r="BR67" s="1">
        <v>0</v>
      </c>
      <c r="BS67" s="1">
        <v>0</v>
      </c>
      <c r="BT67" s="1">
        <v>1080</v>
      </c>
      <c r="BU67" s="1">
        <v>0</v>
      </c>
      <c r="BV67" s="1">
        <v>1080</v>
      </c>
      <c r="BW67" s="1">
        <v>14</v>
      </c>
      <c r="BX67" s="1">
        <v>5</v>
      </c>
      <c r="BY67" s="1">
        <v>77.142857142857139</v>
      </c>
      <c r="BZ67" s="1"/>
      <c r="CA67" s="1">
        <v>-8224</v>
      </c>
    </row>
    <row r="68" spans="1:79" x14ac:dyDescent="0.3">
      <c r="A68" s="2">
        <v>44561</v>
      </c>
      <c r="B68" s="1" t="s">
        <v>156</v>
      </c>
      <c r="C68" s="1" t="s">
        <v>157</v>
      </c>
      <c r="D68" s="1" t="s">
        <v>27</v>
      </c>
      <c r="E68" s="1"/>
      <c r="F68" s="1">
        <v>277</v>
      </c>
      <c r="G68" s="1">
        <v>0</v>
      </c>
      <c r="H68" s="1">
        <v>0</v>
      </c>
      <c r="I68" s="1">
        <v>0</v>
      </c>
      <c r="J68" s="1">
        <v>277</v>
      </c>
      <c r="K68" s="1">
        <v>0</v>
      </c>
      <c r="L68" s="1">
        <v>277</v>
      </c>
      <c r="M68" s="1">
        <v>28</v>
      </c>
      <c r="N68" s="1">
        <v>1</v>
      </c>
      <c r="O68" s="1">
        <v>9.8928571428571423</v>
      </c>
      <c r="P68" s="1"/>
      <c r="Q68" s="1">
        <v>202</v>
      </c>
      <c r="R68" s="1">
        <v>0</v>
      </c>
      <c r="S68" s="1">
        <v>0</v>
      </c>
      <c r="T68" s="1">
        <v>0</v>
      </c>
      <c r="U68" s="1">
        <v>202</v>
      </c>
      <c r="V68" s="1">
        <v>0</v>
      </c>
      <c r="W68" s="1">
        <v>202</v>
      </c>
      <c r="X68" s="1">
        <v>1</v>
      </c>
      <c r="Y68" s="1">
        <v>2</v>
      </c>
      <c r="Z68" s="1">
        <v>202</v>
      </c>
      <c r="AA68" s="1"/>
      <c r="AB68" s="1">
        <v>2091</v>
      </c>
      <c r="AC68" s="1">
        <v>0</v>
      </c>
      <c r="AD68" s="1"/>
      <c r="AE68" s="1">
        <v>0</v>
      </c>
      <c r="AF68" s="1">
        <v>2091</v>
      </c>
      <c r="AG68" s="1">
        <v>0</v>
      </c>
      <c r="AH68" s="1">
        <v>2091</v>
      </c>
      <c r="AI68" s="1">
        <v>67</v>
      </c>
      <c r="AJ68" s="1">
        <v>6</v>
      </c>
      <c r="AK68" s="1">
        <v>31.208955223880597</v>
      </c>
      <c r="AL68" s="1"/>
      <c r="AM68" s="1">
        <v>1015</v>
      </c>
      <c r="AN68" s="1">
        <v>0</v>
      </c>
      <c r="AO68" s="1">
        <v>0</v>
      </c>
      <c r="AP68" s="1">
        <v>1015</v>
      </c>
      <c r="AQ68" s="1">
        <v>400</v>
      </c>
      <c r="AR68" s="1">
        <v>1415</v>
      </c>
      <c r="AS68" s="1">
        <v>23</v>
      </c>
      <c r="AT68" s="1">
        <v>6</v>
      </c>
      <c r="AU68" s="1">
        <v>61.521739130434781</v>
      </c>
      <c r="AV68" s="1"/>
      <c r="AW68" s="1">
        <v>1488</v>
      </c>
      <c r="AX68" s="1">
        <v>0</v>
      </c>
      <c r="AY68" s="1">
        <v>0</v>
      </c>
      <c r="AZ68" s="1">
        <v>1488</v>
      </c>
      <c r="BA68" s="1">
        <v>0</v>
      </c>
      <c r="BB68" s="1">
        <v>1488</v>
      </c>
      <c r="BC68" s="1">
        <v>35</v>
      </c>
      <c r="BD68" s="1">
        <v>7</v>
      </c>
      <c r="BE68" s="1">
        <v>42.514285714285712</v>
      </c>
      <c r="BF68" s="1"/>
      <c r="BG68" s="1">
        <v>753</v>
      </c>
      <c r="BH68" s="1">
        <v>0</v>
      </c>
      <c r="BI68" s="1">
        <v>0</v>
      </c>
      <c r="BJ68" s="1">
        <v>753</v>
      </c>
      <c r="BK68" s="1">
        <v>0</v>
      </c>
      <c r="BL68" s="1">
        <v>753</v>
      </c>
      <c r="BM68" s="1">
        <v>9</v>
      </c>
      <c r="BN68" s="1">
        <v>5</v>
      </c>
      <c r="BO68" s="1">
        <v>83.666666666666671</v>
      </c>
      <c r="BP68" s="1"/>
      <c r="BQ68" s="1">
        <v>2703</v>
      </c>
      <c r="BR68" s="1">
        <v>0</v>
      </c>
      <c r="BS68" s="1">
        <v>0</v>
      </c>
      <c r="BT68" s="1">
        <v>2703</v>
      </c>
      <c r="BU68" s="1">
        <v>0</v>
      </c>
      <c r="BV68" s="1">
        <v>2703</v>
      </c>
      <c r="BW68" s="1">
        <v>22</v>
      </c>
      <c r="BX68" s="1">
        <v>5</v>
      </c>
      <c r="BY68" s="1">
        <v>122.86363636363636</v>
      </c>
      <c r="BZ68" s="1"/>
      <c r="CA68" s="1">
        <v>1280</v>
      </c>
    </row>
    <row r="69" spans="1:79" x14ac:dyDescent="0.3">
      <c r="A69" s="2">
        <v>44561</v>
      </c>
      <c r="B69" s="1" t="s">
        <v>158</v>
      </c>
      <c r="C69" s="1" t="s">
        <v>159</v>
      </c>
      <c r="D69" s="1" t="s">
        <v>27</v>
      </c>
      <c r="E69" s="1"/>
      <c r="F69" s="1">
        <v>129</v>
      </c>
      <c r="G69" s="1">
        <v>0</v>
      </c>
      <c r="H69" s="1">
        <v>0</v>
      </c>
      <c r="I69" s="1">
        <v>0</v>
      </c>
      <c r="J69" s="1">
        <v>129</v>
      </c>
      <c r="K69" s="1">
        <v>0</v>
      </c>
      <c r="L69" s="1">
        <v>129</v>
      </c>
      <c r="M69" s="1">
        <v>2</v>
      </c>
      <c r="N69" s="1">
        <v>1</v>
      </c>
      <c r="O69" s="1">
        <v>64.5</v>
      </c>
      <c r="P69" s="1"/>
      <c r="Q69" s="1">
        <v>42</v>
      </c>
      <c r="R69" s="1">
        <v>200</v>
      </c>
      <c r="S69" s="1">
        <v>0</v>
      </c>
      <c r="T69" s="1">
        <v>0</v>
      </c>
      <c r="U69" s="1">
        <v>242</v>
      </c>
      <c r="V69" s="1">
        <v>0</v>
      </c>
      <c r="W69" s="1">
        <v>242</v>
      </c>
      <c r="X69" s="1">
        <v>0</v>
      </c>
      <c r="Y69" s="1">
        <v>2</v>
      </c>
      <c r="Z69" s="1">
        <v>0</v>
      </c>
      <c r="AA69" s="1"/>
      <c r="AB69" s="1">
        <v>1546</v>
      </c>
      <c r="AC69" s="1">
        <v>0</v>
      </c>
      <c r="AD69" s="1"/>
      <c r="AE69" s="1">
        <v>0</v>
      </c>
      <c r="AF69" s="1">
        <v>1546</v>
      </c>
      <c r="AG69" s="1">
        <v>0</v>
      </c>
      <c r="AH69" s="1">
        <v>1546</v>
      </c>
      <c r="AI69" s="1">
        <v>4</v>
      </c>
      <c r="AJ69" s="1">
        <v>6</v>
      </c>
      <c r="AK69" s="1">
        <v>386.5</v>
      </c>
      <c r="AL69" s="1"/>
      <c r="AM69" s="1">
        <v>574</v>
      </c>
      <c r="AN69" s="1">
        <v>1267</v>
      </c>
      <c r="AO69" s="1">
        <v>0</v>
      </c>
      <c r="AP69" s="1">
        <v>1841</v>
      </c>
      <c r="AQ69" s="1">
        <v>0</v>
      </c>
      <c r="AR69" s="1">
        <v>1841</v>
      </c>
      <c r="AS69" s="1">
        <v>1</v>
      </c>
      <c r="AT69" s="1">
        <v>6</v>
      </c>
      <c r="AU69" s="1">
        <v>1841</v>
      </c>
      <c r="AV69" s="1"/>
      <c r="AW69" s="1">
        <v>81</v>
      </c>
      <c r="AX69" s="1">
        <v>100</v>
      </c>
      <c r="AY69" s="1">
        <v>0</v>
      </c>
      <c r="AZ69" s="1">
        <v>181</v>
      </c>
      <c r="BA69" s="1">
        <v>0</v>
      </c>
      <c r="BB69" s="1">
        <v>181</v>
      </c>
      <c r="BC69" s="1">
        <v>3</v>
      </c>
      <c r="BD69" s="1">
        <v>7</v>
      </c>
      <c r="BE69" s="1">
        <v>60.333333333333336</v>
      </c>
      <c r="BF69" s="1"/>
      <c r="BG69" s="1">
        <v>24</v>
      </c>
      <c r="BH69" s="1">
        <v>40</v>
      </c>
      <c r="BI69" s="1">
        <v>0</v>
      </c>
      <c r="BJ69" s="1">
        <v>64</v>
      </c>
      <c r="BK69" s="1">
        <v>0</v>
      </c>
      <c r="BL69" s="1">
        <v>64</v>
      </c>
      <c r="BM69" s="1">
        <v>1</v>
      </c>
      <c r="BN69" s="1">
        <v>5</v>
      </c>
      <c r="BO69" s="1">
        <v>64</v>
      </c>
      <c r="BP69" s="1"/>
      <c r="BQ69" s="1">
        <v>24</v>
      </c>
      <c r="BR69" s="1">
        <v>200</v>
      </c>
      <c r="BS69" s="1">
        <v>0</v>
      </c>
      <c r="BT69" s="1">
        <v>224</v>
      </c>
      <c r="BU69" s="1">
        <v>0</v>
      </c>
      <c r="BV69" s="1">
        <v>224</v>
      </c>
      <c r="BW69" s="1">
        <v>0</v>
      </c>
      <c r="BX69" s="1">
        <v>5</v>
      </c>
      <c r="BY69" s="1">
        <v>0</v>
      </c>
      <c r="BZ69" s="1"/>
      <c r="CA69" s="1">
        <v>1400</v>
      </c>
    </row>
    <row r="70" spans="1:79" x14ac:dyDescent="0.3">
      <c r="A70" s="2">
        <v>44561</v>
      </c>
      <c r="B70" s="1" t="s">
        <v>160</v>
      </c>
      <c r="C70" s="1" t="s">
        <v>161</v>
      </c>
      <c r="D70" s="1" t="s">
        <v>27</v>
      </c>
      <c r="E70" s="1"/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10</v>
      </c>
      <c r="N70" s="1">
        <v>1</v>
      </c>
      <c r="O70" s="1">
        <v>0</v>
      </c>
      <c r="P70" s="1"/>
      <c r="Q70" s="1">
        <v>2</v>
      </c>
      <c r="R70" s="1">
        <v>0</v>
      </c>
      <c r="S70" s="1">
        <v>0</v>
      </c>
      <c r="T70" s="1">
        <v>0</v>
      </c>
      <c r="U70" s="1">
        <v>2</v>
      </c>
      <c r="V70" s="1">
        <v>0</v>
      </c>
      <c r="W70" s="1">
        <v>2</v>
      </c>
      <c r="X70" s="1">
        <v>1</v>
      </c>
      <c r="Y70" s="1">
        <v>2</v>
      </c>
      <c r="Z70" s="1">
        <v>2</v>
      </c>
      <c r="AA70" s="1"/>
      <c r="AB70" s="1">
        <v>5</v>
      </c>
      <c r="AC70" s="1">
        <v>0</v>
      </c>
      <c r="AD70" s="1"/>
      <c r="AE70" s="1">
        <v>0</v>
      </c>
      <c r="AF70" s="1">
        <v>5</v>
      </c>
      <c r="AG70" s="1">
        <v>0</v>
      </c>
      <c r="AH70" s="1">
        <v>5</v>
      </c>
      <c r="AI70" s="1">
        <v>5</v>
      </c>
      <c r="AJ70" s="1">
        <v>6</v>
      </c>
      <c r="AK70" s="1">
        <v>1</v>
      </c>
      <c r="AL70" s="1"/>
      <c r="AM70" s="1">
        <v>8</v>
      </c>
      <c r="AN70" s="1">
        <v>0</v>
      </c>
      <c r="AO70" s="1">
        <v>0</v>
      </c>
      <c r="AP70" s="1">
        <v>8</v>
      </c>
      <c r="AQ70" s="1">
        <v>0</v>
      </c>
      <c r="AR70" s="1">
        <v>8</v>
      </c>
      <c r="AS70" s="1">
        <v>4</v>
      </c>
      <c r="AT70" s="1">
        <v>6</v>
      </c>
      <c r="AU70" s="1">
        <v>2</v>
      </c>
      <c r="AV70" s="1"/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7</v>
      </c>
      <c r="BD70" s="1">
        <v>7</v>
      </c>
      <c r="BE70" s="1">
        <v>0</v>
      </c>
      <c r="BF70" s="1"/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4</v>
      </c>
      <c r="BN70" s="1">
        <v>5</v>
      </c>
      <c r="BO70" s="1">
        <v>0</v>
      </c>
      <c r="BP70" s="1"/>
      <c r="BQ70" s="1">
        <v>6</v>
      </c>
      <c r="BR70" s="1">
        <v>0</v>
      </c>
      <c r="BS70" s="1">
        <v>0</v>
      </c>
      <c r="BT70" s="1">
        <v>6</v>
      </c>
      <c r="BU70" s="1">
        <v>0</v>
      </c>
      <c r="BV70" s="1">
        <v>6</v>
      </c>
      <c r="BW70" s="1">
        <v>9</v>
      </c>
      <c r="BX70" s="1">
        <v>5</v>
      </c>
      <c r="BY70" s="1">
        <v>0.66666666666666663</v>
      </c>
      <c r="BZ70" s="1"/>
      <c r="CA70" s="1">
        <v>0</v>
      </c>
    </row>
    <row r="71" spans="1:79" x14ac:dyDescent="0.3">
      <c r="A71" s="2">
        <v>44561</v>
      </c>
      <c r="B71" s="1" t="s">
        <v>162</v>
      </c>
      <c r="C71" s="1" t="s">
        <v>163</v>
      </c>
      <c r="D71" s="1" t="s">
        <v>27</v>
      </c>
      <c r="E71" s="1"/>
      <c r="F71" s="1">
        <v>200</v>
      </c>
      <c r="G71" s="1">
        <v>0</v>
      </c>
      <c r="H71" s="1">
        <v>0</v>
      </c>
      <c r="I71" s="1">
        <v>0</v>
      </c>
      <c r="J71" s="1">
        <v>200</v>
      </c>
      <c r="K71" s="1">
        <v>0</v>
      </c>
      <c r="L71" s="1">
        <v>200</v>
      </c>
      <c r="M71" s="1">
        <v>3</v>
      </c>
      <c r="N71" s="1">
        <v>1</v>
      </c>
      <c r="O71" s="1">
        <v>66.666666666666671</v>
      </c>
      <c r="P71" s="1"/>
      <c r="Q71" s="1">
        <v>90</v>
      </c>
      <c r="R71" s="1">
        <v>0</v>
      </c>
      <c r="S71" s="1">
        <v>0</v>
      </c>
      <c r="T71" s="1">
        <v>0</v>
      </c>
      <c r="U71" s="1">
        <v>90</v>
      </c>
      <c r="V71" s="1">
        <v>0</v>
      </c>
      <c r="W71" s="1">
        <v>90</v>
      </c>
      <c r="X71" s="1">
        <v>1</v>
      </c>
      <c r="Y71" s="1">
        <v>2</v>
      </c>
      <c r="Z71" s="1">
        <v>90</v>
      </c>
      <c r="AA71" s="1"/>
      <c r="AB71" s="1">
        <v>315</v>
      </c>
      <c r="AC71" s="1">
        <v>0</v>
      </c>
      <c r="AD71" s="1"/>
      <c r="AE71" s="1">
        <v>0</v>
      </c>
      <c r="AF71" s="1">
        <v>315</v>
      </c>
      <c r="AG71" s="1">
        <v>0</v>
      </c>
      <c r="AH71" s="1">
        <v>315</v>
      </c>
      <c r="AI71" s="1">
        <v>13</v>
      </c>
      <c r="AJ71" s="1">
        <v>6</v>
      </c>
      <c r="AK71" s="1">
        <v>24.23076923076923</v>
      </c>
      <c r="AL71" s="1"/>
      <c r="AM71" s="1">
        <v>88</v>
      </c>
      <c r="AN71" s="1">
        <v>0</v>
      </c>
      <c r="AO71" s="1">
        <v>0</v>
      </c>
      <c r="AP71" s="1">
        <v>88</v>
      </c>
      <c r="AQ71" s="1">
        <v>0</v>
      </c>
      <c r="AR71" s="1">
        <v>88</v>
      </c>
      <c r="AS71" s="1">
        <v>2</v>
      </c>
      <c r="AT71" s="1">
        <v>6</v>
      </c>
      <c r="AU71" s="1">
        <v>44</v>
      </c>
      <c r="AV71" s="1"/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2</v>
      </c>
      <c r="BD71" s="1">
        <v>7</v>
      </c>
      <c r="BE71" s="1">
        <v>0</v>
      </c>
      <c r="BF71" s="1"/>
      <c r="BG71" s="1">
        <v>168</v>
      </c>
      <c r="BH71" s="1">
        <v>0</v>
      </c>
      <c r="BI71" s="1">
        <v>0</v>
      </c>
      <c r="BJ71" s="1">
        <v>168</v>
      </c>
      <c r="BK71" s="1">
        <v>0</v>
      </c>
      <c r="BL71" s="1">
        <v>168</v>
      </c>
      <c r="BM71" s="1">
        <v>1</v>
      </c>
      <c r="BN71" s="1">
        <v>5</v>
      </c>
      <c r="BO71" s="1">
        <v>168</v>
      </c>
      <c r="BP71" s="1"/>
      <c r="BQ71" s="1">
        <v>692</v>
      </c>
      <c r="BR71" s="1">
        <v>0</v>
      </c>
      <c r="BS71" s="1">
        <v>0</v>
      </c>
      <c r="BT71" s="1">
        <v>692</v>
      </c>
      <c r="BU71" s="1">
        <v>0</v>
      </c>
      <c r="BV71" s="1">
        <v>692</v>
      </c>
      <c r="BW71" s="1">
        <v>3</v>
      </c>
      <c r="BX71" s="1">
        <v>5</v>
      </c>
      <c r="BY71" s="1">
        <v>230.66666666666666</v>
      </c>
      <c r="BZ71" s="1"/>
      <c r="CA71" s="1">
        <v>56</v>
      </c>
    </row>
    <row r="72" spans="1:79" x14ac:dyDescent="0.3">
      <c r="A72" s="2">
        <v>44561</v>
      </c>
      <c r="B72" s="1" t="s">
        <v>164</v>
      </c>
      <c r="C72" s="1" t="s">
        <v>165</v>
      </c>
      <c r="D72" s="1" t="s">
        <v>27</v>
      </c>
      <c r="E72" s="1"/>
      <c r="F72" s="1">
        <v>213</v>
      </c>
      <c r="G72" s="1">
        <v>0</v>
      </c>
      <c r="H72" s="1">
        <v>0</v>
      </c>
      <c r="I72" s="1">
        <v>0</v>
      </c>
      <c r="J72" s="1">
        <v>213</v>
      </c>
      <c r="K72" s="1">
        <v>0</v>
      </c>
      <c r="L72" s="1">
        <v>213</v>
      </c>
      <c r="M72" s="1">
        <v>7</v>
      </c>
      <c r="N72" s="1">
        <v>1</v>
      </c>
      <c r="O72" s="1">
        <v>30.428571428571427</v>
      </c>
      <c r="P72" s="1"/>
      <c r="Q72" s="1">
        <v>109</v>
      </c>
      <c r="R72" s="1">
        <v>0</v>
      </c>
      <c r="S72" s="1">
        <v>0</v>
      </c>
      <c r="T72" s="1">
        <v>0</v>
      </c>
      <c r="U72" s="1">
        <v>109</v>
      </c>
      <c r="V72" s="1">
        <v>0</v>
      </c>
      <c r="W72" s="1">
        <v>109</v>
      </c>
      <c r="X72" s="1">
        <v>2</v>
      </c>
      <c r="Y72" s="1">
        <v>2</v>
      </c>
      <c r="Z72" s="1">
        <v>54.5</v>
      </c>
      <c r="AA72" s="1"/>
      <c r="AB72" s="1">
        <v>491</v>
      </c>
      <c r="AC72" s="1">
        <v>0</v>
      </c>
      <c r="AD72" s="1"/>
      <c r="AE72" s="1">
        <v>0</v>
      </c>
      <c r="AF72" s="1">
        <v>491</v>
      </c>
      <c r="AG72" s="1">
        <v>0</v>
      </c>
      <c r="AH72" s="1">
        <v>491</v>
      </c>
      <c r="AI72" s="1">
        <v>3</v>
      </c>
      <c r="AJ72" s="1">
        <v>6</v>
      </c>
      <c r="AK72" s="1">
        <v>163.66666666666666</v>
      </c>
      <c r="AL72" s="1"/>
      <c r="AM72" s="1">
        <v>147</v>
      </c>
      <c r="AN72" s="1">
        <v>0</v>
      </c>
      <c r="AO72" s="1">
        <v>0</v>
      </c>
      <c r="AP72" s="1">
        <v>147</v>
      </c>
      <c r="AQ72" s="1">
        <v>0</v>
      </c>
      <c r="AR72" s="1">
        <v>147</v>
      </c>
      <c r="AS72" s="1">
        <v>1</v>
      </c>
      <c r="AT72" s="1">
        <v>6</v>
      </c>
      <c r="AU72" s="1">
        <v>147</v>
      </c>
      <c r="AV72" s="1"/>
      <c r="AW72" s="1">
        <v>1666</v>
      </c>
      <c r="AX72" s="1">
        <v>0</v>
      </c>
      <c r="AY72" s="1">
        <v>0</v>
      </c>
      <c r="AZ72" s="1">
        <v>1666</v>
      </c>
      <c r="BA72" s="1">
        <v>0</v>
      </c>
      <c r="BB72" s="1">
        <v>1666</v>
      </c>
      <c r="BC72" s="1">
        <v>1</v>
      </c>
      <c r="BD72" s="1">
        <v>7</v>
      </c>
      <c r="BE72" s="1">
        <v>1666</v>
      </c>
      <c r="BF72" s="1"/>
      <c r="BG72" s="1">
        <v>233</v>
      </c>
      <c r="BH72" s="1">
        <v>0</v>
      </c>
      <c r="BI72" s="1">
        <v>0</v>
      </c>
      <c r="BJ72" s="1">
        <v>233</v>
      </c>
      <c r="BK72" s="1">
        <v>0</v>
      </c>
      <c r="BL72" s="1">
        <v>233</v>
      </c>
      <c r="BM72" s="1">
        <v>1</v>
      </c>
      <c r="BN72" s="1">
        <v>5</v>
      </c>
      <c r="BO72" s="1">
        <v>233</v>
      </c>
      <c r="BP72" s="1"/>
      <c r="BQ72" s="1">
        <v>308</v>
      </c>
      <c r="BR72" s="1">
        <v>0</v>
      </c>
      <c r="BS72" s="1">
        <v>0</v>
      </c>
      <c r="BT72" s="1">
        <v>308</v>
      </c>
      <c r="BU72" s="1">
        <v>0</v>
      </c>
      <c r="BV72" s="1">
        <v>308</v>
      </c>
      <c r="BW72" s="1">
        <v>4</v>
      </c>
      <c r="BX72" s="1">
        <v>5</v>
      </c>
      <c r="BY72" s="1">
        <v>77</v>
      </c>
      <c r="BZ72" s="1"/>
      <c r="CA72" s="1">
        <v>-2384</v>
      </c>
    </row>
    <row r="73" spans="1:79" x14ac:dyDescent="0.3">
      <c r="A73" s="2">
        <v>44561</v>
      </c>
      <c r="B73" s="1" t="s">
        <v>166</v>
      </c>
      <c r="C73" s="1" t="s">
        <v>167</v>
      </c>
      <c r="D73" s="1" t="s">
        <v>27</v>
      </c>
      <c r="E73" s="1"/>
      <c r="F73" s="1">
        <v>471</v>
      </c>
      <c r="G73" s="1">
        <v>720</v>
      </c>
      <c r="H73" s="1">
        <v>0</v>
      </c>
      <c r="I73" s="1">
        <v>0</v>
      </c>
      <c r="J73" s="1">
        <v>1191</v>
      </c>
      <c r="K73" s="1">
        <v>0</v>
      </c>
      <c r="L73" s="1">
        <v>1191</v>
      </c>
      <c r="M73" s="1">
        <v>64</v>
      </c>
      <c r="N73" s="1">
        <v>1</v>
      </c>
      <c r="O73" s="1">
        <v>18.609375</v>
      </c>
      <c r="P73" s="1"/>
      <c r="Q73" s="1">
        <v>30</v>
      </c>
      <c r="R73" s="1">
        <v>0</v>
      </c>
      <c r="S73" s="1">
        <v>0</v>
      </c>
      <c r="T73" s="1">
        <v>0</v>
      </c>
      <c r="U73" s="1">
        <v>30</v>
      </c>
      <c r="V73" s="1">
        <v>0</v>
      </c>
      <c r="W73" s="1">
        <v>30</v>
      </c>
      <c r="X73" s="1">
        <v>1</v>
      </c>
      <c r="Y73" s="1">
        <v>2</v>
      </c>
      <c r="Z73" s="1">
        <v>30</v>
      </c>
      <c r="AA73" s="1"/>
      <c r="AB73" s="1">
        <v>5210</v>
      </c>
      <c r="AC73" s="1">
        <v>0</v>
      </c>
      <c r="AD73" s="1"/>
      <c r="AE73" s="1">
        <v>0</v>
      </c>
      <c r="AF73" s="1">
        <v>5210</v>
      </c>
      <c r="AG73" s="1">
        <v>0</v>
      </c>
      <c r="AH73" s="1">
        <v>5210</v>
      </c>
      <c r="AI73" s="1">
        <v>28</v>
      </c>
      <c r="AJ73" s="1">
        <v>6</v>
      </c>
      <c r="AK73" s="1">
        <v>186.07142857142858</v>
      </c>
      <c r="AL73" s="1"/>
      <c r="AM73" s="1">
        <v>396</v>
      </c>
      <c r="AN73" s="1">
        <v>520</v>
      </c>
      <c r="AO73" s="1">
        <v>0</v>
      </c>
      <c r="AP73" s="1">
        <v>916</v>
      </c>
      <c r="AQ73" s="1">
        <v>600</v>
      </c>
      <c r="AR73" s="1">
        <v>1516</v>
      </c>
      <c r="AS73" s="1">
        <v>30</v>
      </c>
      <c r="AT73" s="1">
        <v>6</v>
      </c>
      <c r="AU73" s="1">
        <v>50.533333333333331</v>
      </c>
      <c r="AV73" s="1"/>
      <c r="AW73" s="1">
        <v>0</v>
      </c>
      <c r="AX73" s="1">
        <v>220</v>
      </c>
      <c r="AY73" s="1">
        <v>0</v>
      </c>
      <c r="AZ73" s="1">
        <v>220</v>
      </c>
      <c r="BA73" s="1">
        <v>0</v>
      </c>
      <c r="BB73" s="1">
        <v>220</v>
      </c>
      <c r="BC73" s="1">
        <v>2</v>
      </c>
      <c r="BD73" s="1">
        <v>7</v>
      </c>
      <c r="BE73" s="1">
        <v>110</v>
      </c>
      <c r="BF73" s="1"/>
      <c r="BG73" s="1">
        <v>215</v>
      </c>
      <c r="BH73" s="1">
        <v>1500</v>
      </c>
      <c r="BI73" s="1">
        <v>0</v>
      </c>
      <c r="BJ73" s="1">
        <v>1715</v>
      </c>
      <c r="BK73" s="1">
        <v>0</v>
      </c>
      <c r="BL73" s="1">
        <v>1715</v>
      </c>
      <c r="BM73" s="1">
        <v>6</v>
      </c>
      <c r="BN73" s="1">
        <v>5</v>
      </c>
      <c r="BO73" s="1">
        <v>285.83333333333331</v>
      </c>
      <c r="BP73" s="1"/>
      <c r="BQ73" s="1">
        <v>138</v>
      </c>
      <c r="BR73" s="1">
        <v>250</v>
      </c>
      <c r="BS73" s="1">
        <v>0</v>
      </c>
      <c r="BT73" s="1">
        <v>388</v>
      </c>
      <c r="BU73" s="1">
        <v>0</v>
      </c>
      <c r="BV73" s="1">
        <v>388</v>
      </c>
      <c r="BW73" s="1">
        <v>10</v>
      </c>
      <c r="BX73" s="1">
        <v>5</v>
      </c>
      <c r="BY73" s="1">
        <v>38.799999999999997</v>
      </c>
      <c r="BZ73" s="1"/>
      <c r="CA73" s="1">
        <v>-8500</v>
      </c>
    </row>
    <row r="74" spans="1:79" x14ac:dyDescent="0.3">
      <c r="A74" s="2">
        <v>44561</v>
      </c>
      <c r="B74" s="1" t="s">
        <v>168</v>
      </c>
      <c r="C74" s="1" t="s">
        <v>169</v>
      </c>
      <c r="D74" s="1" t="s">
        <v>27</v>
      </c>
      <c r="E74" s="1"/>
      <c r="F74" s="1">
        <v>384</v>
      </c>
      <c r="G74" s="1">
        <v>0</v>
      </c>
      <c r="H74" s="1">
        <v>0</v>
      </c>
      <c r="I74" s="1">
        <v>0</v>
      </c>
      <c r="J74" s="1">
        <v>384</v>
      </c>
      <c r="K74" s="1">
        <v>0</v>
      </c>
      <c r="L74" s="1">
        <v>384</v>
      </c>
      <c r="M74" s="1">
        <v>3</v>
      </c>
      <c r="N74" s="1">
        <v>1</v>
      </c>
      <c r="O74" s="1">
        <v>128</v>
      </c>
      <c r="P74" s="1"/>
      <c r="Q74" s="1">
        <v>237</v>
      </c>
      <c r="R74" s="1">
        <v>0</v>
      </c>
      <c r="S74" s="1">
        <v>0</v>
      </c>
      <c r="T74" s="1">
        <v>0</v>
      </c>
      <c r="U74" s="1">
        <v>237</v>
      </c>
      <c r="V74" s="1">
        <v>0</v>
      </c>
      <c r="W74" s="1">
        <v>237</v>
      </c>
      <c r="X74" s="1">
        <v>1</v>
      </c>
      <c r="Y74" s="1">
        <v>2</v>
      </c>
      <c r="Z74" s="1">
        <v>237</v>
      </c>
      <c r="AA74" s="1"/>
      <c r="AB74" s="1">
        <v>548</v>
      </c>
      <c r="AC74" s="1">
        <v>0</v>
      </c>
      <c r="AD74" s="1"/>
      <c r="AE74" s="1">
        <v>0</v>
      </c>
      <c r="AF74" s="1">
        <v>548</v>
      </c>
      <c r="AG74" s="1">
        <v>0</v>
      </c>
      <c r="AH74" s="1">
        <v>548</v>
      </c>
      <c r="AI74" s="1">
        <v>4</v>
      </c>
      <c r="AJ74" s="1">
        <v>6</v>
      </c>
      <c r="AK74" s="1">
        <v>137</v>
      </c>
      <c r="AL74" s="1"/>
      <c r="AM74" s="1">
        <v>264</v>
      </c>
      <c r="AN74" s="1">
        <v>710</v>
      </c>
      <c r="AO74" s="1">
        <v>0</v>
      </c>
      <c r="AP74" s="1">
        <v>974</v>
      </c>
      <c r="AQ74" s="1">
        <v>0</v>
      </c>
      <c r="AR74" s="1">
        <v>974</v>
      </c>
      <c r="AS74" s="1">
        <v>4</v>
      </c>
      <c r="AT74" s="1">
        <v>6</v>
      </c>
      <c r="AU74" s="1">
        <v>243.5</v>
      </c>
      <c r="AV74" s="1"/>
      <c r="AW74" s="1">
        <v>171</v>
      </c>
      <c r="AX74" s="1">
        <v>30</v>
      </c>
      <c r="AY74" s="1">
        <v>0</v>
      </c>
      <c r="AZ74" s="1">
        <v>201</v>
      </c>
      <c r="BA74" s="1">
        <v>0</v>
      </c>
      <c r="BB74" s="1">
        <v>201</v>
      </c>
      <c r="BC74" s="1">
        <v>1</v>
      </c>
      <c r="BD74" s="1">
        <v>7</v>
      </c>
      <c r="BE74" s="1">
        <v>201</v>
      </c>
      <c r="BF74" s="1"/>
      <c r="BG74" s="1">
        <v>565</v>
      </c>
      <c r="BH74" s="1">
        <v>380</v>
      </c>
      <c r="BI74" s="1">
        <v>0</v>
      </c>
      <c r="BJ74" s="1">
        <v>945</v>
      </c>
      <c r="BK74" s="1">
        <v>0</v>
      </c>
      <c r="BL74" s="1">
        <v>945</v>
      </c>
      <c r="BM74" s="1">
        <v>0</v>
      </c>
      <c r="BN74" s="1">
        <v>5</v>
      </c>
      <c r="BO74" s="1">
        <v>0</v>
      </c>
      <c r="BP74" s="1"/>
      <c r="BQ74" s="1">
        <v>118</v>
      </c>
      <c r="BR74" s="1">
        <v>250</v>
      </c>
      <c r="BS74" s="1">
        <v>0</v>
      </c>
      <c r="BT74" s="1">
        <v>368</v>
      </c>
      <c r="BU74" s="1">
        <v>0</v>
      </c>
      <c r="BV74" s="1">
        <v>368</v>
      </c>
      <c r="BW74" s="1">
        <v>2</v>
      </c>
      <c r="BX74" s="1">
        <v>5</v>
      </c>
      <c r="BY74" s="1">
        <v>184</v>
      </c>
      <c r="BZ74" s="1"/>
      <c r="CA74" s="1">
        <v>1500</v>
      </c>
    </row>
    <row r="75" spans="1:79" x14ac:dyDescent="0.3">
      <c r="A75" s="2">
        <v>44561</v>
      </c>
      <c r="B75" s="1" t="s">
        <v>170</v>
      </c>
      <c r="C75" s="1" t="s">
        <v>171</v>
      </c>
      <c r="D75" s="1" t="s">
        <v>27</v>
      </c>
      <c r="E75" s="1"/>
      <c r="F75" s="1">
        <v>75</v>
      </c>
      <c r="G75" s="1">
        <v>0</v>
      </c>
      <c r="H75" s="1">
        <v>0</v>
      </c>
      <c r="I75" s="1">
        <v>0</v>
      </c>
      <c r="J75" s="1">
        <v>75</v>
      </c>
      <c r="K75" s="1">
        <v>0</v>
      </c>
      <c r="L75" s="1">
        <v>75</v>
      </c>
      <c r="M75" s="1">
        <v>2</v>
      </c>
      <c r="N75" s="1">
        <v>1</v>
      </c>
      <c r="O75" s="1">
        <v>37.5</v>
      </c>
      <c r="P75" s="1"/>
      <c r="Q75" s="1">
        <v>117</v>
      </c>
      <c r="R75" s="1">
        <v>0</v>
      </c>
      <c r="S75" s="1">
        <v>0</v>
      </c>
      <c r="T75" s="1">
        <v>0</v>
      </c>
      <c r="U75" s="1">
        <v>117</v>
      </c>
      <c r="V75" s="1">
        <v>0</v>
      </c>
      <c r="W75" s="1">
        <v>117</v>
      </c>
      <c r="X75" s="1">
        <v>0</v>
      </c>
      <c r="Y75" s="1">
        <v>2</v>
      </c>
      <c r="Z75" s="1">
        <v>0</v>
      </c>
      <c r="AA75" s="1"/>
      <c r="AB75" s="1">
        <v>177</v>
      </c>
      <c r="AC75" s="1">
        <v>0</v>
      </c>
      <c r="AD75" s="1"/>
      <c r="AE75" s="1">
        <v>0</v>
      </c>
      <c r="AF75" s="1">
        <v>177</v>
      </c>
      <c r="AG75" s="1">
        <v>0</v>
      </c>
      <c r="AH75" s="1">
        <v>177</v>
      </c>
      <c r="AI75" s="1">
        <v>4</v>
      </c>
      <c r="AJ75" s="1">
        <v>6</v>
      </c>
      <c r="AK75" s="1">
        <v>44.25</v>
      </c>
      <c r="AL75" s="1"/>
      <c r="AM75" s="1">
        <v>916</v>
      </c>
      <c r="AN75" s="1">
        <v>0</v>
      </c>
      <c r="AO75" s="1">
        <v>0</v>
      </c>
      <c r="AP75" s="1">
        <v>916</v>
      </c>
      <c r="AQ75" s="1">
        <v>0</v>
      </c>
      <c r="AR75" s="1">
        <v>916</v>
      </c>
      <c r="AS75" s="1">
        <v>2</v>
      </c>
      <c r="AT75" s="1">
        <v>6</v>
      </c>
      <c r="AU75" s="1">
        <v>458</v>
      </c>
      <c r="AV75" s="1"/>
      <c r="AW75" s="1">
        <v>91</v>
      </c>
      <c r="AX75" s="1">
        <v>0</v>
      </c>
      <c r="AY75" s="1">
        <v>0</v>
      </c>
      <c r="AZ75" s="1">
        <v>91</v>
      </c>
      <c r="BA75" s="1">
        <v>0</v>
      </c>
      <c r="BB75" s="1">
        <v>91</v>
      </c>
      <c r="BC75" s="1">
        <v>3</v>
      </c>
      <c r="BD75" s="1">
        <v>7</v>
      </c>
      <c r="BE75" s="1">
        <v>30.333333333333332</v>
      </c>
      <c r="BF75" s="1"/>
      <c r="BG75" s="1">
        <v>401</v>
      </c>
      <c r="BH75" s="1">
        <v>0</v>
      </c>
      <c r="BI75" s="1">
        <v>0</v>
      </c>
      <c r="BJ75" s="1">
        <v>401</v>
      </c>
      <c r="BK75" s="1">
        <v>0</v>
      </c>
      <c r="BL75" s="1">
        <v>401</v>
      </c>
      <c r="BM75" s="1">
        <v>1</v>
      </c>
      <c r="BN75" s="1">
        <v>5</v>
      </c>
      <c r="BO75" s="1">
        <v>401</v>
      </c>
      <c r="BP75" s="1"/>
      <c r="BQ75" s="1">
        <v>769</v>
      </c>
      <c r="BR75" s="1">
        <v>0</v>
      </c>
      <c r="BS75" s="1">
        <v>0</v>
      </c>
      <c r="BT75" s="1">
        <v>769</v>
      </c>
      <c r="BU75" s="1">
        <v>0</v>
      </c>
      <c r="BV75" s="1">
        <v>769</v>
      </c>
      <c r="BW75" s="1">
        <v>2</v>
      </c>
      <c r="BX75" s="1">
        <v>5</v>
      </c>
      <c r="BY75" s="1">
        <v>384.5</v>
      </c>
      <c r="BZ75" s="1"/>
      <c r="CA75" s="1">
        <v>4200</v>
      </c>
    </row>
    <row r="76" spans="1:79" x14ac:dyDescent="0.3">
      <c r="A76" s="2">
        <v>44561</v>
      </c>
      <c r="B76" s="1" t="s">
        <v>172</v>
      </c>
      <c r="C76" s="1" t="s">
        <v>173</v>
      </c>
      <c r="D76" s="1" t="s">
        <v>27</v>
      </c>
      <c r="E76" s="1"/>
      <c r="F76" s="1">
        <v>330</v>
      </c>
      <c r="G76" s="1">
        <v>0</v>
      </c>
      <c r="H76" s="1">
        <v>0</v>
      </c>
      <c r="I76" s="1">
        <v>0</v>
      </c>
      <c r="J76" s="1">
        <v>330</v>
      </c>
      <c r="K76" s="1">
        <v>0</v>
      </c>
      <c r="L76" s="1">
        <v>330</v>
      </c>
      <c r="M76" s="1">
        <v>6</v>
      </c>
      <c r="N76" s="1">
        <v>1</v>
      </c>
      <c r="O76" s="1">
        <v>55</v>
      </c>
      <c r="P76" s="1"/>
      <c r="Q76" s="1">
        <v>196</v>
      </c>
      <c r="R76" s="1">
        <v>0</v>
      </c>
      <c r="S76" s="1">
        <v>0</v>
      </c>
      <c r="T76" s="1">
        <v>0</v>
      </c>
      <c r="U76" s="1">
        <v>196</v>
      </c>
      <c r="V76" s="1">
        <v>0</v>
      </c>
      <c r="W76" s="1">
        <v>196</v>
      </c>
      <c r="X76" s="1">
        <v>2</v>
      </c>
      <c r="Y76" s="1">
        <v>2</v>
      </c>
      <c r="Z76" s="1">
        <v>98</v>
      </c>
      <c r="AA76" s="1"/>
      <c r="AB76" s="1">
        <v>1482</v>
      </c>
      <c r="AC76" s="1">
        <v>0</v>
      </c>
      <c r="AD76" s="1"/>
      <c r="AE76" s="1">
        <v>0</v>
      </c>
      <c r="AF76" s="1">
        <v>1482</v>
      </c>
      <c r="AG76" s="1">
        <v>0</v>
      </c>
      <c r="AH76" s="1">
        <v>1482</v>
      </c>
      <c r="AI76" s="1">
        <v>2</v>
      </c>
      <c r="AJ76" s="1">
        <v>6</v>
      </c>
      <c r="AK76" s="1">
        <v>741</v>
      </c>
      <c r="AL76" s="1"/>
      <c r="AM76" s="1">
        <v>874</v>
      </c>
      <c r="AN76" s="1">
        <v>0</v>
      </c>
      <c r="AO76" s="1">
        <v>0</v>
      </c>
      <c r="AP76" s="1">
        <v>874</v>
      </c>
      <c r="AQ76" s="1">
        <v>0</v>
      </c>
      <c r="AR76" s="1">
        <v>874</v>
      </c>
      <c r="AS76" s="1">
        <v>10</v>
      </c>
      <c r="AT76" s="1">
        <v>6</v>
      </c>
      <c r="AU76" s="1">
        <v>87.4</v>
      </c>
      <c r="AV76" s="1"/>
      <c r="AW76" s="1">
        <v>113</v>
      </c>
      <c r="AX76" s="1">
        <v>15</v>
      </c>
      <c r="AY76" s="1">
        <v>0</v>
      </c>
      <c r="AZ76" s="1">
        <v>128</v>
      </c>
      <c r="BA76" s="1">
        <v>0</v>
      </c>
      <c r="BB76" s="1">
        <v>128</v>
      </c>
      <c r="BC76" s="1">
        <v>1</v>
      </c>
      <c r="BD76" s="1">
        <v>7</v>
      </c>
      <c r="BE76" s="1">
        <v>128</v>
      </c>
      <c r="BF76" s="1"/>
      <c r="BG76" s="1">
        <v>511</v>
      </c>
      <c r="BH76" s="1">
        <v>0</v>
      </c>
      <c r="BI76" s="1">
        <v>0</v>
      </c>
      <c r="BJ76" s="1">
        <v>511</v>
      </c>
      <c r="BK76" s="1">
        <v>0</v>
      </c>
      <c r="BL76" s="1">
        <v>511</v>
      </c>
      <c r="BM76" s="1">
        <v>2</v>
      </c>
      <c r="BN76" s="1">
        <v>5</v>
      </c>
      <c r="BO76" s="1">
        <v>255.5</v>
      </c>
      <c r="BP76" s="1"/>
      <c r="BQ76" s="1">
        <v>1803</v>
      </c>
      <c r="BR76" s="1">
        <v>0</v>
      </c>
      <c r="BS76" s="1">
        <v>0</v>
      </c>
      <c r="BT76" s="1">
        <v>1803</v>
      </c>
      <c r="BU76" s="1">
        <v>0</v>
      </c>
      <c r="BV76" s="1">
        <v>1803</v>
      </c>
      <c r="BW76" s="1">
        <v>10</v>
      </c>
      <c r="BX76" s="1">
        <v>5</v>
      </c>
      <c r="BY76" s="1">
        <v>180.3</v>
      </c>
      <c r="BZ76" s="1"/>
      <c r="CA76" s="1">
        <v>570</v>
      </c>
    </row>
    <row r="77" spans="1:79" x14ac:dyDescent="0.3">
      <c r="A77" s="2">
        <v>44561</v>
      </c>
      <c r="B77" s="1" t="s">
        <v>174</v>
      </c>
      <c r="C77" s="1" t="s">
        <v>175</v>
      </c>
      <c r="D77" s="1" t="s">
        <v>27</v>
      </c>
      <c r="E77" s="1"/>
      <c r="F77" s="1">
        <v>251</v>
      </c>
      <c r="G77" s="1">
        <v>0</v>
      </c>
      <c r="H77" s="1">
        <v>0</v>
      </c>
      <c r="I77" s="1">
        <v>0</v>
      </c>
      <c r="J77" s="1">
        <v>251</v>
      </c>
      <c r="K77" s="1">
        <v>0</v>
      </c>
      <c r="L77" s="1">
        <v>251</v>
      </c>
      <c r="M77" s="1">
        <v>2</v>
      </c>
      <c r="N77" s="1">
        <v>1</v>
      </c>
      <c r="O77" s="1">
        <v>125.5</v>
      </c>
      <c r="P77" s="1"/>
      <c r="Q77" s="1">
        <v>63</v>
      </c>
      <c r="R77" s="1">
        <v>0</v>
      </c>
      <c r="S77" s="1">
        <v>0</v>
      </c>
      <c r="T77" s="1">
        <v>0</v>
      </c>
      <c r="U77" s="1">
        <v>63</v>
      </c>
      <c r="V77" s="1">
        <v>0</v>
      </c>
      <c r="W77" s="1">
        <v>63</v>
      </c>
      <c r="X77" s="1">
        <v>0</v>
      </c>
      <c r="Y77" s="1">
        <v>2</v>
      </c>
      <c r="Z77" s="1">
        <v>0</v>
      </c>
      <c r="AA77" s="1"/>
      <c r="AB77" s="1">
        <v>1529</v>
      </c>
      <c r="AC77" s="1">
        <v>0</v>
      </c>
      <c r="AD77" s="1"/>
      <c r="AE77" s="1">
        <v>0</v>
      </c>
      <c r="AF77" s="1">
        <v>1529</v>
      </c>
      <c r="AG77" s="1">
        <v>0</v>
      </c>
      <c r="AH77" s="1">
        <v>1529</v>
      </c>
      <c r="AI77" s="1">
        <v>3</v>
      </c>
      <c r="AJ77" s="1">
        <v>6</v>
      </c>
      <c r="AK77" s="1">
        <v>509.66666666666669</v>
      </c>
      <c r="AL77" s="1"/>
      <c r="AM77" s="1">
        <v>750</v>
      </c>
      <c r="AN77" s="1">
        <v>710</v>
      </c>
      <c r="AO77" s="1">
        <v>0</v>
      </c>
      <c r="AP77" s="1">
        <v>1460</v>
      </c>
      <c r="AQ77" s="1">
        <v>0</v>
      </c>
      <c r="AR77" s="1">
        <v>1460</v>
      </c>
      <c r="AS77" s="1">
        <v>2</v>
      </c>
      <c r="AT77" s="1">
        <v>6</v>
      </c>
      <c r="AU77" s="1">
        <v>730</v>
      </c>
      <c r="AV77" s="1"/>
      <c r="AW77" s="1">
        <v>122</v>
      </c>
      <c r="AX77" s="1">
        <v>235</v>
      </c>
      <c r="AY77" s="1">
        <v>0</v>
      </c>
      <c r="AZ77" s="1">
        <v>357</v>
      </c>
      <c r="BA77" s="1">
        <v>0</v>
      </c>
      <c r="BB77" s="1">
        <v>357</v>
      </c>
      <c r="BC77" s="1">
        <v>1</v>
      </c>
      <c r="BD77" s="1">
        <v>7</v>
      </c>
      <c r="BE77" s="1">
        <v>357</v>
      </c>
      <c r="BF77" s="1"/>
      <c r="BG77" s="1">
        <v>218</v>
      </c>
      <c r="BH77" s="1">
        <v>240</v>
      </c>
      <c r="BI77" s="1">
        <v>0</v>
      </c>
      <c r="BJ77" s="1">
        <v>458</v>
      </c>
      <c r="BK77" s="1">
        <v>0</v>
      </c>
      <c r="BL77" s="1">
        <v>458</v>
      </c>
      <c r="BM77" s="1">
        <v>0</v>
      </c>
      <c r="BN77" s="1">
        <v>5</v>
      </c>
      <c r="BO77" s="1">
        <v>0</v>
      </c>
      <c r="BP77" s="1"/>
      <c r="BQ77" s="1">
        <v>51</v>
      </c>
      <c r="BR77" s="1">
        <v>240</v>
      </c>
      <c r="BS77" s="1">
        <v>0</v>
      </c>
      <c r="BT77" s="1">
        <v>291</v>
      </c>
      <c r="BU77" s="1">
        <v>0</v>
      </c>
      <c r="BV77" s="1">
        <v>291</v>
      </c>
      <c r="BW77" s="1">
        <v>2</v>
      </c>
      <c r="BX77" s="1">
        <v>5</v>
      </c>
      <c r="BY77" s="1">
        <v>145.5</v>
      </c>
      <c r="BZ77" s="1"/>
      <c r="CA77" s="1">
        <v>367</v>
      </c>
    </row>
    <row r="78" spans="1:79" x14ac:dyDescent="0.3">
      <c r="A78" s="2">
        <v>44561</v>
      </c>
      <c r="B78" s="1" t="s">
        <v>176</v>
      </c>
      <c r="C78" s="1" t="s">
        <v>177</v>
      </c>
      <c r="D78" s="1" t="s">
        <v>27</v>
      </c>
      <c r="E78" s="1"/>
      <c r="F78" s="1">
        <v>844</v>
      </c>
      <c r="G78" s="1">
        <v>0</v>
      </c>
      <c r="H78" s="1">
        <v>0</v>
      </c>
      <c r="I78" s="1">
        <v>0</v>
      </c>
      <c r="J78" s="1">
        <v>844</v>
      </c>
      <c r="K78" s="1">
        <v>0</v>
      </c>
      <c r="L78" s="1">
        <v>844</v>
      </c>
      <c r="M78" s="1">
        <v>38</v>
      </c>
      <c r="N78" s="1">
        <v>1</v>
      </c>
      <c r="O78" s="1">
        <v>22.210526315789473</v>
      </c>
      <c r="P78" s="1"/>
      <c r="Q78" s="1">
        <v>618</v>
      </c>
      <c r="R78" s="1">
        <v>0</v>
      </c>
      <c r="S78" s="1">
        <v>0</v>
      </c>
      <c r="T78" s="1">
        <v>0</v>
      </c>
      <c r="U78" s="1">
        <v>618</v>
      </c>
      <c r="V78" s="1">
        <v>0</v>
      </c>
      <c r="W78" s="1">
        <v>618</v>
      </c>
      <c r="X78" s="1">
        <v>19</v>
      </c>
      <c r="Y78" s="1">
        <v>2</v>
      </c>
      <c r="Z78" s="1">
        <v>32.526315789473685</v>
      </c>
      <c r="AA78" s="1"/>
      <c r="AB78" s="1">
        <v>2168</v>
      </c>
      <c r="AC78" s="1">
        <v>0</v>
      </c>
      <c r="AD78" s="1"/>
      <c r="AE78" s="1">
        <v>0</v>
      </c>
      <c r="AF78" s="1">
        <v>2168</v>
      </c>
      <c r="AG78" s="1">
        <v>400</v>
      </c>
      <c r="AH78" s="1">
        <v>2568</v>
      </c>
      <c r="AI78" s="1">
        <v>95</v>
      </c>
      <c r="AJ78" s="1">
        <v>6</v>
      </c>
      <c r="AK78" s="1">
        <v>27.03157894736842</v>
      </c>
      <c r="AL78" s="1"/>
      <c r="AM78" s="1">
        <v>2299</v>
      </c>
      <c r="AN78" s="1">
        <v>0</v>
      </c>
      <c r="AO78" s="1">
        <v>0</v>
      </c>
      <c r="AP78" s="1">
        <v>2299</v>
      </c>
      <c r="AQ78" s="1">
        <v>0</v>
      </c>
      <c r="AR78" s="1">
        <v>2299</v>
      </c>
      <c r="AS78" s="1">
        <v>81</v>
      </c>
      <c r="AT78" s="1">
        <v>6</v>
      </c>
      <c r="AU78" s="1">
        <v>28.382716049382715</v>
      </c>
      <c r="AV78" s="1"/>
      <c r="AW78" s="1">
        <v>734</v>
      </c>
      <c r="AX78" s="1">
        <v>0</v>
      </c>
      <c r="AY78" s="1">
        <v>0</v>
      </c>
      <c r="AZ78" s="1">
        <v>734</v>
      </c>
      <c r="BA78" s="1">
        <v>400</v>
      </c>
      <c r="BB78" s="1">
        <v>1134</v>
      </c>
      <c r="BC78" s="1">
        <v>64</v>
      </c>
      <c r="BD78" s="1">
        <v>7</v>
      </c>
      <c r="BE78" s="1">
        <v>17.71875</v>
      </c>
      <c r="BF78" s="1"/>
      <c r="BG78" s="1">
        <v>913</v>
      </c>
      <c r="BH78" s="1">
        <v>0</v>
      </c>
      <c r="BI78" s="1">
        <v>0</v>
      </c>
      <c r="BJ78" s="1">
        <v>913</v>
      </c>
      <c r="BK78" s="1">
        <v>0</v>
      </c>
      <c r="BL78" s="1">
        <v>913</v>
      </c>
      <c r="BM78" s="1">
        <v>25</v>
      </c>
      <c r="BN78" s="1">
        <v>5</v>
      </c>
      <c r="BO78" s="1">
        <v>36.520000000000003</v>
      </c>
      <c r="BP78" s="1"/>
      <c r="BQ78" s="1">
        <v>876</v>
      </c>
      <c r="BR78" s="1">
        <v>0</v>
      </c>
      <c r="BS78" s="1">
        <v>0</v>
      </c>
      <c r="BT78" s="1">
        <v>876</v>
      </c>
      <c r="BU78" s="1">
        <v>0</v>
      </c>
      <c r="BV78" s="1">
        <v>876</v>
      </c>
      <c r="BW78" s="1">
        <v>22</v>
      </c>
      <c r="BX78" s="1">
        <v>5</v>
      </c>
      <c r="BY78" s="1">
        <v>39.81818181818182</v>
      </c>
      <c r="BZ78" s="1"/>
      <c r="CA78" s="1">
        <v>0</v>
      </c>
    </row>
    <row r="79" spans="1:79" x14ac:dyDescent="0.3">
      <c r="A79" s="2">
        <v>44561</v>
      </c>
      <c r="B79" s="1"/>
      <c r="C79" s="1"/>
      <c r="D79" s="1"/>
      <c r="E79" s="1"/>
      <c r="F79" s="1">
        <v>0</v>
      </c>
      <c r="G79" s="1">
        <v>0</v>
      </c>
      <c r="H79" s="1"/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/>
      <c r="O79" s="1"/>
      <c r="P79" s="1"/>
      <c r="Q79" s="1">
        <v>0</v>
      </c>
      <c r="R79" s="1">
        <v>0</v>
      </c>
      <c r="S79" s="1"/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  <c r="Z79" s="1"/>
      <c r="AA79" s="1"/>
      <c r="AB79" s="1">
        <v>0</v>
      </c>
      <c r="AC79" s="1">
        <v>0</v>
      </c>
      <c r="AD79" s="1"/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/>
      <c r="AK79" s="1"/>
      <c r="AL79" s="1"/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/>
      <c r="AU79" s="1"/>
      <c r="AV79" s="1"/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/>
      <c r="BE79" s="1"/>
      <c r="BF79" s="1"/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/>
      <c r="BO79" s="1"/>
      <c r="BP79" s="1"/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/>
      <c r="BY79" s="1"/>
      <c r="BZ79" s="1"/>
      <c r="CA79" s="1">
        <v>0</v>
      </c>
    </row>
    <row r="80" spans="1:79" x14ac:dyDescent="0.3">
      <c r="A80" s="2">
        <v>44561</v>
      </c>
      <c r="B80" s="1" t="s">
        <v>178</v>
      </c>
      <c r="C80" s="1" t="s">
        <v>179</v>
      </c>
      <c r="D80" s="1" t="s">
        <v>27</v>
      </c>
      <c r="E80" s="1"/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/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2</v>
      </c>
      <c r="Z80" s="1">
        <v>0</v>
      </c>
      <c r="AA80" s="1"/>
      <c r="AB80" s="1">
        <v>0</v>
      </c>
      <c r="AC80" s="1">
        <v>0</v>
      </c>
      <c r="AD80" s="1"/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6</v>
      </c>
      <c r="AK80" s="1">
        <v>0</v>
      </c>
      <c r="AL80" s="1"/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6</v>
      </c>
      <c r="AU80" s="1">
        <v>0</v>
      </c>
      <c r="AV80" s="1"/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7</v>
      </c>
      <c r="BE80" s="1">
        <v>0</v>
      </c>
      <c r="BF80" s="1"/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5</v>
      </c>
      <c r="BO80" s="1">
        <v>0</v>
      </c>
      <c r="BP80" s="1"/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5</v>
      </c>
      <c r="BY80" s="1">
        <v>0</v>
      </c>
      <c r="BZ80" s="1"/>
      <c r="CA80" s="1">
        <v>0</v>
      </c>
    </row>
    <row r="81" spans="1:79" x14ac:dyDescent="0.3">
      <c r="A81" s="2">
        <v>44561</v>
      </c>
      <c r="B81" s="1" t="s">
        <v>180</v>
      </c>
      <c r="C81" s="1" t="s">
        <v>181</v>
      </c>
      <c r="D81" s="1" t="s">
        <v>27</v>
      </c>
      <c r="E81" s="1"/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/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2</v>
      </c>
      <c r="Z81" s="1">
        <v>0</v>
      </c>
      <c r="AA81" s="1"/>
      <c r="AB81" s="1">
        <v>0</v>
      </c>
      <c r="AC81" s="1">
        <v>0</v>
      </c>
      <c r="AD81" s="1"/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6</v>
      </c>
      <c r="AK81" s="1">
        <v>0</v>
      </c>
      <c r="AL81" s="1"/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6</v>
      </c>
      <c r="AU81" s="1">
        <v>0</v>
      </c>
      <c r="AV81" s="1"/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7</v>
      </c>
      <c r="BE81" s="1">
        <v>0</v>
      </c>
      <c r="BF81" s="1"/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5</v>
      </c>
      <c r="BO81" s="1">
        <v>0</v>
      </c>
      <c r="BP81" s="1"/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5</v>
      </c>
      <c r="BY81" s="1">
        <v>0</v>
      </c>
      <c r="BZ81" s="1"/>
      <c r="CA81" s="1">
        <v>0</v>
      </c>
    </row>
    <row r="82" spans="1:79" x14ac:dyDescent="0.3">
      <c r="A82" s="2">
        <v>44561</v>
      </c>
      <c r="B82" s="1" t="s">
        <v>182</v>
      </c>
      <c r="C82" s="1" t="s">
        <v>183</v>
      </c>
      <c r="D82" s="1" t="s">
        <v>27</v>
      </c>
      <c r="E82" s="1"/>
      <c r="F82" s="1">
        <v>855</v>
      </c>
      <c r="G82" s="1">
        <v>0</v>
      </c>
      <c r="H82" s="1">
        <v>0</v>
      </c>
      <c r="I82" s="1">
        <v>0</v>
      </c>
      <c r="J82" s="1">
        <v>855</v>
      </c>
      <c r="K82" s="1">
        <v>0</v>
      </c>
      <c r="L82" s="1">
        <v>855</v>
      </c>
      <c r="M82" s="1">
        <v>11</v>
      </c>
      <c r="N82" s="1">
        <v>1</v>
      </c>
      <c r="O82" s="1">
        <v>77.727272727272734</v>
      </c>
      <c r="P82" s="1"/>
      <c r="Q82" s="1">
        <v>229</v>
      </c>
      <c r="R82" s="1">
        <v>0</v>
      </c>
      <c r="S82" s="1">
        <v>0</v>
      </c>
      <c r="T82" s="1">
        <v>0</v>
      </c>
      <c r="U82" s="1">
        <v>229</v>
      </c>
      <c r="V82" s="1">
        <v>0</v>
      </c>
      <c r="W82" s="1">
        <v>229</v>
      </c>
      <c r="X82" s="1">
        <v>4</v>
      </c>
      <c r="Y82" s="1">
        <v>2</v>
      </c>
      <c r="Z82" s="1">
        <v>57.25</v>
      </c>
      <c r="AA82" s="1"/>
      <c r="AB82" s="1">
        <v>6158</v>
      </c>
      <c r="AC82" s="1">
        <v>0</v>
      </c>
      <c r="AD82" s="1"/>
      <c r="AE82" s="1">
        <v>0</v>
      </c>
      <c r="AF82" s="1">
        <v>6158</v>
      </c>
      <c r="AG82" s="1">
        <v>0</v>
      </c>
      <c r="AH82" s="1">
        <v>6158</v>
      </c>
      <c r="AI82" s="1">
        <v>61</v>
      </c>
      <c r="AJ82" s="1">
        <v>6</v>
      </c>
      <c r="AK82" s="1">
        <v>100.95081967213115</v>
      </c>
      <c r="AL82" s="1"/>
      <c r="AM82" s="1">
        <v>1448</v>
      </c>
      <c r="AN82" s="1">
        <v>0</v>
      </c>
      <c r="AO82" s="1">
        <v>0</v>
      </c>
      <c r="AP82" s="1">
        <v>1448</v>
      </c>
      <c r="AQ82" s="1">
        <v>0</v>
      </c>
      <c r="AR82" s="1">
        <v>1448</v>
      </c>
      <c r="AS82" s="1">
        <v>17</v>
      </c>
      <c r="AT82" s="1">
        <v>6</v>
      </c>
      <c r="AU82" s="1">
        <v>85.17647058823529</v>
      </c>
      <c r="AV82" s="1"/>
      <c r="AW82" s="1">
        <v>728</v>
      </c>
      <c r="AX82" s="1">
        <v>0</v>
      </c>
      <c r="AY82" s="1">
        <v>0</v>
      </c>
      <c r="AZ82" s="1">
        <v>728</v>
      </c>
      <c r="BA82" s="1">
        <v>0</v>
      </c>
      <c r="BB82" s="1">
        <v>728</v>
      </c>
      <c r="BC82" s="1">
        <v>10</v>
      </c>
      <c r="BD82" s="1">
        <v>7</v>
      </c>
      <c r="BE82" s="1">
        <v>72.8</v>
      </c>
      <c r="BF82" s="1"/>
      <c r="BG82" s="1">
        <v>813</v>
      </c>
      <c r="BH82" s="1">
        <v>0</v>
      </c>
      <c r="BI82" s="1">
        <v>0</v>
      </c>
      <c r="BJ82" s="1">
        <v>813</v>
      </c>
      <c r="BK82" s="1">
        <v>0</v>
      </c>
      <c r="BL82" s="1">
        <v>813</v>
      </c>
      <c r="BM82" s="1">
        <v>15</v>
      </c>
      <c r="BN82" s="1">
        <v>71</v>
      </c>
      <c r="BO82" s="1">
        <v>54.2</v>
      </c>
      <c r="BP82" s="1"/>
      <c r="BQ82" s="1">
        <v>381</v>
      </c>
      <c r="BR82" s="1">
        <v>0</v>
      </c>
      <c r="BS82" s="1">
        <v>0</v>
      </c>
      <c r="BT82" s="1">
        <v>381</v>
      </c>
      <c r="BU82" s="1">
        <v>0</v>
      </c>
      <c r="BV82" s="1">
        <v>381</v>
      </c>
      <c r="BW82" s="1">
        <v>4</v>
      </c>
      <c r="BX82" s="1">
        <v>5</v>
      </c>
      <c r="BY82" s="1">
        <v>95.25</v>
      </c>
      <c r="BZ82" s="1"/>
      <c r="CA82" s="1">
        <v>0</v>
      </c>
    </row>
    <row r="83" spans="1:79" x14ac:dyDescent="0.3">
      <c r="A83" s="2">
        <v>44561</v>
      </c>
      <c r="B83" s="1"/>
      <c r="C83" s="1"/>
      <c r="D83" s="1"/>
      <c r="E83" s="1"/>
      <c r="F83" s="1">
        <v>0</v>
      </c>
      <c r="G83" s="1">
        <v>0</v>
      </c>
      <c r="H83" s="1"/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/>
      <c r="O83" s="1"/>
      <c r="P83" s="1"/>
      <c r="Q83" s="1">
        <v>0</v>
      </c>
      <c r="R83" s="1">
        <v>0</v>
      </c>
      <c r="S83" s="1"/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  <c r="Z83" s="1"/>
      <c r="AA83" s="1"/>
      <c r="AB83" s="1">
        <v>0</v>
      </c>
      <c r="AC83" s="1">
        <v>0</v>
      </c>
      <c r="AD83" s="1"/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/>
      <c r="AK83" s="1"/>
      <c r="AL83" s="1"/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/>
      <c r="AU83" s="1"/>
      <c r="AV83" s="1"/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/>
      <c r="BE83" s="1"/>
      <c r="BF83" s="1"/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/>
      <c r="BO83" s="1"/>
      <c r="BP83" s="1"/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/>
      <c r="BY83" s="1"/>
      <c r="BZ83" s="1"/>
      <c r="CA83" s="1">
        <v>0</v>
      </c>
    </row>
    <row r="84" spans="1:79" x14ac:dyDescent="0.3">
      <c r="A84" s="2">
        <v>44561</v>
      </c>
      <c r="B84" s="1" t="s">
        <v>184</v>
      </c>
      <c r="C84" s="1" t="s">
        <v>185</v>
      </c>
      <c r="D84" s="1" t="s">
        <v>27</v>
      </c>
      <c r="E84" s="1"/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72</v>
      </c>
      <c r="N84" s="1">
        <v>1</v>
      </c>
      <c r="O84" s="1">
        <v>0</v>
      </c>
      <c r="P84" s="1"/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12</v>
      </c>
      <c r="Y84" s="1">
        <v>2</v>
      </c>
      <c r="Z84" s="1">
        <v>0</v>
      </c>
      <c r="AA84" s="1"/>
      <c r="AB84" s="1">
        <v>0</v>
      </c>
      <c r="AC84" s="1">
        <v>0</v>
      </c>
      <c r="AD84" s="1"/>
      <c r="AE84" s="1">
        <v>0</v>
      </c>
      <c r="AF84" s="1">
        <v>0</v>
      </c>
      <c r="AG84" s="1">
        <v>0</v>
      </c>
      <c r="AH84" s="1">
        <v>0</v>
      </c>
      <c r="AI84" s="1">
        <v>37</v>
      </c>
      <c r="AJ84" s="1">
        <v>6</v>
      </c>
      <c r="AK84" s="1">
        <v>0</v>
      </c>
      <c r="AL84" s="1"/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6</v>
      </c>
      <c r="AT84" s="1">
        <v>6</v>
      </c>
      <c r="AU84" s="1">
        <v>0</v>
      </c>
      <c r="AV84" s="1"/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8</v>
      </c>
      <c r="BD84" s="1">
        <v>7</v>
      </c>
      <c r="BE84" s="1">
        <v>0</v>
      </c>
      <c r="BF84" s="1"/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34</v>
      </c>
      <c r="BN84" s="1">
        <v>5</v>
      </c>
      <c r="BO84" s="1">
        <v>0</v>
      </c>
      <c r="BP84" s="1"/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6</v>
      </c>
      <c r="BX84" s="1">
        <v>5</v>
      </c>
      <c r="BY84" s="1">
        <v>0</v>
      </c>
      <c r="BZ84" s="1"/>
      <c r="CA84" s="1">
        <v>0</v>
      </c>
    </row>
    <row r="85" spans="1:79" x14ac:dyDescent="0.3">
      <c r="A85" s="2">
        <v>44561</v>
      </c>
      <c r="B85" s="1" t="s">
        <v>186</v>
      </c>
      <c r="C85" s="1" t="s">
        <v>187</v>
      </c>
      <c r="D85" s="1" t="s">
        <v>27</v>
      </c>
      <c r="E85" s="1"/>
      <c r="F85" s="1">
        <v>618</v>
      </c>
      <c r="G85" s="1">
        <v>0</v>
      </c>
      <c r="H85" s="1">
        <v>0</v>
      </c>
      <c r="I85" s="1">
        <v>0</v>
      </c>
      <c r="J85" s="1">
        <v>618</v>
      </c>
      <c r="K85" s="1">
        <v>0</v>
      </c>
      <c r="L85" s="1">
        <v>618</v>
      </c>
      <c r="M85" s="1">
        <v>13</v>
      </c>
      <c r="N85" s="1">
        <v>1</v>
      </c>
      <c r="O85" s="1">
        <v>47.53846153846154</v>
      </c>
      <c r="P85" s="1"/>
      <c r="Q85" s="1">
        <v>322</v>
      </c>
      <c r="R85" s="1">
        <v>0</v>
      </c>
      <c r="S85" s="1">
        <v>0</v>
      </c>
      <c r="T85" s="1">
        <v>0</v>
      </c>
      <c r="U85" s="1">
        <v>322</v>
      </c>
      <c r="V85" s="1">
        <v>0</v>
      </c>
      <c r="W85" s="1">
        <v>322</v>
      </c>
      <c r="X85" s="1">
        <v>4</v>
      </c>
      <c r="Y85" s="1">
        <v>2</v>
      </c>
      <c r="Z85" s="1">
        <v>80.5</v>
      </c>
      <c r="AA85" s="1"/>
      <c r="AB85" s="1">
        <v>601</v>
      </c>
      <c r="AC85" s="1">
        <v>0</v>
      </c>
      <c r="AD85" s="1"/>
      <c r="AE85" s="1">
        <v>0</v>
      </c>
      <c r="AF85" s="1">
        <v>601</v>
      </c>
      <c r="AG85" s="1">
        <v>0</v>
      </c>
      <c r="AH85" s="1">
        <v>601</v>
      </c>
      <c r="AI85" s="1">
        <v>17</v>
      </c>
      <c r="AJ85" s="1">
        <v>6</v>
      </c>
      <c r="AK85" s="1">
        <v>35.352941176470587</v>
      </c>
      <c r="AL85" s="1"/>
      <c r="AM85" s="1">
        <v>163</v>
      </c>
      <c r="AN85" s="1">
        <v>0</v>
      </c>
      <c r="AO85" s="1">
        <v>0</v>
      </c>
      <c r="AP85" s="1">
        <v>163</v>
      </c>
      <c r="AQ85" s="1">
        <v>0</v>
      </c>
      <c r="AR85" s="1">
        <v>163</v>
      </c>
      <c r="AS85" s="1">
        <v>4</v>
      </c>
      <c r="AT85" s="1">
        <v>6</v>
      </c>
      <c r="AU85" s="1">
        <v>40.75</v>
      </c>
      <c r="AV85" s="1"/>
      <c r="AW85" s="1">
        <v>212</v>
      </c>
      <c r="AX85" s="1">
        <v>0</v>
      </c>
      <c r="AY85" s="1">
        <v>0</v>
      </c>
      <c r="AZ85" s="1">
        <v>212</v>
      </c>
      <c r="BA85" s="1">
        <v>0</v>
      </c>
      <c r="BB85" s="1">
        <v>212</v>
      </c>
      <c r="BC85" s="1">
        <v>3</v>
      </c>
      <c r="BD85" s="1">
        <v>7</v>
      </c>
      <c r="BE85" s="1">
        <v>70.666666666666671</v>
      </c>
      <c r="BF85" s="1"/>
      <c r="BG85" s="1">
        <v>557</v>
      </c>
      <c r="BH85" s="1">
        <v>0</v>
      </c>
      <c r="BI85" s="1">
        <v>0</v>
      </c>
      <c r="BJ85" s="1">
        <v>557</v>
      </c>
      <c r="BK85" s="1">
        <v>500</v>
      </c>
      <c r="BL85" s="1">
        <v>1057</v>
      </c>
      <c r="BM85" s="1">
        <v>5</v>
      </c>
      <c r="BN85" s="1">
        <v>5</v>
      </c>
      <c r="BO85" s="1">
        <v>211.4</v>
      </c>
      <c r="BP85" s="1"/>
      <c r="BQ85" s="1">
        <v>276</v>
      </c>
      <c r="BR85" s="1">
        <v>0</v>
      </c>
      <c r="BS85" s="1">
        <v>0</v>
      </c>
      <c r="BT85" s="1">
        <v>276</v>
      </c>
      <c r="BU85" s="1">
        <v>0</v>
      </c>
      <c r="BV85" s="1">
        <v>276</v>
      </c>
      <c r="BW85" s="1">
        <v>2</v>
      </c>
      <c r="BX85" s="1">
        <v>5</v>
      </c>
      <c r="BY85" s="1">
        <v>138</v>
      </c>
      <c r="BZ85" s="1"/>
      <c r="CA85" s="1">
        <v>0</v>
      </c>
    </row>
    <row r="86" spans="1:79" x14ac:dyDescent="0.3">
      <c r="A86" s="2">
        <v>44561</v>
      </c>
      <c r="B86" s="1" t="s">
        <v>188</v>
      </c>
      <c r="C86" s="1" t="s">
        <v>189</v>
      </c>
      <c r="D86" s="1" t="s">
        <v>27</v>
      </c>
      <c r="E86" s="1"/>
      <c r="F86" s="1">
        <v>792</v>
      </c>
      <c r="G86" s="1">
        <v>0</v>
      </c>
      <c r="H86" s="1">
        <v>0</v>
      </c>
      <c r="I86" s="1">
        <v>0</v>
      </c>
      <c r="J86" s="1">
        <v>792</v>
      </c>
      <c r="K86" s="1">
        <v>0</v>
      </c>
      <c r="L86" s="1">
        <v>792</v>
      </c>
      <c r="M86" s="1">
        <v>13</v>
      </c>
      <c r="N86" s="1">
        <v>1</v>
      </c>
      <c r="O86" s="1">
        <v>60.92307692307692</v>
      </c>
      <c r="P86" s="1"/>
      <c r="Q86" s="1">
        <v>297</v>
      </c>
      <c r="R86" s="1">
        <v>0</v>
      </c>
      <c r="S86" s="1">
        <v>0</v>
      </c>
      <c r="T86" s="1">
        <v>0</v>
      </c>
      <c r="U86" s="1">
        <v>297</v>
      </c>
      <c r="V86" s="1">
        <v>0</v>
      </c>
      <c r="W86" s="1">
        <v>297</v>
      </c>
      <c r="X86" s="1">
        <v>0</v>
      </c>
      <c r="Y86" s="1">
        <v>2</v>
      </c>
      <c r="Z86" s="1">
        <v>0</v>
      </c>
      <c r="AA86" s="1"/>
      <c r="AB86" s="1">
        <v>52</v>
      </c>
      <c r="AC86" s="1">
        <v>0</v>
      </c>
      <c r="AD86" s="1"/>
      <c r="AE86" s="1">
        <v>0</v>
      </c>
      <c r="AF86" s="1">
        <v>52</v>
      </c>
      <c r="AG86" s="1">
        <v>0</v>
      </c>
      <c r="AH86" s="1">
        <v>52</v>
      </c>
      <c r="AI86" s="1">
        <v>13</v>
      </c>
      <c r="AJ86" s="1">
        <v>6</v>
      </c>
      <c r="AK86" s="1">
        <v>4</v>
      </c>
      <c r="AL86" s="1"/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6</v>
      </c>
      <c r="AT86" s="1">
        <v>6</v>
      </c>
      <c r="AU86" s="1">
        <v>0</v>
      </c>
      <c r="AV86" s="1"/>
      <c r="AW86" s="1">
        <v>18</v>
      </c>
      <c r="AX86" s="1">
        <v>0</v>
      </c>
      <c r="AY86" s="1">
        <v>0</v>
      </c>
      <c r="AZ86" s="1">
        <v>18</v>
      </c>
      <c r="BA86" s="1">
        <v>0</v>
      </c>
      <c r="BB86" s="1">
        <v>18</v>
      </c>
      <c r="BC86" s="1">
        <v>11</v>
      </c>
      <c r="BD86" s="1">
        <v>7</v>
      </c>
      <c r="BE86" s="1">
        <v>1.6363636363636365</v>
      </c>
      <c r="BF86" s="1"/>
      <c r="BG86" s="1">
        <v>559</v>
      </c>
      <c r="BH86" s="1">
        <v>0</v>
      </c>
      <c r="BI86" s="1">
        <v>0</v>
      </c>
      <c r="BJ86" s="1">
        <v>559</v>
      </c>
      <c r="BK86" s="1">
        <v>0</v>
      </c>
      <c r="BL86" s="1">
        <v>559</v>
      </c>
      <c r="BM86" s="1">
        <v>1</v>
      </c>
      <c r="BN86" s="1">
        <v>5</v>
      </c>
      <c r="BO86" s="1">
        <v>559</v>
      </c>
      <c r="BP86" s="1"/>
      <c r="BQ86" s="1">
        <v>253</v>
      </c>
      <c r="BR86" s="1">
        <v>0</v>
      </c>
      <c r="BS86" s="1">
        <v>0</v>
      </c>
      <c r="BT86" s="1">
        <v>253</v>
      </c>
      <c r="BU86" s="1">
        <v>0</v>
      </c>
      <c r="BV86" s="1">
        <v>253</v>
      </c>
      <c r="BW86" s="1">
        <v>6</v>
      </c>
      <c r="BX86" s="1">
        <v>5</v>
      </c>
      <c r="BY86" s="1">
        <v>42.166666666666664</v>
      </c>
      <c r="BZ86" s="1"/>
      <c r="CA86" s="1">
        <v>0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D7CC-B3C8-4292-86EB-CE0578C699FA}">
  <dimension ref="A1:CA94"/>
  <sheetViews>
    <sheetView zoomScale="85" zoomScaleNormal="85" workbookViewId="0">
      <pane xSplit="4" ySplit="1" topLeftCell="E2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6640625" defaultRowHeight="17.25" customHeight="1" x14ac:dyDescent="0.3"/>
  <cols>
    <col min="1" max="1" width="15.5546875" customWidth="1"/>
    <col min="2" max="2" width="7.88671875" customWidth="1"/>
    <col min="3" max="3" width="19.88671875" customWidth="1"/>
    <col min="5" max="5" width="10.33203125" bestFit="1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7" width="10.5546875" customWidth="1"/>
    <col min="78" max="78" width="12.109375" bestFit="1" customWidth="1"/>
    <col min="79" max="79" width="14.332031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44533</v>
      </c>
      <c r="B2" t="s">
        <v>25</v>
      </c>
      <c r="C2" t="s">
        <v>26</v>
      </c>
      <c r="D2" t="s">
        <v>27</v>
      </c>
      <c r="E2" s="1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33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44533</v>
      </c>
      <c r="B3" t="s">
        <v>28</v>
      </c>
      <c r="C3" t="s">
        <v>29</v>
      </c>
      <c r="D3" t="s">
        <v>27</v>
      </c>
      <c r="E3" s="1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88</v>
      </c>
      <c r="BH3">
        <v>0</v>
      </c>
      <c r="BI3">
        <v>0</v>
      </c>
      <c r="BJ3">
        <f t="shared" si="17"/>
        <v>88</v>
      </c>
      <c r="BK3">
        <v>0</v>
      </c>
      <c r="BL3">
        <f t="shared" si="18"/>
        <v>88</v>
      </c>
      <c r="BM3">
        <v>6</v>
      </c>
      <c r="BN3">
        <f t="shared" si="19"/>
        <v>5</v>
      </c>
      <c r="BO3">
        <f t="shared" si="20"/>
        <v>14.666666666666666</v>
      </c>
      <c r="BQ3">
        <v>3</v>
      </c>
      <c r="BR3">
        <v>0</v>
      </c>
      <c r="BS3">
        <v>0</v>
      </c>
      <c r="BT3">
        <f t="shared" si="21"/>
        <v>3</v>
      </c>
      <c r="BU3">
        <v>0</v>
      </c>
      <c r="BV3">
        <f t="shared" si="22"/>
        <v>3</v>
      </c>
      <c r="BW3">
        <v>11</v>
      </c>
      <c r="BX3">
        <f t="shared" si="23"/>
        <v>5</v>
      </c>
      <c r="BY3">
        <f t="shared" si="24"/>
        <v>0.27272727272727271</v>
      </c>
      <c r="CA3">
        <v>0</v>
      </c>
    </row>
    <row r="4" spans="1:79" ht="16.5" customHeight="1" x14ac:dyDescent="0.3">
      <c r="A4" s="2">
        <v>44533</v>
      </c>
      <c r="E4" s="1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44533</v>
      </c>
      <c r="B5" t="s">
        <v>30</v>
      </c>
      <c r="C5" t="s">
        <v>31</v>
      </c>
      <c r="D5" t="s">
        <v>27</v>
      </c>
      <c r="E5" s="1" t="s">
        <v>4</v>
      </c>
      <c r="F5">
        <v>108</v>
      </c>
      <c r="G5">
        <v>0</v>
      </c>
      <c r="H5">
        <v>0</v>
      </c>
      <c r="I5">
        <v>0</v>
      </c>
      <c r="J5">
        <f t="shared" si="0"/>
        <v>108</v>
      </c>
      <c r="K5">
        <v>0</v>
      </c>
      <c r="L5">
        <f t="shared" si="1"/>
        <v>108</v>
      </c>
      <c r="M5">
        <v>8</v>
      </c>
      <c r="N5">
        <v>1</v>
      </c>
      <c r="O5">
        <f t="shared" si="2"/>
        <v>13.5</v>
      </c>
      <c r="Q5">
        <v>418</v>
      </c>
      <c r="R5">
        <v>0</v>
      </c>
      <c r="S5">
        <v>0</v>
      </c>
      <c r="T5">
        <v>0</v>
      </c>
      <c r="U5">
        <f t="shared" si="3"/>
        <v>418</v>
      </c>
      <c r="V5">
        <v>0</v>
      </c>
      <c r="W5">
        <f t="shared" si="4"/>
        <v>418</v>
      </c>
      <c r="X5">
        <v>7</v>
      </c>
      <c r="Y5">
        <v>2</v>
      </c>
      <c r="Z5">
        <f t="shared" si="5"/>
        <v>59.714285714285715</v>
      </c>
      <c r="AB5">
        <v>484</v>
      </c>
      <c r="AC5">
        <v>0</v>
      </c>
      <c r="AD5">
        <v>0</v>
      </c>
      <c r="AE5">
        <v>0</v>
      </c>
      <c r="AF5">
        <f t="shared" si="6"/>
        <v>484</v>
      </c>
      <c r="AG5">
        <v>800</v>
      </c>
      <c r="AH5">
        <f t="shared" si="7"/>
        <v>1284</v>
      </c>
      <c r="AI5">
        <v>21</v>
      </c>
      <c r="AJ5">
        <f t="shared" si="8"/>
        <v>6</v>
      </c>
      <c r="AK5">
        <f t="shared" si="25"/>
        <v>61.142857142857146</v>
      </c>
      <c r="AM5">
        <v>1864</v>
      </c>
      <c r="AN5">
        <v>165</v>
      </c>
      <c r="AO5">
        <v>-12</v>
      </c>
      <c r="AP5">
        <f t="shared" si="9"/>
        <v>2017</v>
      </c>
      <c r="AQ5">
        <v>0</v>
      </c>
      <c r="AR5">
        <f t="shared" si="10"/>
        <v>2017</v>
      </c>
      <c r="AS5">
        <v>17</v>
      </c>
      <c r="AT5">
        <f t="shared" si="11"/>
        <v>6</v>
      </c>
      <c r="AU5">
        <f t="shared" si="12"/>
        <v>118.64705882352941</v>
      </c>
      <c r="AW5">
        <v>81</v>
      </c>
      <c r="AX5">
        <v>0</v>
      </c>
      <c r="AY5">
        <v>0</v>
      </c>
      <c r="AZ5">
        <f t="shared" si="13"/>
        <v>81</v>
      </c>
      <c r="BA5">
        <v>160</v>
      </c>
      <c r="BB5">
        <f t="shared" si="14"/>
        <v>241</v>
      </c>
      <c r="BC5">
        <v>4</v>
      </c>
      <c r="BD5">
        <f t="shared" si="15"/>
        <v>7</v>
      </c>
      <c r="BE5">
        <f t="shared" si="16"/>
        <v>60.25</v>
      </c>
      <c r="BG5">
        <v>328</v>
      </c>
      <c r="BH5">
        <v>0</v>
      </c>
      <c r="BI5">
        <v>-1</v>
      </c>
      <c r="BJ5">
        <f t="shared" si="17"/>
        <v>327</v>
      </c>
      <c r="BK5">
        <v>0</v>
      </c>
      <c r="BL5">
        <f t="shared" si="18"/>
        <v>327</v>
      </c>
      <c r="BM5">
        <v>3</v>
      </c>
      <c r="BN5">
        <f t="shared" si="19"/>
        <v>5</v>
      </c>
      <c r="BO5">
        <f t="shared" si="20"/>
        <v>109</v>
      </c>
      <c r="BQ5">
        <v>87</v>
      </c>
      <c r="BR5">
        <v>0</v>
      </c>
      <c r="BS5">
        <v>0</v>
      </c>
      <c r="BT5">
        <f t="shared" si="21"/>
        <v>87</v>
      </c>
      <c r="BU5">
        <v>800</v>
      </c>
      <c r="BV5">
        <f t="shared" si="22"/>
        <v>887</v>
      </c>
      <c r="BW5">
        <v>18</v>
      </c>
      <c r="BX5">
        <f t="shared" si="23"/>
        <v>5</v>
      </c>
      <c r="BY5">
        <f t="shared" si="24"/>
        <v>49.277777777777779</v>
      </c>
      <c r="CA5">
        <v>2733</v>
      </c>
    </row>
    <row r="6" spans="1:79" ht="17.25" customHeight="1" x14ac:dyDescent="0.3">
      <c r="A6" s="2">
        <v>44533</v>
      </c>
      <c r="B6" t="s">
        <v>32</v>
      </c>
      <c r="C6" t="s">
        <v>33</v>
      </c>
      <c r="D6" t="s">
        <v>27</v>
      </c>
      <c r="E6" s="1" t="s">
        <v>4</v>
      </c>
      <c r="F6">
        <v>106</v>
      </c>
      <c r="G6">
        <v>0</v>
      </c>
      <c r="H6">
        <v>0</v>
      </c>
      <c r="I6">
        <v>0</v>
      </c>
      <c r="J6">
        <f t="shared" si="0"/>
        <v>106</v>
      </c>
      <c r="K6">
        <v>0</v>
      </c>
      <c r="L6">
        <f t="shared" si="1"/>
        <v>106</v>
      </c>
      <c r="M6">
        <v>6</v>
      </c>
      <c r="N6">
        <v>1</v>
      </c>
      <c r="O6">
        <f t="shared" si="2"/>
        <v>17.666666666666668</v>
      </c>
      <c r="Q6">
        <v>123</v>
      </c>
      <c r="R6">
        <v>0</v>
      </c>
      <c r="S6">
        <v>0</v>
      </c>
      <c r="T6">
        <v>0</v>
      </c>
      <c r="U6">
        <f t="shared" si="3"/>
        <v>123</v>
      </c>
      <c r="V6">
        <v>0</v>
      </c>
      <c r="W6">
        <f t="shared" si="4"/>
        <v>123</v>
      </c>
      <c r="X6">
        <v>2</v>
      </c>
      <c r="Y6">
        <v>2</v>
      </c>
      <c r="Z6">
        <f t="shared" si="5"/>
        <v>61.5</v>
      </c>
      <c r="AB6">
        <v>432</v>
      </c>
      <c r="AC6">
        <v>0</v>
      </c>
      <c r="AD6">
        <v>0</v>
      </c>
      <c r="AE6">
        <v>0</v>
      </c>
      <c r="AF6">
        <f t="shared" si="6"/>
        <v>432</v>
      </c>
      <c r="AG6">
        <v>0</v>
      </c>
      <c r="AH6">
        <f t="shared" si="7"/>
        <v>432</v>
      </c>
      <c r="AI6">
        <v>3</v>
      </c>
      <c r="AJ6">
        <f t="shared" si="8"/>
        <v>6</v>
      </c>
      <c r="AK6">
        <f t="shared" si="25"/>
        <v>144</v>
      </c>
      <c r="AM6">
        <v>457</v>
      </c>
      <c r="AN6">
        <v>25</v>
      </c>
      <c r="AO6">
        <v>0</v>
      </c>
      <c r="AP6">
        <f t="shared" si="9"/>
        <v>482</v>
      </c>
      <c r="AQ6">
        <v>0</v>
      </c>
      <c r="AR6">
        <f t="shared" si="10"/>
        <v>482</v>
      </c>
      <c r="AS6">
        <v>1</v>
      </c>
      <c r="AT6">
        <f t="shared" si="11"/>
        <v>6</v>
      </c>
      <c r="AU6">
        <f t="shared" si="12"/>
        <v>482</v>
      </c>
      <c r="AW6">
        <v>231</v>
      </c>
      <c r="AX6">
        <v>0</v>
      </c>
      <c r="AY6">
        <v>0</v>
      </c>
      <c r="AZ6">
        <f t="shared" si="13"/>
        <v>231</v>
      </c>
      <c r="BA6">
        <v>0</v>
      </c>
      <c r="BB6">
        <f t="shared" si="14"/>
        <v>231</v>
      </c>
      <c r="BC6">
        <v>1</v>
      </c>
      <c r="BD6">
        <f t="shared" si="15"/>
        <v>7</v>
      </c>
      <c r="BE6">
        <f t="shared" si="16"/>
        <v>231</v>
      </c>
      <c r="BG6">
        <v>84</v>
      </c>
      <c r="BH6">
        <v>5</v>
      </c>
      <c r="BI6">
        <v>-1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60</v>
      </c>
      <c r="BR6">
        <v>0</v>
      </c>
      <c r="BS6">
        <v>0</v>
      </c>
      <c r="BT6">
        <f t="shared" si="21"/>
        <v>60</v>
      </c>
      <c r="BU6">
        <v>160</v>
      </c>
      <c r="BV6">
        <f t="shared" si="22"/>
        <v>220</v>
      </c>
      <c r="BW6">
        <v>2</v>
      </c>
      <c r="BX6">
        <f t="shared" si="23"/>
        <v>5</v>
      </c>
      <c r="BY6">
        <f t="shared" si="24"/>
        <v>110</v>
      </c>
      <c r="CA6">
        <v>3236</v>
      </c>
    </row>
    <row r="7" spans="1:79" ht="15.75" customHeight="1" x14ac:dyDescent="0.3">
      <c r="A7" s="2">
        <v>44533</v>
      </c>
      <c r="B7" t="s">
        <v>34</v>
      </c>
      <c r="C7" t="s">
        <v>35</v>
      </c>
      <c r="D7" t="s">
        <v>27</v>
      </c>
      <c r="E7" s="1" t="s">
        <v>4</v>
      </c>
      <c r="F7">
        <v>95</v>
      </c>
      <c r="G7">
        <v>0</v>
      </c>
      <c r="H7">
        <v>0</v>
      </c>
      <c r="I7">
        <v>0</v>
      </c>
      <c r="J7">
        <f t="shared" si="0"/>
        <v>95</v>
      </c>
      <c r="K7">
        <v>0</v>
      </c>
      <c r="L7">
        <f t="shared" si="1"/>
        <v>95</v>
      </c>
      <c r="M7">
        <v>8</v>
      </c>
      <c r="N7">
        <v>1</v>
      </c>
      <c r="O7">
        <f t="shared" si="2"/>
        <v>11.875</v>
      </c>
      <c r="Q7">
        <v>100</v>
      </c>
      <c r="R7">
        <v>0</v>
      </c>
      <c r="S7">
        <v>0</v>
      </c>
      <c r="T7">
        <v>0</v>
      </c>
      <c r="U7">
        <f t="shared" si="3"/>
        <v>100</v>
      </c>
      <c r="V7">
        <v>0</v>
      </c>
      <c r="W7">
        <f t="shared" si="4"/>
        <v>100</v>
      </c>
      <c r="X7">
        <v>2</v>
      </c>
      <c r="Y7">
        <v>2</v>
      </c>
      <c r="Z7">
        <f t="shared" si="5"/>
        <v>50</v>
      </c>
      <c r="AB7">
        <v>425</v>
      </c>
      <c r="AC7">
        <v>0</v>
      </c>
      <c r="AD7">
        <v>0</v>
      </c>
      <c r="AE7">
        <v>0</v>
      </c>
      <c r="AF7">
        <f t="shared" si="6"/>
        <v>425</v>
      </c>
      <c r="AG7">
        <v>0</v>
      </c>
      <c r="AH7">
        <f t="shared" si="7"/>
        <v>425</v>
      </c>
      <c r="AI7">
        <v>2</v>
      </c>
      <c r="AJ7">
        <f t="shared" si="8"/>
        <v>6</v>
      </c>
      <c r="AK7">
        <f t="shared" si="25"/>
        <v>212.5</v>
      </c>
      <c r="AM7">
        <v>500</v>
      </c>
      <c r="AN7">
        <v>0</v>
      </c>
      <c r="AO7">
        <v>0</v>
      </c>
      <c r="AP7">
        <f t="shared" si="9"/>
        <v>500</v>
      </c>
      <c r="AQ7">
        <v>0</v>
      </c>
      <c r="AR7">
        <f t="shared" si="10"/>
        <v>500</v>
      </c>
      <c r="AS7">
        <v>4</v>
      </c>
      <c r="AT7">
        <f t="shared" si="11"/>
        <v>6</v>
      </c>
      <c r="AU7">
        <f t="shared" si="12"/>
        <v>125</v>
      </c>
      <c r="AW7">
        <v>576</v>
      </c>
      <c r="AX7">
        <v>18</v>
      </c>
      <c r="AY7">
        <v>0</v>
      </c>
      <c r="AZ7">
        <f t="shared" si="13"/>
        <v>594</v>
      </c>
      <c r="BA7">
        <v>0</v>
      </c>
      <c r="BB7">
        <f t="shared" si="14"/>
        <v>594</v>
      </c>
      <c r="BC7">
        <v>1</v>
      </c>
      <c r="BD7">
        <f t="shared" si="15"/>
        <v>7</v>
      </c>
      <c r="BE7">
        <f t="shared" si="16"/>
        <v>594</v>
      </c>
      <c r="BG7">
        <v>65</v>
      </c>
      <c r="BH7">
        <v>162</v>
      </c>
      <c r="BI7">
        <v>0</v>
      </c>
      <c r="BJ7">
        <f t="shared" si="17"/>
        <v>227</v>
      </c>
      <c r="BK7">
        <v>0</v>
      </c>
      <c r="BL7">
        <f t="shared" si="18"/>
        <v>227</v>
      </c>
      <c r="BM7">
        <v>1</v>
      </c>
      <c r="BN7">
        <f t="shared" si="19"/>
        <v>5</v>
      </c>
      <c r="BO7">
        <f t="shared" si="20"/>
        <v>227</v>
      </c>
      <c r="BQ7">
        <v>382</v>
      </c>
      <c r="BR7">
        <v>0</v>
      </c>
      <c r="BS7">
        <v>-10</v>
      </c>
      <c r="BT7">
        <f t="shared" si="21"/>
        <v>372</v>
      </c>
      <c r="BU7">
        <v>0</v>
      </c>
      <c r="BV7">
        <f t="shared" si="22"/>
        <v>372</v>
      </c>
      <c r="BW7">
        <v>3</v>
      </c>
      <c r="BX7">
        <f t="shared" si="23"/>
        <v>5</v>
      </c>
      <c r="BY7">
        <f t="shared" si="24"/>
        <v>124</v>
      </c>
      <c r="CA7">
        <v>1503</v>
      </c>
    </row>
    <row r="8" spans="1:79" ht="17.25" customHeight="1" x14ac:dyDescent="0.3">
      <c r="A8" s="2">
        <v>44533</v>
      </c>
      <c r="B8" t="s">
        <v>36</v>
      </c>
      <c r="C8" t="s">
        <v>37</v>
      </c>
      <c r="D8" t="s">
        <v>27</v>
      </c>
      <c r="E8" s="1" t="s">
        <v>4</v>
      </c>
      <c r="F8">
        <v>97</v>
      </c>
      <c r="G8">
        <v>160</v>
      </c>
      <c r="H8">
        <v>0</v>
      </c>
      <c r="I8">
        <v>0</v>
      </c>
      <c r="J8">
        <f t="shared" si="0"/>
        <v>257</v>
      </c>
      <c r="K8">
        <v>0</v>
      </c>
      <c r="L8">
        <f t="shared" si="1"/>
        <v>257</v>
      </c>
      <c r="M8">
        <v>10</v>
      </c>
      <c r="N8">
        <v>1</v>
      </c>
      <c r="O8">
        <f t="shared" si="2"/>
        <v>25.7</v>
      </c>
      <c r="Q8">
        <v>380</v>
      </c>
      <c r="R8">
        <v>0</v>
      </c>
      <c r="S8">
        <v>0</v>
      </c>
      <c r="T8">
        <v>0</v>
      </c>
      <c r="U8">
        <f t="shared" si="3"/>
        <v>380</v>
      </c>
      <c r="V8">
        <v>0</v>
      </c>
      <c r="W8">
        <f t="shared" si="4"/>
        <v>380</v>
      </c>
      <c r="X8">
        <v>2</v>
      </c>
      <c r="Y8">
        <v>2</v>
      </c>
      <c r="Z8">
        <f t="shared" si="5"/>
        <v>190</v>
      </c>
      <c r="AB8">
        <v>346</v>
      </c>
      <c r="AC8">
        <v>0</v>
      </c>
      <c r="AD8">
        <v>0</v>
      </c>
      <c r="AE8">
        <v>0</v>
      </c>
      <c r="AF8">
        <f t="shared" si="6"/>
        <v>346</v>
      </c>
      <c r="AG8">
        <v>1680</v>
      </c>
      <c r="AH8">
        <f t="shared" si="7"/>
        <v>2026</v>
      </c>
      <c r="AI8">
        <v>27</v>
      </c>
      <c r="AJ8">
        <f t="shared" si="8"/>
        <v>6</v>
      </c>
      <c r="AK8">
        <f t="shared" si="25"/>
        <v>75.037037037037038</v>
      </c>
      <c r="AM8">
        <v>770</v>
      </c>
      <c r="AN8">
        <v>480</v>
      </c>
      <c r="AO8">
        <v>0</v>
      </c>
      <c r="AP8">
        <f t="shared" si="9"/>
        <v>1250</v>
      </c>
      <c r="AQ8">
        <v>0</v>
      </c>
      <c r="AR8">
        <f t="shared" si="10"/>
        <v>1250</v>
      </c>
      <c r="AS8">
        <v>4</v>
      </c>
      <c r="AT8">
        <f t="shared" si="11"/>
        <v>6</v>
      </c>
      <c r="AU8">
        <f t="shared" si="12"/>
        <v>312.5</v>
      </c>
      <c r="AW8">
        <v>290</v>
      </c>
      <c r="AX8">
        <v>0</v>
      </c>
      <c r="AY8">
        <v>0</v>
      </c>
      <c r="AZ8">
        <f t="shared" si="13"/>
        <v>290</v>
      </c>
      <c r="BA8">
        <v>0</v>
      </c>
      <c r="BB8">
        <f t="shared" si="14"/>
        <v>290</v>
      </c>
      <c r="BC8">
        <v>4</v>
      </c>
      <c r="BD8">
        <f t="shared" si="15"/>
        <v>7</v>
      </c>
      <c r="BE8">
        <f t="shared" si="16"/>
        <v>72.5</v>
      </c>
      <c r="BG8">
        <v>148</v>
      </c>
      <c r="BH8">
        <v>330</v>
      </c>
      <c r="BI8">
        <v>0</v>
      </c>
      <c r="BJ8">
        <f t="shared" si="17"/>
        <v>478</v>
      </c>
      <c r="BK8">
        <v>0</v>
      </c>
      <c r="BL8">
        <f t="shared" si="18"/>
        <v>478</v>
      </c>
      <c r="BM8">
        <v>1</v>
      </c>
      <c r="BN8">
        <f t="shared" si="19"/>
        <v>5</v>
      </c>
      <c r="BO8">
        <f t="shared" si="20"/>
        <v>478</v>
      </c>
      <c r="BQ8">
        <v>602</v>
      </c>
      <c r="BR8">
        <v>480</v>
      </c>
      <c r="BS8">
        <v>-50</v>
      </c>
      <c r="BT8">
        <f t="shared" si="21"/>
        <v>1032</v>
      </c>
      <c r="BU8">
        <v>640</v>
      </c>
      <c r="BV8">
        <f t="shared" si="22"/>
        <v>1672</v>
      </c>
      <c r="BW8">
        <v>45</v>
      </c>
      <c r="BX8">
        <f t="shared" si="23"/>
        <v>5</v>
      </c>
      <c r="BY8">
        <f t="shared" si="24"/>
        <v>37.155555555555559</v>
      </c>
      <c r="CA8">
        <v>9082</v>
      </c>
    </row>
    <row r="9" spans="1:79" ht="17.25" customHeight="1" x14ac:dyDescent="0.3">
      <c r="A9" s="2">
        <v>44533</v>
      </c>
      <c r="B9" t="s">
        <v>38</v>
      </c>
      <c r="C9" t="s">
        <v>39</v>
      </c>
      <c r="D9" t="s">
        <v>27</v>
      </c>
      <c r="E9" s="1" t="s">
        <v>4</v>
      </c>
      <c r="F9">
        <v>454</v>
      </c>
      <c r="G9">
        <v>139</v>
      </c>
      <c r="H9">
        <v>0</v>
      </c>
      <c r="I9">
        <v>-72</v>
      </c>
      <c r="J9">
        <f t="shared" si="0"/>
        <v>521</v>
      </c>
      <c r="K9">
        <v>0</v>
      </c>
      <c r="L9">
        <f t="shared" si="1"/>
        <v>521</v>
      </c>
      <c r="M9">
        <v>9</v>
      </c>
      <c r="N9">
        <v>1</v>
      </c>
      <c r="O9">
        <f t="shared" si="2"/>
        <v>57.888888888888886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419</v>
      </c>
      <c r="AC9">
        <v>0</v>
      </c>
      <c r="AD9">
        <v>0</v>
      </c>
      <c r="AE9">
        <v>0</v>
      </c>
      <c r="AF9">
        <f t="shared" si="6"/>
        <v>419</v>
      </c>
      <c r="AG9">
        <v>0</v>
      </c>
      <c r="AH9">
        <f t="shared" si="7"/>
        <v>419</v>
      </c>
      <c r="AI9">
        <v>1</v>
      </c>
      <c r="AJ9">
        <f t="shared" si="8"/>
        <v>6</v>
      </c>
      <c r="AK9">
        <f t="shared" si="25"/>
        <v>419</v>
      </c>
      <c r="AM9">
        <v>303</v>
      </c>
      <c r="AN9">
        <v>0</v>
      </c>
      <c r="AO9">
        <v>0</v>
      </c>
      <c r="AP9">
        <f t="shared" si="9"/>
        <v>303</v>
      </c>
      <c r="AQ9">
        <v>0</v>
      </c>
      <c r="AR9">
        <f t="shared" si="10"/>
        <v>303</v>
      </c>
      <c r="AS9">
        <v>1</v>
      </c>
      <c r="AT9">
        <f t="shared" si="11"/>
        <v>6</v>
      </c>
      <c r="AU9">
        <f t="shared" si="12"/>
        <v>303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10070</v>
      </c>
    </row>
    <row r="10" spans="1:79" ht="17.25" customHeight="1" x14ac:dyDescent="0.3">
      <c r="A10" s="2">
        <v>44533</v>
      </c>
      <c r="B10" t="s">
        <v>40</v>
      </c>
      <c r="C10" t="s">
        <v>41</v>
      </c>
      <c r="D10" t="s">
        <v>27</v>
      </c>
      <c r="E10" s="1" t="s">
        <v>4</v>
      </c>
      <c r="F10">
        <v>299</v>
      </c>
      <c r="G10">
        <v>97</v>
      </c>
      <c r="H10">
        <v>0</v>
      </c>
      <c r="I10">
        <v>-3</v>
      </c>
      <c r="J10">
        <f t="shared" si="0"/>
        <v>393</v>
      </c>
      <c r="K10">
        <v>0</v>
      </c>
      <c r="L10">
        <f t="shared" si="1"/>
        <v>393</v>
      </c>
      <c r="M10">
        <v>33</v>
      </c>
      <c r="N10">
        <v>1</v>
      </c>
      <c r="O10">
        <v>360</v>
      </c>
      <c r="Q10">
        <v>68</v>
      </c>
      <c r="R10">
        <v>430</v>
      </c>
      <c r="S10">
        <v>0</v>
      </c>
      <c r="T10">
        <v>0</v>
      </c>
      <c r="U10">
        <f t="shared" si="3"/>
        <v>498</v>
      </c>
      <c r="V10">
        <v>0</v>
      </c>
      <c r="W10">
        <f t="shared" si="4"/>
        <v>498</v>
      </c>
      <c r="X10">
        <v>5</v>
      </c>
      <c r="Y10">
        <v>2</v>
      </c>
      <c r="Z10">
        <f t="shared" si="5"/>
        <v>99.6</v>
      </c>
      <c r="AB10">
        <v>1092</v>
      </c>
      <c r="AC10">
        <v>0</v>
      </c>
      <c r="AD10">
        <v>0</v>
      </c>
      <c r="AE10">
        <v>0</v>
      </c>
      <c r="AF10">
        <f t="shared" si="6"/>
        <v>1092</v>
      </c>
      <c r="AG10">
        <v>0</v>
      </c>
      <c r="AH10">
        <f t="shared" si="7"/>
        <v>1092</v>
      </c>
      <c r="AI10">
        <v>5</v>
      </c>
      <c r="AJ10">
        <f t="shared" si="8"/>
        <v>6</v>
      </c>
      <c r="AK10">
        <f t="shared" si="25"/>
        <v>218.4</v>
      </c>
      <c r="AM10">
        <v>709</v>
      </c>
      <c r="AN10">
        <v>1760</v>
      </c>
      <c r="AO10">
        <v>0</v>
      </c>
      <c r="AP10">
        <f t="shared" si="9"/>
        <v>2469</v>
      </c>
      <c r="AQ10">
        <v>0</v>
      </c>
      <c r="AR10">
        <f t="shared" si="10"/>
        <v>2469</v>
      </c>
      <c r="AS10">
        <v>11</v>
      </c>
      <c r="AT10">
        <f t="shared" si="11"/>
        <v>6</v>
      </c>
      <c r="AU10">
        <f t="shared" si="12"/>
        <v>224.45454545454547</v>
      </c>
      <c r="AW10">
        <v>130</v>
      </c>
      <c r="AX10">
        <v>450</v>
      </c>
      <c r="AY10">
        <v>0</v>
      </c>
      <c r="AZ10">
        <f t="shared" si="13"/>
        <v>580</v>
      </c>
      <c r="BA10">
        <v>0</v>
      </c>
      <c r="BB10">
        <f t="shared" si="14"/>
        <v>580</v>
      </c>
      <c r="BC10">
        <v>4</v>
      </c>
      <c r="BD10">
        <f t="shared" si="15"/>
        <v>7</v>
      </c>
      <c r="BE10">
        <f t="shared" si="16"/>
        <v>145</v>
      </c>
      <c r="BG10">
        <v>91</v>
      </c>
      <c r="BH10">
        <v>4082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639</v>
      </c>
      <c r="BR10">
        <v>341</v>
      </c>
      <c r="BS10">
        <v>0</v>
      </c>
      <c r="BT10">
        <f t="shared" si="21"/>
        <v>980</v>
      </c>
      <c r="BU10">
        <v>0</v>
      </c>
      <c r="BV10">
        <f t="shared" si="22"/>
        <v>980</v>
      </c>
      <c r="BW10">
        <v>2</v>
      </c>
      <c r="BX10">
        <f t="shared" si="23"/>
        <v>5</v>
      </c>
      <c r="BY10">
        <f t="shared" si="24"/>
        <v>490</v>
      </c>
      <c r="CA10">
        <v>3563</v>
      </c>
    </row>
    <row r="11" spans="1:79" ht="17.25" customHeight="1" x14ac:dyDescent="0.3">
      <c r="A11" s="2">
        <v>44533</v>
      </c>
      <c r="B11" t="s">
        <v>42</v>
      </c>
      <c r="C11" t="s">
        <v>43</v>
      </c>
      <c r="D11" t="s">
        <v>27</v>
      </c>
      <c r="E11" s="1" t="s">
        <v>4</v>
      </c>
      <c r="F11">
        <v>604</v>
      </c>
      <c r="G11">
        <v>586</v>
      </c>
      <c r="H11">
        <v>0</v>
      </c>
      <c r="I11">
        <v>0</v>
      </c>
      <c r="J11">
        <f t="shared" si="0"/>
        <v>1190</v>
      </c>
      <c r="K11">
        <v>0</v>
      </c>
      <c r="L11">
        <f t="shared" si="1"/>
        <v>1190</v>
      </c>
      <c r="M11">
        <v>51</v>
      </c>
      <c r="N11">
        <v>1</v>
      </c>
      <c r="O11">
        <f t="shared" si="2"/>
        <v>23.333333333333332</v>
      </c>
      <c r="Q11">
        <v>183</v>
      </c>
      <c r="R11">
        <v>524</v>
      </c>
      <c r="S11">
        <v>0</v>
      </c>
      <c r="T11">
        <v>0</v>
      </c>
      <c r="U11">
        <f t="shared" si="3"/>
        <v>707</v>
      </c>
      <c r="V11">
        <v>0</v>
      </c>
      <c r="W11">
        <f t="shared" si="4"/>
        <v>707</v>
      </c>
      <c r="X11">
        <v>8</v>
      </c>
      <c r="Y11">
        <v>2</v>
      </c>
      <c r="Z11">
        <f t="shared" si="5"/>
        <v>88.375</v>
      </c>
      <c r="AB11">
        <v>3994</v>
      </c>
      <c r="AC11">
        <v>3060</v>
      </c>
      <c r="AD11">
        <v>0</v>
      </c>
      <c r="AE11">
        <v>0</v>
      </c>
      <c r="AF11">
        <f t="shared" si="6"/>
        <v>7054</v>
      </c>
      <c r="AG11">
        <v>0</v>
      </c>
      <c r="AH11">
        <f t="shared" si="7"/>
        <v>7054</v>
      </c>
      <c r="AI11">
        <v>5</v>
      </c>
      <c r="AJ11">
        <f t="shared" si="8"/>
        <v>6</v>
      </c>
      <c r="AK11">
        <f t="shared" si="25"/>
        <v>1410.8</v>
      </c>
      <c r="AM11">
        <v>1328</v>
      </c>
      <c r="AN11">
        <v>1124</v>
      </c>
      <c r="AO11">
        <v>0</v>
      </c>
      <c r="AP11">
        <f t="shared" si="9"/>
        <v>2452</v>
      </c>
      <c r="AQ11">
        <v>0</v>
      </c>
      <c r="AR11">
        <f t="shared" si="10"/>
        <v>2452</v>
      </c>
      <c r="AS11">
        <v>7</v>
      </c>
      <c r="AT11">
        <f t="shared" si="11"/>
        <v>6</v>
      </c>
      <c r="AU11">
        <f t="shared" si="12"/>
        <v>350.28571428571428</v>
      </c>
      <c r="AW11">
        <v>193</v>
      </c>
      <c r="AX11">
        <v>200</v>
      </c>
      <c r="AY11">
        <v>0</v>
      </c>
      <c r="AZ11">
        <f t="shared" si="13"/>
        <v>393</v>
      </c>
      <c r="BA11">
        <v>0</v>
      </c>
      <c r="BB11">
        <f t="shared" si="14"/>
        <v>393</v>
      </c>
      <c r="BC11">
        <v>4</v>
      </c>
      <c r="BD11">
        <f t="shared" si="15"/>
        <v>7</v>
      </c>
      <c r="BE11">
        <f t="shared" si="16"/>
        <v>98.25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913</v>
      </c>
      <c r="BR11">
        <v>746</v>
      </c>
      <c r="BS11">
        <v>0</v>
      </c>
      <c r="BT11">
        <f t="shared" si="21"/>
        <v>1659</v>
      </c>
      <c r="BU11">
        <v>0</v>
      </c>
      <c r="BV11">
        <f t="shared" si="22"/>
        <v>1659</v>
      </c>
      <c r="BW11">
        <v>11</v>
      </c>
      <c r="BX11">
        <f t="shared" si="23"/>
        <v>5</v>
      </c>
      <c r="BY11">
        <f t="shared" si="24"/>
        <v>150.81818181818181</v>
      </c>
      <c r="CA11">
        <v>9910</v>
      </c>
    </row>
    <row r="12" spans="1:79" ht="17.25" customHeight="1" x14ac:dyDescent="0.3">
      <c r="A12" s="2">
        <v>44533</v>
      </c>
      <c r="B12" t="s">
        <v>44</v>
      </c>
      <c r="C12" t="s">
        <v>45</v>
      </c>
      <c r="D12" t="s">
        <v>27</v>
      </c>
      <c r="E12" s="1" t="s">
        <v>4</v>
      </c>
      <c r="F12">
        <v>239</v>
      </c>
      <c r="G12">
        <v>0</v>
      </c>
      <c r="H12">
        <v>0</v>
      </c>
      <c r="I12">
        <v>0</v>
      </c>
      <c r="J12">
        <f t="shared" si="0"/>
        <v>239</v>
      </c>
      <c r="K12">
        <v>0</v>
      </c>
      <c r="L12">
        <f t="shared" si="1"/>
        <v>239</v>
      </c>
      <c r="M12">
        <v>15</v>
      </c>
      <c r="N12">
        <v>1</v>
      </c>
      <c r="O12">
        <f t="shared" si="2"/>
        <v>15.933333333333334</v>
      </c>
      <c r="Q12">
        <v>364</v>
      </c>
      <c r="R12">
        <v>0</v>
      </c>
      <c r="S12">
        <v>0</v>
      </c>
      <c r="T12">
        <v>0</v>
      </c>
      <c r="U12">
        <f t="shared" si="3"/>
        <v>364</v>
      </c>
      <c r="V12">
        <v>0</v>
      </c>
      <c r="W12">
        <f t="shared" si="4"/>
        <v>364</v>
      </c>
      <c r="X12">
        <v>6</v>
      </c>
      <c r="Y12">
        <v>2</v>
      </c>
      <c r="Z12">
        <f t="shared" si="5"/>
        <v>60.666666666666664</v>
      </c>
      <c r="AB12">
        <v>2063</v>
      </c>
      <c r="AC12">
        <v>0</v>
      </c>
      <c r="AD12">
        <v>0</v>
      </c>
      <c r="AE12">
        <v>0</v>
      </c>
      <c r="AF12">
        <f t="shared" si="6"/>
        <v>2063</v>
      </c>
      <c r="AG12">
        <v>0</v>
      </c>
      <c r="AH12">
        <f t="shared" si="7"/>
        <v>2063</v>
      </c>
      <c r="AI12">
        <v>5</v>
      </c>
      <c r="AJ12">
        <f t="shared" si="8"/>
        <v>6</v>
      </c>
      <c r="AK12">
        <f t="shared" si="25"/>
        <v>412.6</v>
      </c>
      <c r="AM12">
        <v>2692</v>
      </c>
      <c r="AN12">
        <v>202</v>
      </c>
      <c r="AO12">
        <v>0</v>
      </c>
      <c r="AP12">
        <f t="shared" si="9"/>
        <v>2894</v>
      </c>
      <c r="AQ12">
        <v>0</v>
      </c>
      <c r="AR12">
        <f t="shared" si="10"/>
        <v>2894</v>
      </c>
      <c r="AS12">
        <v>5</v>
      </c>
      <c r="AT12">
        <f t="shared" si="11"/>
        <v>6</v>
      </c>
      <c r="AU12">
        <f t="shared" si="12"/>
        <v>578.79999999999995</v>
      </c>
      <c r="AW12">
        <v>246</v>
      </c>
      <c r="AX12">
        <v>58</v>
      </c>
      <c r="AY12">
        <v>0</v>
      </c>
      <c r="AZ12">
        <f t="shared" si="13"/>
        <v>304</v>
      </c>
      <c r="BA12">
        <v>0</v>
      </c>
      <c r="BB12">
        <f t="shared" si="14"/>
        <v>304</v>
      </c>
      <c r="BC12">
        <v>3</v>
      </c>
      <c r="BD12">
        <f t="shared" si="15"/>
        <v>7</v>
      </c>
      <c r="BE12">
        <f t="shared" si="16"/>
        <v>101.33333333333333</v>
      </c>
      <c r="BG12">
        <v>175</v>
      </c>
      <c r="BH12">
        <v>1008</v>
      </c>
      <c r="BI12">
        <v>-1</v>
      </c>
      <c r="BJ12">
        <f t="shared" si="17"/>
        <v>1182</v>
      </c>
      <c r="BK12">
        <v>0</v>
      </c>
      <c r="BL12">
        <f t="shared" si="18"/>
        <v>1182</v>
      </c>
      <c r="BM12">
        <v>4</v>
      </c>
      <c r="BN12">
        <f t="shared" si="19"/>
        <v>5</v>
      </c>
      <c r="BO12">
        <f t="shared" si="20"/>
        <v>295.5</v>
      </c>
      <c r="BQ12">
        <v>331</v>
      </c>
      <c r="BR12">
        <v>0</v>
      </c>
      <c r="BS12">
        <v>0</v>
      </c>
      <c r="BT12">
        <f t="shared" si="21"/>
        <v>331</v>
      </c>
      <c r="BU12">
        <v>204</v>
      </c>
      <c r="BV12">
        <f t="shared" si="22"/>
        <v>535</v>
      </c>
      <c r="BW12">
        <v>7</v>
      </c>
      <c r="BX12">
        <f t="shared" si="23"/>
        <v>5</v>
      </c>
      <c r="BY12">
        <f t="shared" si="24"/>
        <v>76.428571428571431</v>
      </c>
      <c r="CA12">
        <v>8475</v>
      </c>
    </row>
    <row r="13" spans="1:79" ht="17.25" customHeight="1" x14ac:dyDescent="0.3">
      <c r="A13" s="2">
        <v>44533</v>
      </c>
      <c r="B13" t="s">
        <v>46</v>
      </c>
      <c r="C13" t="s">
        <v>47</v>
      </c>
      <c r="D13" t="s">
        <v>27</v>
      </c>
      <c r="E13" s="1" t="s">
        <v>4</v>
      </c>
      <c r="F13">
        <v>135</v>
      </c>
      <c r="G13">
        <v>0</v>
      </c>
      <c r="H13">
        <v>0</v>
      </c>
      <c r="I13">
        <v>0</v>
      </c>
      <c r="J13">
        <f t="shared" si="0"/>
        <v>135</v>
      </c>
      <c r="K13">
        <v>0</v>
      </c>
      <c r="L13">
        <f t="shared" si="1"/>
        <v>135</v>
      </c>
      <c r="M13">
        <v>3</v>
      </c>
      <c r="N13">
        <v>1</v>
      </c>
      <c r="O13">
        <f t="shared" si="2"/>
        <v>45</v>
      </c>
      <c r="Q13">
        <v>247</v>
      </c>
      <c r="R13">
        <v>0</v>
      </c>
      <c r="S13">
        <v>0</v>
      </c>
      <c r="T13">
        <v>0</v>
      </c>
      <c r="U13">
        <f t="shared" si="3"/>
        <v>247</v>
      </c>
      <c r="V13">
        <v>0</v>
      </c>
      <c r="W13">
        <f t="shared" si="4"/>
        <v>247</v>
      </c>
      <c r="X13">
        <v>0</v>
      </c>
      <c r="Y13">
        <v>2</v>
      </c>
      <c r="Z13">
        <f t="shared" si="5"/>
        <v>0</v>
      </c>
      <c r="AB13">
        <v>2475</v>
      </c>
      <c r="AC13">
        <v>0</v>
      </c>
      <c r="AD13">
        <v>0</v>
      </c>
      <c r="AE13">
        <v>0</v>
      </c>
      <c r="AF13">
        <f t="shared" si="6"/>
        <v>2475</v>
      </c>
      <c r="AG13">
        <v>3200</v>
      </c>
      <c r="AH13">
        <f t="shared" si="7"/>
        <v>5675</v>
      </c>
      <c r="AI13">
        <v>51</v>
      </c>
      <c r="AJ13">
        <f t="shared" si="8"/>
        <v>6</v>
      </c>
      <c r="AK13">
        <f t="shared" si="25"/>
        <v>111.27450980392157</v>
      </c>
      <c r="AM13">
        <v>514</v>
      </c>
      <c r="AN13">
        <v>340</v>
      </c>
      <c r="AO13">
        <v>0</v>
      </c>
      <c r="AP13">
        <f t="shared" si="9"/>
        <v>854</v>
      </c>
      <c r="AQ13">
        <v>0</v>
      </c>
      <c r="AR13">
        <f t="shared" si="10"/>
        <v>854</v>
      </c>
      <c r="AS13">
        <v>15</v>
      </c>
      <c r="AT13">
        <f t="shared" si="11"/>
        <v>6</v>
      </c>
      <c r="AU13">
        <f t="shared" si="12"/>
        <v>56.93333333333333</v>
      </c>
      <c r="AW13">
        <v>247</v>
      </c>
      <c r="AX13">
        <v>490</v>
      </c>
      <c r="AY13">
        <v>0</v>
      </c>
      <c r="AZ13">
        <f t="shared" si="13"/>
        <v>737</v>
      </c>
      <c r="BA13">
        <v>0</v>
      </c>
      <c r="BB13">
        <f t="shared" si="14"/>
        <v>737</v>
      </c>
      <c r="BC13">
        <v>7</v>
      </c>
      <c r="BD13">
        <f t="shared" si="15"/>
        <v>7</v>
      </c>
      <c r="BE13">
        <f t="shared" si="16"/>
        <v>105.28571428571429</v>
      </c>
      <c r="BG13">
        <v>78</v>
      </c>
      <c r="BH13">
        <v>3998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81</v>
      </c>
      <c r="BR13">
        <v>405</v>
      </c>
      <c r="BS13">
        <v>0</v>
      </c>
      <c r="BT13">
        <f t="shared" si="21"/>
        <v>486</v>
      </c>
      <c r="BU13">
        <v>1600</v>
      </c>
      <c r="BV13">
        <f t="shared" si="22"/>
        <v>2086</v>
      </c>
      <c r="BW13">
        <v>13</v>
      </c>
      <c r="BX13">
        <f t="shared" si="23"/>
        <v>5</v>
      </c>
      <c r="BY13">
        <f t="shared" si="24"/>
        <v>160.46153846153845</v>
      </c>
      <c r="CA13">
        <v>14105</v>
      </c>
    </row>
    <row r="14" spans="1:79" ht="18" customHeight="1" x14ac:dyDescent="0.3">
      <c r="A14" s="2">
        <v>44533</v>
      </c>
      <c r="B14" t="s">
        <v>48</v>
      </c>
      <c r="C14" t="s">
        <v>49</v>
      </c>
      <c r="D14" t="s">
        <v>27</v>
      </c>
      <c r="E14" s="1" t="s">
        <v>4</v>
      </c>
      <c r="F14">
        <v>155</v>
      </c>
      <c r="G14">
        <v>0</v>
      </c>
      <c r="H14">
        <v>0</v>
      </c>
      <c r="I14">
        <v>0</v>
      </c>
      <c r="J14">
        <f t="shared" si="0"/>
        <v>155</v>
      </c>
      <c r="K14">
        <v>0</v>
      </c>
      <c r="L14">
        <f t="shared" si="1"/>
        <v>155</v>
      </c>
      <c r="M14">
        <v>5</v>
      </c>
      <c r="N14">
        <v>1</v>
      </c>
      <c r="O14">
        <f t="shared" si="2"/>
        <v>31</v>
      </c>
      <c r="Q14">
        <v>156</v>
      </c>
      <c r="R14">
        <v>0</v>
      </c>
      <c r="S14">
        <v>0</v>
      </c>
      <c r="T14">
        <v>0</v>
      </c>
      <c r="U14">
        <f t="shared" si="3"/>
        <v>156</v>
      </c>
      <c r="V14">
        <v>0</v>
      </c>
      <c r="W14">
        <f t="shared" si="4"/>
        <v>156</v>
      </c>
      <c r="X14">
        <v>1</v>
      </c>
      <c r="Y14">
        <v>2</v>
      </c>
      <c r="Z14">
        <f t="shared" si="5"/>
        <v>156</v>
      </c>
      <c r="AB14">
        <v>553</v>
      </c>
      <c r="AC14">
        <v>0</v>
      </c>
      <c r="AD14">
        <v>0</v>
      </c>
      <c r="AE14">
        <v>0</v>
      </c>
      <c r="AF14">
        <f t="shared" si="6"/>
        <v>553</v>
      </c>
      <c r="AG14">
        <v>0</v>
      </c>
      <c r="AH14">
        <f t="shared" si="7"/>
        <v>553</v>
      </c>
      <c r="AI14">
        <v>7</v>
      </c>
      <c r="AJ14">
        <f t="shared" si="8"/>
        <v>6</v>
      </c>
      <c r="AK14">
        <f>IFERROR(AH14/AI14,0)</f>
        <v>79</v>
      </c>
      <c r="AM14">
        <v>876</v>
      </c>
      <c r="AN14">
        <v>230</v>
      </c>
      <c r="AO14">
        <v>0</v>
      </c>
      <c r="AP14">
        <f t="shared" si="9"/>
        <v>1106</v>
      </c>
      <c r="AQ14">
        <v>0</v>
      </c>
      <c r="AR14">
        <f t="shared" si="10"/>
        <v>1106</v>
      </c>
      <c r="AS14">
        <v>4</v>
      </c>
      <c r="AT14">
        <f t="shared" si="11"/>
        <v>6</v>
      </c>
      <c r="AU14">
        <f t="shared" si="12"/>
        <v>276.5</v>
      </c>
      <c r="AW14">
        <v>285</v>
      </c>
      <c r="AX14">
        <v>158</v>
      </c>
      <c r="AY14">
        <v>0</v>
      </c>
      <c r="AZ14">
        <f t="shared" si="13"/>
        <v>443</v>
      </c>
      <c r="BA14">
        <v>0</v>
      </c>
      <c r="BB14">
        <f t="shared" si="14"/>
        <v>443</v>
      </c>
      <c r="BC14">
        <v>1</v>
      </c>
      <c r="BD14">
        <f t="shared" si="15"/>
        <v>7</v>
      </c>
      <c r="BE14">
        <f t="shared" si="16"/>
        <v>443</v>
      </c>
      <c r="BG14">
        <v>60</v>
      </c>
      <c r="BH14">
        <v>310</v>
      </c>
      <c r="BI14">
        <v>-1</v>
      </c>
      <c r="BJ14">
        <f t="shared" si="17"/>
        <v>369</v>
      </c>
      <c r="BK14">
        <v>0</v>
      </c>
      <c r="BL14">
        <f t="shared" si="18"/>
        <v>369</v>
      </c>
      <c r="BM14">
        <v>1</v>
      </c>
      <c r="BN14">
        <f t="shared" si="19"/>
        <v>5</v>
      </c>
      <c r="BO14">
        <f t="shared" si="20"/>
        <v>369</v>
      </c>
      <c r="BQ14">
        <v>502</v>
      </c>
      <c r="BR14">
        <v>39</v>
      </c>
      <c r="BS14">
        <v>0</v>
      </c>
      <c r="BT14">
        <f t="shared" si="21"/>
        <v>541</v>
      </c>
      <c r="BU14">
        <v>640</v>
      </c>
      <c r="BV14">
        <f t="shared" si="22"/>
        <v>1181</v>
      </c>
      <c r="BW14">
        <v>4</v>
      </c>
      <c r="BX14">
        <f t="shared" si="23"/>
        <v>5</v>
      </c>
      <c r="BY14">
        <f t="shared" si="24"/>
        <v>295.25</v>
      </c>
      <c r="CA14">
        <v>5408</v>
      </c>
    </row>
    <row r="15" spans="1:79" ht="17.25" customHeight="1" x14ac:dyDescent="0.3">
      <c r="A15" s="2">
        <v>44533</v>
      </c>
      <c r="B15" t="s">
        <v>50</v>
      </c>
      <c r="C15" t="s">
        <v>51</v>
      </c>
      <c r="D15" t="s">
        <v>27</v>
      </c>
      <c r="E15" s="1" t="s">
        <v>4</v>
      </c>
      <c r="F15">
        <v>200</v>
      </c>
      <c r="G15">
        <v>0</v>
      </c>
      <c r="H15">
        <v>0</v>
      </c>
      <c r="I15">
        <v>0</v>
      </c>
      <c r="J15">
        <f t="shared" si="0"/>
        <v>200</v>
      </c>
      <c r="K15">
        <v>0</v>
      </c>
      <c r="L15">
        <f t="shared" si="1"/>
        <v>200</v>
      </c>
      <c r="M15">
        <v>5</v>
      </c>
      <c r="N15">
        <v>1</v>
      </c>
      <c r="O15">
        <f t="shared" si="2"/>
        <v>40</v>
      </c>
      <c r="Q15">
        <v>223</v>
      </c>
      <c r="R15">
        <v>0</v>
      </c>
      <c r="S15">
        <v>0</v>
      </c>
      <c r="T15">
        <v>0</v>
      </c>
      <c r="U15">
        <f t="shared" si="3"/>
        <v>223</v>
      </c>
      <c r="V15">
        <v>0</v>
      </c>
      <c r="W15">
        <f t="shared" si="4"/>
        <v>223</v>
      </c>
      <c r="X15">
        <v>1</v>
      </c>
      <c r="Y15">
        <v>2</v>
      </c>
      <c r="Z15">
        <f t="shared" si="5"/>
        <v>223</v>
      </c>
      <c r="AB15">
        <v>282</v>
      </c>
      <c r="AC15">
        <v>0</v>
      </c>
      <c r="AD15">
        <v>0</v>
      </c>
      <c r="AE15">
        <v>0</v>
      </c>
      <c r="AF15">
        <f t="shared" si="6"/>
        <v>282</v>
      </c>
      <c r="AG15">
        <v>800</v>
      </c>
      <c r="AH15">
        <f t="shared" si="7"/>
        <v>1082</v>
      </c>
      <c r="AI15">
        <v>8</v>
      </c>
      <c r="AJ15">
        <f t="shared" si="8"/>
        <v>6</v>
      </c>
      <c r="AK15">
        <f t="shared" si="25"/>
        <v>135.25</v>
      </c>
      <c r="AM15">
        <v>972</v>
      </c>
      <c r="AN15">
        <v>130</v>
      </c>
      <c r="AO15">
        <v>-2</v>
      </c>
      <c r="AP15">
        <f t="shared" si="9"/>
        <v>1100</v>
      </c>
      <c r="AQ15">
        <v>0</v>
      </c>
      <c r="AR15">
        <f t="shared" si="10"/>
        <v>1100</v>
      </c>
      <c r="AS15">
        <v>17</v>
      </c>
      <c r="AT15">
        <f t="shared" si="11"/>
        <v>6</v>
      </c>
      <c r="AU15">
        <f t="shared" si="12"/>
        <v>64.705882352941174</v>
      </c>
      <c r="AW15">
        <v>221</v>
      </c>
      <c r="AX15">
        <v>0</v>
      </c>
      <c r="AY15">
        <v>0</v>
      </c>
      <c r="AZ15">
        <f t="shared" si="13"/>
        <v>221</v>
      </c>
      <c r="BA15">
        <v>160</v>
      </c>
      <c r="BB15">
        <f t="shared" si="14"/>
        <v>381</v>
      </c>
      <c r="BC15">
        <v>15</v>
      </c>
      <c r="BD15">
        <f t="shared" si="15"/>
        <v>7</v>
      </c>
      <c r="BE15">
        <f t="shared" si="16"/>
        <v>25.4</v>
      </c>
      <c r="BG15">
        <v>108</v>
      </c>
      <c r="BH15">
        <v>40</v>
      </c>
      <c r="BI15">
        <v>-1</v>
      </c>
      <c r="BJ15">
        <f t="shared" si="17"/>
        <v>147</v>
      </c>
      <c r="BK15">
        <v>0</v>
      </c>
      <c r="BL15">
        <f t="shared" si="18"/>
        <v>147</v>
      </c>
      <c r="BM15">
        <v>4</v>
      </c>
      <c r="BN15">
        <f t="shared" si="19"/>
        <v>5</v>
      </c>
      <c r="BO15">
        <f t="shared" si="20"/>
        <v>36.75</v>
      </c>
      <c r="BQ15">
        <v>185</v>
      </c>
      <c r="BR15">
        <v>0</v>
      </c>
      <c r="BS15">
        <v>0</v>
      </c>
      <c r="BT15">
        <f t="shared" si="21"/>
        <v>185</v>
      </c>
      <c r="BU15">
        <v>320</v>
      </c>
      <c r="BV15">
        <f t="shared" si="22"/>
        <v>505</v>
      </c>
      <c r="BW15">
        <v>6</v>
      </c>
      <c r="BX15">
        <f t="shared" si="23"/>
        <v>5</v>
      </c>
      <c r="BY15">
        <f t="shared" si="24"/>
        <v>84.166666666666671</v>
      </c>
      <c r="CA15">
        <v>2015</v>
      </c>
    </row>
    <row r="16" spans="1:79" ht="17.25" customHeight="1" x14ac:dyDescent="0.3">
      <c r="A16" s="2">
        <v>44533</v>
      </c>
      <c r="B16" t="s">
        <v>52</v>
      </c>
      <c r="C16" t="s">
        <v>53</v>
      </c>
      <c r="D16" t="s">
        <v>27</v>
      </c>
      <c r="E16" s="1" t="s">
        <v>4</v>
      </c>
      <c r="F16">
        <v>54</v>
      </c>
      <c r="G16">
        <v>0</v>
      </c>
      <c r="H16">
        <v>0</v>
      </c>
      <c r="I16">
        <v>0</v>
      </c>
      <c r="J16">
        <f t="shared" si="0"/>
        <v>54</v>
      </c>
      <c r="K16">
        <v>0</v>
      </c>
      <c r="L16">
        <f t="shared" si="1"/>
        <v>54</v>
      </c>
      <c r="M16">
        <v>3</v>
      </c>
      <c r="N16">
        <v>1</v>
      </c>
      <c r="O16">
        <f t="shared" si="2"/>
        <v>18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639</v>
      </c>
      <c r="AC16">
        <v>0</v>
      </c>
      <c r="AD16">
        <v>0</v>
      </c>
      <c r="AE16">
        <v>0</v>
      </c>
      <c r="AF16">
        <f t="shared" si="6"/>
        <v>639</v>
      </c>
      <c r="AG16">
        <v>1600</v>
      </c>
      <c r="AH16">
        <f t="shared" si="7"/>
        <v>2239</v>
      </c>
      <c r="AI16">
        <v>26</v>
      </c>
      <c r="AJ16">
        <f t="shared" si="8"/>
        <v>6</v>
      </c>
      <c r="AK16">
        <f t="shared" si="25"/>
        <v>86.115384615384613</v>
      </c>
      <c r="AM16">
        <v>1086</v>
      </c>
      <c r="AN16">
        <v>160</v>
      </c>
      <c r="AO16">
        <v>0</v>
      </c>
      <c r="AP16">
        <f t="shared" si="9"/>
        <v>1246</v>
      </c>
      <c r="AQ16">
        <v>0</v>
      </c>
      <c r="AR16">
        <f t="shared" si="10"/>
        <v>1246</v>
      </c>
      <c r="AS16">
        <v>7</v>
      </c>
      <c r="AT16">
        <f t="shared" si="11"/>
        <v>6</v>
      </c>
      <c r="AU16">
        <f t="shared" si="12"/>
        <v>178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109</v>
      </c>
      <c r="BH16">
        <v>660</v>
      </c>
      <c r="BI16">
        <v>-1</v>
      </c>
      <c r="BJ16">
        <f t="shared" si="17"/>
        <v>768</v>
      </c>
      <c r="BK16">
        <v>0</v>
      </c>
      <c r="BL16">
        <f t="shared" si="18"/>
        <v>768</v>
      </c>
      <c r="BM16">
        <v>3</v>
      </c>
      <c r="BN16">
        <f t="shared" si="19"/>
        <v>5</v>
      </c>
      <c r="BO16">
        <f t="shared" si="20"/>
        <v>256</v>
      </c>
      <c r="BQ16">
        <v>556</v>
      </c>
      <c r="BR16">
        <v>380</v>
      </c>
      <c r="BS16">
        <v>0</v>
      </c>
      <c r="BT16">
        <f t="shared" si="21"/>
        <v>936</v>
      </c>
      <c r="BU16">
        <v>0</v>
      </c>
      <c r="BV16">
        <f t="shared" si="22"/>
        <v>936</v>
      </c>
      <c r="BW16">
        <v>20</v>
      </c>
      <c r="BX16">
        <f t="shared" si="23"/>
        <v>5</v>
      </c>
      <c r="BY16">
        <f t="shared" si="24"/>
        <v>46.8</v>
      </c>
      <c r="CA16">
        <v>6978</v>
      </c>
    </row>
    <row r="17" spans="1:79" ht="17.25" customHeight="1" x14ac:dyDescent="0.3">
      <c r="A17" s="2">
        <v>44533</v>
      </c>
      <c r="B17" t="s">
        <v>54</v>
      </c>
      <c r="C17" t="s">
        <v>55</v>
      </c>
      <c r="D17" t="s">
        <v>27</v>
      </c>
      <c r="E17" s="1" t="s">
        <v>4</v>
      </c>
      <c r="F17">
        <v>400</v>
      </c>
      <c r="G17">
        <v>0</v>
      </c>
      <c r="H17">
        <v>0</v>
      </c>
      <c r="I17">
        <v>-60</v>
      </c>
      <c r="J17">
        <f t="shared" si="0"/>
        <v>340</v>
      </c>
      <c r="K17">
        <v>0</v>
      </c>
      <c r="L17">
        <f t="shared" si="1"/>
        <v>340</v>
      </c>
      <c r="M17">
        <v>18</v>
      </c>
      <c r="N17">
        <v>1</v>
      </c>
      <c r="O17">
        <f t="shared" si="2"/>
        <v>18.888888888888889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705</v>
      </c>
      <c r="AC17">
        <v>0</v>
      </c>
      <c r="AD17">
        <v>0</v>
      </c>
      <c r="AE17">
        <v>0</v>
      </c>
      <c r="AF17">
        <f t="shared" si="6"/>
        <v>705</v>
      </c>
      <c r="AG17">
        <v>0</v>
      </c>
      <c r="AH17">
        <f t="shared" si="7"/>
        <v>705</v>
      </c>
      <c r="AI17">
        <v>10</v>
      </c>
      <c r="AJ17">
        <f t="shared" si="8"/>
        <v>6</v>
      </c>
      <c r="AK17">
        <f t="shared" si="25"/>
        <v>70.5</v>
      </c>
      <c r="AM17">
        <v>2002</v>
      </c>
      <c r="AN17">
        <v>231</v>
      </c>
      <c r="AO17">
        <v>-5</v>
      </c>
      <c r="AP17">
        <f t="shared" si="9"/>
        <v>2228</v>
      </c>
      <c r="AQ17">
        <v>0</v>
      </c>
      <c r="AR17">
        <f t="shared" si="10"/>
        <v>2228</v>
      </c>
      <c r="AS17">
        <v>12</v>
      </c>
      <c r="AT17">
        <f t="shared" si="11"/>
        <v>6</v>
      </c>
      <c r="AU17">
        <f t="shared" si="12"/>
        <v>185.66666666666666</v>
      </c>
      <c r="AW17">
        <v>352</v>
      </c>
      <c r="AX17">
        <v>28</v>
      </c>
      <c r="AY17">
        <v>0</v>
      </c>
      <c r="AZ17">
        <f t="shared" si="13"/>
        <v>380</v>
      </c>
      <c r="BA17">
        <v>0</v>
      </c>
      <c r="BB17">
        <f t="shared" si="14"/>
        <v>380</v>
      </c>
      <c r="BC17">
        <v>3</v>
      </c>
      <c r="BD17">
        <f t="shared" si="15"/>
        <v>7</v>
      </c>
      <c r="BE17">
        <f t="shared" si="16"/>
        <v>126.66666666666667</v>
      </c>
      <c r="BG17">
        <v>16</v>
      </c>
      <c r="BH17">
        <v>358</v>
      </c>
      <c r="BI17">
        <v>-1</v>
      </c>
      <c r="BJ17">
        <f t="shared" si="17"/>
        <v>373</v>
      </c>
      <c r="BK17">
        <v>0</v>
      </c>
      <c r="BL17">
        <f t="shared" si="18"/>
        <v>373</v>
      </c>
      <c r="BM17">
        <v>4</v>
      </c>
      <c r="BN17">
        <f t="shared" si="19"/>
        <v>5</v>
      </c>
      <c r="BO17">
        <f t="shared" si="20"/>
        <v>93.25</v>
      </c>
      <c r="BQ17">
        <v>394</v>
      </c>
      <c r="BR17">
        <v>0</v>
      </c>
      <c r="BS17">
        <v>0</v>
      </c>
      <c r="BT17">
        <f t="shared" si="21"/>
        <v>394</v>
      </c>
      <c r="BU17">
        <v>0</v>
      </c>
      <c r="BV17">
        <f t="shared" si="22"/>
        <v>394</v>
      </c>
      <c r="BW17">
        <v>3</v>
      </c>
      <c r="BX17">
        <f t="shared" si="23"/>
        <v>5</v>
      </c>
      <c r="BY17">
        <f t="shared" si="24"/>
        <v>131.33333333333334</v>
      </c>
      <c r="CA17">
        <v>19164</v>
      </c>
    </row>
    <row r="18" spans="1:79" ht="17.25" customHeight="1" x14ac:dyDescent="0.3">
      <c r="A18" s="2">
        <v>44533</v>
      </c>
      <c r="B18" t="s">
        <v>56</v>
      </c>
      <c r="C18" t="s">
        <v>57</v>
      </c>
      <c r="D18" t="s">
        <v>27</v>
      </c>
      <c r="E18" s="1" t="s">
        <v>4</v>
      </c>
      <c r="F18">
        <v>411</v>
      </c>
      <c r="G18">
        <v>0</v>
      </c>
      <c r="H18">
        <v>0</v>
      </c>
      <c r="I18">
        <v>0</v>
      </c>
      <c r="J18">
        <f t="shared" si="0"/>
        <v>411</v>
      </c>
      <c r="K18">
        <v>0</v>
      </c>
      <c r="L18">
        <f t="shared" si="1"/>
        <v>411</v>
      </c>
      <c r="M18">
        <v>26</v>
      </c>
      <c r="N18">
        <v>1</v>
      </c>
      <c r="O18">
        <f t="shared" si="2"/>
        <v>15.807692307692308</v>
      </c>
      <c r="Q18">
        <v>127</v>
      </c>
      <c r="R18">
        <v>0</v>
      </c>
      <c r="S18">
        <v>0</v>
      </c>
      <c r="T18">
        <v>0</v>
      </c>
      <c r="U18">
        <f t="shared" si="3"/>
        <v>127</v>
      </c>
      <c r="V18">
        <v>0</v>
      </c>
      <c r="W18">
        <f t="shared" si="4"/>
        <v>127</v>
      </c>
      <c r="X18">
        <v>3</v>
      </c>
      <c r="Y18">
        <v>2</v>
      </c>
      <c r="Z18">
        <f t="shared" si="5"/>
        <v>42.333333333333336</v>
      </c>
      <c r="AB18">
        <v>2417</v>
      </c>
      <c r="AC18">
        <v>1530</v>
      </c>
      <c r="AD18">
        <v>0</v>
      </c>
      <c r="AE18">
        <v>-12</v>
      </c>
      <c r="AF18">
        <f t="shared" si="6"/>
        <v>3935</v>
      </c>
      <c r="AG18">
        <v>0</v>
      </c>
      <c r="AH18">
        <f t="shared" si="7"/>
        <v>3935</v>
      </c>
      <c r="AI18">
        <v>16</v>
      </c>
      <c r="AJ18">
        <f t="shared" si="8"/>
        <v>6</v>
      </c>
      <c r="AK18">
        <f t="shared" si="25"/>
        <v>245.9375</v>
      </c>
      <c r="AM18">
        <v>1684</v>
      </c>
      <c r="AN18">
        <v>59</v>
      </c>
      <c r="AO18">
        <v>-13</v>
      </c>
      <c r="AP18">
        <f t="shared" si="9"/>
        <v>1730</v>
      </c>
      <c r="AQ18">
        <v>0</v>
      </c>
      <c r="AR18">
        <f t="shared" si="10"/>
        <v>1730</v>
      </c>
      <c r="AS18">
        <v>14</v>
      </c>
      <c r="AT18">
        <f t="shared" si="11"/>
        <v>6</v>
      </c>
      <c r="AU18">
        <f t="shared" si="12"/>
        <v>123.57142857142857</v>
      </c>
      <c r="AW18">
        <v>163</v>
      </c>
      <c r="AX18">
        <v>160</v>
      </c>
      <c r="AY18">
        <v>-2</v>
      </c>
      <c r="AZ18">
        <f t="shared" si="13"/>
        <v>321</v>
      </c>
      <c r="BA18">
        <v>0</v>
      </c>
      <c r="BB18">
        <f t="shared" si="14"/>
        <v>321</v>
      </c>
      <c r="BC18">
        <v>3</v>
      </c>
      <c r="BD18">
        <f t="shared" si="15"/>
        <v>7</v>
      </c>
      <c r="BE18">
        <f t="shared" si="16"/>
        <v>107</v>
      </c>
      <c r="BG18">
        <v>268</v>
      </c>
      <c r="BH18">
        <v>0</v>
      </c>
      <c r="BI18">
        <v>-1</v>
      </c>
      <c r="BJ18">
        <f t="shared" si="17"/>
        <v>267</v>
      </c>
      <c r="BK18">
        <v>0</v>
      </c>
      <c r="BL18">
        <f t="shared" si="18"/>
        <v>267</v>
      </c>
      <c r="BM18">
        <v>5</v>
      </c>
      <c r="BN18">
        <f t="shared" si="19"/>
        <v>5</v>
      </c>
      <c r="BO18">
        <f t="shared" si="20"/>
        <v>53.4</v>
      </c>
      <c r="BQ18">
        <v>265</v>
      </c>
      <c r="BR18">
        <v>0</v>
      </c>
      <c r="BS18">
        <v>0</v>
      </c>
      <c r="BT18">
        <f t="shared" si="21"/>
        <v>265</v>
      </c>
      <c r="BU18">
        <v>102</v>
      </c>
      <c r="BV18">
        <f t="shared" si="22"/>
        <v>367</v>
      </c>
      <c r="BW18">
        <v>3</v>
      </c>
      <c r="BX18">
        <f t="shared" si="23"/>
        <v>5</v>
      </c>
      <c r="BY18">
        <f t="shared" si="24"/>
        <v>122.33333333333333</v>
      </c>
      <c r="CA18">
        <v>10631</v>
      </c>
    </row>
    <row r="19" spans="1:79" ht="17.25" customHeight="1" x14ac:dyDescent="0.3">
      <c r="A19" s="2">
        <v>44533</v>
      </c>
      <c r="B19" t="s">
        <v>58</v>
      </c>
      <c r="C19" t="s">
        <v>59</v>
      </c>
      <c r="D19" t="s">
        <v>27</v>
      </c>
      <c r="E19" s="1" t="s">
        <v>4</v>
      </c>
      <c r="F19">
        <v>62</v>
      </c>
      <c r="G19">
        <v>0</v>
      </c>
      <c r="H19">
        <v>0</v>
      </c>
      <c r="I19">
        <v>0</v>
      </c>
      <c r="J19">
        <f t="shared" si="0"/>
        <v>62</v>
      </c>
      <c r="K19">
        <v>0</v>
      </c>
      <c r="L19">
        <f t="shared" si="1"/>
        <v>62</v>
      </c>
      <c r="M19">
        <v>2</v>
      </c>
      <c r="N19">
        <v>1</v>
      </c>
      <c r="O19">
        <f t="shared" si="2"/>
        <v>31</v>
      </c>
      <c r="Q19">
        <v>122</v>
      </c>
      <c r="R19">
        <v>0</v>
      </c>
      <c r="S19">
        <v>0</v>
      </c>
      <c r="T19">
        <v>0</v>
      </c>
      <c r="U19">
        <f t="shared" si="3"/>
        <v>122</v>
      </c>
      <c r="V19">
        <v>0</v>
      </c>
      <c r="W19">
        <f t="shared" si="4"/>
        <v>122</v>
      </c>
      <c r="X19">
        <v>0</v>
      </c>
      <c r="Y19">
        <v>2</v>
      </c>
      <c r="Z19">
        <f t="shared" si="5"/>
        <v>0</v>
      </c>
      <c r="AB19">
        <v>109</v>
      </c>
      <c r="AC19">
        <v>0</v>
      </c>
      <c r="AD19">
        <v>0</v>
      </c>
      <c r="AE19">
        <v>0</v>
      </c>
      <c r="AF19">
        <f t="shared" si="6"/>
        <v>109</v>
      </c>
      <c r="AG19">
        <v>0</v>
      </c>
      <c r="AH19">
        <f t="shared" si="7"/>
        <v>109</v>
      </c>
      <c r="AI19">
        <v>4</v>
      </c>
      <c r="AJ19">
        <f t="shared" si="8"/>
        <v>6</v>
      </c>
      <c r="AK19">
        <f t="shared" si="25"/>
        <v>27.25</v>
      </c>
      <c r="AM19">
        <v>260</v>
      </c>
      <c r="AN19">
        <v>0</v>
      </c>
      <c r="AO19">
        <v>-185</v>
      </c>
      <c r="AP19">
        <f t="shared" si="9"/>
        <v>75</v>
      </c>
      <c r="AQ19">
        <v>0</v>
      </c>
      <c r="AR19">
        <f t="shared" si="10"/>
        <v>75</v>
      </c>
      <c r="AS19">
        <v>3</v>
      </c>
      <c r="AT19">
        <f t="shared" si="11"/>
        <v>6</v>
      </c>
      <c r="AU19">
        <f t="shared" si="12"/>
        <v>25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105</v>
      </c>
      <c r="BH19">
        <v>40</v>
      </c>
      <c r="BI19">
        <v>-5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355</v>
      </c>
    </row>
    <row r="20" spans="1:79" ht="17.25" customHeight="1" x14ac:dyDescent="0.3">
      <c r="A20" s="2">
        <v>44533</v>
      </c>
      <c r="B20" t="s">
        <v>60</v>
      </c>
      <c r="C20" t="s">
        <v>61</v>
      </c>
      <c r="D20" t="s">
        <v>27</v>
      </c>
      <c r="E20" s="1" t="s">
        <v>4</v>
      </c>
      <c r="F20">
        <v>190</v>
      </c>
      <c r="G20">
        <v>0</v>
      </c>
      <c r="H20">
        <v>0</v>
      </c>
      <c r="I20">
        <v>0</v>
      </c>
      <c r="J20">
        <f t="shared" si="0"/>
        <v>190</v>
      </c>
      <c r="K20">
        <v>0</v>
      </c>
      <c r="L20">
        <f t="shared" si="1"/>
        <v>190</v>
      </c>
      <c r="M20">
        <v>3</v>
      </c>
      <c r="N20">
        <v>1</v>
      </c>
      <c r="O20">
        <f t="shared" si="2"/>
        <v>63.333333333333336</v>
      </c>
      <c r="Q20">
        <v>119</v>
      </c>
      <c r="R20">
        <v>0</v>
      </c>
      <c r="S20">
        <v>0</v>
      </c>
      <c r="T20">
        <v>0</v>
      </c>
      <c r="U20">
        <f t="shared" si="3"/>
        <v>119</v>
      </c>
      <c r="V20">
        <v>0</v>
      </c>
      <c r="W20">
        <f t="shared" si="4"/>
        <v>119</v>
      </c>
      <c r="X20">
        <v>0</v>
      </c>
      <c r="Y20">
        <v>2</v>
      </c>
      <c r="Z20">
        <f t="shared" si="5"/>
        <v>0</v>
      </c>
      <c r="AB20">
        <v>990</v>
      </c>
      <c r="AC20">
        <v>0</v>
      </c>
      <c r="AD20">
        <v>0</v>
      </c>
      <c r="AE20">
        <v>-10</v>
      </c>
      <c r="AF20">
        <f t="shared" si="6"/>
        <v>980</v>
      </c>
      <c r="AG20">
        <v>0</v>
      </c>
      <c r="AH20">
        <f t="shared" si="7"/>
        <v>980</v>
      </c>
      <c r="AI20">
        <v>14</v>
      </c>
      <c r="AJ20">
        <f t="shared" si="8"/>
        <v>6</v>
      </c>
      <c r="AK20">
        <f t="shared" si="25"/>
        <v>70</v>
      </c>
      <c r="AM20">
        <v>524</v>
      </c>
      <c r="AN20">
        <v>0</v>
      </c>
      <c r="AO20">
        <v>0</v>
      </c>
      <c r="AP20">
        <f t="shared" si="9"/>
        <v>524</v>
      </c>
      <c r="AQ20">
        <v>0</v>
      </c>
      <c r="AR20">
        <f t="shared" si="10"/>
        <v>524</v>
      </c>
      <c r="AS20">
        <v>5</v>
      </c>
      <c r="AT20">
        <f t="shared" si="11"/>
        <v>6</v>
      </c>
      <c r="AU20">
        <f t="shared" si="12"/>
        <v>104.8</v>
      </c>
      <c r="AW20">
        <v>532</v>
      </c>
      <c r="AX20">
        <v>0</v>
      </c>
      <c r="AY20">
        <v>0</v>
      </c>
      <c r="AZ20">
        <f t="shared" si="13"/>
        <v>532</v>
      </c>
      <c r="BA20">
        <v>0</v>
      </c>
      <c r="BB20">
        <f t="shared" si="14"/>
        <v>532</v>
      </c>
      <c r="BC20">
        <v>10</v>
      </c>
      <c r="BD20">
        <f t="shared" si="15"/>
        <v>7</v>
      </c>
      <c r="BE20">
        <f t="shared" si="16"/>
        <v>53.2</v>
      </c>
      <c r="BG20">
        <v>246</v>
      </c>
      <c r="BH20">
        <v>0</v>
      </c>
      <c r="BI20">
        <v>0</v>
      </c>
      <c r="BJ20">
        <f t="shared" si="17"/>
        <v>246</v>
      </c>
      <c r="BK20">
        <v>0</v>
      </c>
      <c r="BL20">
        <f t="shared" si="18"/>
        <v>246</v>
      </c>
      <c r="BM20">
        <v>1</v>
      </c>
      <c r="BN20">
        <f t="shared" si="19"/>
        <v>5</v>
      </c>
      <c r="BO20">
        <f t="shared" si="20"/>
        <v>246</v>
      </c>
      <c r="BQ20">
        <v>183</v>
      </c>
      <c r="BR20">
        <v>0</v>
      </c>
      <c r="BS20">
        <v>-24</v>
      </c>
      <c r="BT20">
        <f t="shared" si="21"/>
        <v>159</v>
      </c>
      <c r="BU20">
        <v>120</v>
      </c>
      <c r="BV20">
        <f t="shared" si="22"/>
        <v>279</v>
      </c>
      <c r="BW20">
        <v>3</v>
      </c>
      <c r="BX20">
        <f t="shared" si="23"/>
        <v>5</v>
      </c>
      <c r="BY20">
        <f t="shared" si="24"/>
        <v>93</v>
      </c>
      <c r="CA20">
        <v>2197</v>
      </c>
    </row>
    <row r="21" spans="1:79" ht="17.25" customHeight="1" x14ac:dyDescent="0.3">
      <c r="A21" s="2">
        <v>44533</v>
      </c>
      <c r="B21" t="s">
        <v>62</v>
      </c>
      <c r="C21" t="s">
        <v>63</v>
      </c>
      <c r="D21" t="s">
        <v>27</v>
      </c>
      <c r="E21" s="1" t="s">
        <v>4</v>
      </c>
      <c r="F21">
        <v>1633</v>
      </c>
      <c r="G21">
        <v>0</v>
      </c>
      <c r="H21">
        <v>0</v>
      </c>
      <c r="I21">
        <v>-33</v>
      </c>
      <c r="J21">
        <f t="shared" si="0"/>
        <v>1600</v>
      </c>
      <c r="K21">
        <v>0</v>
      </c>
      <c r="L21">
        <f t="shared" si="1"/>
        <v>1600</v>
      </c>
      <c r="M21">
        <v>77</v>
      </c>
      <c r="N21">
        <v>1</v>
      </c>
      <c r="O21">
        <f t="shared" si="2"/>
        <v>20.779220779220779</v>
      </c>
      <c r="Q21">
        <v>706</v>
      </c>
      <c r="R21">
        <v>0</v>
      </c>
      <c r="S21">
        <v>0</v>
      </c>
      <c r="T21">
        <v>0</v>
      </c>
      <c r="U21">
        <f t="shared" si="3"/>
        <v>706</v>
      </c>
      <c r="V21">
        <v>0</v>
      </c>
      <c r="W21">
        <f t="shared" si="4"/>
        <v>706</v>
      </c>
      <c r="X21">
        <v>22</v>
      </c>
      <c r="Y21">
        <v>2</v>
      </c>
      <c r="Z21">
        <f t="shared" si="5"/>
        <v>32.090909090909093</v>
      </c>
      <c r="AB21">
        <v>6979</v>
      </c>
      <c r="AC21">
        <v>0</v>
      </c>
      <c r="AD21">
        <v>0</v>
      </c>
      <c r="AE21">
        <v>-56</v>
      </c>
      <c r="AF21">
        <f t="shared" si="6"/>
        <v>6923</v>
      </c>
      <c r="AG21">
        <v>6000</v>
      </c>
      <c r="AH21">
        <f t="shared" si="7"/>
        <v>12923</v>
      </c>
      <c r="AI21">
        <v>395</v>
      </c>
      <c r="AJ21">
        <f t="shared" si="8"/>
        <v>6</v>
      </c>
      <c r="AK21">
        <f t="shared" si="25"/>
        <v>32.71645569620253</v>
      </c>
      <c r="AM21">
        <v>4092</v>
      </c>
      <c r="AN21">
        <v>70</v>
      </c>
      <c r="AO21">
        <v>-138</v>
      </c>
      <c r="AP21">
        <f t="shared" si="9"/>
        <v>4024</v>
      </c>
      <c r="AQ21">
        <v>0</v>
      </c>
      <c r="AR21">
        <f t="shared" si="10"/>
        <v>4024</v>
      </c>
      <c r="AS21">
        <v>63</v>
      </c>
      <c r="AT21">
        <f t="shared" si="11"/>
        <v>6</v>
      </c>
      <c r="AU21">
        <f t="shared" si="12"/>
        <v>63.873015873015873</v>
      </c>
      <c r="AW21">
        <v>1338</v>
      </c>
      <c r="AX21">
        <v>0</v>
      </c>
      <c r="AY21">
        <v>-116</v>
      </c>
      <c r="AZ21">
        <f t="shared" si="13"/>
        <v>1222</v>
      </c>
      <c r="BA21">
        <v>900</v>
      </c>
      <c r="BB21">
        <f t="shared" si="14"/>
        <v>2122</v>
      </c>
      <c r="BC21">
        <v>91</v>
      </c>
      <c r="BD21">
        <f t="shared" si="15"/>
        <v>7</v>
      </c>
      <c r="BE21">
        <f t="shared" si="16"/>
        <v>23.318681318681318</v>
      </c>
      <c r="BG21">
        <v>813</v>
      </c>
      <c r="BH21">
        <v>0</v>
      </c>
      <c r="BI21">
        <v>0</v>
      </c>
      <c r="BJ21">
        <f t="shared" si="17"/>
        <v>813</v>
      </c>
      <c r="BK21">
        <v>900</v>
      </c>
      <c r="BL21">
        <f t="shared" si="18"/>
        <v>1713</v>
      </c>
      <c r="BM21">
        <v>39</v>
      </c>
      <c r="BN21">
        <f t="shared" si="19"/>
        <v>5</v>
      </c>
      <c r="BO21">
        <f t="shared" si="20"/>
        <v>43.92307692307692</v>
      </c>
      <c r="BQ21">
        <v>1177</v>
      </c>
      <c r="BR21">
        <v>0</v>
      </c>
      <c r="BS21">
        <v>-10</v>
      </c>
      <c r="BT21">
        <f t="shared" si="21"/>
        <v>1167</v>
      </c>
      <c r="BU21">
        <v>600</v>
      </c>
      <c r="BV21">
        <f t="shared" si="22"/>
        <v>1767</v>
      </c>
      <c r="BW21">
        <v>17</v>
      </c>
      <c r="BX21">
        <f t="shared" si="23"/>
        <v>5</v>
      </c>
      <c r="BY21">
        <f t="shared" si="24"/>
        <v>103.94117647058823</v>
      </c>
      <c r="CA21">
        <v>22500</v>
      </c>
    </row>
    <row r="22" spans="1:79" ht="17.25" customHeight="1" x14ac:dyDescent="0.3">
      <c r="A22" s="2">
        <v>44533</v>
      </c>
      <c r="B22" t="s">
        <v>64</v>
      </c>
      <c r="C22" t="s">
        <v>65</v>
      </c>
      <c r="D22" t="s">
        <v>27</v>
      </c>
      <c r="E22" s="1" t="s">
        <v>4</v>
      </c>
      <c r="F22">
        <v>16381</v>
      </c>
      <c r="G22">
        <v>300</v>
      </c>
      <c r="H22">
        <v>0</v>
      </c>
      <c r="I22">
        <v>-2131</v>
      </c>
      <c r="J22">
        <f t="shared" si="0"/>
        <v>14550</v>
      </c>
      <c r="K22">
        <v>0</v>
      </c>
      <c r="L22">
        <f t="shared" si="1"/>
        <v>14550</v>
      </c>
      <c r="M22">
        <v>4430</v>
      </c>
      <c r="N22">
        <v>1</v>
      </c>
      <c r="O22">
        <f t="shared" si="2"/>
        <v>3.2844243792325059</v>
      </c>
      <c r="Q22">
        <v>7423</v>
      </c>
      <c r="R22">
        <v>0</v>
      </c>
      <c r="S22">
        <v>0</v>
      </c>
      <c r="T22">
        <v>-400</v>
      </c>
      <c r="U22">
        <f t="shared" si="3"/>
        <v>7023</v>
      </c>
      <c r="V22">
        <v>0</v>
      </c>
      <c r="W22">
        <f t="shared" si="4"/>
        <v>7023</v>
      </c>
      <c r="X22">
        <v>598</v>
      </c>
      <c r="Y22">
        <v>2</v>
      </c>
      <c r="Z22">
        <f t="shared" si="5"/>
        <v>11.744147157190636</v>
      </c>
      <c r="AB22">
        <v>54447</v>
      </c>
      <c r="AC22">
        <v>0</v>
      </c>
      <c r="AD22">
        <v>0</v>
      </c>
      <c r="AE22">
        <v>-300</v>
      </c>
      <c r="AF22">
        <f t="shared" si="6"/>
        <v>54147</v>
      </c>
      <c r="AG22">
        <v>28500</v>
      </c>
      <c r="AH22">
        <f t="shared" si="7"/>
        <v>82647</v>
      </c>
      <c r="AI22">
        <v>4976</v>
      </c>
      <c r="AJ22">
        <f t="shared" si="8"/>
        <v>6</v>
      </c>
      <c r="AK22">
        <f t="shared" si="25"/>
        <v>16.60912379421222</v>
      </c>
      <c r="AM22">
        <v>50554</v>
      </c>
      <c r="AN22">
        <v>3530</v>
      </c>
      <c r="AO22">
        <v>-404</v>
      </c>
      <c r="AP22">
        <f t="shared" si="9"/>
        <v>53680</v>
      </c>
      <c r="AQ22">
        <v>0</v>
      </c>
      <c r="AR22">
        <f t="shared" si="10"/>
        <v>53680</v>
      </c>
      <c r="AS22">
        <v>1243</v>
      </c>
      <c r="AT22">
        <f t="shared" si="11"/>
        <v>6</v>
      </c>
      <c r="AU22">
        <f t="shared" si="12"/>
        <v>43.185840707964601</v>
      </c>
      <c r="AW22">
        <v>35276</v>
      </c>
      <c r="AX22">
        <v>0</v>
      </c>
      <c r="AY22">
        <v>-755</v>
      </c>
      <c r="AZ22">
        <f t="shared" si="13"/>
        <v>34521</v>
      </c>
      <c r="BA22">
        <v>30000</v>
      </c>
      <c r="BB22">
        <f t="shared" si="14"/>
        <v>64521</v>
      </c>
      <c r="BC22">
        <v>3376</v>
      </c>
      <c r="BD22">
        <f t="shared" si="15"/>
        <v>7</v>
      </c>
      <c r="BE22">
        <f t="shared" si="16"/>
        <v>19.111670616113745</v>
      </c>
      <c r="BG22">
        <v>38619</v>
      </c>
      <c r="BH22">
        <v>0</v>
      </c>
      <c r="BI22">
        <v>-894</v>
      </c>
      <c r="BJ22">
        <f t="shared" si="17"/>
        <v>37725</v>
      </c>
      <c r="BK22">
        <v>9000</v>
      </c>
      <c r="BL22">
        <f t="shared" si="18"/>
        <v>46725</v>
      </c>
      <c r="BM22">
        <v>1370</v>
      </c>
      <c r="BN22">
        <f t="shared" si="19"/>
        <v>5</v>
      </c>
      <c r="BO22">
        <f>IFERROR(BL22/BM22,0)</f>
        <v>34.105839416058394</v>
      </c>
      <c r="BQ22">
        <v>11733</v>
      </c>
      <c r="BR22">
        <v>0</v>
      </c>
      <c r="BS22">
        <v>-20</v>
      </c>
      <c r="BT22">
        <f t="shared" si="21"/>
        <v>11713</v>
      </c>
      <c r="BU22">
        <v>15000</v>
      </c>
      <c r="BV22">
        <f t="shared" si="22"/>
        <v>26713</v>
      </c>
      <c r="BW22">
        <v>985</v>
      </c>
      <c r="BX22">
        <f t="shared" si="23"/>
        <v>5</v>
      </c>
      <c r="BY22">
        <f t="shared" si="24"/>
        <v>27.119796954314722</v>
      </c>
      <c r="CA22">
        <v>428540</v>
      </c>
    </row>
    <row r="23" spans="1:79" ht="17.25" customHeight="1" x14ac:dyDescent="0.3">
      <c r="A23" s="2">
        <v>44533</v>
      </c>
      <c r="B23" t="s">
        <v>66</v>
      </c>
      <c r="C23" t="s">
        <v>67</v>
      </c>
      <c r="D23" t="s">
        <v>27</v>
      </c>
      <c r="E23" s="1" t="s">
        <v>4</v>
      </c>
      <c r="F23">
        <v>741</v>
      </c>
      <c r="G23">
        <v>389</v>
      </c>
      <c r="H23">
        <v>0</v>
      </c>
      <c r="I23">
        <v>0</v>
      </c>
      <c r="J23">
        <f t="shared" si="0"/>
        <v>1130</v>
      </c>
      <c r="K23">
        <v>0</v>
      </c>
      <c r="L23">
        <f t="shared" si="1"/>
        <v>1130</v>
      </c>
      <c r="M23">
        <v>14</v>
      </c>
      <c r="N23">
        <v>1</v>
      </c>
      <c r="O23">
        <f t="shared" si="2"/>
        <v>80.714285714285708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382</v>
      </c>
      <c r="AC23">
        <v>0</v>
      </c>
      <c r="AD23">
        <v>0</v>
      </c>
      <c r="AE23">
        <v>0</v>
      </c>
      <c r="AF23">
        <f t="shared" si="6"/>
        <v>382</v>
      </c>
      <c r="AG23">
        <v>1500</v>
      </c>
      <c r="AH23">
        <f t="shared" si="7"/>
        <v>1882</v>
      </c>
      <c r="AI23">
        <v>17</v>
      </c>
      <c r="AJ23">
        <f t="shared" si="8"/>
        <v>6</v>
      </c>
      <c r="AK23">
        <f t="shared" si="25"/>
        <v>110.70588235294117</v>
      </c>
      <c r="AM23">
        <v>672</v>
      </c>
      <c r="AN23">
        <v>1000</v>
      </c>
      <c r="AO23">
        <v>-153</v>
      </c>
      <c r="AP23">
        <f t="shared" si="9"/>
        <v>1519</v>
      </c>
      <c r="AQ23">
        <v>0</v>
      </c>
      <c r="AR23">
        <f t="shared" si="10"/>
        <v>1519</v>
      </c>
      <c r="AS23">
        <v>15</v>
      </c>
      <c r="AT23">
        <f t="shared" si="11"/>
        <v>6</v>
      </c>
      <c r="AU23">
        <f t="shared" si="12"/>
        <v>101.26666666666667</v>
      </c>
      <c r="AW23">
        <v>328</v>
      </c>
      <c r="AX23">
        <v>20</v>
      </c>
      <c r="AY23">
        <v>0</v>
      </c>
      <c r="AZ23">
        <f t="shared" si="13"/>
        <v>348</v>
      </c>
      <c r="BA23">
        <v>0</v>
      </c>
      <c r="BB23">
        <f t="shared" si="14"/>
        <v>348</v>
      </c>
      <c r="BC23">
        <v>5</v>
      </c>
      <c r="BD23">
        <f t="shared" si="15"/>
        <v>7</v>
      </c>
      <c r="BE23">
        <f t="shared" si="16"/>
        <v>69.599999999999994</v>
      </c>
      <c r="BG23">
        <v>512</v>
      </c>
      <c r="BH23">
        <v>2320</v>
      </c>
      <c r="BI23">
        <v>0</v>
      </c>
      <c r="BJ23">
        <f t="shared" si="17"/>
        <v>2832</v>
      </c>
      <c r="BK23">
        <v>0</v>
      </c>
      <c r="BL23">
        <f t="shared" si="18"/>
        <v>2832</v>
      </c>
      <c r="BM23">
        <v>17</v>
      </c>
      <c r="BN23">
        <f t="shared" si="19"/>
        <v>5</v>
      </c>
      <c r="BO23">
        <f t="shared" si="20"/>
        <v>166.58823529411765</v>
      </c>
      <c r="BQ23">
        <v>468</v>
      </c>
      <c r="BR23">
        <v>125</v>
      </c>
      <c r="BS23">
        <v>0</v>
      </c>
      <c r="BT23">
        <f t="shared" si="21"/>
        <v>593</v>
      </c>
      <c r="BU23">
        <v>600</v>
      </c>
      <c r="BV23">
        <f t="shared" si="22"/>
        <v>1193</v>
      </c>
      <c r="BW23">
        <v>8</v>
      </c>
      <c r="BX23">
        <f t="shared" si="23"/>
        <v>5</v>
      </c>
      <c r="BY23">
        <f t="shared" si="24"/>
        <v>149.125</v>
      </c>
      <c r="CA23">
        <v>300</v>
      </c>
    </row>
    <row r="24" spans="1:79" ht="17.25" customHeight="1" x14ac:dyDescent="0.3">
      <c r="A24" s="2">
        <v>44533</v>
      </c>
      <c r="B24" t="s">
        <v>68</v>
      </c>
      <c r="C24" t="s">
        <v>69</v>
      </c>
      <c r="D24" t="s">
        <v>27</v>
      </c>
      <c r="E24" s="1" t="s">
        <v>4</v>
      </c>
      <c r="F24">
        <v>592</v>
      </c>
      <c r="G24">
        <v>0</v>
      </c>
      <c r="H24">
        <v>0</v>
      </c>
      <c r="I24">
        <v>0</v>
      </c>
      <c r="J24">
        <f t="shared" si="0"/>
        <v>592</v>
      </c>
      <c r="K24">
        <v>0</v>
      </c>
      <c r="L24">
        <f t="shared" si="1"/>
        <v>592</v>
      </c>
      <c r="M24">
        <v>17</v>
      </c>
      <c r="N24">
        <v>1</v>
      </c>
      <c r="O24">
        <f t="shared" si="2"/>
        <v>34.823529411764703</v>
      </c>
      <c r="Q24">
        <v>309</v>
      </c>
      <c r="R24">
        <v>0</v>
      </c>
      <c r="S24">
        <v>0</v>
      </c>
      <c r="T24">
        <v>0</v>
      </c>
      <c r="U24">
        <f t="shared" si="3"/>
        <v>309</v>
      </c>
      <c r="V24">
        <v>0</v>
      </c>
      <c r="W24">
        <f t="shared" si="4"/>
        <v>309</v>
      </c>
      <c r="X24">
        <v>4</v>
      </c>
      <c r="Y24">
        <v>2</v>
      </c>
      <c r="Z24">
        <f t="shared" si="5"/>
        <v>77.25</v>
      </c>
      <c r="AB24">
        <v>20</v>
      </c>
      <c r="AC24">
        <v>0</v>
      </c>
      <c r="AD24">
        <v>0</v>
      </c>
      <c r="AE24">
        <v>0</v>
      </c>
      <c r="AF24">
        <f t="shared" si="6"/>
        <v>20</v>
      </c>
      <c r="AG24">
        <v>300</v>
      </c>
      <c r="AH24">
        <f t="shared" si="7"/>
        <v>320</v>
      </c>
      <c r="AI24">
        <v>7</v>
      </c>
      <c r="AJ24">
        <f t="shared" si="8"/>
        <v>6</v>
      </c>
      <c r="AK24">
        <f t="shared" si="25"/>
        <v>45.714285714285715</v>
      </c>
      <c r="AM24">
        <v>1664</v>
      </c>
      <c r="AN24">
        <v>600</v>
      </c>
      <c r="AO24">
        <v>-210</v>
      </c>
      <c r="AP24">
        <f t="shared" si="9"/>
        <v>2054</v>
      </c>
      <c r="AQ24">
        <v>0</v>
      </c>
      <c r="AR24">
        <f t="shared" si="10"/>
        <v>2054</v>
      </c>
      <c r="AS24">
        <v>16</v>
      </c>
      <c r="AT24">
        <f t="shared" si="11"/>
        <v>6</v>
      </c>
      <c r="AU24">
        <f t="shared" si="12"/>
        <v>128.375</v>
      </c>
      <c r="AW24">
        <v>243</v>
      </c>
      <c r="AX24">
        <v>0</v>
      </c>
      <c r="AY24">
        <v>0</v>
      </c>
      <c r="AZ24">
        <f t="shared" si="13"/>
        <v>243</v>
      </c>
      <c r="BA24">
        <v>300</v>
      </c>
      <c r="BB24">
        <f t="shared" si="14"/>
        <v>543</v>
      </c>
      <c r="BC24">
        <v>13</v>
      </c>
      <c r="BD24">
        <f t="shared" si="15"/>
        <v>7</v>
      </c>
      <c r="BE24">
        <f t="shared" si="16"/>
        <v>41.769230769230766</v>
      </c>
      <c r="BG24">
        <v>194</v>
      </c>
      <c r="BH24">
        <v>500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393</v>
      </c>
      <c r="BR24">
        <v>0</v>
      </c>
      <c r="BS24">
        <v>-5</v>
      </c>
      <c r="BT24">
        <f t="shared" si="21"/>
        <v>388</v>
      </c>
      <c r="BU24">
        <v>300</v>
      </c>
      <c r="BV24">
        <f t="shared" si="22"/>
        <v>688</v>
      </c>
      <c r="BW24">
        <v>8</v>
      </c>
      <c r="BX24">
        <f t="shared" si="23"/>
        <v>5</v>
      </c>
      <c r="BY24">
        <f t="shared" si="24"/>
        <v>86</v>
      </c>
      <c r="CA24">
        <v>1198</v>
      </c>
    </row>
    <row r="25" spans="1:79" ht="17.25" customHeight="1" x14ac:dyDescent="0.3">
      <c r="A25" s="2">
        <v>44533</v>
      </c>
      <c r="B25" t="s">
        <v>70</v>
      </c>
      <c r="C25" t="s">
        <v>71</v>
      </c>
      <c r="D25" t="s">
        <v>27</v>
      </c>
      <c r="E25" s="1" t="s">
        <v>4</v>
      </c>
      <c r="F25">
        <v>1089</v>
      </c>
      <c r="G25">
        <v>0</v>
      </c>
      <c r="H25">
        <v>0</v>
      </c>
      <c r="I25">
        <v>-21</v>
      </c>
      <c r="J25">
        <f t="shared" si="0"/>
        <v>1068</v>
      </c>
      <c r="K25">
        <v>0</v>
      </c>
      <c r="L25">
        <f t="shared" si="1"/>
        <v>1068</v>
      </c>
      <c r="M25">
        <v>94</v>
      </c>
      <c r="N25">
        <v>1</v>
      </c>
      <c r="O25">
        <f t="shared" si="2"/>
        <v>11.361702127659575</v>
      </c>
      <c r="Q25">
        <v>776</v>
      </c>
      <c r="R25">
        <v>0</v>
      </c>
      <c r="S25">
        <v>0</v>
      </c>
      <c r="T25">
        <v>0</v>
      </c>
      <c r="U25">
        <f t="shared" si="3"/>
        <v>776</v>
      </c>
      <c r="V25">
        <v>0</v>
      </c>
      <c r="W25">
        <f t="shared" si="4"/>
        <v>776</v>
      </c>
      <c r="X25">
        <v>23</v>
      </c>
      <c r="Y25">
        <v>2</v>
      </c>
      <c r="Z25">
        <f t="shared" si="5"/>
        <v>33.739130434782609</v>
      </c>
      <c r="AB25">
        <v>895</v>
      </c>
      <c r="AC25">
        <v>0</v>
      </c>
      <c r="AD25">
        <v>0</v>
      </c>
      <c r="AE25">
        <v>-17</v>
      </c>
      <c r="AF25">
        <f t="shared" si="6"/>
        <v>878</v>
      </c>
      <c r="AG25">
        <v>1500</v>
      </c>
      <c r="AH25">
        <f t="shared" si="7"/>
        <v>2378</v>
      </c>
      <c r="AI25">
        <v>59</v>
      </c>
      <c r="AJ25">
        <f t="shared" si="8"/>
        <v>6</v>
      </c>
      <c r="AK25">
        <f t="shared" si="25"/>
        <v>40.305084745762713</v>
      </c>
      <c r="AM25">
        <v>1836</v>
      </c>
      <c r="AN25">
        <v>1800</v>
      </c>
      <c r="AO25">
        <v>-246</v>
      </c>
      <c r="AP25">
        <f t="shared" si="9"/>
        <v>3390</v>
      </c>
      <c r="AQ25">
        <v>0</v>
      </c>
      <c r="AR25">
        <f t="shared" si="10"/>
        <v>3390</v>
      </c>
      <c r="AS25">
        <v>82</v>
      </c>
      <c r="AT25">
        <f t="shared" si="11"/>
        <v>6</v>
      </c>
      <c r="AU25">
        <f t="shared" si="12"/>
        <v>41.341463414634148</v>
      </c>
      <c r="AW25">
        <v>1343</v>
      </c>
      <c r="AX25">
        <v>0</v>
      </c>
      <c r="AY25">
        <v>-51</v>
      </c>
      <c r="AZ25">
        <f t="shared" si="13"/>
        <v>1292</v>
      </c>
      <c r="BA25">
        <v>600</v>
      </c>
      <c r="BB25">
        <f t="shared" si="14"/>
        <v>1892</v>
      </c>
      <c r="BC25">
        <v>72</v>
      </c>
      <c r="BD25">
        <f t="shared" si="15"/>
        <v>7</v>
      </c>
      <c r="BE25">
        <f t="shared" si="16"/>
        <v>26.277777777777779</v>
      </c>
      <c r="BG25">
        <v>775</v>
      </c>
      <c r="BH25">
        <v>0</v>
      </c>
      <c r="BI25">
        <v>0</v>
      </c>
      <c r="BJ25">
        <f t="shared" si="17"/>
        <v>775</v>
      </c>
      <c r="BK25">
        <v>0</v>
      </c>
      <c r="BL25">
        <f t="shared" si="18"/>
        <v>775</v>
      </c>
      <c r="BM25">
        <v>45</v>
      </c>
      <c r="BN25">
        <f t="shared" si="19"/>
        <v>5</v>
      </c>
      <c r="BO25">
        <f t="shared" si="20"/>
        <v>17.222222222222221</v>
      </c>
      <c r="BQ25">
        <v>993</v>
      </c>
      <c r="BR25">
        <v>0</v>
      </c>
      <c r="BS25">
        <v>-10</v>
      </c>
      <c r="BT25">
        <f t="shared" si="21"/>
        <v>983</v>
      </c>
      <c r="BU25">
        <v>1800</v>
      </c>
      <c r="BV25">
        <f t="shared" si="22"/>
        <v>2783</v>
      </c>
      <c r="BW25">
        <v>41</v>
      </c>
      <c r="BX25">
        <f t="shared" si="23"/>
        <v>5</v>
      </c>
      <c r="BY25">
        <f t="shared" si="24"/>
        <v>67.878048780487802</v>
      </c>
      <c r="CA25">
        <v>38410</v>
      </c>
    </row>
    <row r="26" spans="1:79" ht="17.25" customHeight="1" x14ac:dyDescent="0.3">
      <c r="A26" s="2">
        <v>44533</v>
      </c>
      <c r="B26" t="s">
        <v>72</v>
      </c>
      <c r="C26" t="s">
        <v>73</v>
      </c>
      <c r="D26" t="s">
        <v>27</v>
      </c>
      <c r="E26" s="1" t="s">
        <v>4</v>
      </c>
      <c r="F26">
        <v>778</v>
      </c>
      <c r="G26">
        <v>0</v>
      </c>
      <c r="H26">
        <v>0</v>
      </c>
      <c r="I26">
        <v>0</v>
      </c>
      <c r="J26">
        <f t="shared" si="0"/>
        <v>778</v>
      </c>
      <c r="K26">
        <v>0</v>
      </c>
      <c r="L26">
        <f t="shared" si="1"/>
        <v>778</v>
      </c>
      <c r="M26">
        <v>33</v>
      </c>
      <c r="N26">
        <v>1</v>
      </c>
      <c r="O26">
        <f t="shared" si="2"/>
        <v>23.575757575757574</v>
      </c>
      <c r="Q26">
        <v>298</v>
      </c>
      <c r="R26">
        <v>0</v>
      </c>
      <c r="S26">
        <v>0</v>
      </c>
      <c r="T26">
        <v>0</v>
      </c>
      <c r="U26">
        <f t="shared" si="3"/>
        <v>298</v>
      </c>
      <c r="V26">
        <v>0</v>
      </c>
      <c r="W26">
        <f t="shared" si="4"/>
        <v>298</v>
      </c>
      <c r="X26">
        <v>8</v>
      </c>
      <c r="Y26">
        <v>2</v>
      </c>
      <c r="Z26">
        <f t="shared" si="5"/>
        <v>37.25</v>
      </c>
      <c r="AB26">
        <v>634</v>
      </c>
      <c r="AC26">
        <v>0</v>
      </c>
      <c r="AD26">
        <v>0</v>
      </c>
      <c r="AE26">
        <v>0</v>
      </c>
      <c r="AF26">
        <f t="shared" si="6"/>
        <v>634</v>
      </c>
      <c r="AG26">
        <v>300</v>
      </c>
      <c r="AH26">
        <f t="shared" si="7"/>
        <v>934</v>
      </c>
      <c r="AI26">
        <v>26</v>
      </c>
      <c r="AJ26">
        <f t="shared" si="8"/>
        <v>6</v>
      </c>
      <c r="AK26">
        <f t="shared" si="25"/>
        <v>35.92307692307692</v>
      </c>
      <c r="AM26">
        <v>2219</v>
      </c>
      <c r="AN26">
        <v>1700</v>
      </c>
      <c r="AO26">
        <v>-351</v>
      </c>
      <c r="AP26">
        <f t="shared" si="9"/>
        <v>3568</v>
      </c>
      <c r="AQ26">
        <v>0</v>
      </c>
      <c r="AR26">
        <f t="shared" si="10"/>
        <v>3568</v>
      </c>
      <c r="AS26">
        <v>30</v>
      </c>
      <c r="AT26">
        <f t="shared" si="11"/>
        <v>6</v>
      </c>
      <c r="AU26">
        <f t="shared" si="12"/>
        <v>118.93333333333334</v>
      </c>
      <c r="AW26">
        <v>344</v>
      </c>
      <c r="AX26">
        <v>0</v>
      </c>
      <c r="AY26">
        <v>-30</v>
      </c>
      <c r="AZ26">
        <f t="shared" si="13"/>
        <v>314</v>
      </c>
      <c r="BA26">
        <v>300</v>
      </c>
      <c r="BB26">
        <f t="shared" si="14"/>
        <v>614</v>
      </c>
      <c r="BC26">
        <v>15</v>
      </c>
      <c r="BD26">
        <f t="shared" si="15"/>
        <v>7</v>
      </c>
      <c r="BE26">
        <f t="shared" si="16"/>
        <v>40.93333333333333</v>
      </c>
      <c r="BG26">
        <v>1440</v>
      </c>
      <c r="BH26">
        <v>0</v>
      </c>
      <c r="BI26">
        <v>0</v>
      </c>
      <c r="BJ26">
        <f t="shared" si="17"/>
        <v>1440</v>
      </c>
      <c r="BK26">
        <v>0</v>
      </c>
      <c r="BL26">
        <f t="shared" si="18"/>
        <v>1440</v>
      </c>
      <c r="BM26">
        <v>14</v>
      </c>
      <c r="BN26">
        <f t="shared" si="19"/>
        <v>5</v>
      </c>
      <c r="BO26">
        <f t="shared" si="20"/>
        <v>102.85714285714286</v>
      </c>
      <c r="BQ26">
        <v>466</v>
      </c>
      <c r="BR26">
        <v>475</v>
      </c>
      <c r="BS26">
        <v>0</v>
      </c>
      <c r="BT26">
        <f t="shared" si="21"/>
        <v>941</v>
      </c>
      <c r="BU26">
        <v>0</v>
      </c>
      <c r="BV26">
        <f t="shared" si="22"/>
        <v>941</v>
      </c>
      <c r="BW26">
        <v>24</v>
      </c>
      <c r="BX26">
        <f t="shared" si="23"/>
        <v>5</v>
      </c>
      <c r="BY26">
        <f t="shared" si="24"/>
        <v>39.208333333333336</v>
      </c>
      <c r="CA26">
        <v>10800</v>
      </c>
    </row>
    <row r="27" spans="1:79" ht="17.25" customHeight="1" x14ac:dyDescent="0.3">
      <c r="A27" s="2">
        <v>44533</v>
      </c>
      <c r="B27" t="s">
        <v>74</v>
      </c>
      <c r="C27" t="s">
        <v>75</v>
      </c>
      <c r="D27" t="s">
        <v>27</v>
      </c>
      <c r="E27" s="1" t="s">
        <v>4</v>
      </c>
      <c r="F27">
        <v>3900</v>
      </c>
      <c r="G27">
        <v>2047</v>
      </c>
      <c r="H27">
        <v>0</v>
      </c>
      <c r="I27">
        <v>-62</v>
      </c>
      <c r="J27">
        <f t="shared" si="0"/>
        <v>5885</v>
      </c>
      <c r="K27">
        <v>0</v>
      </c>
      <c r="L27">
        <f t="shared" si="1"/>
        <v>5885</v>
      </c>
      <c r="M27">
        <v>825</v>
      </c>
      <c r="N27">
        <v>1</v>
      </c>
      <c r="O27">
        <f t="shared" si="2"/>
        <v>7.1333333333333337</v>
      </c>
      <c r="Q27">
        <v>1751</v>
      </c>
      <c r="R27">
        <v>2726</v>
      </c>
      <c r="S27">
        <v>0</v>
      </c>
      <c r="T27">
        <v>-20</v>
      </c>
      <c r="U27">
        <f t="shared" si="3"/>
        <v>4457</v>
      </c>
      <c r="V27">
        <v>0</v>
      </c>
      <c r="W27">
        <f t="shared" si="4"/>
        <v>4457</v>
      </c>
      <c r="X27">
        <v>165</v>
      </c>
      <c r="Y27">
        <v>2</v>
      </c>
      <c r="Z27">
        <f>IFERROR(W27/X27,0)</f>
        <v>27.012121212121212</v>
      </c>
      <c r="AB27">
        <v>540</v>
      </c>
      <c r="AC27">
        <v>0</v>
      </c>
      <c r="AD27">
        <v>0</v>
      </c>
      <c r="AE27">
        <v>-40</v>
      </c>
      <c r="AF27">
        <f t="shared" si="6"/>
        <v>500</v>
      </c>
      <c r="AG27">
        <v>6000</v>
      </c>
      <c r="AH27">
        <f t="shared" si="7"/>
        <v>6500</v>
      </c>
      <c r="AI27">
        <v>224</v>
      </c>
      <c r="AJ27">
        <f t="shared" si="8"/>
        <v>6</v>
      </c>
      <c r="AK27">
        <f t="shared" si="25"/>
        <v>29.017857142857142</v>
      </c>
      <c r="AM27">
        <v>3848</v>
      </c>
      <c r="AN27">
        <v>1390</v>
      </c>
      <c r="AO27">
        <v>-356</v>
      </c>
      <c r="AP27">
        <f t="shared" si="9"/>
        <v>4882</v>
      </c>
      <c r="AQ27">
        <v>0</v>
      </c>
      <c r="AR27">
        <f t="shared" si="10"/>
        <v>4882</v>
      </c>
      <c r="AS27">
        <v>91</v>
      </c>
      <c r="AT27">
        <f t="shared" si="11"/>
        <v>6</v>
      </c>
      <c r="AU27">
        <f t="shared" si="12"/>
        <v>53.64835164835165</v>
      </c>
      <c r="AW27">
        <v>1647</v>
      </c>
      <c r="AX27">
        <v>610</v>
      </c>
      <c r="AY27">
        <v>-60</v>
      </c>
      <c r="AZ27">
        <f t="shared" si="13"/>
        <v>2197</v>
      </c>
      <c r="BA27">
        <v>900</v>
      </c>
      <c r="BB27">
        <f t="shared" si="14"/>
        <v>3097</v>
      </c>
      <c r="BC27">
        <v>80</v>
      </c>
      <c r="BD27">
        <f t="shared" si="15"/>
        <v>7</v>
      </c>
      <c r="BE27">
        <f t="shared" si="16"/>
        <v>38.712499999999999</v>
      </c>
      <c r="BG27">
        <v>82</v>
      </c>
      <c r="BH27">
        <v>3860</v>
      </c>
      <c r="BI27">
        <v>-11</v>
      </c>
      <c r="BJ27">
        <f t="shared" si="17"/>
        <v>3931</v>
      </c>
      <c r="BK27">
        <v>900</v>
      </c>
      <c r="BL27">
        <f t="shared" si="18"/>
        <v>4831</v>
      </c>
      <c r="BM27">
        <v>90</v>
      </c>
      <c r="BN27">
        <f t="shared" si="19"/>
        <v>5</v>
      </c>
      <c r="BO27">
        <f t="shared" si="20"/>
        <v>53.677777777777777</v>
      </c>
      <c r="BQ27">
        <v>2033</v>
      </c>
      <c r="BR27">
        <v>744</v>
      </c>
      <c r="BS27">
        <v>-117</v>
      </c>
      <c r="BT27">
        <f t="shared" si="21"/>
        <v>2660</v>
      </c>
      <c r="BU27">
        <v>2400</v>
      </c>
      <c r="BV27">
        <f t="shared" si="22"/>
        <v>5060</v>
      </c>
      <c r="BW27">
        <v>101</v>
      </c>
      <c r="BX27">
        <f t="shared" si="23"/>
        <v>5</v>
      </c>
      <c r="BY27">
        <f t="shared" si="24"/>
        <v>50.099009900990097</v>
      </c>
      <c r="CA27">
        <v>33507</v>
      </c>
    </row>
    <row r="28" spans="1:79" ht="17.25" customHeight="1" x14ac:dyDescent="0.3">
      <c r="A28" s="2">
        <v>44533</v>
      </c>
      <c r="B28" t="s">
        <v>76</v>
      </c>
      <c r="C28" t="s">
        <v>77</v>
      </c>
      <c r="D28" t="s">
        <v>27</v>
      </c>
      <c r="E28" s="1" t="s">
        <v>4</v>
      </c>
      <c r="F28">
        <v>613</v>
      </c>
      <c r="G28">
        <v>0</v>
      </c>
      <c r="H28">
        <v>0</v>
      </c>
      <c r="I28">
        <v>-20</v>
      </c>
      <c r="J28">
        <f t="shared" si="0"/>
        <v>593</v>
      </c>
      <c r="K28">
        <v>0</v>
      </c>
      <c r="L28">
        <f t="shared" si="1"/>
        <v>593</v>
      </c>
      <c r="M28">
        <v>60</v>
      </c>
      <c r="N28">
        <v>1</v>
      </c>
      <c r="O28">
        <f t="shared" si="2"/>
        <v>9.8833333333333329</v>
      </c>
      <c r="Q28">
        <v>381</v>
      </c>
      <c r="R28">
        <v>0</v>
      </c>
      <c r="S28">
        <v>0</v>
      </c>
      <c r="T28">
        <v>0</v>
      </c>
      <c r="U28">
        <f t="shared" si="3"/>
        <v>381</v>
      </c>
      <c r="V28">
        <v>0</v>
      </c>
      <c r="W28">
        <f t="shared" si="4"/>
        <v>381</v>
      </c>
      <c r="X28">
        <v>11</v>
      </c>
      <c r="Y28">
        <v>2</v>
      </c>
      <c r="Z28">
        <f t="shared" si="5"/>
        <v>34.636363636363633</v>
      </c>
      <c r="AB28">
        <v>334</v>
      </c>
      <c r="AC28">
        <v>0</v>
      </c>
      <c r="AD28">
        <v>0</v>
      </c>
      <c r="AE28">
        <v>0</v>
      </c>
      <c r="AF28">
        <f t="shared" si="6"/>
        <v>334</v>
      </c>
      <c r="AG28">
        <v>1200</v>
      </c>
      <c r="AH28">
        <f t="shared" si="7"/>
        <v>1534</v>
      </c>
      <c r="AI28">
        <v>40</v>
      </c>
      <c r="AJ28">
        <f t="shared" si="8"/>
        <v>6</v>
      </c>
      <c r="AK28">
        <f t="shared" si="25"/>
        <v>38.35</v>
      </c>
      <c r="AM28">
        <v>897</v>
      </c>
      <c r="AN28">
        <v>0</v>
      </c>
      <c r="AO28">
        <v>-20</v>
      </c>
      <c r="AP28">
        <f t="shared" si="9"/>
        <v>877</v>
      </c>
      <c r="AQ28">
        <v>0</v>
      </c>
      <c r="AR28">
        <f t="shared" si="10"/>
        <v>877</v>
      </c>
      <c r="AS28">
        <v>11</v>
      </c>
      <c r="AT28">
        <f t="shared" si="11"/>
        <v>6</v>
      </c>
      <c r="AU28">
        <f t="shared" si="12"/>
        <v>79.727272727272734</v>
      </c>
      <c r="AW28">
        <v>1000</v>
      </c>
      <c r="AX28">
        <v>0</v>
      </c>
      <c r="AY28">
        <v>-25</v>
      </c>
      <c r="AZ28">
        <f t="shared" si="13"/>
        <v>975</v>
      </c>
      <c r="BA28">
        <v>0</v>
      </c>
      <c r="BB28">
        <f t="shared" si="14"/>
        <v>975</v>
      </c>
      <c r="BC28">
        <v>32</v>
      </c>
      <c r="BD28">
        <f t="shared" si="15"/>
        <v>7</v>
      </c>
      <c r="BE28">
        <f t="shared" si="16"/>
        <v>30.46875</v>
      </c>
      <c r="BG28">
        <v>549</v>
      </c>
      <c r="BH28">
        <v>0</v>
      </c>
      <c r="BI28">
        <v>0</v>
      </c>
      <c r="BJ28">
        <f t="shared" si="17"/>
        <v>549</v>
      </c>
      <c r="BK28">
        <v>0</v>
      </c>
      <c r="BL28">
        <f t="shared" si="18"/>
        <v>549</v>
      </c>
      <c r="BM28">
        <v>13</v>
      </c>
      <c r="BN28">
        <f t="shared" si="19"/>
        <v>5</v>
      </c>
      <c r="BO28">
        <f t="shared" si="20"/>
        <v>42.230769230769234</v>
      </c>
      <c r="BQ28">
        <v>452</v>
      </c>
      <c r="BR28">
        <v>0</v>
      </c>
      <c r="BS28">
        <v>0</v>
      </c>
      <c r="BT28">
        <f t="shared" si="21"/>
        <v>452</v>
      </c>
      <c r="BU28">
        <v>600</v>
      </c>
      <c r="BV28">
        <f t="shared" si="22"/>
        <v>1052</v>
      </c>
      <c r="BW28">
        <v>17</v>
      </c>
      <c r="BX28">
        <f t="shared" si="23"/>
        <v>5</v>
      </c>
      <c r="BY28">
        <f t="shared" si="24"/>
        <v>61.882352941176471</v>
      </c>
      <c r="CA28">
        <v>13800</v>
      </c>
    </row>
    <row r="29" spans="1:79" ht="17.25" customHeight="1" x14ac:dyDescent="0.3">
      <c r="A29" s="2">
        <v>44533</v>
      </c>
      <c r="B29" t="s">
        <v>78</v>
      </c>
      <c r="C29" t="s">
        <v>79</v>
      </c>
      <c r="D29" t="s">
        <v>27</v>
      </c>
      <c r="E29" s="1" t="s">
        <v>4</v>
      </c>
      <c r="F29">
        <v>538</v>
      </c>
      <c r="G29">
        <v>10</v>
      </c>
      <c r="H29">
        <v>0</v>
      </c>
      <c r="I29">
        <v>-10</v>
      </c>
      <c r="J29">
        <f t="shared" si="0"/>
        <v>538</v>
      </c>
      <c r="K29">
        <v>0</v>
      </c>
      <c r="L29">
        <f t="shared" si="1"/>
        <v>538</v>
      </c>
      <c r="M29">
        <v>27</v>
      </c>
      <c r="N29">
        <v>1</v>
      </c>
      <c r="O29">
        <f t="shared" si="2"/>
        <v>19.925925925925927</v>
      </c>
      <c r="Q29">
        <v>587</v>
      </c>
      <c r="R29">
        <v>0</v>
      </c>
      <c r="S29">
        <v>0</v>
      </c>
      <c r="T29">
        <v>0</v>
      </c>
      <c r="U29">
        <f t="shared" si="3"/>
        <v>587</v>
      </c>
      <c r="V29">
        <v>0</v>
      </c>
      <c r="W29">
        <f t="shared" si="4"/>
        <v>587</v>
      </c>
      <c r="X29">
        <v>5</v>
      </c>
      <c r="Y29">
        <v>2</v>
      </c>
      <c r="Z29">
        <f t="shared" si="5"/>
        <v>117.4</v>
      </c>
      <c r="AB29">
        <v>2971</v>
      </c>
      <c r="AC29">
        <v>0</v>
      </c>
      <c r="AD29">
        <v>0</v>
      </c>
      <c r="AE29">
        <v>0</v>
      </c>
      <c r="AF29">
        <f t="shared" si="6"/>
        <v>2971</v>
      </c>
      <c r="AG29">
        <v>0</v>
      </c>
      <c r="AH29">
        <f t="shared" si="7"/>
        <v>2971</v>
      </c>
      <c r="AI29">
        <v>52</v>
      </c>
      <c r="AJ29">
        <f t="shared" si="8"/>
        <v>6</v>
      </c>
      <c r="AK29">
        <f t="shared" si="25"/>
        <v>57.134615384615387</v>
      </c>
      <c r="AM29">
        <v>1112</v>
      </c>
      <c r="AN29">
        <v>0</v>
      </c>
      <c r="AO29">
        <v>0</v>
      </c>
      <c r="AP29">
        <f t="shared" si="9"/>
        <v>1112</v>
      </c>
      <c r="AQ29">
        <v>0</v>
      </c>
      <c r="AR29">
        <f t="shared" si="10"/>
        <v>1112</v>
      </c>
      <c r="AS29">
        <v>11</v>
      </c>
      <c r="AT29">
        <f t="shared" si="11"/>
        <v>6</v>
      </c>
      <c r="AU29">
        <f t="shared" si="12"/>
        <v>101.09090909090909</v>
      </c>
      <c r="AW29">
        <v>1573</v>
      </c>
      <c r="AX29">
        <v>0</v>
      </c>
      <c r="AY29">
        <v>-10</v>
      </c>
      <c r="AZ29">
        <f t="shared" si="13"/>
        <v>1563</v>
      </c>
      <c r="BA29">
        <v>0</v>
      </c>
      <c r="BB29">
        <f t="shared" si="14"/>
        <v>1563</v>
      </c>
      <c r="BC29">
        <v>38</v>
      </c>
      <c r="BD29">
        <f t="shared" si="15"/>
        <v>7</v>
      </c>
      <c r="BE29">
        <f t="shared" si="16"/>
        <v>41.131578947368418</v>
      </c>
      <c r="BG29">
        <v>795</v>
      </c>
      <c r="BH29">
        <v>0</v>
      </c>
      <c r="BI29">
        <v>-20</v>
      </c>
      <c r="BJ29">
        <f t="shared" si="17"/>
        <v>775</v>
      </c>
      <c r="BK29">
        <v>0</v>
      </c>
      <c r="BL29">
        <f t="shared" si="18"/>
        <v>775</v>
      </c>
      <c r="BM29">
        <v>16</v>
      </c>
      <c r="BN29">
        <f t="shared" si="19"/>
        <v>5</v>
      </c>
      <c r="BO29">
        <f t="shared" si="20"/>
        <v>48.4375</v>
      </c>
      <c r="BQ29">
        <v>586</v>
      </c>
      <c r="BR29">
        <v>0</v>
      </c>
      <c r="BS29">
        <v>0</v>
      </c>
      <c r="BT29">
        <f t="shared" si="21"/>
        <v>586</v>
      </c>
      <c r="BU29">
        <v>300</v>
      </c>
      <c r="BV29">
        <f t="shared" si="22"/>
        <v>886</v>
      </c>
      <c r="BW29">
        <v>5</v>
      </c>
      <c r="BX29">
        <f t="shared" si="23"/>
        <v>5</v>
      </c>
      <c r="BY29">
        <f t="shared" si="24"/>
        <v>177.2</v>
      </c>
      <c r="CA29">
        <v>4500</v>
      </c>
    </row>
    <row r="30" spans="1:79" ht="17.25" customHeight="1" x14ac:dyDescent="0.3">
      <c r="A30" s="2">
        <v>44533</v>
      </c>
      <c r="B30" t="s">
        <v>80</v>
      </c>
      <c r="C30" t="s">
        <v>81</v>
      </c>
      <c r="D30" t="s">
        <v>27</v>
      </c>
      <c r="E30" s="1" t="s">
        <v>4</v>
      </c>
      <c r="F30">
        <v>456</v>
      </c>
      <c r="G30">
        <v>5</v>
      </c>
      <c r="H30">
        <v>0</v>
      </c>
      <c r="I30">
        <v>-8</v>
      </c>
      <c r="J30">
        <f t="shared" si="0"/>
        <v>453</v>
      </c>
      <c r="K30">
        <v>0</v>
      </c>
      <c r="L30">
        <f t="shared" si="1"/>
        <v>453</v>
      </c>
      <c r="M30">
        <v>30</v>
      </c>
      <c r="N30">
        <v>1</v>
      </c>
      <c r="O30">
        <f t="shared" si="2"/>
        <v>15.1</v>
      </c>
      <c r="Q30">
        <v>435</v>
      </c>
      <c r="R30">
        <v>0</v>
      </c>
      <c r="S30">
        <v>0</v>
      </c>
      <c r="T30">
        <v>0</v>
      </c>
      <c r="U30">
        <f t="shared" si="3"/>
        <v>435</v>
      </c>
      <c r="V30">
        <v>0</v>
      </c>
      <c r="W30">
        <f t="shared" si="4"/>
        <v>435</v>
      </c>
      <c r="X30">
        <v>7</v>
      </c>
      <c r="Y30">
        <v>2</v>
      </c>
      <c r="Z30">
        <f t="shared" si="5"/>
        <v>62.142857142857146</v>
      </c>
      <c r="AB30">
        <v>2793</v>
      </c>
      <c r="AC30">
        <v>0</v>
      </c>
      <c r="AD30">
        <v>0</v>
      </c>
      <c r="AE30">
        <v>0</v>
      </c>
      <c r="AF30">
        <f t="shared" si="6"/>
        <v>2793</v>
      </c>
      <c r="AG30">
        <v>1500</v>
      </c>
      <c r="AH30">
        <f t="shared" si="7"/>
        <v>4293</v>
      </c>
      <c r="AI30">
        <v>99</v>
      </c>
      <c r="AJ30">
        <f t="shared" si="8"/>
        <v>6</v>
      </c>
      <c r="AK30">
        <f t="shared" si="25"/>
        <v>43.363636363636367</v>
      </c>
      <c r="AM30">
        <v>2336</v>
      </c>
      <c r="AN30">
        <v>0</v>
      </c>
      <c r="AO30">
        <v>-30</v>
      </c>
      <c r="AP30">
        <f t="shared" si="9"/>
        <v>2306</v>
      </c>
      <c r="AQ30">
        <v>0</v>
      </c>
      <c r="AR30">
        <f t="shared" si="10"/>
        <v>2306</v>
      </c>
      <c r="AS30">
        <v>40</v>
      </c>
      <c r="AT30">
        <f t="shared" si="11"/>
        <v>6</v>
      </c>
      <c r="AU30">
        <f t="shared" si="12"/>
        <v>57.65</v>
      </c>
      <c r="AW30">
        <v>2262</v>
      </c>
      <c r="AX30">
        <v>0</v>
      </c>
      <c r="AY30">
        <v>-30</v>
      </c>
      <c r="AZ30">
        <f t="shared" si="13"/>
        <v>2232</v>
      </c>
      <c r="BA30">
        <v>0</v>
      </c>
      <c r="BB30">
        <f t="shared" si="14"/>
        <v>2232</v>
      </c>
      <c r="BC30">
        <v>77</v>
      </c>
      <c r="BD30">
        <f t="shared" si="15"/>
        <v>7</v>
      </c>
      <c r="BE30">
        <f t="shared" si="16"/>
        <v>28.987012987012989</v>
      </c>
      <c r="BG30">
        <v>557</v>
      </c>
      <c r="BH30">
        <v>40</v>
      </c>
      <c r="BI30">
        <v>-55</v>
      </c>
      <c r="BJ30">
        <f t="shared" si="17"/>
        <v>542</v>
      </c>
      <c r="BK30">
        <v>600</v>
      </c>
      <c r="BL30">
        <f t="shared" si="18"/>
        <v>1142</v>
      </c>
      <c r="BM30">
        <v>29</v>
      </c>
      <c r="BN30">
        <f t="shared" si="19"/>
        <v>5</v>
      </c>
      <c r="BO30">
        <f t="shared" si="20"/>
        <v>39.379310344827587</v>
      </c>
      <c r="BQ30">
        <v>681</v>
      </c>
      <c r="BR30">
        <v>0</v>
      </c>
      <c r="BS30">
        <v>0</v>
      </c>
      <c r="BT30">
        <f t="shared" si="21"/>
        <v>681</v>
      </c>
      <c r="BU30">
        <v>600</v>
      </c>
      <c r="BV30">
        <f t="shared" si="22"/>
        <v>1281</v>
      </c>
      <c r="BW30">
        <v>14</v>
      </c>
      <c r="BX30">
        <f t="shared" si="23"/>
        <v>5</v>
      </c>
      <c r="BY30">
        <f t="shared" si="24"/>
        <v>91.5</v>
      </c>
      <c r="CA30">
        <v>5088</v>
      </c>
    </row>
    <row r="31" spans="1:79" ht="17.25" customHeight="1" x14ac:dyDescent="0.3">
      <c r="A31" s="2">
        <v>44533</v>
      </c>
      <c r="B31" t="s">
        <v>82</v>
      </c>
      <c r="C31" t="s">
        <v>83</v>
      </c>
      <c r="D31" t="s">
        <v>27</v>
      </c>
      <c r="E31" s="1" t="s">
        <v>4</v>
      </c>
      <c r="F31">
        <v>11</v>
      </c>
      <c r="G31">
        <v>0</v>
      </c>
      <c r="H31">
        <v>0</v>
      </c>
      <c r="I31">
        <v>-6</v>
      </c>
      <c r="J31">
        <f t="shared" si="0"/>
        <v>5</v>
      </c>
      <c r="K31">
        <v>0</v>
      </c>
      <c r="L31">
        <f t="shared" si="1"/>
        <v>5</v>
      </c>
      <c r="M31">
        <v>41</v>
      </c>
      <c r="N31">
        <v>1</v>
      </c>
      <c r="O31">
        <f t="shared" si="2"/>
        <v>0.12195121951219512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634</v>
      </c>
      <c r="AC31">
        <v>0</v>
      </c>
      <c r="AD31">
        <v>0</v>
      </c>
      <c r="AE31">
        <v>0</v>
      </c>
      <c r="AF31">
        <f t="shared" si="6"/>
        <v>634</v>
      </c>
      <c r="AG31">
        <v>0</v>
      </c>
      <c r="AH31">
        <f t="shared" si="7"/>
        <v>634</v>
      </c>
      <c r="AI31">
        <v>52</v>
      </c>
      <c r="AJ31">
        <f t="shared" si="8"/>
        <v>6</v>
      </c>
      <c r="AK31">
        <f t="shared" si="25"/>
        <v>12.192307692307692</v>
      </c>
      <c r="AM31">
        <v>423</v>
      </c>
      <c r="AN31">
        <v>0</v>
      </c>
      <c r="AO31">
        <v>-13</v>
      </c>
      <c r="AP31">
        <f t="shared" si="9"/>
        <v>410</v>
      </c>
      <c r="AQ31">
        <v>0</v>
      </c>
      <c r="AR31">
        <f t="shared" si="10"/>
        <v>410</v>
      </c>
      <c r="AS31">
        <v>24</v>
      </c>
      <c r="AT31">
        <f t="shared" si="11"/>
        <v>6</v>
      </c>
      <c r="AU31">
        <f t="shared" si="12"/>
        <v>17.083333333333332</v>
      </c>
      <c r="AW31">
        <v>127</v>
      </c>
      <c r="AX31">
        <v>0</v>
      </c>
      <c r="AY31">
        <v>-26</v>
      </c>
      <c r="AZ31">
        <f t="shared" si="13"/>
        <v>101</v>
      </c>
      <c r="BA31">
        <v>0</v>
      </c>
      <c r="BB31">
        <f t="shared" si="14"/>
        <v>101</v>
      </c>
      <c r="BC31">
        <v>32</v>
      </c>
      <c r="BD31">
        <f t="shared" si="15"/>
        <v>7</v>
      </c>
      <c r="BE31">
        <f t="shared" si="16"/>
        <v>3.15625</v>
      </c>
      <c r="BG31">
        <v>163</v>
      </c>
      <c r="BH31">
        <v>0</v>
      </c>
      <c r="BI31">
        <v>-3</v>
      </c>
      <c r="BJ31">
        <f t="shared" si="17"/>
        <v>160</v>
      </c>
      <c r="BK31">
        <v>0</v>
      </c>
      <c r="BL31">
        <f t="shared" si="18"/>
        <v>160</v>
      </c>
      <c r="BM31">
        <v>15</v>
      </c>
      <c r="BN31">
        <f t="shared" si="19"/>
        <v>5</v>
      </c>
      <c r="BO31">
        <f t="shared" si="20"/>
        <v>10.666666666666666</v>
      </c>
      <c r="BQ31">
        <v>169</v>
      </c>
      <c r="BR31">
        <v>0</v>
      </c>
      <c r="BS31">
        <v>0</v>
      </c>
      <c r="BT31">
        <f t="shared" si="21"/>
        <v>169</v>
      </c>
      <c r="BU31">
        <v>0</v>
      </c>
      <c r="BV31">
        <f t="shared" si="22"/>
        <v>169</v>
      </c>
      <c r="BW31">
        <v>11</v>
      </c>
      <c r="BX31">
        <f t="shared" si="23"/>
        <v>5</v>
      </c>
      <c r="BY31">
        <f t="shared" si="24"/>
        <v>15.363636363636363</v>
      </c>
      <c r="CA31">
        <v>0</v>
      </c>
    </row>
    <row r="32" spans="1:79" ht="17.25" customHeight="1" x14ac:dyDescent="0.3">
      <c r="A32" s="2">
        <v>44533</v>
      </c>
      <c r="B32" t="s">
        <v>84</v>
      </c>
      <c r="C32" t="s">
        <v>85</v>
      </c>
      <c r="D32" t="s">
        <v>27</v>
      </c>
      <c r="E32" s="1" t="s">
        <v>4</v>
      </c>
      <c r="F32">
        <v>1361</v>
      </c>
      <c r="G32">
        <v>0</v>
      </c>
      <c r="H32">
        <v>0</v>
      </c>
      <c r="I32">
        <v>0</v>
      </c>
      <c r="J32">
        <f t="shared" si="0"/>
        <v>1361</v>
      </c>
      <c r="K32">
        <v>0</v>
      </c>
      <c r="L32">
        <f t="shared" si="1"/>
        <v>1361</v>
      </c>
      <c r="M32">
        <v>168</v>
      </c>
      <c r="N32">
        <v>1</v>
      </c>
      <c r="O32">
        <f t="shared" si="2"/>
        <v>8.1011904761904763</v>
      </c>
      <c r="Q32">
        <v>169</v>
      </c>
      <c r="R32">
        <v>0</v>
      </c>
      <c r="S32">
        <v>0</v>
      </c>
      <c r="T32">
        <v>-50</v>
      </c>
      <c r="U32">
        <f t="shared" si="3"/>
        <v>119</v>
      </c>
      <c r="V32">
        <v>0</v>
      </c>
      <c r="W32">
        <f t="shared" si="4"/>
        <v>119</v>
      </c>
      <c r="X32">
        <v>33</v>
      </c>
      <c r="Y32">
        <v>2</v>
      </c>
      <c r="Z32">
        <f t="shared" si="5"/>
        <v>3.606060606060606</v>
      </c>
      <c r="AB32">
        <v>8129</v>
      </c>
      <c r="AC32">
        <v>0</v>
      </c>
      <c r="AD32">
        <v>0</v>
      </c>
      <c r="AE32">
        <v>-52</v>
      </c>
      <c r="AF32">
        <f t="shared" si="6"/>
        <v>8077</v>
      </c>
      <c r="AG32">
        <v>3000</v>
      </c>
      <c r="AH32">
        <f t="shared" si="7"/>
        <v>11077</v>
      </c>
      <c r="AI32">
        <v>308</v>
      </c>
      <c r="AJ32">
        <f t="shared" si="8"/>
        <v>6</v>
      </c>
      <c r="AK32">
        <f t="shared" si="25"/>
        <v>35.964285714285715</v>
      </c>
      <c r="AM32">
        <v>3186</v>
      </c>
      <c r="AN32">
        <v>345</v>
      </c>
      <c r="AO32">
        <v>-156</v>
      </c>
      <c r="AP32">
        <f t="shared" si="9"/>
        <v>3375</v>
      </c>
      <c r="AQ32">
        <v>0</v>
      </c>
      <c r="AR32">
        <f t="shared" si="10"/>
        <v>3375</v>
      </c>
      <c r="AS32">
        <v>60</v>
      </c>
      <c r="AT32">
        <f t="shared" si="11"/>
        <v>6</v>
      </c>
      <c r="AU32">
        <f t="shared" si="12"/>
        <v>56.25</v>
      </c>
      <c r="AW32">
        <v>1986</v>
      </c>
      <c r="AX32">
        <v>0</v>
      </c>
      <c r="AY32">
        <v>-62</v>
      </c>
      <c r="AZ32">
        <f t="shared" si="13"/>
        <v>1924</v>
      </c>
      <c r="BA32">
        <v>600</v>
      </c>
      <c r="BB32">
        <f t="shared" si="14"/>
        <v>2524</v>
      </c>
      <c r="BC32">
        <v>86</v>
      </c>
      <c r="BD32">
        <f t="shared" si="15"/>
        <v>7</v>
      </c>
      <c r="BE32">
        <f t="shared" si="16"/>
        <v>29.348837209302324</v>
      </c>
      <c r="BG32">
        <v>7</v>
      </c>
      <c r="BH32">
        <v>0</v>
      </c>
      <c r="BI32">
        <v>0</v>
      </c>
      <c r="BJ32">
        <f t="shared" si="17"/>
        <v>7</v>
      </c>
      <c r="BK32">
        <v>1500</v>
      </c>
      <c r="BL32">
        <f t="shared" si="18"/>
        <v>1507</v>
      </c>
      <c r="BM32">
        <v>62</v>
      </c>
      <c r="BN32">
        <f t="shared" si="19"/>
        <v>5</v>
      </c>
      <c r="BO32">
        <f t="shared" si="20"/>
        <v>24.306451612903224</v>
      </c>
      <c r="BQ32">
        <v>935</v>
      </c>
      <c r="BR32">
        <v>0</v>
      </c>
      <c r="BS32">
        <v>-23</v>
      </c>
      <c r="BT32">
        <f t="shared" si="21"/>
        <v>912</v>
      </c>
      <c r="BU32">
        <v>600</v>
      </c>
      <c r="BV32">
        <f t="shared" si="22"/>
        <v>1512</v>
      </c>
      <c r="BW32">
        <v>45</v>
      </c>
      <c r="BX32">
        <f t="shared" si="23"/>
        <v>5</v>
      </c>
      <c r="BY32">
        <f t="shared" si="24"/>
        <v>33.6</v>
      </c>
      <c r="CA32">
        <v>26482</v>
      </c>
    </row>
    <row r="33" spans="1:79" ht="17.25" customHeight="1" x14ac:dyDescent="0.3">
      <c r="A33" s="2">
        <v>44533</v>
      </c>
      <c r="B33" t="s">
        <v>86</v>
      </c>
      <c r="C33" t="s">
        <v>87</v>
      </c>
      <c r="D33" t="s">
        <v>27</v>
      </c>
      <c r="E33" s="1" t="s">
        <v>4</v>
      </c>
      <c r="F33">
        <v>281</v>
      </c>
      <c r="G33">
        <v>1017</v>
      </c>
      <c r="H33">
        <v>0</v>
      </c>
      <c r="I33">
        <v>0</v>
      </c>
      <c r="J33">
        <f t="shared" si="0"/>
        <v>1298</v>
      </c>
      <c r="K33">
        <v>0</v>
      </c>
      <c r="L33">
        <f t="shared" si="1"/>
        <v>1298</v>
      </c>
      <c r="M33">
        <v>183</v>
      </c>
      <c r="N33">
        <v>1</v>
      </c>
      <c r="O33">
        <f t="shared" si="2"/>
        <v>7.0928961748633883</v>
      </c>
      <c r="Q33">
        <v>804</v>
      </c>
      <c r="R33">
        <v>1482</v>
      </c>
      <c r="S33">
        <v>0</v>
      </c>
      <c r="T33">
        <v>0</v>
      </c>
      <c r="U33">
        <f t="shared" si="3"/>
        <v>2286</v>
      </c>
      <c r="V33">
        <v>0</v>
      </c>
      <c r="W33">
        <f t="shared" si="4"/>
        <v>2286</v>
      </c>
      <c r="X33">
        <v>32</v>
      </c>
      <c r="Y33">
        <v>2</v>
      </c>
      <c r="Z33">
        <f t="shared" si="5"/>
        <v>71.4375</v>
      </c>
      <c r="AB33">
        <v>8902</v>
      </c>
      <c r="AC33">
        <v>0</v>
      </c>
      <c r="AD33">
        <v>0</v>
      </c>
      <c r="AE33">
        <v>0</v>
      </c>
      <c r="AF33">
        <f t="shared" si="6"/>
        <v>8902</v>
      </c>
      <c r="AG33">
        <v>0</v>
      </c>
      <c r="AH33">
        <f t="shared" si="7"/>
        <v>8902</v>
      </c>
      <c r="AI33">
        <v>230</v>
      </c>
      <c r="AJ33">
        <f t="shared" si="8"/>
        <v>6</v>
      </c>
      <c r="AK33">
        <f t="shared" si="25"/>
        <v>38.704347826086959</v>
      </c>
      <c r="AM33">
        <v>1806</v>
      </c>
      <c r="AN33">
        <v>847</v>
      </c>
      <c r="AO33">
        <v>-30</v>
      </c>
      <c r="AP33">
        <f t="shared" si="9"/>
        <v>2623</v>
      </c>
      <c r="AQ33">
        <v>0</v>
      </c>
      <c r="AR33">
        <f t="shared" si="10"/>
        <v>2623</v>
      </c>
      <c r="AS33">
        <v>39</v>
      </c>
      <c r="AT33">
        <f t="shared" si="11"/>
        <v>6</v>
      </c>
      <c r="AU33">
        <f t="shared" si="12"/>
        <v>67.256410256410263</v>
      </c>
      <c r="AW33">
        <v>468</v>
      </c>
      <c r="AX33">
        <v>2129</v>
      </c>
      <c r="AY33">
        <v>0</v>
      </c>
      <c r="AZ33">
        <f t="shared" si="13"/>
        <v>2597</v>
      </c>
      <c r="BA33">
        <v>0</v>
      </c>
      <c r="BB33">
        <f t="shared" si="14"/>
        <v>2597</v>
      </c>
      <c r="BC33">
        <v>50</v>
      </c>
      <c r="BD33">
        <f t="shared" si="15"/>
        <v>7</v>
      </c>
      <c r="BE33">
        <f t="shared" si="16"/>
        <v>51.94</v>
      </c>
      <c r="BG33">
        <v>414</v>
      </c>
      <c r="BH33">
        <v>1750</v>
      </c>
      <c r="BI33">
        <v>0</v>
      </c>
      <c r="BJ33">
        <f t="shared" si="17"/>
        <v>2164</v>
      </c>
      <c r="BK33">
        <v>0</v>
      </c>
      <c r="BL33">
        <f t="shared" si="18"/>
        <v>2164</v>
      </c>
      <c r="BM33">
        <v>29</v>
      </c>
      <c r="BN33">
        <f t="shared" si="19"/>
        <v>5</v>
      </c>
      <c r="BO33">
        <f t="shared" si="20"/>
        <v>74.620689655172413</v>
      </c>
      <c r="BQ33">
        <v>281</v>
      </c>
      <c r="BR33">
        <v>858</v>
      </c>
      <c r="BS33">
        <v>-100</v>
      </c>
      <c r="BT33">
        <f t="shared" si="21"/>
        <v>1039</v>
      </c>
      <c r="BU33">
        <v>1920</v>
      </c>
      <c r="BV33">
        <f t="shared" si="22"/>
        <v>2959</v>
      </c>
      <c r="BW33">
        <v>72</v>
      </c>
      <c r="BX33">
        <f t="shared" si="23"/>
        <v>5</v>
      </c>
      <c r="BY33">
        <f t="shared" si="24"/>
        <v>41.097222222222221</v>
      </c>
      <c r="CA33">
        <v>68840</v>
      </c>
    </row>
    <row r="34" spans="1:79" ht="17.25" customHeight="1" x14ac:dyDescent="0.3">
      <c r="A34" s="2">
        <v>44533</v>
      </c>
      <c r="B34" t="s">
        <v>88</v>
      </c>
      <c r="C34" t="s">
        <v>89</v>
      </c>
      <c r="D34" t="s">
        <v>27</v>
      </c>
      <c r="E34" s="1" t="s">
        <v>4</v>
      </c>
      <c r="F34">
        <v>1549</v>
      </c>
      <c r="G34">
        <v>445</v>
      </c>
      <c r="H34">
        <v>0</v>
      </c>
      <c r="I34">
        <v>-320</v>
      </c>
      <c r="J34">
        <f t="shared" si="0"/>
        <v>1674</v>
      </c>
      <c r="K34">
        <v>0</v>
      </c>
      <c r="L34">
        <f t="shared" si="1"/>
        <v>1674</v>
      </c>
      <c r="M34">
        <v>160</v>
      </c>
      <c r="N34">
        <v>1</v>
      </c>
      <c r="O34">
        <f t="shared" si="2"/>
        <v>10.4625</v>
      </c>
      <c r="Q34">
        <v>137</v>
      </c>
      <c r="R34">
        <v>1400</v>
      </c>
      <c r="S34">
        <v>0</v>
      </c>
      <c r="T34">
        <v>-1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4450</v>
      </c>
      <c r="AC34">
        <v>0</v>
      </c>
      <c r="AD34">
        <v>0</v>
      </c>
      <c r="AE34">
        <v>0</v>
      </c>
      <c r="AF34">
        <f t="shared" si="6"/>
        <v>4450</v>
      </c>
      <c r="AG34">
        <v>0</v>
      </c>
      <c r="AH34">
        <f t="shared" ref="AH34:AH65" si="26">SUM(AF34:AG34)</f>
        <v>4450</v>
      </c>
      <c r="AI34">
        <v>19</v>
      </c>
      <c r="AJ34">
        <f t="shared" si="8"/>
        <v>6</v>
      </c>
      <c r="AK34">
        <f t="shared" si="25"/>
        <v>234.21052631578948</v>
      </c>
      <c r="AM34">
        <v>1320</v>
      </c>
      <c r="AN34">
        <v>431</v>
      </c>
      <c r="AO34">
        <v>0</v>
      </c>
      <c r="AP34">
        <f t="shared" si="9"/>
        <v>1751</v>
      </c>
      <c r="AQ34">
        <v>0</v>
      </c>
      <c r="AR34">
        <f t="shared" si="10"/>
        <v>1751</v>
      </c>
      <c r="AS34">
        <v>23</v>
      </c>
      <c r="AT34">
        <f t="shared" si="11"/>
        <v>6</v>
      </c>
      <c r="AU34">
        <f t="shared" si="12"/>
        <v>76.130434782608702</v>
      </c>
      <c r="AW34">
        <v>17</v>
      </c>
      <c r="AX34">
        <v>550</v>
      </c>
      <c r="AY34">
        <v>-10</v>
      </c>
      <c r="AZ34">
        <f t="shared" si="13"/>
        <v>557</v>
      </c>
      <c r="BA34">
        <v>0</v>
      </c>
      <c r="BB34">
        <f t="shared" si="14"/>
        <v>557</v>
      </c>
      <c r="BC34">
        <v>13</v>
      </c>
      <c r="BD34">
        <f t="shared" si="15"/>
        <v>7</v>
      </c>
      <c r="BE34">
        <f t="shared" si="16"/>
        <v>42.846153846153847</v>
      </c>
      <c r="BG34">
        <v>78</v>
      </c>
      <c r="BH34">
        <v>2370</v>
      </c>
      <c r="BI34">
        <v>0</v>
      </c>
      <c r="BJ34">
        <f t="shared" si="17"/>
        <v>2448</v>
      </c>
      <c r="BK34">
        <v>0</v>
      </c>
      <c r="BL34">
        <f t="shared" si="18"/>
        <v>2448</v>
      </c>
      <c r="BM34">
        <v>45</v>
      </c>
      <c r="BN34">
        <f t="shared" si="19"/>
        <v>5</v>
      </c>
      <c r="BO34">
        <f t="shared" si="20"/>
        <v>54.4</v>
      </c>
      <c r="BQ34">
        <v>145</v>
      </c>
      <c r="BR34">
        <v>1761</v>
      </c>
      <c r="BS34">
        <v>0</v>
      </c>
      <c r="BT34">
        <f t="shared" si="21"/>
        <v>1906</v>
      </c>
      <c r="BU34">
        <v>1500</v>
      </c>
      <c r="BV34">
        <f t="shared" si="22"/>
        <v>3406</v>
      </c>
      <c r="BW34">
        <v>60</v>
      </c>
      <c r="BX34">
        <f t="shared" si="23"/>
        <v>5</v>
      </c>
      <c r="BY34">
        <f t="shared" si="24"/>
        <v>56.766666666666666</v>
      </c>
      <c r="CA34">
        <v>12726</v>
      </c>
    </row>
    <row r="35" spans="1:79" ht="17.25" customHeight="1" x14ac:dyDescent="0.3">
      <c r="A35" s="2">
        <v>44533</v>
      </c>
      <c r="B35" t="s">
        <v>90</v>
      </c>
      <c r="C35" t="s">
        <v>91</v>
      </c>
      <c r="D35" t="s">
        <v>27</v>
      </c>
      <c r="E35" s="1" t="s">
        <v>4</v>
      </c>
      <c r="F35">
        <v>198</v>
      </c>
      <c r="G35">
        <v>0</v>
      </c>
      <c r="H35">
        <v>0</v>
      </c>
      <c r="I35">
        <v>-6</v>
      </c>
      <c r="J35">
        <f t="shared" si="0"/>
        <v>192</v>
      </c>
      <c r="K35">
        <v>0</v>
      </c>
      <c r="L35">
        <f t="shared" si="1"/>
        <v>192</v>
      </c>
      <c r="M35">
        <v>43</v>
      </c>
      <c r="N35">
        <v>1</v>
      </c>
      <c r="O35">
        <f t="shared" si="2"/>
        <v>4.4651162790697674</v>
      </c>
      <c r="Q35">
        <v>633</v>
      </c>
      <c r="R35">
        <v>0</v>
      </c>
      <c r="S35">
        <v>0</v>
      </c>
      <c r="T35">
        <v>0</v>
      </c>
      <c r="U35">
        <f t="shared" si="3"/>
        <v>633</v>
      </c>
      <c r="V35">
        <v>0</v>
      </c>
      <c r="W35">
        <f t="shared" si="4"/>
        <v>633</v>
      </c>
      <c r="X35">
        <v>16</v>
      </c>
      <c r="Y35">
        <v>2</v>
      </c>
      <c r="Z35">
        <f t="shared" si="5"/>
        <v>39.5625</v>
      </c>
      <c r="AB35">
        <v>5058</v>
      </c>
      <c r="AC35">
        <v>0</v>
      </c>
      <c r="AD35">
        <v>0</v>
      </c>
      <c r="AE35">
        <v>-30</v>
      </c>
      <c r="AF35">
        <f t="shared" si="6"/>
        <v>5028</v>
      </c>
      <c r="AG35">
        <v>3360</v>
      </c>
      <c r="AH35">
        <f t="shared" si="26"/>
        <v>8388</v>
      </c>
      <c r="AI35">
        <v>177</v>
      </c>
      <c r="AJ35">
        <f t="shared" si="8"/>
        <v>6</v>
      </c>
      <c r="AK35">
        <f t="shared" si="25"/>
        <v>47.389830508474574</v>
      </c>
      <c r="AM35">
        <v>2991</v>
      </c>
      <c r="AN35">
        <v>460</v>
      </c>
      <c r="AO35">
        <v>0</v>
      </c>
      <c r="AP35">
        <f t="shared" si="9"/>
        <v>3451</v>
      </c>
      <c r="AQ35">
        <v>0</v>
      </c>
      <c r="AR35">
        <f t="shared" si="10"/>
        <v>3451</v>
      </c>
      <c r="AS35">
        <v>91</v>
      </c>
      <c r="AT35">
        <f t="shared" si="11"/>
        <v>6</v>
      </c>
      <c r="AU35">
        <f t="shared" si="12"/>
        <v>37.92307692307692</v>
      </c>
      <c r="AW35">
        <v>1532</v>
      </c>
      <c r="AX35">
        <v>0</v>
      </c>
      <c r="AY35">
        <v>-20</v>
      </c>
      <c r="AZ35">
        <f t="shared" si="13"/>
        <v>1512</v>
      </c>
      <c r="BA35">
        <v>1440</v>
      </c>
      <c r="BB35">
        <f t="shared" si="14"/>
        <v>2952</v>
      </c>
      <c r="BC35">
        <v>102</v>
      </c>
      <c r="BD35">
        <f t="shared" si="15"/>
        <v>7</v>
      </c>
      <c r="BE35">
        <f t="shared" si="16"/>
        <v>28.941176470588236</v>
      </c>
      <c r="BG35">
        <v>554</v>
      </c>
      <c r="BH35">
        <v>2</v>
      </c>
      <c r="BI35">
        <v>-39</v>
      </c>
      <c r="BJ35">
        <f t="shared" si="17"/>
        <v>517</v>
      </c>
      <c r="BK35">
        <v>960</v>
      </c>
      <c r="BL35">
        <f t="shared" si="18"/>
        <v>1477</v>
      </c>
      <c r="BM35">
        <v>52</v>
      </c>
      <c r="BN35">
        <f t="shared" si="19"/>
        <v>5</v>
      </c>
      <c r="BO35">
        <f t="shared" si="20"/>
        <v>28.403846153846153</v>
      </c>
      <c r="BQ35">
        <v>883</v>
      </c>
      <c r="BR35">
        <v>0</v>
      </c>
      <c r="BS35">
        <v>-6</v>
      </c>
      <c r="BT35">
        <f t="shared" si="21"/>
        <v>877</v>
      </c>
      <c r="BU35">
        <v>1920</v>
      </c>
      <c r="BV35">
        <f t="shared" si="22"/>
        <v>2797</v>
      </c>
      <c r="BW35">
        <v>41</v>
      </c>
      <c r="BX35">
        <f t="shared" si="23"/>
        <v>5</v>
      </c>
      <c r="BY35">
        <f t="shared" si="24"/>
        <v>68.219512195121951</v>
      </c>
      <c r="CA35">
        <v>8188</v>
      </c>
    </row>
    <row r="36" spans="1:79" ht="17.25" customHeight="1" x14ac:dyDescent="0.3">
      <c r="A36" s="2">
        <v>44533</v>
      </c>
      <c r="B36" t="s">
        <v>92</v>
      </c>
      <c r="C36" t="s">
        <v>93</v>
      </c>
      <c r="D36" t="s">
        <v>27</v>
      </c>
      <c r="E36" s="1" t="s">
        <v>4</v>
      </c>
      <c r="F36">
        <v>294</v>
      </c>
      <c r="G36">
        <v>0</v>
      </c>
      <c r="H36">
        <v>0</v>
      </c>
      <c r="I36">
        <v>-6</v>
      </c>
      <c r="J36">
        <f t="shared" si="0"/>
        <v>288</v>
      </c>
      <c r="K36">
        <v>0</v>
      </c>
      <c r="L36">
        <f t="shared" si="1"/>
        <v>288</v>
      </c>
      <c r="M36">
        <v>32</v>
      </c>
      <c r="N36">
        <v>1</v>
      </c>
      <c r="O36">
        <f t="shared" si="2"/>
        <v>9</v>
      </c>
      <c r="Q36">
        <v>448</v>
      </c>
      <c r="R36">
        <v>0</v>
      </c>
      <c r="S36">
        <v>0</v>
      </c>
      <c r="T36">
        <v>0</v>
      </c>
      <c r="U36">
        <f t="shared" si="3"/>
        <v>448</v>
      </c>
      <c r="V36">
        <v>0</v>
      </c>
      <c r="W36">
        <f t="shared" si="4"/>
        <v>448</v>
      </c>
      <c r="X36">
        <v>10</v>
      </c>
      <c r="Y36">
        <v>2</v>
      </c>
      <c r="Z36">
        <f t="shared" si="5"/>
        <v>44.8</v>
      </c>
      <c r="AB36">
        <v>929</v>
      </c>
      <c r="AC36">
        <v>0</v>
      </c>
      <c r="AD36">
        <v>0</v>
      </c>
      <c r="AE36">
        <v>0</v>
      </c>
      <c r="AF36">
        <f t="shared" si="6"/>
        <v>929</v>
      </c>
      <c r="AG36">
        <v>0</v>
      </c>
      <c r="AH36">
        <f t="shared" si="26"/>
        <v>929</v>
      </c>
      <c r="AI36">
        <v>153</v>
      </c>
      <c r="AJ36">
        <f t="shared" si="8"/>
        <v>6</v>
      </c>
      <c r="AK36">
        <f t="shared" si="25"/>
        <v>6.0718954248366011</v>
      </c>
      <c r="AM36">
        <v>1716</v>
      </c>
      <c r="AN36">
        <v>241</v>
      </c>
      <c r="AO36">
        <v>0</v>
      </c>
      <c r="AP36">
        <f t="shared" si="9"/>
        <v>1957</v>
      </c>
      <c r="AQ36">
        <v>0</v>
      </c>
      <c r="AR36">
        <f t="shared" si="10"/>
        <v>1957</v>
      </c>
      <c r="AS36">
        <v>59</v>
      </c>
      <c r="AT36">
        <f t="shared" si="11"/>
        <v>6</v>
      </c>
      <c r="AU36">
        <f t="shared" si="12"/>
        <v>33.16949152542373</v>
      </c>
      <c r="AW36">
        <v>1890</v>
      </c>
      <c r="AX36">
        <v>0</v>
      </c>
      <c r="AY36">
        <v>-11</v>
      </c>
      <c r="AZ36">
        <f t="shared" si="13"/>
        <v>1879</v>
      </c>
      <c r="BA36">
        <v>0</v>
      </c>
      <c r="BB36">
        <f t="shared" si="14"/>
        <v>1879</v>
      </c>
      <c r="BC36">
        <v>89</v>
      </c>
      <c r="BD36">
        <f t="shared" si="15"/>
        <v>7</v>
      </c>
      <c r="BE36">
        <f t="shared" si="16"/>
        <v>21.112359550561798</v>
      </c>
      <c r="BG36">
        <v>540</v>
      </c>
      <c r="BH36">
        <v>2</v>
      </c>
      <c r="BI36">
        <v>-31</v>
      </c>
      <c r="BJ36">
        <f t="shared" si="17"/>
        <v>511</v>
      </c>
      <c r="BK36">
        <v>0</v>
      </c>
      <c r="BL36">
        <f t="shared" si="18"/>
        <v>511</v>
      </c>
      <c r="BM36">
        <v>44</v>
      </c>
      <c r="BN36">
        <f t="shared" si="19"/>
        <v>5</v>
      </c>
      <c r="BO36">
        <f t="shared" si="20"/>
        <v>11.613636363636363</v>
      </c>
      <c r="BQ36">
        <v>295</v>
      </c>
      <c r="BR36">
        <v>0</v>
      </c>
      <c r="BS36">
        <v>-6</v>
      </c>
      <c r="BT36">
        <f t="shared" si="21"/>
        <v>289</v>
      </c>
      <c r="BU36">
        <v>0</v>
      </c>
      <c r="BV36">
        <f t="shared" si="22"/>
        <v>289</v>
      </c>
      <c r="BW36">
        <v>25</v>
      </c>
      <c r="BX36">
        <f t="shared" si="23"/>
        <v>5</v>
      </c>
      <c r="BY36">
        <f t="shared" si="24"/>
        <v>11.56</v>
      </c>
      <c r="CA36">
        <v>0</v>
      </c>
    </row>
    <row r="37" spans="1:79" ht="17.25" customHeight="1" x14ac:dyDescent="0.3">
      <c r="A37" s="2">
        <v>44533</v>
      </c>
      <c r="B37" t="s">
        <v>94</v>
      </c>
      <c r="C37" t="s">
        <v>95</v>
      </c>
      <c r="D37" t="s">
        <v>27</v>
      </c>
      <c r="E37" s="1" t="s">
        <v>4</v>
      </c>
      <c r="F37">
        <v>1509</v>
      </c>
      <c r="G37">
        <v>0</v>
      </c>
      <c r="H37">
        <v>0</v>
      </c>
      <c r="I37">
        <v>0</v>
      </c>
      <c r="J37">
        <f t="shared" si="0"/>
        <v>1509</v>
      </c>
      <c r="K37">
        <v>0</v>
      </c>
      <c r="L37">
        <f t="shared" si="1"/>
        <v>1509</v>
      </c>
      <c r="M37">
        <v>65</v>
      </c>
      <c r="N37">
        <v>1</v>
      </c>
      <c r="O37">
        <f t="shared" si="2"/>
        <v>23.215384615384615</v>
      </c>
      <c r="Q37">
        <v>1131</v>
      </c>
      <c r="R37">
        <v>0</v>
      </c>
      <c r="S37">
        <v>0</v>
      </c>
      <c r="T37">
        <v>-10</v>
      </c>
      <c r="U37">
        <f t="shared" si="3"/>
        <v>1121</v>
      </c>
      <c r="V37">
        <v>0</v>
      </c>
      <c r="W37">
        <f t="shared" si="4"/>
        <v>1121</v>
      </c>
      <c r="X37">
        <v>21</v>
      </c>
      <c r="Y37">
        <v>2</v>
      </c>
      <c r="Z37">
        <f t="shared" si="5"/>
        <v>53.38095238095238</v>
      </c>
      <c r="AB37">
        <v>4358</v>
      </c>
      <c r="AC37">
        <v>0</v>
      </c>
      <c r="AD37">
        <v>0</v>
      </c>
      <c r="AE37">
        <v>-50</v>
      </c>
      <c r="AF37">
        <f t="shared" si="6"/>
        <v>4308</v>
      </c>
      <c r="AG37">
        <v>0</v>
      </c>
      <c r="AH37">
        <f t="shared" si="26"/>
        <v>4308</v>
      </c>
      <c r="AI37">
        <v>61</v>
      </c>
      <c r="AJ37">
        <f t="shared" si="8"/>
        <v>6</v>
      </c>
      <c r="AK37">
        <f t="shared" si="25"/>
        <v>70.622950819672127</v>
      </c>
      <c r="AM37">
        <v>4338</v>
      </c>
      <c r="AN37">
        <v>300</v>
      </c>
      <c r="AO37">
        <v>0</v>
      </c>
      <c r="AP37">
        <f t="shared" si="9"/>
        <v>4638</v>
      </c>
      <c r="AQ37">
        <v>0</v>
      </c>
      <c r="AR37">
        <f t="shared" si="10"/>
        <v>4638</v>
      </c>
      <c r="AS37">
        <v>24</v>
      </c>
      <c r="AT37">
        <f t="shared" si="11"/>
        <v>6</v>
      </c>
      <c r="AU37">
        <f t="shared" si="12"/>
        <v>193.25</v>
      </c>
      <c r="AW37">
        <v>790</v>
      </c>
      <c r="AX37">
        <v>0</v>
      </c>
      <c r="AY37">
        <v>0</v>
      </c>
      <c r="AZ37">
        <f t="shared" si="13"/>
        <v>790</v>
      </c>
      <c r="BA37">
        <v>600</v>
      </c>
      <c r="BB37">
        <f t="shared" si="14"/>
        <v>1390</v>
      </c>
      <c r="BC37">
        <v>43</v>
      </c>
      <c r="BD37">
        <f t="shared" si="15"/>
        <v>7</v>
      </c>
      <c r="BE37">
        <f t="shared" si="16"/>
        <v>32.325581395348834</v>
      </c>
      <c r="BG37">
        <v>1907</v>
      </c>
      <c r="BH37">
        <v>0</v>
      </c>
      <c r="BI37">
        <v>0</v>
      </c>
      <c r="BJ37">
        <f t="shared" si="17"/>
        <v>1907</v>
      </c>
      <c r="BK37">
        <v>0</v>
      </c>
      <c r="BL37">
        <f t="shared" si="18"/>
        <v>1907</v>
      </c>
      <c r="BM37">
        <v>37</v>
      </c>
      <c r="BN37">
        <f t="shared" si="19"/>
        <v>5</v>
      </c>
      <c r="BO37">
        <f t="shared" si="20"/>
        <v>51.54054054054054</v>
      </c>
      <c r="BQ37">
        <v>1732</v>
      </c>
      <c r="BR37">
        <v>0</v>
      </c>
      <c r="BS37">
        <v>0</v>
      </c>
      <c r="BT37">
        <f t="shared" si="21"/>
        <v>1732</v>
      </c>
      <c r="BU37">
        <v>1200</v>
      </c>
      <c r="BV37">
        <f t="shared" si="22"/>
        <v>2932</v>
      </c>
      <c r="BW37">
        <v>30</v>
      </c>
      <c r="BX37">
        <f t="shared" si="23"/>
        <v>5</v>
      </c>
      <c r="BY37">
        <f t="shared" si="24"/>
        <v>97.733333333333334</v>
      </c>
      <c r="CA37">
        <v>28234</v>
      </c>
    </row>
    <row r="38" spans="1:79" ht="17.25" customHeight="1" x14ac:dyDescent="0.3">
      <c r="A38" s="2">
        <v>44533</v>
      </c>
      <c r="B38" t="s">
        <v>96</v>
      </c>
      <c r="C38" t="s">
        <v>97</v>
      </c>
      <c r="D38" t="s">
        <v>27</v>
      </c>
      <c r="E38" s="1" t="s">
        <v>4</v>
      </c>
      <c r="F38">
        <v>2833</v>
      </c>
      <c r="G38">
        <v>40</v>
      </c>
      <c r="H38">
        <v>0</v>
      </c>
      <c r="I38">
        <v>-1470</v>
      </c>
      <c r="J38">
        <f t="shared" si="0"/>
        <v>1403</v>
      </c>
      <c r="K38">
        <v>0</v>
      </c>
      <c r="L38">
        <f t="shared" si="1"/>
        <v>1403</v>
      </c>
      <c r="M38">
        <v>1882</v>
      </c>
      <c r="N38">
        <v>1</v>
      </c>
      <c r="O38">
        <f t="shared" si="2"/>
        <v>0.7454835281615303</v>
      </c>
      <c r="Q38">
        <v>4631</v>
      </c>
      <c r="R38">
        <v>0</v>
      </c>
      <c r="S38">
        <v>0</v>
      </c>
      <c r="T38">
        <v>-430</v>
      </c>
      <c r="U38">
        <f t="shared" si="3"/>
        <v>4201</v>
      </c>
      <c r="V38">
        <v>0</v>
      </c>
      <c r="W38">
        <f t="shared" si="4"/>
        <v>4201</v>
      </c>
      <c r="X38">
        <v>470</v>
      </c>
      <c r="Y38">
        <v>2</v>
      </c>
      <c r="Z38">
        <f t="shared" si="5"/>
        <v>8.9382978723404261</v>
      </c>
      <c r="AB38">
        <v>4776</v>
      </c>
      <c r="AC38">
        <v>0</v>
      </c>
      <c r="AD38">
        <v>0</v>
      </c>
      <c r="AE38">
        <v>-900</v>
      </c>
      <c r="AF38">
        <f t="shared" si="6"/>
        <v>3876</v>
      </c>
      <c r="AG38">
        <v>40000</v>
      </c>
      <c r="AH38">
        <f t="shared" si="26"/>
        <v>43876</v>
      </c>
      <c r="AI38">
        <v>2542</v>
      </c>
      <c r="AJ38">
        <f t="shared" si="8"/>
        <v>6</v>
      </c>
      <c r="AK38">
        <f t="shared" si="25"/>
        <v>17.26042486231314</v>
      </c>
      <c r="AM38">
        <v>17837</v>
      </c>
      <c r="AN38">
        <v>13174</v>
      </c>
      <c r="AO38">
        <v>-8795</v>
      </c>
      <c r="AP38">
        <f t="shared" si="9"/>
        <v>22216</v>
      </c>
      <c r="AQ38">
        <v>0</v>
      </c>
      <c r="AR38">
        <f t="shared" si="10"/>
        <v>22216</v>
      </c>
      <c r="AS38">
        <v>1093</v>
      </c>
      <c r="AT38">
        <f t="shared" si="11"/>
        <v>6</v>
      </c>
      <c r="AU38">
        <f t="shared" si="12"/>
        <v>20.325709057639525</v>
      </c>
      <c r="AW38">
        <v>11314</v>
      </c>
      <c r="AX38">
        <v>0</v>
      </c>
      <c r="AY38">
        <v>-265</v>
      </c>
      <c r="AZ38">
        <f t="shared" si="13"/>
        <v>11049</v>
      </c>
      <c r="BA38">
        <v>0</v>
      </c>
      <c r="BB38">
        <f t="shared" si="14"/>
        <v>11049</v>
      </c>
      <c r="BC38">
        <v>704</v>
      </c>
      <c r="BD38">
        <f t="shared" si="15"/>
        <v>7</v>
      </c>
      <c r="BE38">
        <f t="shared" si="16"/>
        <v>15.694602272727273</v>
      </c>
      <c r="BG38">
        <v>8814</v>
      </c>
      <c r="BH38">
        <v>0</v>
      </c>
      <c r="BI38">
        <v>-929</v>
      </c>
      <c r="BJ38">
        <f t="shared" si="17"/>
        <v>7885</v>
      </c>
      <c r="BK38">
        <v>1500</v>
      </c>
      <c r="BL38">
        <f t="shared" si="18"/>
        <v>9385</v>
      </c>
      <c r="BM38">
        <v>424</v>
      </c>
      <c r="BN38">
        <f t="shared" si="19"/>
        <v>5</v>
      </c>
      <c r="BO38">
        <f t="shared" si="20"/>
        <v>22.134433962264151</v>
      </c>
      <c r="BQ38">
        <v>1590</v>
      </c>
      <c r="BR38">
        <v>0</v>
      </c>
      <c r="BS38">
        <v>-326</v>
      </c>
      <c r="BT38">
        <f t="shared" si="21"/>
        <v>1264</v>
      </c>
      <c r="BU38">
        <v>1000</v>
      </c>
      <c r="BV38">
        <f t="shared" si="22"/>
        <v>2264</v>
      </c>
      <c r="BW38">
        <v>512</v>
      </c>
      <c r="BX38">
        <f t="shared" si="23"/>
        <v>5</v>
      </c>
      <c r="BY38">
        <f t="shared" si="24"/>
        <v>4.421875</v>
      </c>
      <c r="CA38">
        <v>51055</v>
      </c>
    </row>
    <row r="39" spans="1:79" ht="17.25" customHeight="1" x14ac:dyDescent="0.3">
      <c r="A39" s="2">
        <v>44533</v>
      </c>
      <c r="B39" t="s">
        <v>98</v>
      </c>
      <c r="C39" t="s">
        <v>99</v>
      </c>
      <c r="D39" t="s">
        <v>27</v>
      </c>
      <c r="E39" s="1" t="s">
        <v>4</v>
      </c>
      <c r="F39">
        <v>481</v>
      </c>
      <c r="G39">
        <v>1072</v>
      </c>
      <c r="H39">
        <v>0</v>
      </c>
      <c r="I39">
        <v>-15</v>
      </c>
      <c r="J39">
        <f t="shared" si="0"/>
        <v>1538</v>
      </c>
      <c r="K39">
        <v>0</v>
      </c>
      <c r="L39">
        <f t="shared" si="1"/>
        <v>1538</v>
      </c>
      <c r="M39">
        <v>100</v>
      </c>
      <c r="N39">
        <v>1</v>
      </c>
      <c r="O39">
        <f t="shared" si="2"/>
        <v>15.38</v>
      </c>
      <c r="Q39">
        <v>490</v>
      </c>
      <c r="R39">
        <v>0</v>
      </c>
      <c r="S39">
        <v>0</v>
      </c>
      <c r="T39">
        <v>0</v>
      </c>
      <c r="U39">
        <f t="shared" si="3"/>
        <v>490</v>
      </c>
      <c r="V39">
        <v>0</v>
      </c>
      <c r="W39">
        <f t="shared" si="4"/>
        <v>490</v>
      </c>
      <c r="X39">
        <v>26</v>
      </c>
      <c r="Y39">
        <v>2</v>
      </c>
      <c r="Z39">
        <f t="shared" si="5"/>
        <v>18.846153846153847</v>
      </c>
      <c r="AB39">
        <v>2487</v>
      </c>
      <c r="AC39">
        <v>0</v>
      </c>
      <c r="AD39">
        <v>0</v>
      </c>
      <c r="AE39">
        <v>-316</v>
      </c>
      <c r="AF39">
        <f t="shared" si="6"/>
        <v>2171</v>
      </c>
      <c r="AG39">
        <v>0</v>
      </c>
      <c r="AH39">
        <f t="shared" si="26"/>
        <v>2171</v>
      </c>
      <c r="AI39">
        <v>1637</v>
      </c>
      <c r="AJ39">
        <f t="shared" si="8"/>
        <v>6</v>
      </c>
      <c r="AK39">
        <f t="shared" si="25"/>
        <v>1.3262064752596212</v>
      </c>
      <c r="AM39">
        <v>5062</v>
      </c>
      <c r="AN39">
        <v>9000</v>
      </c>
      <c r="AO39">
        <v>-9285</v>
      </c>
      <c r="AP39">
        <f t="shared" si="9"/>
        <v>4777</v>
      </c>
      <c r="AQ39">
        <v>0</v>
      </c>
      <c r="AR39">
        <f t="shared" si="10"/>
        <v>4777</v>
      </c>
      <c r="AS39">
        <v>821</v>
      </c>
      <c r="AT39">
        <f t="shared" si="11"/>
        <v>6</v>
      </c>
      <c r="AU39">
        <f t="shared" si="12"/>
        <v>5.8185140073081607</v>
      </c>
      <c r="AW39">
        <v>6436</v>
      </c>
      <c r="AX39">
        <v>0</v>
      </c>
      <c r="AY39">
        <v>-276</v>
      </c>
      <c r="AZ39">
        <f t="shared" si="13"/>
        <v>6160</v>
      </c>
      <c r="BA39">
        <v>0</v>
      </c>
      <c r="BB39">
        <f t="shared" si="14"/>
        <v>6160</v>
      </c>
      <c r="BC39">
        <v>633</v>
      </c>
      <c r="BD39">
        <f t="shared" si="15"/>
        <v>7</v>
      </c>
      <c r="BE39">
        <f t="shared" si="16"/>
        <v>9.7314375987361768</v>
      </c>
      <c r="BG39">
        <v>84</v>
      </c>
      <c r="BH39">
        <v>0</v>
      </c>
      <c r="BI39">
        <v>-84</v>
      </c>
      <c r="BJ39">
        <f t="shared" si="17"/>
        <v>0</v>
      </c>
      <c r="BK39">
        <v>1000</v>
      </c>
      <c r="BL39">
        <f t="shared" si="18"/>
        <v>1000</v>
      </c>
      <c r="BM39">
        <v>119</v>
      </c>
      <c r="BN39">
        <f t="shared" si="19"/>
        <v>5</v>
      </c>
      <c r="BO39">
        <f t="shared" si="20"/>
        <v>8.4033613445378155</v>
      </c>
      <c r="BQ39">
        <v>307</v>
      </c>
      <c r="BR39">
        <v>0</v>
      </c>
      <c r="BS39">
        <v>-105</v>
      </c>
      <c r="BT39">
        <f t="shared" si="21"/>
        <v>202</v>
      </c>
      <c r="BU39">
        <v>0</v>
      </c>
      <c r="BV39">
        <f t="shared" si="22"/>
        <v>202</v>
      </c>
      <c r="BW39">
        <v>89</v>
      </c>
      <c r="BX39">
        <f t="shared" si="23"/>
        <v>5</v>
      </c>
      <c r="BY39">
        <f t="shared" si="24"/>
        <v>2.2696629213483148</v>
      </c>
      <c r="CA39">
        <v>5082</v>
      </c>
    </row>
    <row r="40" spans="1:79" ht="17.25" customHeight="1" x14ac:dyDescent="0.3">
      <c r="A40" s="2">
        <v>44533</v>
      </c>
      <c r="B40" t="s">
        <v>100</v>
      </c>
      <c r="C40" t="s">
        <v>101</v>
      </c>
      <c r="D40" t="s">
        <v>27</v>
      </c>
      <c r="E40" s="1" t="s">
        <v>4</v>
      </c>
      <c r="F40">
        <v>3548</v>
      </c>
      <c r="G40">
        <v>0</v>
      </c>
      <c r="H40">
        <v>0</v>
      </c>
      <c r="I40">
        <v>-2653</v>
      </c>
      <c r="J40">
        <f t="shared" si="0"/>
        <v>895</v>
      </c>
      <c r="K40">
        <v>0</v>
      </c>
      <c r="L40">
        <f t="shared" si="1"/>
        <v>895</v>
      </c>
      <c r="M40">
        <v>2054</v>
      </c>
      <c r="N40">
        <v>1</v>
      </c>
      <c r="O40">
        <f t="shared" si="2"/>
        <v>0.43573515092502435</v>
      </c>
      <c r="Q40">
        <v>1224</v>
      </c>
      <c r="R40">
        <v>0</v>
      </c>
      <c r="S40">
        <v>0</v>
      </c>
      <c r="T40">
        <v>-341</v>
      </c>
      <c r="U40">
        <f t="shared" si="3"/>
        <v>883</v>
      </c>
      <c r="V40">
        <v>0</v>
      </c>
      <c r="W40">
        <f t="shared" si="4"/>
        <v>883</v>
      </c>
      <c r="X40">
        <v>460</v>
      </c>
      <c r="Y40">
        <v>2</v>
      </c>
      <c r="Z40">
        <f t="shared" si="5"/>
        <v>1.9195652173913043</v>
      </c>
      <c r="AB40">
        <v>6689</v>
      </c>
      <c r="AC40">
        <v>0</v>
      </c>
      <c r="AD40">
        <v>190</v>
      </c>
      <c r="AE40">
        <v>-5020</v>
      </c>
      <c r="AF40">
        <f t="shared" si="6"/>
        <v>1859</v>
      </c>
      <c r="AG40">
        <v>110045</v>
      </c>
      <c r="AH40">
        <f t="shared" si="26"/>
        <v>111904</v>
      </c>
      <c r="AI40">
        <v>8249</v>
      </c>
      <c r="AJ40">
        <f t="shared" si="8"/>
        <v>6</v>
      </c>
      <c r="AK40">
        <f t="shared" si="25"/>
        <v>13.565765547339071</v>
      </c>
      <c r="AM40">
        <v>2787</v>
      </c>
      <c r="AN40">
        <v>3000</v>
      </c>
      <c r="AO40">
        <v>-2670</v>
      </c>
      <c r="AP40">
        <f t="shared" si="9"/>
        <v>3117</v>
      </c>
      <c r="AQ40">
        <v>20400</v>
      </c>
      <c r="AR40">
        <f t="shared" si="10"/>
        <v>23517</v>
      </c>
      <c r="AS40">
        <v>3543</v>
      </c>
      <c r="AT40">
        <f t="shared" si="11"/>
        <v>6</v>
      </c>
      <c r="AU40">
        <f t="shared" si="12"/>
        <v>6.6375952582557156</v>
      </c>
      <c r="AW40">
        <v>844</v>
      </c>
      <c r="AX40">
        <v>0</v>
      </c>
      <c r="AY40">
        <v>-493</v>
      </c>
      <c r="AZ40">
        <f t="shared" si="13"/>
        <v>351</v>
      </c>
      <c r="BA40">
        <v>50000</v>
      </c>
      <c r="BB40">
        <f t="shared" si="14"/>
        <v>50351</v>
      </c>
      <c r="BC40">
        <v>2607</v>
      </c>
      <c r="BD40">
        <f t="shared" si="15"/>
        <v>7</v>
      </c>
      <c r="BE40">
        <f t="shared" si="16"/>
        <v>19.313770617568085</v>
      </c>
      <c r="BG40">
        <v>2573</v>
      </c>
      <c r="BH40">
        <v>0</v>
      </c>
      <c r="BI40">
        <v>-2168</v>
      </c>
      <c r="BJ40">
        <f t="shared" si="17"/>
        <v>405</v>
      </c>
      <c r="BK40">
        <v>6000</v>
      </c>
      <c r="BL40">
        <f t="shared" si="18"/>
        <v>6405</v>
      </c>
      <c r="BM40">
        <v>1129</v>
      </c>
      <c r="BN40">
        <f t="shared" si="19"/>
        <v>5</v>
      </c>
      <c r="BO40">
        <f t="shared" si="20"/>
        <v>5.6731620903454383</v>
      </c>
      <c r="BQ40">
        <v>0</v>
      </c>
      <c r="BR40">
        <v>0</v>
      </c>
      <c r="BS40">
        <v>0</v>
      </c>
      <c r="BT40">
        <f t="shared" si="21"/>
        <v>0</v>
      </c>
      <c r="BU40">
        <v>3200</v>
      </c>
      <c r="BV40">
        <f t="shared" si="22"/>
        <v>3200</v>
      </c>
      <c r="BW40">
        <v>848</v>
      </c>
      <c r="BX40">
        <f t="shared" si="23"/>
        <v>5</v>
      </c>
      <c r="BY40">
        <f t="shared" si="24"/>
        <v>3.7735849056603774</v>
      </c>
      <c r="CA40">
        <v>800</v>
      </c>
    </row>
    <row r="41" spans="1:79" ht="17.25" customHeight="1" x14ac:dyDescent="0.3">
      <c r="A41" s="2">
        <v>44533</v>
      </c>
      <c r="B41" t="s">
        <v>102</v>
      </c>
      <c r="C41" t="s">
        <v>103</v>
      </c>
      <c r="D41" t="s">
        <v>27</v>
      </c>
      <c r="E41" s="1" t="s">
        <v>4</v>
      </c>
      <c r="F41">
        <v>1426</v>
      </c>
      <c r="G41">
        <v>0</v>
      </c>
      <c r="H41">
        <v>0</v>
      </c>
      <c r="I41">
        <v>-75</v>
      </c>
      <c r="J41">
        <f t="shared" si="0"/>
        <v>1351</v>
      </c>
      <c r="K41">
        <v>0</v>
      </c>
      <c r="L41">
        <f t="shared" si="1"/>
        <v>1351</v>
      </c>
      <c r="M41">
        <v>209</v>
      </c>
      <c r="N41">
        <v>1</v>
      </c>
      <c r="O41">
        <f t="shared" si="2"/>
        <v>6.464114832535885</v>
      </c>
      <c r="Q41">
        <v>1682</v>
      </c>
      <c r="R41">
        <v>0</v>
      </c>
      <c r="S41">
        <v>0</v>
      </c>
      <c r="T41">
        <v>-3</v>
      </c>
      <c r="U41">
        <f t="shared" si="3"/>
        <v>1679</v>
      </c>
      <c r="V41">
        <v>0</v>
      </c>
      <c r="W41">
        <f t="shared" si="4"/>
        <v>1679</v>
      </c>
      <c r="X41">
        <v>44</v>
      </c>
      <c r="Y41">
        <v>2</v>
      </c>
      <c r="Z41">
        <f t="shared" si="5"/>
        <v>38.159090909090907</v>
      </c>
      <c r="AB41">
        <v>68</v>
      </c>
      <c r="AC41">
        <v>0</v>
      </c>
      <c r="AD41">
        <v>0</v>
      </c>
      <c r="AE41">
        <v>-31</v>
      </c>
      <c r="AF41">
        <f t="shared" si="6"/>
        <v>37</v>
      </c>
      <c r="AG41">
        <v>9000</v>
      </c>
      <c r="AH41">
        <f t="shared" si="26"/>
        <v>9037</v>
      </c>
      <c r="AI41">
        <v>220</v>
      </c>
      <c r="AJ41">
        <f t="shared" si="8"/>
        <v>6</v>
      </c>
      <c r="AK41">
        <f t="shared" si="25"/>
        <v>41.077272727272728</v>
      </c>
      <c r="AM41">
        <v>2918</v>
      </c>
      <c r="AN41">
        <v>70</v>
      </c>
      <c r="AO41">
        <v>-235</v>
      </c>
      <c r="AP41">
        <f t="shared" si="9"/>
        <v>2753</v>
      </c>
      <c r="AQ41">
        <v>0</v>
      </c>
      <c r="AR41">
        <f t="shared" si="10"/>
        <v>2753</v>
      </c>
      <c r="AS41">
        <v>69</v>
      </c>
      <c r="AT41">
        <f t="shared" si="11"/>
        <v>6</v>
      </c>
      <c r="AU41">
        <f t="shared" si="12"/>
        <v>39.89855072463768</v>
      </c>
      <c r="AW41">
        <v>38</v>
      </c>
      <c r="AX41">
        <v>0</v>
      </c>
      <c r="AY41">
        <v>-30</v>
      </c>
      <c r="AZ41">
        <f t="shared" si="13"/>
        <v>8</v>
      </c>
      <c r="BA41">
        <v>3000</v>
      </c>
      <c r="BB41">
        <f t="shared" si="14"/>
        <v>3008</v>
      </c>
      <c r="BC41">
        <v>105</v>
      </c>
      <c r="BD41">
        <f t="shared" si="15"/>
        <v>7</v>
      </c>
      <c r="BE41">
        <f t="shared" si="16"/>
        <v>28.647619047619049</v>
      </c>
      <c r="BG41">
        <v>286</v>
      </c>
      <c r="BH41">
        <v>70</v>
      </c>
      <c r="BI41">
        <v>0</v>
      </c>
      <c r="BJ41">
        <f t="shared" si="17"/>
        <v>356</v>
      </c>
      <c r="BK41">
        <v>0</v>
      </c>
      <c r="BL41">
        <f t="shared" si="18"/>
        <v>356</v>
      </c>
      <c r="BM41">
        <v>25</v>
      </c>
      <c r="BN41">
        <f t="shared" si="19"/>
        <v>5</v>
      </c>
      <c r="BO41">
        <f t="shared" si="20"/>
        <v>14.24</v>
      </c>
      <c r="BQ41">
        <v>1444</v>
      </c>
      <c r="BR41">
        <v>0</v>
      </c>
      <c r="BS41">
        <v>-5</v>
      </c>
      <c r="BT41">
        <f t="shared" si="21"/>
        <v>1439</v>
      </c>
      <c r="BU41">
        <v>1500</v>
      </c>
      <c r="BV41">
        <f t="shared" si="22"/>
        <v>2939</v>
      </c>
      <c r="BW41">
        <v>36</v>
      </c>
      <c r="BX41">
        <f t="shared" si="23"/>
        <v>5</v>
      </c>
      <c r="BY41">
        <f t="shared" si="24"/>
        <v>81.638888888888886</v>
      </c>
      <c r="CA41">
        <v>11800</v>
      </c>
    </row>
    <row r="42" spans="1:79" ht="17.25" customHeight="1" x14ac:dyDescent="0.3">
      <c r="A42" s="2">
        <v>44533</v>
      </c>
      <c r="B42" t="s">
        <v>104</v>
      </c>
      <c r="C42" t="s">
        <v>105</v>
      </c>
      <c r="D42" t="s">
        <v>27</v>
      </c>
      <c r="E42" s="1" t="s">
        <v>4</v>
      </c>
      <c r="F42">
        <v>653</v>
      </c>
      <c r="G42">
        <v>0</v>
      </c>
      <c r="H42">
        <v>0</v>
      </c>
      <c r="I42">
        <v>-26</v>
      </c>
      <c r="J42">
        <f t="shared" si="0"/>
        <v>627</v>
      </c>
      <c r="K42">
        <v>0</v>
      </c>
      <c r="L42">
        <f t="shared" si="1"/>
        <v>627</v>
      </c>
      <c r="M42">
        <v>81</v>
      </c>
      <c r="N42">
        <v>1</v>
      </c>
      <c r="O42">
        <f t="shared" si="2"/>
        <v>7.7407407407407405</v>
      </c>
      <c r="Q42">
        <v>771</v>
      </c>
      <c r="R42">
        <v>0</v>
      </c>
      <c r="S42">
        <v>0</v>
      </c>
      <c r="T42">
        <v>-5</v>
      </c>
      <c r="U42">
        <f t="shared" si="3"/>
        <v>766</v>
      </c>
      <c r="V42">
        <v>0</v>
      </c>
      <c r="W42">
        <f t="shared" si="4"/>
        <v>766</v>
      </c>
      <c r="X42">
        <v>21</v>
      </c>
      <c r="Y42">
        <v>2</v>
      </c>
      <c r="Z42">
        <f t="shared" si="5"/>
        <v>36.476190476190474</v>
      </c>
      <c r="AB42">
        <v>956</v>
      </c>
      <c r="AC42">
        <v>0</v>
      </c>
      <c r="AD42">
        <v>0</v>
      </c>
      <c r="AE42">
        <v>0</v>
      </c>
      <c r="AF42">
        <f t="shared" si="6"/>
        <v>956</v>
      </c>
      <c r="AG42">
        <v>999</v>
      </c>
      <c r="AH42">
        <f t="shared" si="26"/>
        <v>1955</v>
      </c>
      <c r="AI42">
        <v>34</v>
      </c>
      <c r="AJ42">
        <f t="shared" si="8"/>
        <v>6</v>
      </c>
      <c r="AK42">
        <f t="shared" si="25"/>
        <v>57.5</v>
      </c>
      <c r="AM42">
        <v>1744</v>
      </c>
      <c r="AN42">
        <v>0</v>
      </c>
      <c r="AO42">
        <v>-48</v>
      </c>
      <c r="AP42">
        <f t="shared" si="9"/>
        <v>1696</v>
      </c>
      <c r="AQ42">
        <v>0</v>
      </c>
      <c r="AR42">
        <f t="shared" si="10"/>
        <v>1696</v>
      </c>
      <c r="AS42">
        <v>27</v>
      </c>
      <c r="AT42">
        <f t="shared" si="11"/>
        <v>6</v>
      </c>
      <c r="AU42">
        <f t="shared" si="12"/>
        <v>62.814814814814817</v>
      </c>
      <c r="AW42">
        <v>0</v>
      </c>
      <c r="AX42">
        <v>0</v>
      </c>
      <c r="AY42">
        <v>0</v>
      </c>
      <c r="AZ42">
        <f t="shared" si="13"/>
        <v>0</v>
      </c>
      <c r="BA42">
        <v>200</v>
      </c>
      <c r="BB42">
        <f t="shared" si="14"/>
        <v>200</v>
      </c>
      <c r="BC42">
        <v>12</v>
      </c>
      <c r="BD42">
        <f t="shared" si="15"/>
        <v>7</v>
      </c>
      <c r="BE42">
        <f t="shared" si="16"/>
        <v>16.666666666666668</v>
      </c>
      <c r="BG42">
        <v>530</v>
      </c>
      <c r="BH42">
        <v>0</v>
      </c>
      <c r="BI42">
        <v>0</v>
      </c>
      <c r="BJ42">
        <f t="shared" si="17"/>
        <v>530</v>
      </c>
      <c r="BK42">
        <v>0</v>
      </c>
      <c r="BL42">
        <f t="shared" si="18"/>
        <v>530</v>
      </c>
      <c r="BM42">
        <v>9</v>
      </c>
      <c r="BN42">
        <f t="shared" si="19"/>
        <v>5</v>
      </c>
      <c r="BO42">
        <f t="shared" si="20"/>
        <v>58.888888888888886</v>
      </c>
      <c r="BQ42">
        <v>406</v>
      </c>
      <c r="BR42">
        <v>0</v>
      </c>
      <c r="BS42">
        <v>-21</v>
      </c>
      <c r="BT42">
        <f t="shared" si="21"/>
        <v>385</v>
      </c>
      <c r="BU42">
        <v>600</v>
      </c>
      <c r="BV42">
        <f t="shared" si="22"/>
        <v>985</v>
      </c>
      <c r="BW42">
        <v>23</v>
      </c>
      <c r="BX42">
        <f t="shared" si="23"/>
        <v>5</v>
      </c>
      <c r="BY42">
        <f t="shared" si="24"/>
        <v>42.826086956521742</v>
      </c>
      <c r="CA42">
        <v>0</v>
      </c>
    </row>
    <row r="43" spans="1:79" ht="17.25" customHeight="1" x14ac:dyDescent="0.3">
      <c r="A43" s="2">
        <v>44533</v>
      </c>
      <c r="B43" t="s">
        <v>106</v>
      </c>
      <c r="C43" t="s">
        <v>107</v>
      </c>
      <c r="D43" t="s">
        <v>27</v>
      </c>
      <c r="E43" s="1" t="s">
        <v>4</v>
      </c>
      <c r="F43">
        <v>797</v>
      </c>
      <c r="G43">
        <v>0</v>
      </c>
      <c r="H43">
        <v>0</v>
      </c>
      <c r="I43">
        <v>-209</v>
      </c>
      <c r="J43">
        <f t="shared" si="0"/>
        <v>588</v>
      </c>
      <c r="K43">
        <v>0</v>
      </c>
      <c r="L43">
        <f t="shared" si="1"/>
        <v>588</v>
      </c>
      <c r="M43">
        <v>71</v>
      </c>
      <c r="N43">
        <v>1</v>
      </c>
      <c r="O43">
        <f t="shared" si="2"/>
        <v>8.28169014084507</v>
      </c>
      <c r="Q43">
        <v>290</v>
      </c>
      <c r="R43">
        <v>0</v>
      </c>
      <c r="S43">
        <v>0</v>
      </c>
      <c r="T43">
        <v>-25</v>
      </c>
      <c r="U43">
        <f t="shared" si="3"/>
        <v>265</v>
      </c>
      <c r="V43">
        <v>0</v>
      </c>
      <c r="W43">
        <f t="shared" si="4"/>
        <v>265</v>
      </c>
      <c r="X43">
        <v>19</v>
      </c>
      <c r="Y43">
        <v>2</v>
      </c>
      <c r="Z43">
        <f t="shared" si="5"/>
        <v>13.947368421052632</v>
      </c>
      <c r="AB43">
        <v>0</v>
      </c>
      <c r="AC43">
        <v>0</v>
      </c>
      <c r="AD43">
        <v>0</v>
      </c>
      <c r="AE43">
        <v>0</v>
      </c>
      <c r="AF43">
        <f t="shared" si="6"/>
        <v>0</v>
      </c>
      <c r="AG43">
        <v>600</v>
      </c>
      <c r="AH43">
        <f t="shared" si="26"/>
        <v>600</v>
      </c>
      <c r="AI43">
        <v>12</v>
      </c>
      <c r="AJ43">
        <f t="shared" si="8"/>
        <v>6</v>
      </c>
      <c r="AK43">
        <f t="shared" si="25"/>
        <v>50</v>
      </c>
      <c r="AM43">
        <v>1160</v>
      </c>
      <c r="AN43">
        <v>0</v>
      </c>
      <c r="AO43">
        <v>-5</v>
      </c>
      <c r="AP43">
        <f t="shared" si="9"/>
        <v>1155</v>
      </c>
      <c r="AQ43">
        <v>0</v>
      </c>
      <c r="AR43">
        <f t="shared" si="10"/>
        <v>1155</v>
      </c>
      <c r="AS43">
        <v>10</v>
      </c>
      <c r="AT43">
        <f t="shared" si="11"/>
        <v>6</v>
      </c>
      <c r="AU43">
        <f t="shared" si="12"/>
        <v>115.5</v>
      </c>
      <c r="AW43">
        <v>51</v>
      </c>
      <c r="AX43">
        <v>0</v>
      </c>
      <c r="AY43">
        <v>0</v>
      </c>
      <c r="AZ43">
        <f t="shared" si="13"/>
        <v>51</v>
      </c>
      <c r="BA43">
        <v>0</v>
      </c>
      <c r="BB43">
        <f t="shared" si="14"/>
        <v>51</v>
      </c>
      <c r="BC43">
        <v>2</v>
      </c>
      <c r="BD43">
        <f t="shared" si="15"/>
        <v>7</v>
      </c>
      <c r="BE43">
        <f t="shared" si="16"/>
        <v>25.5</v>
      </c>
      <c r="BG43">
        <v>293</v>
      </c>
      <c r="BH43">
        <v>0</v>
      </c>
      <c r="BI43">
        <v>-10</v>
      </c>
      <c r="BJ43">
        <f t="shared" si="17"/>
        <v>283</v>
      </c>
      <c r="BK43">
        <v>400</v>
      </c>
      <c r="BL43">
        <f t="shared" si="18"/>
        <v>683</v>
      </c>
      <c r="BM43">
        <v>8</v>
      </c>
      <c r="BN43">
        <f t="shared" si="19"/>
        <v>5</v>
      </c>
      <c r="BO43">
        <f t="shared" si="20"/>
        <v>85.375</v>
      </c>
      <c r="BQ43">
        <v>255</v>
      </c>
      <c r="BR43">
        <v>0</v>
      </c>
      <c r="BS43">
        <v>-16</v>
      </c>
      <c r="BT43">
        <f t="shared" si="21"/>
        <v>239</v>
      </c>
      <c r="BU43">
        <v>600</v>
      </c>
      <c r="BV43">
        <f t="shared" si="22"/>
        <v>839</v>
      </c>
      <c r="BW43">
        <v>21</v>
      </c>
      <c r="BX43">
        <f t="shared" si="23"/>
        <v>5</v>
      </c>
      <c r="BY43">
        <f t="shared" si="24"/>
        <v>39.952380952380949</v>
      </c>
      <c r="CA43">
        <v>3400</v>
      </c>
    </row>
    <row r="44" spans="1:79" ht="17.25" customHeight="1" x14ac:dyDescent="0.3">
      <c r="A44" s="2">
        <v>44533</v>
      </c>
      <c r="B44" t="s">
        <v>108</v>
      </c>
      <c r="C44" t="s">
        <v>109</v>
      </c>
      <c r="D44" t="s">
        <v>27</v>
      </c>
      <c r="E44" s="1" t="s">
        <v>4</v>
      </c>
      <c r="F44">
        <v>544</v>
      </c>
      <c r="G44">
        <v>0</v>
      </c>
      <c r="H44">
        <v>0</v>
      </c>
      <c r="I44">
        <v>0</v>
      </c>
      <c r="J44">
        <f t="shared" si="0"/>
        <v>544</v>
      </c>
      <c r="K44">
        <v>0</v>
      </c>
      <c r="L44">
        <f t="shared" si="1"/>
        <v>544</v>
      </c>
      <c r="M44">
        <v>12</v>
      </c>
      <c r="N44">
        <v>1</v>
      </c>
      <c r="O44">
        <f t="shared" si="2"/>
        <v>45.333333333333336</v>
      </c>
      <c r="Q44">
        <v>126</v>
      </c>
      <c r="R44">
        <v>0</v>
      </c>
      <c r="S44">
        <v>0</v>
      </c>
      <c r="T44">
        <v>0</v>
      </c>
      <c r="U44">
        <f t="shared" si="3"/>
        <v>126</v>
      </c>
      <c r="V44">
        <v>0</v>
      </c>
      <c r="W44">
        <f t="shared" si="4"/>
        <v>126</v>
      </c>
      <c r="X44">
        <v>1</v>
      </c>
      <c r="Y44">
        <v>2</v>
      </c>
      <c r="Z44">
        <f t="shared" si="5"/>
        <v>126</v>
      </c>
      <c r="AB44">
        <v>116</v>
      </c>
      <c r="AC44">
        <v>0</v>
      </c>
      <c r="AD44">
        <v>0</v>
      </c>
      <c r="AE44">
        <v>0</v>
      </c>
      <c r="AF44">
        <f t="shared" si="6"/>
        <v>116</v>
      </c>
      <c r="AG44">
        <v>1200</v>
      </c>
      <c r="AH44">
        <f t="shared" si="26"/>
        <v>1316</v>
      </c>
      <c r="AI44">
        <v>17</v>
      </c>
      <c r="AJ44">
        <f t="shared" si="8"/>
        <v>6</v>
      </c>
      <c r="AK44">
        <f>IFERROR(AH44/AI44,0)</f>
        <v>77.411764705882348</v>
      </c>
      <c r="AM44">
        <v>485</v>
      </c>
      <c r="AN44">
        <v>0</v>
      </c>
      <c r="AO44">
        <v>0</v>
      </c>
      <c r="AP44">
        <f t="shared" si="9"/>
        <v>485</v>
      </c>
      <c r="AQ44">
        <v>0</v>
      </c>
      <c r="AR44">
        <f t="shared" si="10"/>
        <v>485</v>
      </c>
      <c r="AS44">
        <v>6</v>
      </c>
      <c r="AT44">
        <f t="shared" si="11"/>
        <v>6</v>
      </c>
      <c r="AU44">
        <f t="shared" si="12"/>
        <v>80.833333333333329</v>
      </c>
      <c r="AW44">
        <v>110</v>
      </c>
      <c r="AX44">
        <v>0</v>
      </c>
      <c r="AY44">
        <v>0</v>
      </c>
      <c r="AZ44">
        <f t="shared" si="13"/>
        <v>110</v>
      </c>
      <c r="BA44">
        <v>300</v>
      </c>
      <c r="BB44">
        <f t="shared" si="14"/>
        <v>410</v>
      </c>
      <c r="BC44">
        <v>7</v>
      </c>
      <c r="BD44">
        <f t="shared" si="15"/>
        <v>7</v>
      </c>
      <c r="BE44">
        <f t="shared" si="16"/>
        <v>58.571428571428569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235</v>
      </c>
      <c r="BR44">
        <v>0</v>
      </c>
      <c r="BS44">
        <v>0</v>
      </c>
      <c r="BT44">
        <f t="shared" si="21"/>
        <v>235</v>
      </c>
      <c r="BU44">
        <v>300</v>
      </c>
      <c r="BV44">
        <f t="shared" si="22"/>
        <v>535</v>
      </c>
      <c r="BW44">
        <v>6</v>
      </c>
      <c r="BX44">
        <f t="shared" si="23"/>
        <v>5</v>
      </c>
      <c r="BY44">
        <f t="shared" si="24"/>
        <v>89.166666666666671</v>
      </c>
      <c r="CA44">
        <v>2100</v>
      </c>
    </row>
    <row r="45" spans="1:79" ht="17.25" customHeight="1" x14ac:dyDescent="0.3">
      <c r="A45" s="2">
        <v>44533</v>
      </c>
      <c r="B45" t="s">
        <v>110</v>
      </c>
      <c r="C45" t="s">
        <v>111</v>
      </c>
      <c r="D45" t="s">
        <v>27</v>
      </c>
      <c r="E45" s="1" t="s">
        <v>4</v>
      </c>
      <c r="F45">
        <v>1694</v>
      </c>
      <c r="G45">
        <v>1322</v>
      </c>
      <c r="H45">
        <v>0</v>
      </c>
      <c r="I45">
        <v>-76</v>
      </c>
      <c r="J45">
        <f t="shared" si="0"/>
        <v>2940</v>
      </c>
      <c r="K45">
        <v>0</v>
      </c>
      <c r="L45">
        <f t="shared" si="1"/>
        <v>2940</v>
      </c>
      <c r="M45">
        <v>330</v>
      </c>
      <c r="N45">
        <v>1</v>
      </c>
      <c r="O45">
        <f t="shared" si="2"/>
        <v>8.9090909090909083</v>
      </c>
      <c r="Q45">
        <v>1510</v>
      </c>
      <c r="R45">
        <v>895</v>
      </c>
      <c r="S45">
        <v>0</v>
      </c>
      <c r="T45">
        <v>-107</v>
      </c>
      <c r="U45">
        <f t="shared" si="3"/>
        <v>2298</v>
      </c>
      <c r="V45">
        <v>0</v>
      </c>
      <c r="W45">
        <f t="shared" si="4"/>
        <v>2298</v>
      </c>
      <c r="X45">
        <v>61</v>
      </c>
      <c r="Y45">
        <v>2</v>
      </c>
      <c r="Z45">
        <f t="shared" si="5"/>
        <v>37.672131147540981</v>
      </c>
      <c r="AB45">
        <v>2828</v>
      </c>
      <c r="AC45">
        <v>0</v>
      </c>
      <c r="AD45">
        <v>0</v>
      </c>
      <c r="AE45">
        <v>-281</v>
      </c>
      <c r="AF45">
        <f t="shared" si="6"/>
        <v>2547</v>
      </c>
      <c r="AG45">
        <v>10000</v>
      </c>
      <c r="AH45">
        <f t="shared" si="26"/>
        <v>12547</v>
      </c>
      <c r="AI45">
        <v>533</v>
      </c>
      <c r="AJ45">
        <f t="shared" si="8"/>
        <v>6</v>
      </c>
      <c r="AK45">
        <f t="shared" si="25"/>
        <v>23.540337711069419</v>
      </c>
      <c r="AM45">
        <v>4821</v>
      </c>
      <c r="AN45">
        <v>2674</v>
      </c>
      <c r="AO45">
        <v>-231</v>
      </c>
      <c r="AP45">
        <f t="shared" si="9"/>
        <v>7264</v>
      </c>
      <c r="AQ45">
        <v>0</v>
      </c>
      <c r="AR45">
        <f t="shared" si="10"/>
        <v>7264</v>
      </c>
      <c r="AS45">
        <v>161</v>
      </c>
      <c r="AT45">
        <f t="shared" si="11"/>
        <v>6</v>
      </c>
      <c r="AU45">
        <f t="shared" si="12"/>
        <v>45.118012422360252</v>
      </c>
      <c r="AW45">
        <v>1472</v>
      </c>
      <c r="AX45">
        <v>2700</v>
      </c>
      <c r="AY45">
        <v>-115</v>
      </c>
      <c r="AZ45">
        <f t="shared" si="13"/>
        <v>4057</v>
      </c>
      <c r="BA45">
        <v>2000</v>
      </c>
      <c r="BB45">
        <f t="shared" si="14"/>
        <v>6057</v>
      </c>
      <c r="BC45">
        <v>203</v>
      </c>
      <c r="BD45">
        <f t="shared" si="15"/>
        <v>7</v>
      </c>
      <c r="BE45">
        <f t="shared" si="16"/>
        <v>29.83743842364532</v>
      </c>
      <c r="BG45">
        <v>1827</v>
      </c>
      <c r="BH45">
        <v>2990</v>
      </c>
      <c r="BI45">
        <v>-20</v>
      </c>
      <c r="BJ45">
        <f t="shared" si="17"/>
        <v>4797</v>
      </c>
      <c r="BK45">
        <v>4000</v>
      </c>
      <c r="BL45">
        <f t="shared" si="18"/>
        <v>8797</v>
      </c>
      <c r="BM45">
        <v>227</v>
      </c>
      <c r="BN45">
        <f t="shared" si="19"/>
        <v>5</v>
      </c>
      <c r="BO45">
        <f t="shared" si="20"/>
        <v>38.753303964757713</v>
      </c>
      <c r="BQ45">
        <v>2212</v>
      </c>
      <c r="BR45">
        <v>1943</v>
      </c>
      <c r="BS45">
        <v>-54</v>
      </c>
      <c r="BT45">
        <f t="shared" si="21"/>
        <v>4101</v>
      </c>
      <c r="BU45">
        <v>3000</v>
      </c>
      <c r="BV45">
        <f t="shared" si="22"/>
        <v>7101</v>
      </c>
      <c r="BW45">
        <v>142</v>
      </c>
      <c r="BX45">
        <f t="shared" si="23"/>
        <v>5</v>
      </c>
      <c r="BY45">
        <f t="shared" si="24"/>
        <v>50.007042253521128</v>
      </c>
      <c r="CA45">
        <v>53140</v>
      </c>
    </row>
    <row r="46" spans="1:79" ht="17.25" customHeight="1" x14ac:dyDescent="0.3">
      <c r="A46" s="2">
        <v>44533</v>
      </c>
      <c r="B46" t="s">
        <v>112</v>
      </c>
      <c r="C46" t="s">
        <v>113</v>
      </c>
      <c r="D46" t="s">
        <v>27</v>
      </c>
      <c r="E46" s="1" t="s">
        <v>4</v>
      </c>
      <c r="F46">
        <v>1474</v>
      </c>
      <c r="G46">
        <v>1321</v>
      </c>
      <c r="H46">
        <v>0</v>
      </c>
      <c r="I46">
        <v>-30</v>
      </c>
      <c r="J46">
        <f t="shared" si="0"/>
        <v>2765</v>
      </c>
      <c r="K46">
        <v>0</v>
      </c>
      <c r="L46">
        <f t="shared" si="1"/>
        <v>2765</v>
      </c>
      <c r="M46">
        <v>184</v>
      </c>
      <c r="N46">
        <v>1</v>
      </c>
      <c r="O46">
        <f t="shared" si="2"/>
        <v>15.027173913043478</v>
      </c>
      <c r="Q46">
        <v>1560</v>
      </c>
      <c r="R46">
        <v>1050</v>
      </c>
      <c r="S46">
        <v>0</v>
      </c>
      <c r="T46">
        <v>-86</v>
      </c>
      <c r="U46">
        <f t="shared" si="3"/>
        <v>2524</v>
      </c>
      <c r="V46">
        <v>0</v>
      </c>
      <c r="W46">
        <f t="shared" si="4"/>
        <v>2524</v>
      </c>
      <c r="X46">
        <v>85</v>
      </c>
      <c r="Y46">
        <v>2</v>
      </c>
      <c r="Z46">
        <f t="shared" si="5"/>
        <v>29.694117647058825</v>
      </c>
      <c r="AB46">
        <v>7264</v>
      </c>
      <c r="AC46">
        <v>0</v>
      </c>
      <c r="AD46">
        <v>0</v>
      </c>
      <c r="AE46">
        <v>-60</v>
      </c>
      <c r="AF46">
        <f t="shared" si="6"/>
        <v>7204</v>
      </c>
      <c r="AG46">
        <v>3000</v>
      </c>
      <c r="AH46">
        <f t="shared" si="26"/>
        <v>10204</v>
      </c>
      <c r="AI46">
        <v>417</v>
      </c>
      <c r="AJ46">
        <f t="shared" si="8"/>
        <v>6</v>
      </c>
      <c r="AK46">
        <f t="shared" si="25"/>
        <v>24.470023980815348</v>
      </c>
      <c r="AM46">
        <v>5324</v>
      </c>
      <c r="AN46">
        <v>2770</v>
      </c>
      <c r="AO46">
        <v>-97</v>
      </c>
      <c r="AP46">
        <f t="shared" si="9"/>
        <v>7997</v>
      </c>
      <c r="AQ46">
        <v>0</v>
      </c>
      <c r="AR46">
        <f t="shared" si="10"/>
        <v>7997</v>
      </c>
      <c r="AS46">
        <v>166</v>
      </c>
      <c r="AT46">
        <f t="shared" si="11"/>
        <v>6</v>
      </c>
      <c r="AU46">
        <f t="shared" si="12"/>
        <v>48.174698795180724</v>
      </c>
      <c r="AW46">
        <v>4281</v>
      </c>
      <c r="AX46">
        <v>2820</v>
      </c>
      <c r="AY46">
        <v>-156</v>
      </c>
      <c r="AZ46">
        <f t="shared" si="13"/>
        <v>6945</v>
      </c>
      <c r="BA46">
        <v>2000</v>
      </c>
      <c r="BB46">
        <f t="shared" si="14"/>
        <v>8945</v>
      </c>
      <c r="BC46">
        <v>161</v>
      </c>
      <c r="BD46">
        <f t="shared" si="15"/>
        <v>7</v>
      </c>
      <c r="BE46">
        <f t="shared" si="16"/>
        <v>55.559006211180126</v>
      </c>
      <c r="BG46">
        <v>39</v>
      </c>
      <c r="BH46">
        <v>2180</v>
      </c>
      <c r="BI46">
        <v>-2</v>
      </c>
      <c r="BJ46">
        <f t="shared" si="17"/>
        <v>2217</v>
      </c>
      <c r="BK46">
        <v>3000</v>
      </c>
      <c r="BL46">
        <f t="shared" si="18"/>
        <v>5217</v>
      </c>
      <c r="BM46">
        <v>93</v>
      </c>
      <c r="BN46">
        <f t="shared" si="19"/>
        <v>5</v>
      </c>
      <c r="BO46">
        <f t="shared" si="20"/>
        <v>56.096774193548384</v>
      </c>
      <c r="BQ46">
        <v>598</v>
      </c>
      <c r="BR46">
        <v>640</v>
      </c>
      <c r="BS46">
        <v>-15</v>
      </c>
      <c r="BT46">
        <f t="shared" si="21"/>
        <v>1223</v>
      </c>
      <c r="BU46">
        <v>1400</v>
      </c>
      <c r="BV46">
        <f t="shared" si="22"/>
        <v>2623</v>
      </c>
      <c r="BW46">
        <v>78</v>
      </c>
      <c r="BX46">
        <f t="shared" si="23"/>
        <v>5</v>
      </c>
      <c r="BY46">
        <f t="shared" si="24"/>
        <v>33.628205128205131</v>
      </c>
      <c r="CA46">
        <v>47419</v>
      </c>
    </row>
    <row r="47" spans="1:79" ht="17.25" customHeight="1" x14ac:dyDescent="0.3">
      <c r="A47" s="2">
        <v>44533</v>
      </c>
      <c r="B47" t="s">
        <v>114</v>
      </c>
      <c r="C47" t="s">
        <v>115</v>
      </c>
      <c r="D47" t="s">
        <v>27</v>
      </c>
      <c r="E47" s="1" t="s">
        <v>4</v>
      </c>
      <c r="F47">
        <v>731</v>
      </c>
      <c r="G47">
        <v>449</v>
      </c>
      <c r="H47">
        <v>0</v>
      </c>
      <c r="I47">
        <v>0</v>
      </c>
      <c r="J47">
        <f t="shared" si="0"/>
        <v>1180</v>
      </c>
      <c r="K47">
        <v>0</v>
      </c>
      <c r="L47">
        <f t="shared" si="1"/>
        <v>1180</v>
      </c>
      <c r="M47">
        <v>57</v>
      </c>
      <c r="N47">
        <v>1</v>
      </c>
      <c r="O47">
        <f t="shared" si="2"/>
        <v>20.701754385964911</v>
      </c>
      <c r="Q47">
        <v>345</v>
      </c>
      <c r="R47">
        <v>50</v>
      </c>
      <c r="S47">
        <v>0</v>
      </c>
      <c r="T47">
        <v>0</v>
      </c>
      <c r="U47">
        <f t="shared" si="3"/>
        <v>395</v>
      </c>
      <c r="V47">
        <v>0</v>
      </c>
      <c r="W47">
        <f t="shared" si="4"/>
        <v>395</v>
      </c>
      <c r="X47">
        <v>68</v>
      </c>
      <c r="Y47">
        <v>2</v>
      </c>
      <c r="Z47">
        <f t="shared" si="5"/>
        <v>5.8088235294117645</v>
      </c>
      <c r="AB47">
        <v>922</v>
      </c>
      <c r="AC47">
        <v>0</v>
      </c>
      <c r="AD47">
        <v>0</v>
      </c>
      <c r="AE47">
        <v>-3</v>
      </c>
      <c r="AF47">
        <f t="shared" si="6"/>
        <v>919</v>
      </c>
      <c r="AG47">
        <v>600</v>
      </c>
      <c r="AH47">
        <f t="shared" si="26"/>
        <v>1519</v>
      </c>
      <c r="AI47">
        <v>26</v>
      </c>
      <c r="AJ47">
        <f t="shared" si="8"/>
        <v>6</v>
      </c>
      <c r="AK47">
        <f t="shared" si="25"/>
        <v>58.42307692307692</v>
      </c>
      <c r="AM47">
        <v>1152</v>
      </c>
      <c r="AN47">
        <v>550</v>
      </c>
      <c r="AO47">
        <v>0</v>
      </c>
      <c r="AP47">
        <f t="shared" si="9"/>
        <v>1702</v>
      </c>
      <c r="AQ47">
        <v>0</v>
      </c>
      <c r="AR47">
        <f t="shared" si="10"/>
        <v>1702</v>
      </c>
      <c r="AS47">
        <v>20</v>
      </c>
      <c r="AT47">
        <f t="shared" si="11"/>
        <v>6</v>
      </c>
      <c r="AU47">
        <f t="shared" si="12"/>
        <v>85.1</v>
      </c>
      <c r="AW47">
        <v>303</v>
      </c>
      <c r="AX47">
        <v>670</v>
      </c>
      <c r="AY47">
        <v>0</v>
      </c>
      <c r="AZ47">
        <f t="shared" si="13"/>
        <v>973</v>
      </c>
      <c r="BA47">
        <v>0</v>
      </c>
      <c r="BB47">
        <f t="shared" si="14"/>
        <v>973</v>
      </c>
      <c r="BC47">
        <v>14</v>
      </c>
      <c r="BD47">
        <f t="shared" si="15"/>
        <v>7</v>
      </c>
      <c r="BE47">
        <f t="shared" si="16"/>
        <v>69.5</v>
      </c>
      <c r="BG47">
        <v>268</v>
      </c>
      <c r="BH47">
        <v>2100</v>
      </c>
      <c r="BI47">
        <v>0</v>
      </c>
      <c r="BJ47">
        <f t="shared" si="17"/>
        <v>2368</v>
      </c>
      <c r="BK47">
        <v>0</v>
      </c>
      <c r="BL47">
        <f t="shared" si="18"/>
        <v>2368</v>
      </c>
      <c r="BM47">
        <v>12</v>
      </c>
      <c r="BN47">
        <f t="shared" si="19"/>
        <v>5</v>
      </c>
      <c r="BO47">
        <f t="shared" si="20"/>
        <v>197.33333333333334</v>
      </c>
      <c r="BQ47">
        <v>610</v>
      </c>
      <c r="BR47">
        <v>373</v>
      </c>
      <c r="BS47">
        <v>0</v>
      </c>
      <c r="BT47">
        <f t="shared" si="21"/>
        <v>983</v>
      </c>
      <c r="BU47">
        <v>200</v>
      </c>
      <c r="BV47">
        <f t="shared" si="22"/>
        <v>1183</v>
      </c>
      <c r="BW47">
        <v>11</v>
      </c>
      <c r="BX47">
        <f t="shared" si="23"/>
        <v>5</v>
      </c>
      <c r="BY47">
        <f t="shared" si="24"/>
        <v>107.54545454545455</v>
      </c>
      <c r="CA47">
        <v>796</v>
      </c>
    </row>
    <row r="48" spans="1:79" ht="17.25" customHeight="1" x14ac:dyDescent="0.3">
      <c r="A48" s="2">
        <v>44533</v>
      </c>
      <c r="B48" t="s">
        <v>116</v>
      </c>
      <c r="C48" t="s">
        <v>117</v>
      </c>
      <c r="D48" t="s">
        <v>27</v>
      </c>
      <c r="E48" s="1" t="s">
        <v>4</v>
      </c>
      <c r="F48">
        <v>995</v>
      </c>
      <c r="G48">
        <v>100</v>
      </c>
      <c r="H48">
        <v>0</v>
      </c>
      <c r="I48">
        <v>-132</v>
      </c>
      <c r="J48">
        <f t="shared" si="0"/>
        <v>963</v>
      </c>
      <c r="K48">
        <v>0</v>
      </c>
      <c r="L48">
        <f t="shared" si="1"/>
        <v>963</v>
      </c>
      <c r="M48">
        <v>222</v>
      </c>
      <c r="N48">
        <v>1</v>
      </c>
      <c r="O48">
        <f t="shared" si="2"/>
        <v>4.3378378378378377</v>
      </c>
      <c r="Q48">
        <v>1216</v>
      </c>
      <c r="R48">
        <v>0</v>
      </c>
      <c r="S48">
        <v>0</v>
      </c>
      <c r="T48">
        <v>-11</v>
      </c>
      <c r="U48">
        <f t="shared" si="3"/>
        <v>1205</v>
      </c>
      <c r="V48">
        <v>0</v>
      </c>
      <c r="W48">
        <f t="shared" si="4"/>
        <v>1205</v>
      </c>
      <c r="X48">
        <v>53</v>
      </c>
      <c r="Y48">
        <v>2</v>
      </c>
      <c r="Z48">
        <f t="shared" si="5"/>
        <v>22.735849056603772</v>
      </c>
      <c r="AB48">
        <v>7425</v>
      </c>
      <c r="AC48">
        <v>0</v>
      </c>
      <c r="AD48">
        <v>0</v>
      </c>
      <c r="AE48">
        <v>-198</v>
      </c>
      <c r="AF48">
        <f t="shared" si="6"/>
        <v>7227</v>
      </c>
      <c r="AG48">
        <v>16087</v>
      </c>
      <c r="AH48">
        <f t="shared" si="26"/>
        <v>23314</v>
      </c>
      <c r="AI48">
        <v>1523</v>
      </c>
      <c r="AJ48">
        <f t="shared" si="8"/>
        <v>6</v>
      </c>
      <c r="AK48">
        <f t="shared" si="25"/>
        <v>15.307944845699279</v>
      </c>
      <c r="AM48">
        <v>13460</v>
      </c>
      <c r="AN48">
        <v>2280</v>
      </c>
      <c r="AO48">
        <v>-574</v>
      </c>
      <c r="AP48">
        <f t="shared" si="9"/>
        <v>15166</v>
      </c>
      <c r="AQ48">
        <v>0</v>
      </c>
      <c r="AR48">
        <f t="shared" si="10"/>
        <v>15166</v>
      </c>
      <c r="AS48">
        <v>266</v>
      </c>
      <c r="AT48">
        <f t="shared" si="11"/>
        <v>6</v>
      </c>
      <c r="AU48">
        <f t="shared" si="12"/>
        <v>57.015037593984964</v>
      </c>
      <c r="AW48">
        <v>1157</v>
      </c>
      <c r="AX48">
        <v>50</v>
      </c>
      <c r="AY48">
        <v>-55</v>
      </c>
      <c r="AZ48">
        <f t="shared" si="13"/>
        <v>1152</v>
      </c>
      <c r="BA48">
        <v>6000</v>
      </c>
      <c r="BB48">
        <f t="shared" si="14"/>
        <v>7152</v>
      </c>
      <c r="BC48">
        <v>205</v>
      </c>
      <c r="BD48">
        <f t="shared" si="15"/>
        <v>7</v>
      </c>
      <c r="BE48">
        <f t="shared" si="16"/>
        <v>34.887804878048783</v>
      </c>
      <c r="BG48">
        <v>6505</v>
      </c>
      <c r="BH48">
        <v>160</v>
      </c>
      <c r="BI48">
        <v>-44</v>
      </c>
      <c r="BJ48">
        <f t="shared" si="17"/>
        <v>6621</v>
      </c>
      <c r="BK48">
        <v>0</v>
      </c>
      <c r="BL48">
        <f t="shared" si="18"/>
        <v>6621</v>
      </c>
      <c r="BM48">
        <v>92</v>
      </c>
      <c r="BN48">
        <f t="shared" si="19"/>
        <v>5</v>
      </c>
      <c r="BO48">
        <f t="shared" si="20"/>
        <v>71.967391304347828</v>
      </c>
      <c r="BQ48">
        <v>473</v>
      </c>
      <c r="BR48">
        <v>1216</v>
      </c>
      <c r="BS48">
        <v>-11</v>
      </c>
      <c r="BT48">
        <f t="shared" si="21"/>
        <v>1678</v>
      </c>
      <c r="BU48">
        <v>0</v>
      </c>
      <c r="BV48">
        <f t="shared" si="22"/>
        <v>1678</v>
      </c>
      <c r="BW48">
        <v>143</v>
      </c>
      <c r="BX48">
        <f t="shared" si="23"/>
        <v>5</v>
      </c>
      <c r="BY48">
        <f t="shared" si="24"/>
        <v>11.734265734265735</v>
      </c>
      <c r="CA48">
        <v>0</v>
      </c>
    </row>
    <row r="49" spans="1:79" ht="17.25" customHeight="1" x14ac:dyDescent="0.3">
      <c r="A49" s="2">
        <v>44533</v>
      </c>
      <c r="B49" t="s">
        <v>118</v>
      </c>
      <c r="C49" t="s">
        <v>119</v>
      </c>
      <c r="D49" t="s">
        <v>27</v>
      </c>
      <c r="E49" s="1" t="s">
        <v>4</v>
      </c>
      <c r="F49">
        <v>292</v>
      </c>
      <c r="G49">
        <v>0</v>
      </c>
      <c r="H49">
        <v>0</v>
      </c>
      <c r="I49">
        <v>0</v>
      </c>
      <c r="J49">
        <f t="shared" si="0"/>
        <v>292</v>
      </c>
      <c r="K49">
        <v>0</v>
      </c>
      <c r="L49">
        <f t="shared" si="1"/>
        <v>292</v>
      </c>
      <c r="M49">
        <v>15</v>
      </c>
      <c r="N49">
        <v>1</v>
      </c>
      <c r="O49">
        <f t="shared" si="2"/>
        <v>19.466666666666665</v>
      </c>
      <c r="Q49">
        <v>7</v>
      </c>
      <c r="R49">
        <v>0</v>
      </c>
      <c r="S49">
        <v>0</v>
      </c>
      <c r="T49">
        <v>0</v>
      </c>
      <c r="U49">
        <f t="shared" si="3"/>
        <v>7</v>
      </c>
      <c r="V49">
        <v>0</v>
      </c>
      <c r="W49">
        <f t="shared" si="4"/>
        <v>7</v>
      </c>
      <c r="X49">
        <v>5</v>
      </c>
      <c r="Y49">
        <v>2</v>
      </c>
      <c r="Z49">
        <f t="shared" si="5"/>
        <v>1.4</v>
      </c>
      <c r="AB49">
        <v>293</v>
      </c>
      <c r="AC49">
        <v>0</v>
      </c>
      <c r="AD49">
        <v>0</v>
      </c>
      <c r="AE49">
        <v>0</v>
      </c>
      <c r="AF49">
        <f t="shared" si="6"/>
        <v>293</v>
      </c>
      <c r="AG49">
        <v>960</v>
      </c>
      <c r="AH49">
        <f t="shared" si="26"/>
        <v>1253</v>
      </c>
      <c r="AI49">
        <v>23</v>
      </c>
      <c r="AJ49">
        <f t="shared" si="8"/>
        <v>6</v>
      </c>
      <c r="AK49">
        <f t="shared" si="25"/>
        <v>54.478260869565219</v>
      </c>
      <c r="AM49">
        <v>357</v>
      </c>
      <c r="AN49">
        <v>0</v>
      </c>
      <c r="AO49">
        <v>-99</v>
      </c>
      <c r="AP49">
        <f t="shared" si="9"/>
        <v>258</v>
      </c>
      <c r="AQ49">
        <v>0</v>
      </c>
      <c r="AR49">
        <f t="shared" si="10"/>
        <v>258</v>
      </c>
      <c r="AS49">
        <v>22</v>
      </c>
      <c r="AT49">
        <f t="shared" si="11"/>
        <v>6</v>
      </c>
      <c r="AU49">
        <f t="shared" si="12"/>
        <v>11.727272727272727</v>
      </c>
      <c r="AW49">
        <v>279</v>
      </c>
      <c r="AX49">
        <v>0</v>
      </c>
      <c r="AY49">
        <v>-30</v>
      </c>
      <c r="AZ49">
        <f t="shared" si="13"/>
        <v>249</v>
      </c>
      <c r="BA49">
        <v>0</v>
      </c>
      <c r="BB49">
        <f t="shared" si="14"/>
        <v>249</v>
      </c>
      <c r="BC49">
        <v>35</v>
      </c>
      <c r="BD49">
        <f t="shared" si="15"/>
        <v>7</v>
      </c>
      <c r="BE49">
        <f t="shared" si="16"/>
        <v>7.1142857142857139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1191</v>
      </c>
      <c r="BR49">
        <v>0</v>
      </c>
      <c r="BS49">
        <v>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1:79" ht="17.25" customHeight="1" x14ac:dyDescent="0.3">
      <c r="A50" s="2">
        <v>44533</v>
      </c>
      <c r="B50" t="s">
        <v>120</v>
      </c>
      <c r="C50" t="s">
        <v>121</v>
      </c>
      <c r="D50" t="s">
        <v>27</v>
      </c>
      <c r="E50" s="1" t="s">
        <v>4</v>
      </c>
      <c r="F50">
        <v>616</v>
      </c>
      <c r="G50">
        <v>0</v>
      </c>
      <c r="H50">
        <v>0</v>
      </c>
      <c r="I50">
        <v>0</v>
      </c>
      <c r="J50">
        <f t="shared" si="0"/>
        <v>616</v>
      </c>
      <c r="K50">
        <v>0</v>
      </c>
      <c r="L50">
        <f t="shared" si="1"/>
        <v>616</v>
      </c>
      <c r="M50">
        <v>64</v>
      </c>
      <c r="N50">
        <v>1</v>
      </c>
      <c r="O50">
        <f t="shared" si="2"/>
        <v>9.625</v>
      </c>
      <c r="Q50">
        <v>409</v>
      </c>
      <c r="R50">
        <v>0</v>
      </c>
      <c r="S50">
        <v>0</v>
      </c>
      <c r="T50">
        <v>0</v>
      </c>
      <c r="U50">
        <f t="shared" si="3"/>
        <v>409</v>
      </c>
      <c r="V50">
        <v>0</v>
      </c>
      <c r="W50">
        <f t="shared" si="4"/>
        <v>409</v>
      </c>
      <c r="X50">
        <v>9</v>
      </c>
      <c r="Y50">
        <v>2</v>
      </c>
      <c r="Z50">
        <f t="shared" si="5"/>
        <v>45.444444444444443</v>
      </c>
      <c r="AB50">
        <v>1348</v>
      </c>
      <c r="AC50">
        <v>0</v>
      </c>
      <c r="AD50">
        <v>0</v>
      </c>
      <c r="AE50">
        <v>0</v>
      </c>
      <c r="AF50">
        <f t="shared" si="6"/>
        <v>1348</v>
      </c>
      <c r="AG50">
        <v>1600</v>
      </c>
      <c r="AH50">
        <f t="shared" si="26"/>
        <v>2948</v>
      </c>
      <c r="AI50">
        <v>66</v>
      </c>
      <c r="AJ50">
        <f t="shared" si="8"/>
        <v>6</v>
      </c>
      <c r="AK50">
        <f t="shared" si="25"/>
        <v>44.666666666666664</v>
      </c>
      <c r="AM50">
        <v>2538</v>
      </c>
      <c r="AN50">
        <v>430</v>
      </c>
      <c r="AO50">
        <v>-20</v>
      </c>
      <c r="AP50">
        <f t="shared" si="9"/>
        <v>2948</v>
      </c>
      <c r="AQ50">
        <v>0</v>
      </c>
      <c r="AR50">
        <f t="shared" si="10"/>
        <v>2948</v>
      </c>
      <c r="AS50">
        <v>53</v>
      </c>
      <c r="AT50">
        <f t="shared" si="11"/>
        <v>6</v>
      </c>
      <c r="AU50">
        <f t="shared" si="12"/>
        <v>55.622641509433961</v>
      </c>
      <c r="AW50">
        <v>1118</v>
      </c>
      <c r="AX50">
        <v>0</v>
      </c>
      <c r="AY50">
        <v>-10</v>
      </c>
      <c r="AZ50">
        <f t="shared" si="13"/>
        <v>1108</v>
      </c>
      <c r="BA50">
        <v>0</v>
      </c>
      <c r="BB50">
        <f t="shared" si="14"/>
        <v>1108</v>
      </c>
      <c r="BC50">
        <v>44</v>
      </c>
      <c r="BD50">
        <f t="shared" si="15"/>
        <v>7</v>
      </c>
      <c r="BE50">
        <f t="shared" si="16"/>
        <v>25.181818181818183</v>
      </c>
      <c r="BG50">
        <v>498</v>
      </c>
      <c r="BH50">
        <v>0</v>
      </c>
      <c r="BI50">
        <v>-20</v>
      </c>
      <c r="BJ50">
        <f t="shared" si="17"/>
        <v>478</v>
      </c>
      <c r="BK50">
        <v>800</v>
      </c>
      <c r="BL50">
        <f t="shared" si="18"/>
        <v>1278</v>
      </c>
      <c r="BM50">
        <v>29</v>
      </c>
      <c r="BN50">
        <f t="shared" si="19"/>
        <v>5</v>
      </c>
      <c r="BO50">
        <f t="shared" si="20"/>
        <v>44.068965517241381</v>
      </c>
      <c r="BQ50">
        <v>1155</v>
      </c>
      <c r="BR50">
        <v>0</v>
      </c>
      <c r="BS50">
        <v>0</v>
      </c>
      <c r="BT50">
        <f t="shared" si="21"/>
        <v>1155</v>
      </c>
      <c r="BU50">
        <v>400</v>
      </c>
      <c r="BV50">
        <f t="shared" si="22"/>
        <v>1555</v>
      </c>
      <c r="BW50">
        <v>23</v>
      </c>
      <c r="BX50">
        <f t="shared" si="23"/>
        <v>5</v>
      </c>
      <c r="BY50">
        <f t="shared" si="24"/>
        <v>67.608695652173907</v>
      </c>
      <c r="CA50">
        <v>9200</v>
      </c>
    </row>
    <row r="51" spans="1:79" ht="17.25" customHeight="1" x14ac:dyDescent="0.3">
      <c r="A51" s="2">
        <v>44533</v>
      </c>
      <c r="B51" t="s">
        <v>122</v>
      </c>
      <c r="C51" t="s">
        <v>123</v>
      </c>
      <c r="D51" t="s">
        <v>27</v>
      </c>
      <c r="E51" s="1" t="s">
        <v>4</v>
      </c>
      <c r="F51">
        <v>798</v>
      </c>
      <c r="G51">
        <v>0</v>
      </c>
      <c r="H51">
        <v>0</v>
      </c>
      <c r="I51">
        <v>0</v>
      </c>
      <c r="J51">
        <f t="shared" si="0"/>
        <v>798</v>
      </c>
      <c r="K51">
        <v>0</v>
      </c>
      <c r="L51">
        <f t="shared" si="1"/>
        <v>798</v>
      </c>
      <c r="M51">
        <v>42</v>
      </c>
      <c r="N51">
        <v>1</v>
      </c>
      <c r="O51">
        <f t="shared" si="2"/>
        <v>19</v>
      </c>
      <c r="Q51">
        <v>427</v>
      </c>
      <c r="R51">
        <v>0</v>
      </c>
      <c r="S51">
        <v>0</v>
      </c>
      <c r="T51">
        <v>0</v>
      </c>
      <c r="U51">
        <f t="shared" si="3"/>
        <v>427</v>
      </c>
      <c r="V51">
        <v>0</v>
      </c>
      <c r="W51">
        <f t="shared" si="4"/>
        <v>427</v>
      </c>
      <c r="X51">
        <v>6</v>
      </c>
      <c r="Y51">
        <v>2</v>
      </c>
      <c r="Z51">
        <f t="shared" si="5"/>
        <v>71.166666666666671</v>
      </c>
      <c r="AB51">
        <v>2426</v>
      </c>
      <c r="AC51">
        <v>0</v>
      </c>
      <c r="AD51">
        <v>0</v>
      </c>
      <c r="AE51">
        <v>-17</v>
      </c>
      <c r="AF51">
        <f t="shared" si="6"/>
        <v>2409</v>
      </c>
      <c r="AG51">
        <v>3000</v>
      </c>
      <c r="AH51">
        <f t="shared" si="26"/>
        <v>5409</v>
      </c>
      <c r="AI51">
        <v>101</v>
      </c>
      <c r="AJ51">
        <f t="shared" si="8"/>
        <v>6</v>
      </c>
      <c r="AK51">
        <f t="shared" si="25"/>
        <v>53.554455445544555</v>
      </c>
      <c r="AM51">
        <v>2052</v>
      </c>
      <c r="AN51">
        <v>0</v>
      </c>
      <c r="AO51">
        <v>-17</v>
      </c>
      <c r="AP51">
        <f t="shared" si="9"/>
        <v>2035</v>
      </c>
      <c r="AQ51">
        <v>0</v>
      </c>
      <c r="AR51">
        <f t="shared" si="10"/>
        <v>2035</v>
      </c>
      <c r="AS51">
        <v>37</v>
      </c>
      <c r="AT51">
        <f t="shared" si="11"/>
        <v>6</v>
      </c>
      <c r="AU51">
        <f t="shared" si="12"/>
        <v>55</v>
      </c>
      <c r="AW51">
        <v>2432</v>
      </c>
      <c r="AX51">
        <v>0</v>
      </c>
      <c r="AY51">
        <v>0</v>
      </c>
      <c r="AZ51">
        <f t="shared" si="13"/>
        <v>2432</v>
      </c>
      <c r="BA51">
        <v>0</v>
      </c>
      <c r="BB51">
        <f t="shared" si="14"/>
        <v>2432</v>
      </c>
      <c r="BC51">
        <v>66</v>
      </c>
      <c r="BD51">
        <f t="shared" si="15"/>
        <v>7</v>
      </c>
      <c r="BE51">
        <f t="shared" si="16"/>
        <v>36.848484848484851</v>
      </c>
      <c r="BG51">
        <v>1012</v>
      </c>
      <c r="BH51">
        <v>0</v>
      </c>
      <c r="BI51">
        <v>0</v>
      </c>
      <c r="BJ51">
        <f t="shared" si="17"/>
        <v>1012</v>
      </c>
      <c r="BK51">
        <v>500</v>
      </c>
      <c r="BL51">
        <f t="shared" si="18"/>
        <v>1512</v>
      </c>
      <c r="BM51">
        <v>30</v>
      </c>
      <c r="BN51">
        <f t="shared" si="19"/>
        <v>5</v>
      </c>
      <c r="BO51">
        <f t="shared" si="20"/>
        <v>50.4</v>
      </c>
      <c r="BQ51">
        <v>132</v>
      </c>
      <c r="BR51">
        <v>0</v>
      </c>
      <c r="BS51">
        <v>-34</v>
      </c>
      <c r="BT51">
        <f t="shared" si="21"/>
        <v>98</v>
      </c>
      <c r="BU51">
        <v>500</v>
      </c>
      <c r="BV51">
        <f t="shared" si="22"/>
        <v>598</v>
      </c>
      <c r="BW51">
        <v>33</v>
      </c>
      <c r="BX51">
        <f t="shared" si="23"/>
        <v>5</v>
      </c>
      <c r="BY51">
        <f t="shared" si="24"/>
        <v>18.121212121212121</v>
      </c>
      <c r="CA51">
        <v>17445</v>
      </c>
    </row>
    <row r="52" spans="1:79" ht="17.25" customHeight="1" x14ac:dyDescent="0.3">
      <c r="A52" s="2">
        <v>44533</v>
      </c>
      <c r="B52" t="s">
        <v>124</v>
      </c>
      <c r="C52" t="s">
        <v>125</v>
      </c>
      <c r="D52" t="s">
        <v>27</v>
      </c>
      <c r="E52" s="1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26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44533</v>
      </c>
      <c r="B53" t="s">
        <v>126</v>
      </c>
      <c r="C53" t="s">
        <v>127</v>
      </c>
      <c r="D53" t="s">
        <v>27</v>
      </c>
      <c r="E53" s="1" t="s">
        <v>4</v>
      </c>
      <c r="F53">
        <v>1517</v>
      </c>
      <c r="G53">
        <v>1248</v>
      </c>
      <c r="H53">
        <v>0</v>
      </c>
      <c r="I53">
        <v>-40</v>
      </c>
      <c r="J53">
        <f t="shared" si="0"/>
        <v>2725</v>
      </c>
      <c r="K53">
        <v>0</v>
      </c>
      <c r="L53">
        <f t="shared" si="1"/>
        <v>2725</v>
      </c>
      <c r="M53">
        <v>111</v>
      </c>
      <c r="N53">
        <v>1</v>
      </c>
      <c r="O53">
        <f t="shared" si="2"/>
        <v>24.54954954954955</v>
      </c>
      <c r="Q53">
        <v>757</v>
      </c>
      <c r="R53">
        <v>820</v>
      </c>
      <c r="S53">
        <v>0</v>
      </c>
      <c r="T53">
        <v>0</v>
      </c>
      <c r="U53">
        <f t="shared" si="3"/>
        <v>1577</v>
      </c>
      <c r="V53">
        <v>0</v>
      </c>
      <c r="W53">
        <f t="shared" si="4"/>
        <v>1577</v>
      </c>
      <c r="X53">
        <v>20</v>
      </c>
      <c r="Y53">
        <v>2</v>
      </c>
      <c r="Z53">
        <f t="shared" si="5"/>
        <v>78.849999999999994</v>
      </c>
      <c r="AB53">
        <v>645</v>
      </c>
      <c r="AC53">
        <v>0</v>
      </c>
      <c r="AD53">
        <v>0</v>
      </c>
      <c r="AE53">
        <v>0</v>
      </c>
      <c r="AF53">
        <f t="shared" si="6"/>
        <v>645</v>
      </c>
      <c r="AG53">
        <v>2000</v>
      </c>
      <c r="AH53">
        <f t="shared" si="26"/>
        <v>2645</v>
      </c>
      <c r="AI53">
        <v>30</v>
      </c>
      <c r="AJ53">
        <f t="shared" si="8"/>
        <v>6</v>
      </c>
      <c r="AK53">
        <f t="shared" si="25"/>
        <v>88.166666666666671</v>
      </c>
      <c r="AM53">
        <v>2549</v>
      </c>
      <c r="AN53">
        <v>570</v>
      </c>
      <c r="AO53">
        <v>-50</v>
      </c>
      <c r="AP53">
        <f t="shared" si="9"/>
        <v>3069</v>
      </c>
      <c r="AQ53">
        <v>0</v>
      </c>
      <c r="AR53">
        <f t="shared" si="10"/>
        <v>3069</v>
      </c>
      <c r="AS53">
        <v>20</v>
      </c>
      <c r="AT53">
        <f t="shared" si="11"/>
        <v>6</v>
      </c>
      <c r="AU53">
        <f t="shared" si="12"/>
        <v>153.44999999999999</v>
      </c>
      <c r="AW53">
        <v>411</v>
      </c>
      <c r="AX53">
        <v>278</v>
      </c>
      <c r="AY53">
        <v>-20</v>
      </c>
      <c r="AZ53">
        <f t="shared" si="13"/>
        <v>669</v>
      </c>
      <c r="BA53">
        <v>400</v>
      </c>
      <c r="BB53">
        <f t="shared" si="14"/>
        <v>1069</v>
      </c>
      <c r="BC53">
        <v>21</v>
      </c>
      <c r="BD53">
        <f t="shared" si="15"/>
        <v>7</v>
      </c>
      <c r="BE53">
        <f t="shared" si="16"/>
        <v>50.904761904761905</v>
      </c>
      <c r="BG53">
        <v>182</v>
      </c>
      <c r="BH53">
        <v>660</v>
      </c>
      <c r="BI53">
        <v>0</v>
      </c>
      <c r="BJ53">
        <f t="shared" si="17"/>
        <v>842</v>
      </c>
      <c r="BK53">
        <v>0</v>
      </c>
      <c r="BL53">
        <f t="shared" si="18"/>
        <v>842</v>
      </c>
      <c r="BM53">
        <v>11</v>
      </c>
      <c r="BN53">
        <f t="shared" si="19"/>
        <v>5</v>
      </c>
      <c r="BO53">
        <f t="shared" si="20"/>
        <v>76.545454545454547</v>
      </c>
      <c r="BQ53">
        <v>436</v>
      </c>
      <c r="BR53">
        <v>600</v>
      </c>
      <c r="BS53">
        <v>-20</v>
      </c>
      <c r="BT53">
        <f t="shared" si="21"/>
        <v>1016</v>
      </c>
      <c r="BU53">
        <v>800</v>
      </c>
      <c r="BV53">
        <f t="shared" si="22"/>
        <v>1816</v>
      </c>
      <c r="BW53">
        <v>37</v>
      </c>
      <c r="BX53">
        <f t="shared" si="23"/>
        <v>5</v>
      </c>
      <c r="BY53">
        <f t="shared" si="24"/>
        <v>49.081081081081081</v>
      </c>
      <c r="CA53">
        <v>11196</v>
      </c>
    </row>
    <row r="54" spans="1:79" ht="17.25" customHeight="1" x14ac:dyDescent="0.3">
      <c r="A54" s="2">
        <v>44533</v>
      </c>
      <c r="B54" t="s">
        <v>128</v>
      </c>
      <c r="C54" t="s">
        <v>129</v>
      </c>
      <c r="D54" t="s">
        <v>27</v>
      </c>
      <c r="E54" s="1" t="s">
        <v>4</v>
      </c>
      <c r="F54">
        <v>25</v>
      </c>
      <c r="G54">
        <v>0</v>
      </c>
      <c r="H54">
        <v>0</v>
      </c>
      <c r="I54">
        <v>0</v>
      </c>
      <c r="J54">
        <f t="shared" si="0"/>
        <v>25</v>
      </c>
      <c r="K54">
        <v>0</v>
      </c>
      <c r="L54">
        <f t="shared" si="1"/>
        <v>25</v>
      </c>
      <c r="M54">
        <v>2</v>
      </c>
      <c r="N54">
        <v>1</v>
      </c>
      <c r="O54">
        <f t="shared" si="2"/>
        <v>12.5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0</v>
      </c>
      <c r="AC54">
        <v>0</v>
      </c>
      <c r="AD54">
        <v>0</v>
      </c>
      <c r="AE54">
        <v>0</v>
      </c>
      <c r="AF54">
        <f t="shared" si="6"/>
        <v>0</v>
      </c>
      <c r="AG54">
        <v>450</v>
      </c>
      <c r="AH54">
        <f t="shared" si="26"/>
        <v>450</v>
      </c>
      <c r="AI54">
        <v>17</v>
      </c>
      <c r="AJ54">
        <f t="shared" si="8"/>
        <v>6</v>
      </c>
      <c r="AK54">
        <f t="shared" si="25"/>
        <v>26.470588235294116</v>
      </c>
      <c r="AM54">
        <v>0</v>
      </c>
      <c r="AN54">
        <v>0</v>
      </c>
      <c r="AO54">
        <v>0</v>
      </c>
      <c r="AP54">
        <f t="shared" si="9"/>
        <v>0</v>
      </c>
      <c r="AQ54">
        <v>240</v>
      </c>
      <c r="AR54">
        <f t="shared" si="10"/>
        <v>240</v>
      </c>
      <c r="AS54">
        <v>10</v>
      </c>
      <c r="AT54">
        <f t="shared" si="11"/>
        <v>6</v>
      </c>
      <c r="AU54">
        <f t="shared" si="12"/>
        <v>24</v>
      </c>
      <c r="AW54">
        <v>0</v>
      </c>
      <c r="AX54">
        <v>0</v>
      </c>
      <c r="AY54">
        <v>0</v>
      </c>
      <c r="AZ54">
        <f t="shared" si="13"/>
        <v>0</v>
      </c>
      <c r="BA54">
        <v>150</v>
      </c>
      <c r="BB54">
        <f t="shared" si="14"/>
        <v>150</v>
      </c>
      <c r="BC54">
        <v>5</v>
      </c>
      <c r="BD54">
        <f t="shared" si="15"/>
        <v>7</v>
      </c>
      <c r="BE54">
        <f t="shared" si="16"/>
        <v>30</v>
      </c>
      <c r="BG54">
        <v>0</v>
      </c>
      <c r="BH54">
        <v>0</v>
      </c>
      <c r="BI54">
        <v>0</v>
      </c>
      <c r="BJ54">
        <f t="shared" si="17"/>
        <v>0</v>
      </c>
      <c r="BK54">
        <v>210</v>
      </c>
      <c r="BL54">
        <f t="shared" si="18"/>
        <v>210</v>
      </c>
      <c r="BM54">
        <v>6</v>
      </c>
      <c r="BN54">
        <f t="shared" si="19"/>
        <v>5</v>
      </c>
      <c r="BO54">
        <f t="shared" si="20"/>
        <v>35</v>
      </c>
      <c r="BQ54">
        <v>0</v>
      </c>
      <c r="BR54">
        <v>0</v>
      </c>
      <c r="BS54">
        <v>0</v>
      </c>
      <c r="BT54">
        <f t="shared" si="21"/>
        <v>0</v>
      </c>
      <c r="BU54">
        <v>240</v>
      </c>
      <c r="BV54">
        <f t="shared" si="22"/>
        <v>240</v>
      </c>
      <c r="BW54">
        <v>7</v>
      </c>
      <c r="BX54">
        <f t="shared" si="23"/>
        <v>5</v>
      </c>
      <c r="BY54">
        <f t="shared" si="24"/>
        <v>34.285714285714285</v>
      </c>
      <c r="CA54">
        <v>726</v>
      </c>
    </row>
    <row r="55" spans="1:79" ht="17.25" customHeight="1" x14ac:dyDescent="0.3">
      <c r="A55" s="2">
        <v>44533</v>
      </c>
      <c r="B55" t="s">
        <v>130</v>
      </c>
      <c r="C55" t="s">
        <v>131</v>
      </c>
      <c r="D55" t="s">
        <v>27</v>
      </c>
      <c r="E55" s="1" t="s">
        <v>4</v>
      </c>
      <c r="F55">
        <v>486</v>
      </c>
      <c r="G55">
        <v>0</v>
      </c>
      <c r="H55">
        <v>0</v>
      </c>
      <c r="I55">
        <v>0</v>
      </c>
      <c r="J55">
        <f t="shared" si="0"/>
        <v>486</v>
      </c>
      <c r="K55">
        <v>0</v>
      </c>
      <c r="L55">
        <f t="shared" si="1"/>
        <v>486</v>
      </c>
      <c r="M55">
        <v>27</v>
      </c>
      <c r="N55">
        <v>1</v>
      </c>
      <c r="O55">
        <f t="shared" si="2"/>
        <v>18</v>
      </c>
      <c r="Q55">
        <v>434</v>
      </c>
      <c r="R55">
        <v>0</v>
      </c>
      <c r="S55">
        <v>0</v>
      </c>
      <c r="T55">
        <v>0</v>
      </c>
      <c r="U55">
        <f t="shared" si="3"/>
        <v>434</v>
      </c>
      <c r="V55">
        <v>0</v>
      </c>
      <c r="W55">
        <f t="shared" si="4"/>
        <v>434</v>
      </c>
      <c r="X55">
        <v>17</v>
      </c>
      <c r="Y55">
        <v>2</v>
      </c>
      <c r="Z55">
        <f t="shared" si="5"/>
        <v>25.529411764705884</v>
      </c>
      <c r="AB55">
        <v>1438</v>
      </c>
      <c r="AC55">
        <v>0</v>
      </c>
      <c r="AD55">
        <v>0</v>
      </c>
      <c r="AE55">
        <v>0</v>
      </c>
      <c r="AF55">
        <f t="shared" si="6"/>
        <v>1438</v>
      </c>
      <c r="AG55">
        <v>0</v>
      </c>
      <c r="AH55">
        <f t="shared" si="26"/>
        <v>1438</v>
      </c>
      <c r="AI55">
        <v>83</v>
      </c>
      <c r="AJ55">
        <f t="shared" si="8"/>
        <v>6</v>
      </c>
      <c r="AK55">
        <f t="shared" si="25"/>
        <v>17.325301204819276</v>
      </c>
      <c r="AM55">
        <v>1406</v>
      </c>
      <c r="AN55">
        <v>80</v>
      </c>
      <c r="AO55">
        <v>-204</v>
      </c>
      <c r="AP55">
        <f t="shared" si="9"/>
        <v>1282</v>
      </c>
      <c r="AQ55">
        <v>0</v>
      </c>
      <c r="AR55">
        <f t="shared" si="10"/>
        <v>1282</v>
      </c>
      <c r="AS55">
        <v>33</v>
      </c>
      <c r="AT55">
        <f t="shared" si="11"/>
        <v>6</v>
      </c>
      <c r="AU55">
        <f t="shared" si="12"/>
        <v>38.848484848484851</v>
      </c>
      <c r="AW55">
        <v>157</v>
      </c>
      <c r="AX55">
        <v>0</v>
      </c>
      <c r="AY55">
        <v>0</v>
      </c>
      <c r="AZ55">
        <f t="shared" si="13"/>
        <v>157</v>
      </c>
      <c r="BA55">
        <v>540</v>
      </c>
      <c r="BB55">
        <f t="shared" si="14"/>
        <v>697</v>
      </c>
      <c r="BC55">
        <v>20</v>
      </c>
      <c r="BD55">
        <f t="shared" si="15"/>
        <v>7</v>
      </c>
      <c r="BE55">
        <f t="shared" si="16"/>
        <v>34.85</v>
      </c>
      <c r="BG55">
        <v>569</v>
      </c>
      <c r="BH55">
        <v>0</v>
      </c>
      <c r="BI55">
        <v>0</v>
      </c>
      <c r="BJ55">
        <f t="shared" si="17"/>
        <v>569</v>
      </c>
      <c r="BK55">
        <v>358</v>
      </c>
      <c r="BL55">
        <f t="shared" si="18"/>
        <v>927</v>
      </c>
      <c r="BM55">
        <v>17</v>
      </c>
      <c r="BN55">
        <f t="shared" si="19"/>
        <v>5</v>
      </c>
      <c r="BO55">
        <f t="shared" si="20"/>
        <v>54.529411764705884</v>
      </c>
      <c r="BQ55">
        <v>0</v>
      </c>
      <c r="BR55">
        <v>0</v>
      </c>
      <c r="BS55">
        <v>0</v>
      </c>
      <c r="BT55">
        <f t="shared" si="21"/>
        <v>0</v>
      </c>
      <c r="BU55">
        <v>900</v>
      </c>
      <c r="BV55">
        <f t="shared" si="22"/>
        <v>900</v>
      </c>
      <c r="BW55">
        <v>46</v>
      </c>
      <c r="BX55">
        <f t="shared" si="23"/>
        <v>5</v>
      </c>
      <c r="BY55">
        <f t="shared" si="24"/>
        <v>19.565217391304348</v>
      </c>
      <c r="CA55">
        <v>18153</v>
      </c>
    </row>
    <row r="56" spans="1:79" ht="17.25" customHeight="1" x14ac:dyDescent="0.3">
      <c r="A56" s="2">
        <v>44533</v>
      </c>
      <c r="B56" t="s">
        <v>132</v>
      </c>
      <c r="C56" t="s">
        <v>133</v>
      </c>
      <c r="D56" t="s">
        <v>27</v>
      </c>
      <c r="E56" s="1" t="s">
        <v>4</v>
      </c>
      <c r="F56">
        <v>675</v>
      </c>
      <c r="G56">
        <v>759</v>
      </c>
      <c r="H56">
        <v>0</v>
      </c>
      <c r="I56">
        <v>0</v>
      </c>
      <c r="J56">
        <f t="shared" si="0"/>
        <v>1434</v>
      </c>
      <c r="K56">
        <v>0</v>
      </c>
      <c r="L56">
        <f t="shared" si="1"/>
        <v>1434</v>
      </c>
      <c r="M56">
        <v>144</v>
      </c>
      <c r="N56">
        <v>1</v>
      </c>
      <c r="O56">
        <f t="shared" si="2"/>
        <v>9.9583333333333339</v>
      </c>
      <c r="Q56">
        <v>211</v>
      </c>
      <c r="R56">
        <v>1680</v>
      </c>
      <c r="S56">
        <v>0</v>
      </c>
      <c r="T56">
        <v>0</v>
      </c>
      <c r="U56">
        <f t="shared" si="3"/>
        <v>1891</v>
      </c>
      <c r="V56">
        <v>0</v>
      </c>
      <c r="W56">
        <f t="shared" si="4"/>
        <v>1891</v>
      </c>
      <c r="X56">
        <v>86</v>
      </c>
      <c r="Y56">
        <v>2</v>
      </c>
      <c r="Z56">
        <f t="shared" si="5"/>
        <v>21.988372093023255</v>
      </c>
      <c r="AB56">
        <v>4227</v>
      </c>
      <c r="AC56">
        <v>5000</v>
      </c>
      <c r="AD56">
        <v>0</v>
      </c>
      <c r="AE56">
        <v>-500</v>
      </c>
      <c r="AF56">
        <f t="shared" si="6"/>
        <v>8727</v>
      </c>
      <c r="AG56">
        <v>1500</v>
      </c>
      <c r="AH56">
        <f t="shared" si="26"/>
        <v>10227</v>
      </c>
      <c r="AI56">
        <v>320</v>
      </c>
      <c r="AJ56">
        <f t="shared" si="8"/>
        <v>6</v>
      </c>
      <c r="AK56">
        <f t="shared" si="25"/>
        <v>31.959375000000001</v>
      </c>
      <c r="AM56">
        <v>11411</v>
      </c>
      <c r="AN56">
        <v>13333</v>
      </c>
      <c r="AO56">
        <v>-297</v>
      </c>
      <c r="AP56">
        <f t="shared" si="9"/>
        <v>24447</v>
      </c>
      <c r="AQ56">
        <v>0</v>
      </c>
      <c r="AR56">
        <f t="shared" si="10"/>
        <v>24447</v>
      </c>
      <c r="AS56">
        <v>276</v>
      </c>
      <c r="AT56">
        <f t="shared" si="11"/>
        <v>6</v>
      </c>
      <c r="AU56">
        <f t="shared" si="12"/>
        <v>88.576086956521735</v>
      </c>
      <c r="AW56">
        <v>3782</v>
      </c>
      <c r="AX56">
        <v>985</v>
      </c>
      <c r="AY56">
        <v>-15</v>
      </c>
      <c r="AZ56">
        <f t="shared" si="13"/>
        <v>4752</v>
      </c>
      <c r="BA56">
        <v>2000</v>
      </c>
      <c r="BB56">
        <f t="shared" si="14"/>
        <v>6752</v>
      </c>
      <c r="BC56">
        <v>235</v>
      </c>
      <c r="BD56">
        <f t="shared" si="15"/>
        <v>7</v>
      </c>
      <c r="BE56">
        <f t="shared" si="16"/>
        <v>28.73191489361702</v>
      </c>
      <c r="BG56">
        <v>595</v>
      </c>
      <c r="BH56">
        <v>13868</v>
      </c>
      <c r="BI56">
        <v>0</v>
      </c>
      <c r="BJ56">
        <f t="shared" si="17"/>
        <v>14463</v>
      </c>
      <c r="BK56">
        <v>0</v>
      </c>
      <c r="BL56">
        <f t="shared" si="18"/>
        <v>14463</v>
      </c>
      <c r="BM56">
        <v>339</v>
      </c>
      <c r="BN56">
        <f t="shared" si="19"/>
        <v>5</v>
      </c>
      <c r="BO56">
        <f t="shared" si="20"/>
        <v>42.663716814159294</v>
      </c>
      <c r="BQ56">
        <v>207</v>
      </c>
      <c r="BR56">
        <v>4124</v>
      </c>
      <c r="BS56">
        <v>-10</v>
      </c>
      <c r="BT56">
        <f t="shared" si="21"/>
        <v>4321</v>
      </c>
      <c r="BU56">
        <v>2347</v>
      </c>
      <c r="BV56">
        <f t="shared" si="22"/>
        <v>6668</v>
      </c>
      <c r="BW56">
        <v>181</v>
      </c>
      <c r="BX56">
        <f t="shared" si="23"/>
        <v>5</v>
      </c>
      <c r="BY56">
        <f t="shared" si="24"/>
        <v>36.839779005524861</v>
      </c>
      <c r="CA56">
        <v>79705</v>
      </c>
    </row>
    <row r="57" spans="1:79" ht="17.25" customHeight="1" x14ac:dyDescent="0.3">
      <c r="A57" s="2">
        <v>44533</v>
      </c>
      <c r="B57" t="s">
        <v>134</v>
      </c>
      <c r="C57" t="s">
        <v>135</v>
      </c>
      <c r="D57" t="s">
        <v>27</v>
      </c>
      <c r="E57" s="1" t="s">
        <v>4</v>
      </c>
      <c r="F57">
        <v>810</v>
      </c>
      <c r="G57">
        <v>0</v>
      </c>
      <c r="H57">
        <v>0</v>
      </c>
      <c r="I57">
        <v>-25</v>
      </c>
      <c r="J57">
        <f t="shared" si="0"/>
        <v>785</v>
      </c>
      <c r="K57">
        <v>0</v>
      </c>
      <c r="L57">
        <f t="shared" si="1"/>
        <v>785</v>
      </c>
      <c r="M57">
        <v>117</v>
      </c>
      <c r="N57">
        <v>1</v>
      </c>
      <c r="O57">
        <f t="shared" si="2"/>
        <v>6.7094017094017095</v>
      </c>
      <c r="Q57">
        <v>1058</v>
      </c>
      <c r="R57">
        <v>0</v>
      </c>
      <c r="S57">
        <v>0</v>
      </c>
      <c r="T57">
        <v>-20</v>
      </c>
      <c r="U57">
        <f t="shared" si="3"/>
        <v>1038</v>
      </c>
      <c r="V57">
        <v>0</v>
      </c>
      <c r="W57">
        <f t="shared" si="4"/>
        <v>1038</v>
      </c>
      <c r="X57">
        <v>43</v>
      </c>
      <c r="Y57">
        <v>2</v>
      </c>
      <c r="Z57">
        <f t="shared" si="5"/>
        <v>24.13953488372093</v>
      </c>
      <c r="AB57">
        <v>1180</v>
      </c>
      <c r="AC57">
        <v>0</v>
      </c>
      <c r="AD57">
        <v>0</v>
      </c>
      <c r="AE57">
        <v>0</v>
      </c>
      <c r="AF57">
        <f t="shared" si="6"/>
        <v>1180</v>
      </c>
      <c r="AG57">
        <v>1000</v>
      </c>
      <c r="AH57">
        <f t="shared" si="26"/>
        <v>2180</v>
      </c>
      <c r="AI57">
        <v>50</v>
      </c>
      <c r="AJ57">
        <f t="shared" si="8"/>
        <v>6</v>
      </c>
      <c r="AK57">
        <f t="shared" si="25"/>
        <v>43.6</v>
      </c>
      <c r="AM57">
        <v>1978</v>
      </c>
      <c r="AN57">
        <v>0</v>
      </c>
      <c r="AO57">
        <v>0</v>
      </c>
      <c r="AP57">
        <f t="shared" si="9"/>
        <v>1978</v>
      </c>
      <c r="AQ57">
        <v>0</v>
      </c>
      <c r="AR57">
        <f t="shared" si="10"/>
        <v>1978</v>
      </c>
      <c r="AS57">
        <v>20</v>
      </c>
      <c r="AT57">
        <f t="shared" si="11"/>
        <v>6</v>
      </c>
      <c r="AU57">
        <f t="shared" si="12"/>
        <v>98.9</v>
      </c>
      <c r="AW57">
        <v>824</v>
      </c>
      <c r="AX57">
        <v>50</v>
      </c>
      <c r="AY57">
        <v>-8</v>
      </c>
      <c r="AZ57">
        <f t="shared" si="13"/>
        <v>866</v>
      </c>
      <c r="BA57">
        <v>0</v>
      </c>
      <c r="BB57">
        <f t="shared" si="14"/>
        <v>866</v>
      </c>
      <c r="BC57">
        <v>20</v>
      </c>
      <c r="BD57">
        <f t="shared" si="15"/>
        <v>7</v>
      </c>
      <c r="BE57">
        <f t="shared" si="16"/>
        <v>43.3</v>
      </c>
      <c r="BG57">
        <v>255</v>
      </c>
      <c r="BH57">
        <v>100</v>
      </c>
      <c r="BI57">
        <v>0</v>
      </c>
      <c r="BJ57">
        <f t="shared" si="17"/>
        <v>355</v>
      </c>
      <c r="BK57">
        <v>600</v>
      </c>
      <c r="BL57">
        <f t="shared" si="18"/>
        <v>955</v>
      </c>
      <c r="BM57">
        <v>17</v>
      </c>
      <c r="BN57">
        <f t="shared" si="19"/>
        <v>5</v>
      </c>
      <c r="BO57">
        <f t="shared" si="20"/>
        <v>56.176470588235297</v>
      </c>
      <c r="BQ57">
        <v>728</v>
      </c>
      <c r="BR57">
        <v>970</v>
      </c>
      <c r="BS57">
        <v>0</v>
      </c>
      <c r="BT57">
        <f t="shared" si="21"/>
        <v>1698</v>
      </c>
      <c r="BU57">
        <v>1000</v>
      </c>
      <c r="BV57">
        <f t="shared" si="22"/>
        <v>2698</v>
      </c>
      <c r="BW57">
        <v>38</v>
      </c>
      <c r="BX57">
        <f t="shared" si="23"/>
        <v>5</v>
      </c>
      <c r="BY57">
        <f t="shared" si="24"/>
        <v>71</v>
      </c>
      <c r="CA57">
        <v>8600</v>
      </c>
    </row>
    <row r="58" spans="1:79" ht="17.25" customHeight="1" x14ac:dyDescent="0.3">
      <c r="A58" s="2">
        <v>44533</v>
      </c>
      <c r="B58" t="s">
        <v>136</v>
      </c>
      <c r="C58" t="s">
        <v>137</v>
      </c>
      <c r="D58" t="s">
        <v>27</v>
      </c>
      <c r="E58" s="1" t="s">
        <v>4</v>
      </c>
      <c r="F58">
        <v>384</v>
      </c>
      <c r="G58">
        <v>0</v>
      </c>
      <c r="H58">
        <v>0</v>
      </c>
      <c r="I58">
        <v>0</v>
      </c>
      <c r="J58">
        <f t="shared" si="0"/>
        <v>384</v>
      </c>
      <c r="K58">
        <v>0</v>
      </c>
      <c r="L58">
        <f t="shared" si="1"/>
        <v>384</v>
      </c>
      <c r="M58">
        <v>8</v>
      </c>
      <c r="N58">
        <v>1</v>
      </c>
      <c r="O58">
        <f t="shared" si="2"/>
        <v>48</v>
      </c>
      <c r="Q58">
        <v>224</v>
      </c>
      <c r="R58">
        <v>0</v>
      </c>
      <c r="S58">
        <v>0</v>
      </c>
      <c r="T58">
        <v>0</v>
      </c>
      <c r="U58">
        <f t="shared" si="3"/>
        <v>224</v>
      </c>
      <c r="V58">
        <v>0</v>
      </c>
      <c r="W58">
        <f t="shared" si="4"/>
        <v>224</v>
      </c>
      <c r="X58">
        <v>16</v>
      </c>
      <c r="Y58">
        <v>2</v>
      </c>
      <c r="Z58">
        <f t="shared" si="5"/>
        <v>14</v>
      </c>
      <c r="AB58">
        <v>2463</v>
      </c>
      <c r="AC58">
        <v>0</v>
      </c>
      <c r="AD58">
        <v>0</v>
      </c>
      <c r="AE58">
        <v>0</v>
      </c>
      <c r="AF58">
        <f t="shared" si="6"/>
        <v>2463</v>
      </c>
      <c r="AG58">
        <v>1080</v>
      </c>
      <c r="AH58">
        <f t="shared" si="26"/>
        <v>3543</v>
      </c>
      <c r="AI58">
        <v>12</v>
      </c>
      <c r="AJ58">
        <f t="shared" si="8"/>
        <v>6</v>
      </c>
      <c r="AK58">
        <f t="shared" si="25"/>
        <v>295.25</v>
      </c>
      <c r="AM58">
        <v>746</v>
      </c>
      <c r="AN58">
        <v>0</v>
      </c>
      <c r="AO58">
        <v>-1</v>
      </c>
      <c r="AP58">
        <f t="shared" si="9"/>
        <v>745</v>
      </c>
      <c r="AQ58">
        <v>648</v>
      </c>
      <c r="AR58">
        <f t="shared" si="10"/>
        <v>1393</v>
      </c>
      <c r="AS58">
        <v>5</v>
      </c>
      <c r="AT58">
        <f t="shared" si="11"/>
        <v>6</v>
      </c>
      <c r="AU58">
        <f t="shared" si="12"/>
        <v>278.60000000000002</v>
      </c>
      <c r="AW58">
        <v>158</v>
      </c>
      <c r="AX58">
        <v>0</v>
      </c>
      <c r="AY58">
        <v>0</v>
      </c>
      <c r="AZ58">
        <f t="shared" si="13"/>
        <v>158</v>
      </c>
      <c r="BA58">
        <v>432</v>
      </c>
      <c r="BB58">
        <f t="shared" si="14"/>
        <v>590</v>
      </c>
      <c r="BC58">
        <v>4</v>
      </c>
      <c r="BD58">
        <f t="shared" si="15"/>
        <v>7</v>
      </c>
      <c r="BE58">
        <f t="shared" si="16"/>
        <v>147.5</v>
      </c>
      <c r="BG58">
        <v>640</v>
      </c>
      <c r="BH58">
        <v>0</v>
      </c>
      <c r="BI58">
        <v>0</v>
      </c>
      <c r="BJ58">
        <f t="shared" si="17"/>
        <v>640</v>
      </c>
      <c r="BK58">
        <v>0</v>
      </c>
      <c r="BL58">
        <f t="shared" si="18"/>
        <v>640</v>
      </c>
      <c r="BM58">
        <v>4</v>
      </c>
      <c r="BN58">
        <f t="shared" si="19"/>
        <v>5</v>
      </c>
      <c r="BO58">
        <f t="shared" si="20"/>
        <v>160</v>
      </c>
      <c r="BQ58">
        <v>73</v>
      </c>
      <c r="BR58">
        <v>0</v>
      </c>
      <c r="BS58">
        <v>0</v>
      </c>
      <c r="BT58">
        <f t="shared" si="21"/>
        <v>73</v>
      </c>
      <c r="BU58">
        <v>432</v>
      </c>
      <c r="BV58">
        <f t="shared" si="22"/>
        <v>505</v>
      </c>
      <c r="BW58">
        <v>15</v>
      </c>
      <c r="BX58">
        <f t="shared" si="23"/>
        <v>5</v>
      </c>
      <c r="BY58">
        <f t="shared" si="24"/>
        <v>33.666666666666664</v>
      </c>
      <c r="CA58">
        <v>26818</v>
      </c>
    </row>
    <row r="59" spans="1:79" ht="17.25" customHeight="1" x14ac:dyDescent="0.3">
      <c r="A59" s="2">
        <v>44533</v>
      </c>
      <c r="B59" t="s">
        <v>138</v>
      </c>
      <c r="C59" t="s">
        <v>139</v>
      </c>
      <c r="D59" t="s">
        <v>27</v>
      </c>
      <c r="E59" s="1" t="s">
        <v>4</v>
      </c>
      <c r="F59">
        <v>906</v>
      </c>
      <c r="G59">
        <v>11</v>
      </c>
      <c r="H59">
        <v>0</v>
      </c>
      <c r="I59">
        <v>-101</v>
      </c>
      <c r="J59">
        <f t="shared" si="0"/>
        <v>816</v>
      </c>
      <c r="K59">
        <v>0</v>
      </c>
      <c r="L59">
        <f t="shared" si="1"/>
        <v>816</v>
      </c>
      <c r="M59">
        <v>249</v>
      </c>
      <c r="N59">
        <v>1</v>
      </c>
      <c r="O59">
        <f t="shared" si="2"/>
        <v>3.2771084337349397</v>
      </c>
      <c r="Q59">
        <v>821</v>
      </c>
      <c r="R59">
        <v>0</v>
      </c>
      <c r="S59">
        <v>0</v>
      </c>
      <c r="T59">
        <v>-15</v>
      </c>
      <c r="U59">
        <f t="shared" si="3"/>
        <v>806</v>
      </c>
      <c r="V59">
        <v>0</v>
      </c>
      <c r="W59">
        <f t="shared" si="4"/>
        <v>806</v>
      </c>
      <c r="X59">
        <v>54</v>
      </c>
      <c r="Y59">
        <v>2</v>
      </c>
      <c r="Z59">
        <f t="shared" si="5"/>
        <v>14.925925925925926</v>
      </c>
      <c r="AB59">
        <v>3079</v>
      </c>
      <c r="AC59">
        <v>0</v>
      </c>
      <c r="AD59">
        <v>0</v>
      </c>
      <c r="AE59">
        <v>0</v>
      </c>
      <c r="AF59">
        <f t="shared" si="6"/>
        <v>3079</v>
      </c>
      <c r="AG59">
        <v>5750</v>
      </c>
      <c r="AH59">
        <f t="shared" si="26"/>
        <v>8829</v>
      </c>
      <c r="AI59">
        <v>623</v>
      </c>
      <c r="AJ59">
        <f t="shared" si="8"/>
        <v>6</v>
      </c>
      <c r="AK59">
        <f t="shared" si="25"/>
        <v>14.171749598715891</v>
      </c>
      <c r="AM59">
        <v>2013</v>
      </c>
      <c r="AN59">
        <v>0</v>
      </c>
      <c r="AO59">
        <v>-72</v>
      </c>
      <c r="AP59">
        <f t="shared" si="9"/>
        <v>1941</v>
      </c>
      <c r="AQ59">
        <v>0</v>
      </c>
      <c r="AR59">
        <f t="shared" si="10"/>
        <v>1941</v>
      </c>
      <c r="AS59">
        <v>68</v>
      </c>
      <c r="AT59">
        <f t="shared" si="11"/>
        <v>6</v>
      </c>
      <c r="AU59">
        <f t="shared" si="12"/>
        <v>28.544117647058822</v>
      </c>
      <c r="AW59">
        <v>414</v>
      </c>
      <c r="AX59">
        <v>0</v>
      </c>
      <c r="AY59">
        <v>-88</v>
      </c>
      <c r="AZ59">
        <f t="shared" si="13"/>
        <v>326</v>
      </c>
      <c r="BA59">
        <v>1500</v>
      </c>
      <c r="BB59">
        <f t="shared" si="14"/>
        <v>1826</v>
      </c>
      <c r="BC59">
        <v>82</v>
      </c>
      <c r="BD59">
        <f t="shared" si="15"/>
        <v>7</v>
      </c>
      <c r="BE59">
        <f t="shared" si="16"/>
        <v>22.26829268292683</v>
      </c>
      <c r="BG59">
        <v>1296</v>
      </c>
      <c r="BH59">
        <v>50</v>
      </c>
      <c r="BI59">
        <v>-51</v>
      </c>
      <c r="BJ59">
        <f t="shared" si="17"/>
        <v>1295</v>
      </c>
      <c r="BK59">
        <v>1500</v>
      </c>
      <c r="BL59">
        <f t="shared" si="18"/>
        <v>2795</v>
      </c>
      <c r="BM59">
        <v>103</v>
      </c>
      <c r="BN59">
        <f t="shared" si="19"/>
        <v>5</v>
      </c>
      <c r="BO59">
        <f t="shared" si="20"/>
        <v>27.135922330097088</v>
      </c>
      <c r="BQ59">
        <v>1032</v>
      </c>
      <c r="BR59">
        <v>0</v>
      </c>
      <c r="BS59">
        <v>-3</v>
      </c>
      <c r="BT59">
        <f t="shared" si="21"/>
        <v>1029</v>
      </c>
      <c r="BU59">
        <v>1800</v>
      </c>
      <c r="BV59">
        <f t="shared" si="22"/>
        <v>2829</v>
      </c>
      <c r="BW59">
        <v>66</v>
      </c>
      <c r="BX59">
        <f t="shared" si="23"/>
        <v>5</v>
      </c>
      <c r="BY59">
        <f t="shared" si="24"/>
        <v>42.863636363636367</v>
      </c>
      <c r="CA59">
        <v>18270</v>
      </c>
    </row>
    <row r="60" spans="1:79" ht="17.25" customHeight="1" x14ac:dyDescent="0.3">
      <c r="A60" s="2">
        <v>44533</v>
      </c>
      <c r="B60" t="s">
        <v>140</v>
      </c>
      <c r="C60" t="s">
        <v>141</v>
      </c>
      <c r="D60" t="s">
        <v>27</v>
      </c>
      <c r="E60" s="1" t="s">
        <v>4</v>
      </c>
      <c r="F60">
        <v>382</v>
      </c>
      <c r="G60">
        <v>0</v>
      </c>
      <c r="H60">
        <v>0</v>
      </c>
      <c r="I60">
        <v>0</v>
      </c>
      <c r="J60">
        <f t="shared" si="0"/>
        <v>382</v>
      </c>
      <c r="K60">
        <v>0</v>
      </c>
      <c r="L60">
        <f t="shared" si="1"/>
        <v>382</v>
      </c>
      <c r="M60">
        <v>2</v>
      </c>
      <c r="N60">
        <v>1</v>
      </c>
      <c r="O60">
        <f t="shared" si="2"/>
        <v>191</v>
      </c>
      <c r="Q60">
        <v>181</v>
      </c>
      <c r="R60">
        <v>0</v>
      </c>
      <c r="S60">
        <v>0</v>
      </c>
      <c r="T60">
        <v>0</v>
      </c>
      <c r="U60">
        <f t="shared" si="3"/>
        <v>181</v>
      </c>
      <c r="V60">
        <v>0</v>
      </c>
      <c r="W60">
        <f t="shared" si="4"/>
        <v>181</v>
      </c>
      <c r="X60">
        <v>1</v>
      </c>
      <c r="Y60">
        <v>2</v>
      </c>
      <c r="Z60">
        <f t="shared" si="5"/>
        <v>181</v>
      </c>
      <c r="AB60">
        <v>937</v>
      </c>
      <c r="AC60">
        <v>0</v>
      </c>
      <c r="AD60">
        <v>0</v>
      </c>
      <c r="AE60">
        <v>0</v>
      </c>
      <c r="AF60">
        <f t="shared" si="6"/>
        <v>937</v>
      </c>
      <c r="AG60">
        <v>0</v>
      </c>
      <c r="AH60">
        <f t="shared" si="26"/>
        <v>937</v>
      </c>
      <c r="AI60">
        <v>15</v>
      </c>
      <c r="AJ60">
        <f t="shared" si="8"/>
        <v>6</v>
      </c>
      <c r="AK60">
        <f t="shared" si="25"/>
        <v>62.466666666666669</v>
      </c>
      <c r="AM60">
        <v>1541</v>
      </c>
      <c r="AN60">
        <v>340</v>
      </c>
      <c r="AO60">
        <v>-7</v>
      </c>
      <c r="AP60">
        <f t="shared" si="9"/>
        <v>1874</v>
      </c>
      <c r="AQ60">
        <v>0</v>
      </c>
      <c r="AR60">
        <f t="shared" si="10"/>
        <v>1874</v>
      </c>
      <c r="AS60">
        <v>23</v>
      </c>
      <c r="AT60">
        <f t="shared" si="11"/>
        <v>6</v>
      </c>
      <c r="AU60">
        <f t="shared" si="12"/>
        <v>81.478260869565219</v>
      </c>
      <c r="AW60">
        <v>81</v>
      </c>
      <c r="AX60">
        <v>0</v>
      </c>
      <c r="AY60">
        <v>0</v>
      </c>
      <c r="AZ60">
        <f t="shared" si="13"/>
        <v>81</v>
      </c>
      <c r="BA60">
        <v>0</v>
      </c>
      <c r="BB60">
        <f t="shared" si="14"/>
        <v>81</v>
      </c>
      <c r="BC60">
        <v>3</v>
      </c>
      <c r="BD60">
        <f t="shared" si="15"/>
        <v>7</v>
      </c>
      <c r="BE60">
        <f t="shared" si="16"/>
        <v>27</v>
      </c>
      <c r="BG60">
        <v>279</v>
      </c>
      <c r="BH60">
        <v>50</v>
      </c>
      <c r="BI60">
        <v>0</v>
      </c>
      <c r="BJ60">
        <f t="shared" si="17"/>
        <v>329</v>
      </c>
      <c r="BK60">
        <v>0</v>
      </c>
      <c r="BL60">
        <f t="shared" si="18"/>
        <v>329</v>
      </c>
      <c r="BM60">
        <v>5</v>
      </c>
      <c r="BN60">
        <f t="shared" si="19"/>
        <v>5</v>
      </c>
      <c r="BO60">
        <f t="shared" si="20"/>
        <v>65.8</v>
      </c>
      <c r="BQ60">
        <v>1226</v>
      </c>
      <c r="BR60">
        <v>0</v>
      </c>
      <c r="BS60">
        <v>0</v>
      </c>
      <c r="BT60">
        <f t="shared" si="21"/>
        <v>1226</v>
      </c>
      <c r="BU60">
        <v>0</v>
      </c>
      <c r="BV60">
        <f t="shared" si="22"/>
        <v>1226</v>
      </c>
      <c r="BW60">
        <v>17</v>
      </c>
      <c r="BX60">
        <f t="shared" si="23"/>
        <v>5</v>
      </c>
      <c r="BY60">
        <f t="shared" si="24"/>
        <v>72.117647058823536</v>
      </c>
      <c r="CA60">
        <v>1440</v>
      </c>
    </row>
    <row r="61" spans="1:79" ht="17.25" customHeight="1" x14ac:dyDescent="0.3">
      <c r="A61" s="2">
        <v>44533</v>
      </c>
      <c r="B61" t="s">
        <v>142</v>
      </c>
      <c r="C61" t="s">
        <v>143</v>
      </c>
      <c r="D61" t="s">
        <v>27</v>
      </c>
      <c r="E61" s="1" t="s">
        <v>4</v>
      </c>
      <c r="F61">
        <v>498</v>
      </c>
      <c r="G61">
        <v>0</v>
      </c>
      <c r="H61">
        <v>0</v>
      </c>
      <c r="I61">
        <v>-12</v>
      </c>
      <c r="J61">
        <f t="shared" si="0"/>
        <v>486</v>
      </c>
      <c r="K61">
        <v>0</v>
      </c>
      <c r="L61">
        <f t="shared" si="1"/>
        <v>486</v>
      </c>
      <c r="M61">
        <v>20</v>
      </c>
      <c r="N61">
        <v>1</v>
      </c>
      <c r="O61">
        <f t="shared" si="2"/>
        <v>24.3</v>
      </c>
      <c r="Q61">
        <v>4</v>
      </c>
      <c r="R61">
        <v>1262</v>
      </c>
      <c r="S61">
        <v>0</v>
      </c>
      <c r="T61">
        <v>0</v>
      </c>
      <c r="U61">
        <f t="shared" si="3"/>
        <v>1266</v>
      </c>
      <c r="V61">
        <v>0</v>
      </c>
      <c r="W61">
        <f t="shared" si="4"/>
        <v>1266</v>
      </c>
      <c r="X61">
        <v>10</v>
      </c>
      <c r="Y61">
        <v>2</v>
      </c>
      <c r="Z61">
        <f t="shared" si="5"/>
        <v>126.6</v>
      </c>
      <c r="AB61">
        <v>484</v>
      </c>
      <c r="AC61">
        <v>0</v>
      </c>
      <c r="AD61">
        <v>0</v>
      </c>
      <c r="AE61">
        <v>0</v>
      </c>
      <c r="AF61">
        <f t="shared" si="6"/>
        <v>484</v>
      </c>
      <c r="AG61">
        <v>1080</v>
      </c>
      <c r="AH61">
        <f t="shared" si="26"/>
        <v>1564</v>
      </c>
      <c r="AI61">
        <v>8</v>
      </c>
      <c r="AJ61">
        <f t="shared" si="8"/>
        <v>6</v>
      </c>
      <c r="AK61">
        <f t="shared" si="25"/>
        <v>195.5</v>
      </c>
      <c r="AM61">
        <v>726</v>
      </c>
      <c r="AN61">
        <v>0</v>
      </c>
      <c r="AO61">
        <v>0</v>
      </c>
      <c r="AP61">
        <f t="shared" si="9"/>
        <v>726</v>
      </c>
      <c r="AQ61">
        <v>648</v>
      </c>
      <c r="AR61">
        <f t="shared" si="10"/>
        <v>1374</v>
      </c>
      <c r="AS61">
        <v>6</v>
      </c>
      <c r="AT61">
        <f t="shared" si="11"/>
        <v>6</v>
      </c>
      <c r="AU61">
        <f t="shared" si="12"/>
        <v>229</v>
      </c>
      <c r="AW61">
        <v>30</v>
      </c>
      <c r="AX61">
        <v>0</v>
      </c>
      <c r="AY61">
        <v>0</v>
      </c>
      <c r="AZ61">
        <f t="shared" si="13"/>
        <v>30</v>
      </c>
      <c r="BA61">
        <v>432</v>
      </c>
      <c r="BB61">
        <f t="shared" si="14"/>
        <v>462</v>
      </c>
      <c r="BC61">
        <v>2</v>
      </c>
      <c r="BD61">
        <f t="shared" si="15"/>
        <v>7</v>
      </c>
      <c r="BE61">
        <f t="shared" si="16"/>
        <v>231</v>
      </c>
      <c r="BG61">
        <v>21</v>
      </c>
      <c r="BH61">
        <v>312</v>
      </c>
      <c r="BI61">
        <v>0</v>
      </c>
      <c r="BJ61">
        <f t="shared" si="17"/>
        <v>333</v>
      </c>
      <c r="BK61">
        <v>432</v>
      </c>
      <c r="BL61">
        <f t="shared" si="18"/>
        <v>765</v>
      </c>
      <c r="BM61">
        <v>7</v>
      </c>
      <c r="BN61">
        <f t="shared" si="19"/>
        <v>5</v>
      </c>
      <c r="BO61">
        <f t="shared" si="20"/>
        <v>109.28571428571429</v>
      </c>
      <c r="BQ61">
        <v>312</v>
      </c>
      <c r="BR61">
        <v>512</v>
      </c>
      <c r="BS61">
        <v>0</v>
      </c>
      <c r="BT61">
        <f t="shared" si="21"/>
        <v>824</v>
      </c>
      <c r="BU61">
        <v>432</v>
      </c>
      <c r="BV61">
        <f t="shared" si="22"/>
        <v>1256</v>
      </c>
      <c r="BW61">
        <v>4</v>
      </c>
      <c r="BX61">
        <f t="shared" si="23"/>
        <v>5</v>
      </c>
      <c r="BY61">
        <f t="shared" si="24"/>
        <v>314</v>
      </c>
      <c r="CA61">
        <v>7929</v>
      </c>
    </row>
    <row r="62" spans="1:79" ht="17.25" customHeight="1" x14ac:dyDescent="0.3">
      <c r="A62" s="2">
        <v>44533</v>
      </c>
      <c r="B62" t="s">
        <v>144</v>
      </c>
      <c r="C62" t="s">
        <v>145</v>
      </c>
      <c r="D62" t="s">
        <v>27</v>
      </c>
      <c r="E62" s="1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26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44533</v>
      </c>
      <c r="B63" t="s">
        <v>146</v>
      </c>
      <c r="C63" t="s">
        <v>147</v>
      </c>
      <c r="D63" t="s">
        <v>27</v>
      </c>
      <c r="E63" s="1" t="s">
        <v>4</v>
      </c>
      <c r="F63">
        <v>323</v>
      </c>
      <c r="G63">
        <v>0</v>
      </c>
      <c r="H63">
        <v>0</v>
      </c>
      <c r="I63">
        <v>0</v>
      </c>
      <c r="J63">
        <f t="shared" si="0"/>
        <v>323</v>
      </c>
      <c r="K63">
        <v>0</v>
      </c>
      <c r="L63">
        <f t="shared" si="1"/>
        <v>323</v>
      </c>
      <c r="M63">
        <v>11</v>
      </c>
      <c r="N63">
        <v>1</v>
      </c>
      <c r="O63">
        <f t="shared" si="2"/>
        <v>29.363636363636363</v>
      </c>
      <c r="Q63">
        <v>28</v>
      </c>
      <c r="R63">
        <v>0</v>
      </c>
      <c r="S63">
        <v>0</v>
      </c>
      <c r="T63">
        <v>0</v>
      </c>
      <c r="U63">
        <f t="shared" si="3"/>
        <v>28</v>
      </c>
      <c r="V63">
        <v>0</v>
      </c>
      <c r="W63">
        <f t="shared" si="4"/>
        <v>28</v>
      </c>
      <c r="X63">
        <v>2</v>
      </c>
      <c r="Y63">
        <v>2</v>
      </c>
      <c r="Z63">
        <f t="shared" si="5"/>
        <v>14</v>
      </c>
      <c r="AB63">
        <v>1064</v>
      </c>
      <c r="AC63">
        <v>0</v>
      </c>
      <c r="AD63">
        <v>0</v>
      </c>
      <c r="AE63">
        <v>0</v>
      </c>
      <c r="AF63">
        <f t="shared" si="6"/>
        <v>1064</v>
      </c>
      <c r="AG63">
        <v>0</v>
      </c>
      <c r="AH63">
        <f t="shared" si="26"/>
        <v>1064</v>
      </c>
      <c r="AI63">
        <v>1</v>
      </c>
      <c r="AJ63">
        <f t="shared" si="8"/>
        <v>6</v>
      </c>
      <c r="AK63">
        <f t="shared" si="25"/>
        <v>1064</v>
      </c>
      <c r="AM63">
        <v>514</v>
      </c>
      <c r="AN63">
        <v>0</v>
      </c>
      <c r="AO63">
        <v>0</v>
      </c>
      <c r="AP63">
        <f t="shared" si="9"/>
        <v>514</v>
      </c>
      <c r="AQ63">
        <v>0</v>
      </c>
      <c r="AR63">
        <f t="shared" si="10"/>
        <v>514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1020</v>
      </c>
    </row>
    <row r="64" spans="1:79" ht="17.25" customHeight="1" x14ac:dyDescent="0.3">
      <c r="A64" s="2">
        <v>44533</v>
      </c>
      <c r="B64" t="s">
        <v>148</v>
      </c>
      <c r="C64" t="s">
        <v>149</v>
      </c>
      <c r="D64" t="s">
        <v>27</v>
      </c>
      <c r="E64" s="1" t="s">
        <v>4</v>
      </c>
      <c r="F64">
        <v>29</v>
      </c>
      <c r="G64">
        <v>132</v>
      </c>
      <c r="H64">
        <v>0</v>
      </c>
      <c r="I64">
        <v>0</v>
      </c>
      <c r="J64">
        <f t="shared" si="0"/>
        <v>161</v>
      </c>
      <c r="K64">
        <v>0</v>
      </c>
      <c r="L64">
        <f t="shared" si="1"/>
        <v>161</v>
      </c>
      <c r="M64">
        <v>39</v>
      </c>
      <c r="N64">
        <v>1</v>
      </c>
      <c r="O64">
        <f t="shared" si="2"/>
        <v>4.1282051282051286</v>
      </c>
      <c r="Q64">
        <v>560</v>
      </c>
      <c r="R64">
        <v>250</v>
      </c>
      <c r="S64">
        <v>0</v>
      </c>
      <c r="T64">
        <v>0</v>
      </c>
      <c r="U64">
        <f t="shared" si="3"/>
        <v>810</v>
      </c>
      <c r="V64">
        <v>0</v>
      </c>
      <c r="W64">
        <f t="shared" si="4"/>
        <v>810</v>
      </c>
      <c r="X64">
        <v>16</v>
      </c>
      <c r="Y64">
        <v>2</v>
      </c>
      <c r="Z64">
        <f t="shared" si="5"/>
        <v>50.625</v>
      </c>
      <c r="AB64">
        <v>1293</v>
      </c>
      <c r="AC64">
        <v>0</v>
      </c>
      <c r="AD64">
        <v>0</v>
      </c>
      <c r="AE64">
        <v>0</v>
      </c>
      <c r="AF64">
        <f t="shared" si="6"/>
        <v>1293</v>
      </c>
      <c r="AG64">
        <v>0</v>
      </c>
      <c r="AH64">
        <f t="shared" si="26"/>
        <v>1293</v>
      </c>
      <c r="AI64">
        <v>25</v>
      </c>
      <c r="AJ64">
        <f t="shared" si="8"/>
        <v>6</v>
      </c>
      <c r="AK64">
        <f t="shared" si="25"/>
        <v>51.72</v>
      </c>
      <c r="AM64">
        <v>525</v>
      </c>
      <c r="AN64">
        <v>1100</v>
      </c>
      <c r="AO64">
        <v>0</v>
      </c>
      <c r="AP64">
        <f t="shared" si="9"/>
        <v>1625</v>
      </c>
      <c r="AQ64">
        <v>0</v>
      </c>
      <c r="AR64">
        <f t="shared" si="10"/>
        <v>1625</v>
      </c>
      <c r="AS64">
        <v>114</v>
      </c>
      <c r="AT64">
        <f t="shared" si="11"/>
        <v>6</v>
      </c>
      <c r="AU64">
        <f t="shared" si="12"/>
        <v>14.254385964912281</v>
      </c>
      <c r="AW64">
        <v>631</v>
      </c>
      <c r="AX64">
        <v>230</v>
      </c>
      <c r="AY64">
        <v>0</v>
      </c>
      <c r="AZ64">
        <f t="shared" si="13"/>
        <v>861</v>
      </c>
      <c r="BA64">
        <v>0</v>
      </c>
      <c r="BB64">
        <f t="shared" si="14"/>
        <v>861</v>
      </c>
      <c r="BC64">
        <v>16</v>
      </c>
      <c r="BD64">
        <f t="shared" si="15"/>
        <v>7</v>
      </c>
      <c r="BE64">
        <f t="shared" si="16"/>
        <v>53.8125</v>
      </c>
      <c r="BG64">
        <v>458</v>
      </c>
      <c r="BH64">
        <v>600</v>
      </c>
      <c r="BI64">
        <v>0</v>
      </c>
      <c r="BJ64">
        <f t="shared" si="17"/>
        <v>1058</v>
      </c>
      <c r="BK64">
        <v>0</v>
      </c>
      <c r="BL64">
        <f t="shared" si="18"/>
        <v>1058</v>
      </c>
      <c r="BM64">
        <v>13</v>
      </c>
      <c r="BN64">
        <f t="shared" si="19"/>
        <v>5</v>
      </c>
      <c r="BO64">
        <f t="shared" si="20"/>
        <v>81.384615384615387</v>
      </c>
      <c r="BQ64">
        <v>862</v>
      </c>
      <c r="BR64">
        <v>1050</v>
      </c>
      <c r="BS64">
        <v>0</v>
      </c>
      <c r="BT64">
        <f t="shared" si="21"/>
        <v>1912</v>
      </c>
      <c r="BU64">
        <v>0</v>
      </c>
      <c r="BV64">
        <f t="shared" si="22"/>
        <v>1912</v>
      </c>
      <c r="BW64">
        <v>12</v>
      </c>
      <c r="BX64">
        <f t="shared" si="23"/>
        <v>5</v>
      </c>
      <c r="BY64">
        <f t="shared" si="24"/>
        <v>159.33333333333334</v>
      </c>
      <c r="CA64">
        <v>2038</v>
      </c>
    </row>
    <row r="65" spans="1:79" ht="17.25" customHeight="1" x14ac:dyDescent="0.3">
      <c r="A65" s="2">
        <v>44533</v>
      </c>
      <c r="B65" t="s">
        <v>150</v>
      </c>
      <c r="C65" t="s">
        <v>151</v>
      </c>
      <c r="D65" t="s">
        <v>27</v>
      </c>
      <c r="E65" s="1" t="s">
        <v>4</v>
      </c>
      <c r="F65">
        <v>96</v>
      </c>
      <c r="G65">
        <v>26</v>
      </c>
      <c r="H65">
        <v>0</v>
      </c>
      <c r="I65">
        <v>0</v>
      </c>
      <c r="J65">
        <f t="shared" si="0"/>
        <v>122</v>
      </c>
      <c r="K65">
        <v>0</v>
      </c>
      <c r="L65">
        <f t="shared" si="1"/>
        <v>122</v>
      </c>
      <c r="M65">
        <v>7</v>
      </c>
      <c r="N65">
        <v>1</v>
      </c>
      <c r="O65">
        <f t="shared" si="2"/>
        <v>17.428571428571427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749</v>
      </c>
      <c r="AC65">
        <v>0</v>
      </c>
      <c r="AD65">
        <v>0</v>
      </c>
      <c r="AE65">
        <v>0</v>
      </c>
      <c r="AF65">
        <f t="shared" si="6"/>
        <v>749</v>
      </c>
      <c r="AG65">
        <v>0</v>
      </c>
      <c r="AH65">
        <f t="shared" si="26"/>
        <v>749</v>
      </c>
      <c r="AI65">
        <v>16</v>
      </c>
      <c r="AJ65">
        <f t="shared" si="8"/>
        <v>6</v>
      </c>
      <c r="AK65">
        <f t="shared" si="25"/>
        <v>46.8125</v>
      </c>
      <c r="AM65">
        <v>936</v>
      </c>
      <c r="AN65">
        <v>0</v>
      </c>
      <c r="AO65">
        <v>0</v>
      </c>
      <c r="AP65">
        <f t="shared" si="9"/>
        <v>936</v>
      </c>
      <c r="AQ65">
        <v>0</v>
      </c>
      <c r="AR65">
        <f t="shared" si="10"/>
        <v>936</v>
      </c>
      <c r="AS65">
        <v>13</v>
      </c>
      <c r="AT65">
        <f t="shared" si="11"/>
        <v>6</v>
      </c>
      <c r="AU65">
        <f t="shared" si="12"/>
        <v>72</v>
      </c>
      <c r="AW65">
        <v>373</v>
      </c>
      <c r="AX65">
        <v>0</v>
      </c>
      <c r="AY65">
        <v>0</v>
      </c>
      <c r="AZ65">
        <f t="shared" si="13"/>
        <v>373</v>
      </c>
      <c r="BA65">
        <v>0</v>
      </c>
      <c r="BB65">
        <f t="shared" si="14"/>
        <v>373</v>
      </c>
      <c r="BC65">
        <v>11</v>
      </c>
      <c r="BD65">
        <f t="shared" si="15"/>
        <v>7</v>
      </c>
      <c r="BE65">
        <f t="shared" si="16"/>
        <v>33.909090909090907</v>
      </c>
      <c r="BG65">
        <v>292</v>
      </c>
      <c r="BH65">
        <v>0</v>
      </c>
      <c r="BI65">
        <v>-5</v>
      </c>
      <c r="BJ65">
        <f t="shared" si="17"/>
        <v>287</v>
      </c>
      <c r="BK65">
        <v>0</v>
      </c>
      <c r="BL65">
        <f t="shared" si="18"/>
        <v>287</v>
      </c>
      <c r="BM65">
        <v>7</v>
      </c>
      <c r="BN65">
        <f t="shared" si="19"/>
        <v>5</v>
      </c>
      <c r="BO65">
        <f t="shared" si="20"/>
        <v>41</v>
      </c>
      <c r="BQ65">
        <v>705</v>
      </c>
      <c r="BR65">
        <v>0</v>
      </c>
      <c r="BS65">
        <v>0</v>
      </c>
      <c r="BT65">
        <f t="shared" si="21"/>
        <v>705</v>
      </c>
      <c r="BU65">
        <v>200</v>
      </c>
      <c r="BV65">
        <f t="shared" si="22"/>
        <v>905</v>
      </c>
      <c r="BW65">
        <v>5</v>
      </c>
      <c r="BX65">
        <f t="shared" si="23"/>
        <v>5</v>
      </c>
      <c r="BY65">
        <f t="shared" si="24"/>
        <v>181</v>
      </c>
      <c r="CA65">
        <v>1800</v>
      </c>
    </row>
    <row r="66" spans="1:79" ht="17.25" customHeight="1" x14ac:dyDescent="0.3">
      <c r="A66" s="2">
        <v>44533</v>
      </c>
      <c r="B66" t="s">
        <v>152</v>
      </c>
      <c r="C66" t="s">
        <v>153</v>
      </c>
      <c r="D66" t="s">
        <v>27</v>
      </c>
      <c r="E66" s="1" t="s">
        <v>4</v>
      </c>
      <c r="F66">
        <v>292</v>
      </c>
      <c r="G66">
        <v>0</v>
      </c>
      <c r="H66">
        <v>0</v>
      </c>
      <c r="I66">
        <v>0</v>
      </c>
      <c r="J66">
        <f t="shared" ref="J66:J86" si="27">SUM(F66:I66)</f>
        <v>292</v>
      </c>
      <c r="K66">
        <v>0</v>
      </c>
      <c r="L66">
        <f t="shared" ref="L66:L86" si="28">SUM(J66:K66)</f>
        <v>292</v>
      </c>
      <c r="M66">
        <v>46</v>
      </c>
      <c r="N66">
        <v>1</v>
      </c>
      <c r="O66">
        <f t="shared" ref="O66:O86" si="29">IFERROR(L66/M66,0)</f>
        <v>6.3478260869565215</v>
      </c>
      <c r="Q66">
        <v>338</v>
      </c>
      <c r="R66">
        <v>0</v>
      </c>
      <c r="S66">
        <v>0</v>
      </c>
      <c r="T66">
        <v>0</v>
      </c>
      <c r="U66">
        <f t="shared" ref="U66:U86" si="30">SUM(Q66:T66)</f>
        <v>338</v>
      </c>
      <c r="V66">
        <v>0</v>
      </c>
      <c r="W66">
        <f t="shared" ref="W66:W86" si="31">SUM(U66:V66)</f>
        <v>338</v>
      </c>
      <c r="X66">
        <v>8</v>
      </c>
      <c r="Y66">
        <v>2</v>
      </c>
      <c r="Z66">
        <f t="shared" ref="Z66:Z86" si="32">IFERROR(W66/X66,0)</f>
        <v>42.25</v>
      </c>
      <c r="AB66">
        <v>3398</v>
      </c>
      <c r="AC66">
        <v>0</v>
      </c>
      <c r="AD66">
        <v>0</v>
      </c>
      <c r="AE66">
        <v>-10</v>
      </c>
      <c r="AF66">
        <f t="shared" ref="AF66:AF86" si="33">SUM(AB66:AE66)</f>
        <v>3388</v>
      </c>
      <c r="AG66">
        <v>1920</v>
      </c>
      <c r="AH66">
        <f t="shared" ref="AH66:AH86" si="34">SUM(AF66:AG66)</f>
        <v>5308</v>
      </c>
      <c r="AI66">
        <v>223</v>
      </c>
      <c r="AJ66">
        <f t="shared" ref="AJ66:AJ86" si="35">4+2</f>
        <v>6</v>
      </c>
      <c r="AK66">
        <f t="shared" si="25"/>
        <v>23.802690582959642</v>
      </c>
      <c r="AM66">
        <v>3122</v>
      </c>
      <c r="AN66">
        <v>300</v>
      </c>
      <c r="AO66">
        <v>-37</v>
      </c>
      <c r="AP66">
        <f t="shared" ref="AP66:AP86" si="36">SUM(AM66:AO66)</f>
        <v>3385</v>
      </c>
      <c r="AQ66">
        <v>0</v>
      </c>
      <c r="AR66">
        <f t="shared" ref="AR66:AR86" si="37">SUM(AP66:AQ66)</f>
        <v>3385</v>
      </c>
      <c r="AS66">
        <v>85</v>
      </c>
      <c r="AT66">
        <f t="shared" ref="AT66:AT86" si="38">4+2</f>
        <v>6</v>
      </c>
      <c r="AU66">
        <f t="shared" ref="AU66:AU84" si="39">IFERROR(AR66/AS66,0)</f>
        <v>39.823529411764703</v>
      </c>
      <c r="AW66">
        <v>1028</v>
      </c>
      <c r="AX66">
        <v>0</v>
      </c>
      <c r="AY66">
        <v>-16</v>
      </c>
      <c r="AZ66">
        <f t="shared" ref="AZ66:AZ86" si="40">SUM(AW66:AY66)</f>
        <v>1012</v>
      </c>
      <c r="BA66">
        <v>1200</v>
      </c>
      <c r="BB66">
        <f t="shared" ref="BB66:BB86" si="41">SUM(AZ66:BA66)</f>
        <v>2212</v>
      </c>
      <c r="BC66">
        <v>93</v>
      </c>
      <c r="BD66">
        <f t="shared" ref="BD66:BD86" si="42">5+2</f>
        <v>7</v>
      </c>
      <c r="BE66">
        <f t="shared" ref="BE66:BE86" si="43">IFERROR(BB66/BC66,0)</f>
        <v>23.78494623655914</v>
      </c>
      <c r="BG66">
        <v>756</v>
      </c>
      <c r="BH66">
        <v>0</v>
      </c>
      <c r="BI66">
        <v>-43</v>
      </c>
      <c r="BJ66">
        <f t="shared" ref="BJ66:BJ86" si="44">SUM(BG66:BI66)</f>
        <v>713</v>
      </c>
      <c r="BK66">
        <v>480</v>
      </c>
      <c r="BL66">
        <f t="shared" ref="BL66:BL86" si="45">SUM(BJ66:BK66)</f>
        <v>1193</v>
      </c>
      <c r="BM66">
        <v>29</v>
      </c>
      <c r="BN66">
        <f t="shared" ref="BN66:BN86" si="46">3+2</f>
        <v>5</v>
      </c>
      <c r="BO66">
        <f t="shared" ref="BO66:BO86" si="47">IFERROR(BL66/BM66,0)</f>
        <v>41.137931034482762</v>
      </c>
      <c r="BQ66">
        <v>832</v>
      </c>
      <c r="BR66">
        <v>0</v>
      </c>
      <c r="BS66">
        <v>-21</v>
      </c>
      <c r="BT66">
        <f t="shared" ref="BT66:BT86" si="48">SUM(BQ66:BS66)</f>
        <v>811</v>
      </c>
      <c r="BU66">
        <v>720</v>
      </c>
      <c r="BV66">
        <f t="shared" ref="BV66:BV86" si="49">SUM(BT66:BU66)</f>
        <v>1531</v>
      </c>
      <c r="BW66">
        <v>19</v>
      </c>
      <c r="BX66">
        <f t="shared" ref="BX66:BX86" si="50">3+2</f>
        <v>5</v>
      </c>
      <c r="BY66">
        <f t="shared" ref="BY66:BY86" si="51">IFERROR(BV66/BW66,0)</f>
        <v>80.578947368421055</v>
      </c>
      <c r="CA66">
        <v>672</v>
      </c>
    </row>
    <row r="67" spans="1:79" ht="17.25" customHeight="1" x14ac:dyDescent="0.3">
      <c r="A67" s="2">
        <v>44533</v>
      </c>
      <c r="B67" t="s">
        <v>154</v>
      </c>
      <c r="C67" t="s">
        <v>155</v>
      </c>
      <c r="D67" t="s">
        <v>27</v>
      </c>
      <c r="E67" s="1" t="s">
        <v>4</v>
      </c>
      <c r="F67">
        <v>292</v>
      </c>
      <c r="G67">
        <v>0</v>
      </c>
      <c r="H67">
        <v>0</v>
      </c>
      <c r="I67">
        <v>0</v>
      </c>
      <c r="J67">
        <f t="shared" si="27"/>
        <v>292</v>
      </c>
      <c r="K67">
        <v>0</v>
      </c>
      <c r="L67">
        <f t="shared" si="28"/>
        <v>292</v>
      </c>
      <c r="M67">
        <v>33</v>
      </c>
      <c r="N67">
        <v>1</v>
      </c>
      <c r="O67">
        <f t="shared" si="29"/>
        <v>8.8484848484848477</v>
      </c>
      <c r="Q67">
        <v>239</v>
      </c>
      <c r="R67">
        <v>0</v>
      </c>
      <c r="S67">
        <v>0</v>
      </c>
      <c r="T67">
        <v>0</v>
      </c>
      <c r="U67">
        <f t="shared" si="30"/>
        <v>239</v>
      </c>
      <c r="V67">
        <v>0</v>
      </c>
      <c r="W67">
        <f t="shared" si="31"/>
        <v>239</v>
      </c>
      <c r="X67">
        <v>5</v>
      </c>
      <c r="Y67">
        <v>2</v>
      </c>
      <c r="Z67">
        <f t="shared" si="32"/>
        <v>47.8</v>
      </c>
      <c r="AB67">
        <v>4023</v>
      </c>
      <c r="AC67">
        <v>0</v>
      </c>
      <c r="AD67">
        <v>0</v>
      </c>
      <c r="AE67">
        <v>-40</v>
      </c>
      <c r="AF67">
        <f t="shared" si="33"/>
        <v>3983</v>
      </c>
      <c r="AG67">
        <v>1920</v>
      </c>
      <c r="AH67">
        <f t="shared" si="34"/>
        <v>5903</v>
      </c>
      <c r="AI67">
        <v>196</v>
      </c>
      <c r="AJ67">
        <f t="shared" si="35"/>
        <v>6</v>
      </c>
      <c r="AK67">
        <f t="shared" ref="AK67:AK86" si="52">IFERROR(AH67/AI67,0)</f>
        <v>30.117346938775512</v>
      </c>
      <c r="AM67">
        <v>3730</v>
      </c>
      <c r="AN67">
        <v>300</v>
      </c>
      <c r="AO67">
        <v>-36</v>
      </c>
      <c r="AP67">
        <f t="shared" si="36"/>
        <v>3994</v>
      </c>
      <c r="AQ67">
        <v>0</v>
      </c>
      <c r="AR67">
        <f t="shared" si="37"/>
        <v>3994</v>
      </c>
      <c r="AS67">
        <v>74</v>
      </c>
      <c r="AT67">
        <f t="shared" si="38"/>
        <v>6</v>
      </c>
      <c r="AU67">
        <f t="shared" si="39"/>
        <v>53.972972972972975</v>
      </c>
      <c r="AW67">
        <v>1316</v>
      </c>
      <c r="AX67">
        <v>0</v>
      </c>
      <c r="AY67">
        <v>-16</v>
      </c>
      <c r="AZ67">
        <f t="shared" si="40"/>
        <v>1300</v>
      </c>
      <c r="BA67">
        <v>1200</v>
      </c>
      <c r="BB67">
        <f t="shared" si="41"/>
        <v>2500</v>
      </c>
      <c r="BC67">
        <v>79</v>
      </c>
      <c r="BD67">
        <f t="shared" si="42"/>
        <v>7</v>
      </c>
      <c r="BE67">
        <f t="shared" si="43"/>
        <v>31.645569620253166</v>
      </c>
      <c r="BG67">
        <v>647</v>
      </c>
      <c r="BH67">
        <v>0</v>
      </c>
      <c r="BI67">
        <v>-31</v>
      </c>
      <c r="BJ67">
        <f t="shared" si="44"/>
        <v>616</v>
      </c>
      <c r="BK67">
        <v>240</v>
      </c>
      <c r="BL67">
        <f t="shared" si="45"/>
        <v>856</v>
      </c>
      <c r="BM67">
        <v>25</v>
      </c>
      <c r="BN67">
        <f t="shared" si="46"/>
        <v>5</v>
      </c>
      <c r="BO67">
        <f t="shared" si="47"/>
        <v>34.24</v>
      </c>
      <c r="BQ67">
        <v>550</v>
      </c>
      <c r="BR67">
        <v>0</v>
      </c>
      <c r="BS67">
        <v>-14</v>
      </c>
      <c r="BT67">
        <f t="shared" si="48"/>
        <v>536</v>
      </c>
      <c r="BU67">
        <v>720</v>
      </c>
      <c r="BV67">
        <f t="shared" si="49"/>
        <v>1256</v>
      </c>
      <c r="BW67">
        <v>14</v>
      </c>
      <c r="BX67">
        <f t="shared" si="50"/>
        <v>5</v>
      </c>
      <c r="BY67">
        <f t="shared" si="51"/>
        <v>89.714285714285708</v>
      </c>
      <c r="CA67">
        <v>32</v>
      </c>
    </row>
    <row r="68" spans="1:79" ht="17.25" customHeight="1" x14ac:dyDescent="0.3">
      <c r="A68" s="2">
        <v>44533</v>
      </c>
      <c r="B68" t="s">
        <v>156</v>
      </c>
      <c r="C68" t="s">
        <v>157</v>
      </c>
      <c r="D68" t="s">
        <v>27</v>
      </c>
      <c r="E68" s="1" t="s">
        <v>4</v>
      </c>
      <c r="F68">
        <v>426</v>
      </c>
      <c r="G68">
        <v>0</v>
      </c>
      <c r="H68">
        <v>0</v>
      </c>
      <c r="I68">
        <v>0</v>
      </c>
      <c r="J68">
        <f t="shared" si="27"/>
        <v>426</v>
      </c>
      <c r="K68">
        <v>0</v>
      </c>
      <c r="L68">
        <f t="shared" si="28"/>
        <v>426</v>
      </c>
      <c r="M68">
        <v>28</v>
      </c>
      <c r="N68">
        <v>1</v>
      </c>
      <c r="O68">
        <f t="shared" si="29"/>
        <v>15.214285714285714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1976</v>
      </c>
      <c r="AC68">
        <v>0</v>
      </c>
      <c r="AD68">
        <v>0</v>
      </c>
      <c r="AE68">
        <v>-17</v>
      </c>
      <c r="AF68">
        <f t="shared" si="33"/>
        <v>1959</v>
      </c>
      <c r="AG68">
        <v>0</v>
      </c>
      <c r="AH68">
        <f t="shared" si="34"/>
        <v>1959</v>
      </c>
      <c r="AI68">
        <v>67</v>
      </c>
      <c r="AJ68">
        <f t="shared" si="35"/>
        <v>6</v>
      </c>
      <c r="AK68">
        <f t="shared" si="52"/>
        <v>29.238805970149254</v>
      </c>
      <c r="AM68">
        <v>48</v>
      </c>
      <c r="AN68">
        <v>0</v>
      </c>
      <c r="AO68">
        <v>0</v>
      </c>
      <c r="AP68">
        <f t="shared" si="36"/>
        <v>48</v>
      </c>
      <c r="AQ68">
        <v>800</v>
      </c>
      <c r="AR68">
        <f t="shared" si="37"/>
        <v>848</v>
      </c>
      <c r="AS68">
        <v>23</v>
      </c>
      <c r="AT68">
        <f t="shared" si="38"/>
        <v>6</v>
      </c>
      <c r="AU68">
        <f t="shared" si="39"/>
        <v>36.869565217391305</v>
      </c>
      <c r="AW68">
        <v>1587</v>
      </c>
      <c r="AX68">
        <v>0</v>
      </c>
      <c r="AY68">
        <v>0</v>
      </c>
      <c r="AZ68">
        <f t="shared" si="40"/>
        <v>1587</v>
      </c>
      <c r="BA68">
        <v>800</v>
      </c>
      <c r="BB68">
        <f t="shared" si="41"/>
        <v>2387</v>
      </c>
      <c r="BC68">
        <v>35</v>
      </c>
      <c r="BD68">
        <f t="shared" si="42"/>
        <v>7</v>
      </c>
      <c r="BE68">
        <f t="shared" si="43"/>
        <v>68.2</v>
      </c>
      <c r="BG68">
        <v>923</v>
      </c>
      <c r="BH68">
        <v>0</v>
      </c>
      <c r="BI68">
        <v>0</v>
      </c>
      <c r="BJ68">
        <f t="shared" si="44"/>
        <v>923</v>
      </c>
      <c r="BK68">
        <v>0</v>
      </c>
      <c r="BL68">
        <f t="shared" si="45"/>
        <v>923</v>
      </c>
      <c r="BM68">
        <v>9</v>
      </c>
      <c r="BN68">
        <f t="shared" si="46"/>
        <v>5</v>
      </c>
      <c r="BO68">
        <f t="shared" si="47"/>
        <v>102.55555555555556</v>
      </c>
      <c r="BQ68">
        <v>277</v>
      </c>
      <c r="BR68">
        <v>0</v>
      </c>
      <c r="BS68">
        <v>-17</v>
      </c>
      <c r="BT68">
        <f t="shared" si="48"/>
        <v>260</v>
      </c>
      <c r="BU68">
        <v>1600</v>
      </c>
      <c r="BV68">
        <f t="shared" si="49"/>
        <v>1860</v>
      </c>
      <c r="BW68">
        <v>22</v>
      </c>
      <c r="BX68">
        <f t="shared" si="50"/>
        <v>5</v>
      </c>
      <c r="BY68">
        <f t="shared" si="51"/>
        <v>84.545454545454547</v>
      </c>
      <c r="CA68">
        <v>5680</v>
      </c>
    </row>
    <row r="69" spans="1:79" ht="17.25" customHeight="1" x14ac:dyDescent="0.3">
      <c r="A69" s="2">
        <v>44533</v>
      </c>
      <c r="B69" t="s">
        <v>158</v>
      </c>
      <c r="C69" t="s">
        <v>159</v>
      </c>
      <c r="D69" t="s">
        <v>27</v>
      </c>
      <c r="E69" s="1" t="s">
        <v>4</v>
      </c>
      <c r="F69">
        <v>24</v>
      </c>
      <c r="G69">
        <v>0</v>
      </c>
      <c r="H69">
        <v>0</v>
      </c>
      <c r="I69">
        <v>0</v>
      </c>
      <c r="J69">
        <f t="shared" si="27"/>
        <v>24</v>
      </c>
      <c r="K69">
        <v>0</v>
      </c>
      <c r="L69">
        <f t="shared" si="28"/>
        <v>24</v>
      </c>
      <c r="M69">
        <v>2</v>
      </c>
      <c r="N69">
        <v>1</v>
      </c>
      <c r="O69">
        <f t="shared" si="29"/>
        <v>12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1798</v>
      </c>
      <c r="AC69">
        <v>0</v>
      </c>
      <c r="AD69">
        <v>0</v>
      </c>
      <c r="AE69">
        <v>0</v>
      </c>
      <c r="AF69">
        <f t="shared" si="33"/>
        <v>1798</v>
      </c>
      <c r="AG69">
        <v>0</v>
      </c>
      <c r="AH69">
        <f t="shared" si="34"/>
        <v>1798</v>
      </c>
      <c r="AI69">
        <v>4</v>
      </c>
      <c r="AJ69">
        <f t="shared" si="35"/>
        <v>6</v>
      </c>
      <c r="AK69">
        <f t="shared" si="52"/>
        <v>449.5</v>
      </c>
      <c r="AM69">
        <v>661</v>
      </c>
      <c r="AN69">
        <v>1267</v>
      </c>
      <c r="AO69">
        <v>-6</v>
      </c>
      <c r="AP69">
        <f t="shared" si="36"/>
        <v>1922</v>
      </c>
      <c r="AQ69">
        <v>0</v>
      </c>
      <c r="AR69">
        <f t="shared" si="37"/>
        <v>1922</v>
      </c>
      <c r="AS69">
        <v>1</v>
      </c>
      <c r="AT69">
        <f t="shared" si="38"/>
        <v>6</v>
      </c>
      <c r="AU69">
        <f t="shared" si="39"/>
        <v>1922</v>
      </c>
      <c r="AW69">
        <v>96</v>
      </c>
      <c r="AX69">
        <v>152</v>
      </c>
      <c r="AY69">
        <v>0</v>
      </c>
      <c r="AZ69">
        <f t="shared" si="40"/>
        <v>248</v>
      </c>
      <c r="BA69">
        <v>0</v>
      </c>
      <c r="BB69">
        <f t="shared" si="41"/>
        <v>248</v>
      </c>
      <c r="BC69">
        <v>3</v>
      </c>
      <c r="BD69">
        <f t="shared" si="42"/>
        <v>7</v>
      </c>
      <c r="BE69">
        <f t="shared" si="43"/>
        <v>82.666666666666671</v>
      </c>
      <c r="BG69">
        <v>25</v>
      </c>
      <c r="BH69">
        <v>40</v>
      </c>
      <c r="BI69">
        <v>0</v>
      </c>
      <c r="BJ69">
        <f t="shared" si="44"/>
        <v>65</v>
      </c>
      <c r="BK69">
        <v>0</v>
      </c>
      <c r="BL69">
        <f t="shared" si="45"/>
        <v>65</v>
      </c>
      <c r="BM69">
        <v>1</v>
      </c>
      <c r="BN69">
        <f t="shared" si="46"/>
        <v>5</v>
      </c>
      <c r="BO69">
        <f t="shared" si="47"/>
        <v>65</v>
      </c>
      <c r="BQ69">
        <v>38</v>
      </c>
      <c r="BR69">
        <v>200</v>
      </c>
      <c r="BS69">
        <v>-1</v>
      </c>
      <c r="BT69">
        <f t="shared" si="48"/>
        <v>237</v>
      </c>
      <c r="BU69">
        <v>0</v>
      </c>
      <c r="BV69">
        <f t="shared" si="49"/>
        <v>237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44533</v>
      </c>
      <c r="B70" t="s">
        <v>160</v>
      </c>
      <c r="C70" t="s">
        <v>161</v>
      </c>
      <c r="D70" t="s">
        <v>27</v>
      </c>
      <c r="E70" s="1" t="s">
        <v>4</v>
      </c>
      <c r="F70">
        <v>8</v>
      </c>
      <c r="G70">
        <v>0</v>
      </c>
      <c r="H70">
        <v>0</v>
      </c>
      <c r="I70">
        <v>0</v>
      </c>
      <c r="J70">
        <f t="shared" si="27"/>
        <v>8</v>
      </c>
      <c r="K70">
        <v>0</v>
      </c>
      <c r="L70">
        <f t="shared" si="28"/>
        <v>8</v>
      </c>
      <c r="M70">
        <v>10</v>
      </c>
      <c r="N70">
        <v>1</v>
      </c>
      <c r="O70">
        <f t="shared" si="29"/>
        <v>0.8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85</v>
      </c>
      <c r="AN70">
        <v>0</v>
      </c>
      <c r="AO70">
        <v>0</v>
      </c>
      <c r="AP70">
        <f t="shared" si="36"/>
        <v>85</v>
      </c>
      <c r="AQ70">
        <v>0</v>
      </c>
      <c r="AR70">
        <f t="shared" si="37"/>
        <v>85</v>
      </c>
      <c r="AS70">
        <v>4</v>
      </c>
      <c r="AT70">
        <f t="shared" si="38"/>
        <v>6</v>
      </c>
      <c r="AU70">
        <f t="shared" si="39"/>
        <v>21.25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44533</v>
      </c>
      <c r="B71" t="s">
        <v>162</v>
      </c>
      <c r="C71" t="s">
        <v>163</v>
      </c>
      <c r="D71" t="s">
        <v>27</v>
      </c>
      <c r="E71" s="1" t="s">
        <v>4</v>
      </c>
      <c r="F71">
        <v>217</v>
      </c>
      <c r="G71">
        <v>0</v>
      </c>
      <c r="H71">
        <v>0</v>
      </c>
      <c r="I71">
        <v>0</v>
      </c>
      <c r="J71">
        <f t="shared" si="27"/>
        <v>217</v>
      </c>
      <c r="K71">
        <v>0</v>
      </c>
      <c r="L71">
        <f t="shared" si="28"/>
        <v>217</v>
      </c>
      <c r="M71">
        <v>3</v>
      </c>
      <c r="N71">
        <v>1</v>
      </c>
      <c r="O71">
        <f t="shared" si="29"/>
        <v>72.333333333333329</v>
      </c>
      <c r="Q71">
        <v>55</v>
      </c>
      <c r="R71">
        <v>0</v>
      </c>
      <c r="S71">
        <v>0</v>
      </c>
      <c r="T71">
        <v>-5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1306</v>
      </c>
      <c r="AC71">
        <v>0</v>
      </c>
      <c r="AD71">
        <v>0</v>
      </c>
      <c r="AE71">
        <v>0</v>
      </c>
      <c r="AF71">
        <f t="shared" si="33"/>
        <v>1306</v>
      </c>
      <c r="AG71">
        <v>0</v>
      </c>
      <c r="AH71">
        <f t="shared" si="34"/>
        <v>1306</v>
      </c>
      <c r="AI71">
        <v>13</v>
      </c>
      <c r="AJ71">
        <f t="shared" si="35"/>
        <v>6</v>
      </c>
      <c r="AK71">
        <f t="shared" si="52"/>
        <v>100.46153846153847</v>
      </c>
      <c r="AM71">
        <v>290</v>
      </c>
      <c r="AN71">
        <v>0</v>
      </c>
      <c r="AO71">
        <v>0</v>
      </c>
      <c r="AP71">
        <f t="shared" si="36"/>
        <v>290</v>
      </c>
      <c r="AQ71">
        <v>0</v>
      </c>
      <c r="AR71">
        <f t="shared" si="37"/>
        <v>290</v>
      </c>
      <c r="AS71">
        <v>2</v>
      </c>
      <c r="AT71">
        <f t="shared" si="38"/>
        <v>6</v>
      </c>
      <c r="AU71">
        <f t="shared" si="39"/>
        <v>145</v>
      </c>
      <c r="AW71">
        <v>178</v>
      </c>
      <c r="AX71">
        <v>0</v>
      </c>
      <c r="AY71">
        <v>0</v>
      </c>
      <c r="AZ71">
        <f t="shared" si="40"/>
        <v>178</v>
      </c>
      <c r="BA71">
        <v>0</v>
      </c>
      <c r="BB71">
        <f t="shared" si="41"/>
        <v>178</v>
      </c>
      <c r="BC71">
        <v>2</v>
      </c>
      <c r="BD71">
        <f t="shared" si="42"/>
        <v>7</v>
      </c>
      <c r="BE71">
        <f t="shared" si="43"/>
        <v>89</v>
      </c>
      <c r="BG71">
        <v>0</v>
      </c>
      <c r="BH71">
        <v>0</v>
      </c>
      <c r="BI71">
        <v>0</v>
      </c>
      <c r="BJ71">
        <f t="shared" si="44"/>
        <v>0</v>
      </c>
      <c r="BK71">
        <v>0</v>
      </c>
      <c r="BL71">
        <f t="shared" si="45"/>
        <v>0</v>
      </c>
      <c r="BM71">
        <v>1</v>
      </c>
      <c r="BN71">
        <f t="shared" si="46"/>
        <v>5</v>
      </c>
      <c r="BO71">
        <f t="shared" si="47"/>
        <v>0</v>
      </c>
      <c r="BQ71">
        <v>425</v>
      </c>
      <c r="BR71">
        <v>0</v>
      </c>
      <c r="BS71">
        <v>-12</v>
      </c>
      <c r="BT71">
        <f t="shared" si="48"/>
        <v>413</v>
      </c>
      <c r="BU71">
        <v>420</v>
      </c>
      <c r="BV71">
        <f t="shared" si="49"/>
        <v>833</v>
      </c>
      <c r="BW71">
        <v>3</v>
      </c>
      <c r="BX71">
        <f t="shared" si="50"/>
        <v>5</v>
      </c>
      <c r="BY71">
        <f t="shared" si="51"/>
        <v>277.66666666666669</v>
      </c>
      <c r="CA71">
        <v>236</v>
      </c>
    </row>
    <row r="72" spans="1:79" ht="17.25" customHeight="1" x14ac:dyDescent="0.3">
      <c r="A72" s="2">
        <v>44533</v>
      </c>
      <c r="B72" t="s">
        <v>164</v>
      </c>
      <c r="C72" t="s">
        <v>165</v>
      </c>
      <c r="D72" t="s">
        <v>27</v>
      </c>
      <c r="E72" s="1" t="s">
        <v>4</v>
      </c>
      <c r="F72">
        <v>56</v>
      </c>
      <c r="G72">
        <v>0</v>
      </c>
      <c r="H72">
        <v>0</v>
      </c>
      <c r="I72">
        <v>0</v>
      </c>
      <c r="J72">
        <f t="shared" si="27"/>
        <v>56</v>
      </c>
      <c r="K72">
        <v>0</v>
      </c>
      <c r="L72">
        <f t="shared" si="28"/>
        <v>56</v>
      </c>
      <c r="M72">
        <v>7</v>
      </c>
      <c r="N72">
        <v>1</v>
      </c>
      <c r="O72">
        <f t="shared" si="29"/>
        <v>8</v>
      </c>
      <c r="Q72">
        <v>71</v>
      </c>
      <c r="R72">
        <v>0</v>
      </c>
      <c r="S72">
        <v>0</v>
      </c>
      <c r="T72">
        <v>0</v>
      </c>
      <c r="U72">
        <f t="shared" si="30"/>
        <v>71</v>
      </c>
      <c r="V72">
        <v>0</v>
      </c>
      <c r="W72">
        <f t="shared" si="31"/>
        <v>71</v>
      </c>
      <c r="X72">
        <v>2</v>
      </c>
      <c r="Y72">
        <v>2</v>
      </c>
      <c r="Z72">
        <f t="shared" si="32"/>
        <v>35.5</v>
      </c>
      <c r="AB72">
        <v>374</v>
      </c>
      <c r="AC72">
        <v>0</v>
      </c>
      <c r="AD72">
        <v>0</v>
      </c>
      <c r="AE72">
        <v>-50</v>
      </c>
      <c r="AF72">
        <f t="shared" si="33"/>
        <v>324</v>
      </c>
      <c r="AG72">
        <v>0</v>
      </c>
      <c r="AH72">
        <f t="shared" si="34"/>
        <v>324</v>
      </c>
      <c r="AI72">
        <v>3</v>
      </c>
      <c r="AJ72">
        <f t="shared" si="35"/>
        <v>6</v>
      </c>
      <c r="AK72">
        <f t="shared" si="52"/>
        <v>108</v>
      </c>
      <c r="AM72">
        <v>376</v>
      </c>
      <c r="AN72">
        <v>0</v>
      </c>
      <c r="AO72">
        <v>0</v>
      </c>
      <c r="AP72">
        <f t="shared" si="36"/>
        <v>376</v>
      </c>
      <c r="AQ72">
        <v>0</v>
      </c>
      <c r="AR72">
        <f t="shared" si="37"/>
        <v>376</v>
      </c>
      <c r="AS72">
        <v>1</v>
      </c>
      <c r="AT72">
        <f t="shared" si="38"/>
        <v>6</v>
      </c>
      <c r="AU72">
        <f t="shared" si="39"/>
        <v>376</v>
      </c>
      <c r="AW72">
        <v>113</v>
      </c>
      <c r="AX72">
        <v>0</v>
      </c>
      <c r="AY72">
        <v>0</v>
      </c>
      <c r="AZ72">
        <f t="shared" si="40"/>
        <v>113</v>
      </c>
      <c r="BA72">
        <v>0</v>
      </c>
      <c r="BB72">
        <f t="shared" si="41"/>
        <v>113</v>
      </c>
      <c r="BC72">
        <v>1</v>
      </c>
      <c r="BD72">
        <f t="shared" si="42"/>
        <v>7</v>
      </c>
      <c r="BE72">
        <f t="shared" si="43"/>
        <v>113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40</v>
      </c>
      <c r="BR72">
        <v>0</v>
      </c>
      <c r="BS72">
        <v>-20</v>
      </c>
      <c r="BT72">
        <f t="shared" si="48"/>
        <v>20</v>
      </c>
      <c r="BU72">
        <v>300</v>
      </c>
      <c r="BV72">
        <f t="shared" si="49"/>
        <v>320</v>
      </c>
      <c r="BW72">
        <v>4</v>
      </c>
      <c r="BX72">
        <f t="shared" si="50"/>
        <v>5</v>
      </c>
      <c r="BY72">
        <f t="shared" si="51"/>
        <v>80</v>
      </c>
      <c r="CA72">
        <v>0</v>
      </c>
    </row>
    <row r="73" spans="1:79" ht="17.25" customHeight="1" x14ac:dyDescent="0.3">
      <c r="A73" s="2">
        <v>44533</v>
      </c>
      <c r="B73" t="s">
        <v>166</v>
      </c>
      <c r="C73" t="s">
        <v>167</v>
      </c>
      <c r="D73" t="s">
        <v>27</v>
      </c>
      <c r="E73" s="1" t="s">
        <v>4</v>
      </c>
      <c r="F73">
        <v>292</v>
      </c>
      <c r="G73">
        <v>620</v>
      </c>
      <c r="H73">
        <v>0</v>
      </c>
      <c r="I73">
        <v>-10</v>
      </c>
      <c r="J73">
        <f t="shared" si="27"/>
        <v>902</v>
      </c>
      <c r="K73">
        <v>0</v>
      </c>
      <c r="L73">
        <f t="shared" si="28"/>
        <v>902</v>
      </c>
      <c r="M73">
        <v>64</v>
      </c>
      <c r="N73">
        <v>1</v>
      </c>
      <c r="O73">
        <f t="shared" si="29"/>
        <v>14.09375</v>
      </c>
      <c r="Q73">
        <v>40</v>
      </c>
      <c r="R73">
        <v>0</v>
      </c>
      <c r="S73">
        <v>0</v>
      </c>
      <c r="T73">
        <v>0</v>
      </c>
      <c r="U73">
        <f t="shared" si="30"/>
        <v>40</v>
      </c>
      <c r="V73">
        <v>0</v>
      </c>
      <c r="W73">
        <f t="shared" si="31"/>
        <v>40</v>
      </c>
      <c r="X73">
        <v>1</v>
      </c>
      <c r="Y73">
        <v>2</v>
      </c>
      <c r="Z73">
        <f t="shared" si="32"/>
        <v>40</v>
      </c>
      <c r="AB73">
        <v>256</v>
      </c>
      <c r="AC73">
        <v>0</v>
      </c>
      <c r="AD73">
        <v>0</v>
      </c>
      <c r="AE73">
        <v>-100</v>
      </c>
      <c r="AF73">
        <f t="shared" si="33"/>
        <v>156</v>
      </c>
      <c r="AG73">
        <v>0</v>
      </c>
      <c r="AH73">
        <f t="shared" si="34"/>
        <v>156</v>
      </c>
      <c r="AI73">
        <v>28</v>
      </c>
      <c r="AJ73">
        <f t="shared" si="35"/>
        <v>6</v>
      </c>
      <c r="AK73">
        <f t="shared" si="52"/>
        <v>5.5714285714285712</v>
      </c>
      <c r="AM73">
        <v>596</v>
      </c>
      <c r="AN73">
        <v>2070</v>
      </c>
      <c r="AO73">
        <v>-30</v>
      </c>
      <c r="AP73">
        <f t="shared" si="36"/>
        <v>2636</v>
      </c>
      <c r="AQ73">
        <v>0</v>
      </c>
      <c r="AR73">
        <f t="shared" si="37"/>
        <v>2636</v>
      </c>
      <c r="AS73">
        <v>30</v>
      </c>
      <c r="AT73">
        <f t="shared" si="38"/>
        <v>6</v>
      </c>
      <c r="AU73">
        <f t="shared" si="39"/>
        <v>87.86666666666666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232</v>
      </c>
      <c r="BH73">
        <v>200</v>
      </c>
      <c r="BI73">
        <v>0</v>
      </c>
      <c r="BJ73">
        <f t="shared" si="44"/>
        <v>432</v>
      </c>
      <c r="BK73">
        <v>300</v>
      </c>
      <c r="BL73">
        <f t="shared" si="45"/>
        <v>732</v>
      </c>
      <c r="BM73">
        <v>6</v>
      </c>
      <c r="BN73">
        <f t="shared" si="46"/>
        <v>5</v>
      </c>
      <c r="BO73">
        <f t="shared" si="47"/>
        <v>122</v>
      </c>
      <c r="BQ73">
        <v>530</v>
      </c>
      <c r="BR73">
        <v>683</v>
      </c>
      <c r="BS73">
        <v>0</v>
      </c>
      <c r="BT73">
        <f t="shared" si="48"/>
        <v>1213</v>
      </c>
      <c r="BU73">
        <v>0</v>
      </c>
      <c r="BV73">
        <f t="shared" si="49"/>
        <v>1213</v>
      </c>
      <c r="BW73">
        <v>10</v>
      </c>
      <c r="BX73">
        <f t="shared" si="50"/>
        <v>5</v>
      </c>
      <c r="BY73">
        <f t="shared" si="51"/>
        <v>121.3</v>
      </c>
      <c r="CA73">
        <v>1500</v>
      </c>
    </row>
    <row r="74" spans="1:79" ht="17.25" customHeight="1" x14ac:dyDescent="0.3">
      <c r="A74" s="2">
        <v>44533</v>
      </c>
      <c r="B74" t="s">
        <v>168</v>
      </c>
      <c r="C74" t="s">
        <v>169</v>
      </c>
      <c r="D74" t="s">
        <v>27</v>
      </c>
      <c r="E74" s="1" t="s">
        <v>4</v>
      </c>
      <c r="F74">
        <v>432</v>
      </c>
      <c r="G74">
        <v>0</v>
      </c>
      <c r="H74">
        <v>0</v>
      </c>
      <c r="I74">
        <v>0</v>
      </c>
      <c r="J74">
        <f t="shared" si="27"/>
        <v>432</v>
      </c>
      <c r="K74">
        <v>0</v>
      </c>
      <c r="L74">
        <f t="shared" si="28"/>
        <v>432</v>
      </c>
      <c r="M74">
        <v>3</v>
      </c>
      <c r="N74">
        <v>1</v>
      </c>
      <c r="O74">
        <f t="shared" si="29"/>
        <v>144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394</v>
      </c>
      <c r="AN74">
        <v>720</v>
      </c>
      <c r="AO74">
        <v>0</v>
      </c>
      <c r="AP74">
        <f t="shared" si="36"/>
        <v>1114</v>
      </c>
      <c r="AQ74">
        <v>0</v>
      </c>
      <c r="AR74">
        <f t="shared" si="37"/>
        <v>1114</v>
      </c>
      <c r="AS74">
        <v>4</v>
      </c>
      <c r="AT74">
        <f t="shared" si="38"/>
        <v>6</v>
      </c>
      <c r="AU74">
        <f t="shared" si="39"/>
        <v>278.5</v>
      </c>
      <c r="AW74">
        <v>236</v>
      </c>
      <c r="AX74">
        <v>30</v>
      </c>
      <c r="AY74">
        <v>0</v>
      </c>
      <c r="AZ74">
        <f t="shared" si="40"/>
        <v>266</v>
      </c>
      <c r="BA74">
        <v>0</v>
      </c>
      <c r="BB74">
        <f t="shared" si="41"/>
        <v>266</v>
      </c>
      <c r="BC74">
        <v>1</v>
      </c>
      <c r="BD74">
        <f t="shared" si="42"/>
        <v>7</v>
      </c>
      <c r="BE74">
        <f t="shared" si="43"/>
        <v>266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162</v>
      </c>
      <c r="BR74">
        <v>250</v>
      </c>
      <c r="BS74">
        <v>0</v>
      </c>
      <c r="BT74">
        <f t="shared" si="48"/>
        <v>412</v>
      </c>
      <c r="BU74">
        <v>0</v>
      </c>
      <c r="BV74">
        <f t="shared" si="49"/>
        <v>412</v>
      </c>
      <c r="BW74">
        <v>2</v>
      </c>
      <c r="BX74">
        <f t="shared" si="50"/>
        <v>5</v>
      </c>
      <c r="BY74">
        <f t="shared" si="51"/>
        <v>206</v>
      </c>
      <c r="CA74">
        <v>1500</v>
      </c>
    </row>
    <row r="75" spans="1:79" ht="17.25" customHeight="1" x14ac:dyDescent="0.3">
      <c r="A75" s="2">
        <v>44533</v>
      </c>
      <c r="B75" t="s">
        <v>170</v>
      </c>
      <c r="C75" t="s">
        <v>171</v>
      </c>
      <c r="D75" t="s">
        <v>27</v>
      </c>
      <c r="E75" s="1" t="s">
        <v>4</v>
      </c>
      <c r="F75">
        <v>141</v>
      </c>
      <c r="G75">
        <v>0</v>
      </c>
      <c r="H75">
        <v>0</v>
      </c>
      <c r="I75">
        <v>0</v>
      </c>
      <c r="J75">
        <f t="shared" si="27"/>
        <v>141</v>
      </c>
      <c r="K75">
        <v>0</v>
      </c>
      <c r="L75">
        <f t="shared" si="28"/>
        <v>141</v>
      </c>
      <c r="M75">
        <v>2</v>
      </c>
      <c r="N75">
        <v>1</v>
      </c>
      <c r="O75">
        <f t="shared" si="29"/>
        <v>70.5</v>
      </c>
      <c r="Q75">
        <v>132</v>
      </c>
      <c r="R75">
        <v>0</v>
      </c>
      <c r="S75">
        <v>0</v>
      </c>
      <c r="T75">
        <v>0</v>
      </c>
      <c r="U75">
        <f t="shared" si="30"/>
        <v>132</v>
      </c>
      <c r="V75">
        <v>0</v>
      </c>
      <c r="W75">
        <f t="shared" si="31"/>
        <v>132</v>
      </c>
      <c r="X75">
        <v>0</v>
      </c>
      <c r="Y75">
        <v>2</v>
      </c>
      <c r="Z75">
        <f t="shared" si="32"/>
        <v>0</v>
      </c>
      <c r="AB75">
        <v>341</v>
      </c>
      <c r="AC75">
        <v>0</v>
      </c>
      <c r="AD75">
        <v>0</v>
      </c>
      <c r="AE75">
        <v>0</v>
      </c>
      <c r="AF75">
        <f t="shared" si="33"/>
        <v>341</v>
      </c>
      <c r="AG75">
        <v>0</v>
      </c>
      <c r="AH75">
        <f t="shared" si="34"/>
        <v>341</v>
      </c>
      <c r="AI75">
        <v>4</v>
      </c>
      <c r="AJ75">
        <f t="shared" si="35"/>
        <v>6</v>
      </c>
      <c r="AK75">
        <f t="shared" si="52"/>
        <v>85.25</v>
      </c>
      <c r="AM75">
        <v>956</v>
      </c>
      <c r="AN75">
        <v>0</v>
      </c>
      <c r="AO75">
        <v>0</v>
      </c>
      <c r="AP75">
        <f t="shared" si="36"/>
        <v>956</v>
      </c>
      <c r="AQ75">
        <v>0</v>
      </c>
      <c r="AR75">
        <f t="shared" si="37"/>
        <v>956</v>
      </c>
      <c r="AS75">
        <v>2</v>
      </c>
      <c r="AT75">
        <f t="shared" si="38"/>
        <v>6</v>
      </c>
      <c r="AU75">
        <f t="shared" si="39"/>
        <v>478</v>
      </c>
      <c r="AW75">
        <v>191</v>
      </c>
      <c r="AX75">
        <v>0</v>
      </c>
      <c r="AY75">
        <v>0</v>
      </c>
      <c r="AZ75">
        <f t="shared" si="40"/>
        <v>191</v>
      </c>
      <c r="BA75">
        <v>0</v>
      </c>
      <c r="BB75">
        <f t="shared" si="41"/>
        <v>191</v>
      </c>
      <c r="BC75">
        <v>3</v>
      </c>
      <c r="BD75">
        <f t="shared" si="42"/>
        <v>7</v>
      </c>
      <c r="BE75">
        <f t="shared" si="43"/>
        <v>63.666666666666664</v>
      </c>
      <c r="BG75">
        <v>431</v>
      </c>
      <c r="BH75">
        <v>0</v>
      </c>
      <c r="BI75">
        <v>-2</v>
      </c>
      <c r="BJ75">
        <f t="shared" si="44"/>
        <v>429</v>
      </c>
      <c r="BK75">
        <v>0</v>
      </c>
      <c r="BL75">
        <f t="shared" si="45"/>
        <v>429</v>
      </c>
      <c r="BM75">
        <v>1</v>
      </c>
      <c r="BN75">
        <f t="shared" si="46"/>
        <v>5</v>
      </c>
      <c r="BO75">
        <f t="shared" si="47"/>
        <v>429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ht="17.25" customHeight="1" x14ac:dyDescent="0.3">
      <c r="A76" s="2">
        <v>44533</v>
      </c>
      <c r="B76" t="s">
        <v>172</v>
      </c>
      <c r="C76" t="s">
        <v>173</v>
      </c>
      <c r="D76" t="s">
        <v>27</v>
      </c>
      <c r="E76" s="1" t="s">
        <v>4</v>
      </c>
      <c r="F76">
        <v>230</v>
      </c>
      <c r="G76">
        <v>0</v>
      </c>
      <c r="H76">
        <v>0</v>
      </c>
      <c r="I76">
        <v>0</v>
      </c>
      <c r="J76">
        <f t="shared" si="27"/>
        <v>230</v>
      </c>
      <c r="K76">
        <v>0</v>
      </c>
      <c r="L76">
        <f t="shared" si="28"/>
        <v>230</v>
      </c>
      <c r="M76">
        <v>6</v>
      </c>
      <c r="N76">
        <v>1</v>
      </c>
      <c r="O76">
        <f t="shared" si="29"/>
        <v>38.333333333333336</v>
      </c>
      <c r="Q76">
        <v>239</v>
      </c>
      <c r="R76">
        <v>0</v>
      </c>
      <c r="S76">
        <v>0</v>
      </c>
      <c r="T76">
        <v>-3</v>
      </c>
      <c r="U76">
        <f t="shared" si="30"/>
        <v>236</v>
      </c>
      <c r="V76">
        <v>0</v>
      </c>
      <c r="W76">
        <f t="shared" si="31"/>
        <v>236</v>
      </c>
      <c r="X76">
        <v>2</v>
      </c>
      <c r="Y76">
        <v>2</v>
      </c>
      <c r="Z76">
        <f t="shared" si="32"/>
        <v>118</v>
      </c>
      <c r="AB76">
        <v>1502</v>
      </c>
      <c r="AC76">
        <v>0</v>
      </c>
      <c r="AD76">
        <v>0</v>
      </c>
      <c r="AE76">
        <v>0</v>
      </c>
      <c r="AF76">
        <f t="shared" si="33"/>
        <v>1502</v>
      </c>
      <c r="AG76">
        <v>0</v>
      </c>
      <c r="AH76">
        <f t="shared" si="34"/>
        <v>1502</v>
      </c>
      <c r="AI76">
        <v>2</v>
      </c>
      <c r="AJ76">
        <f t="shared" si="35"/>
        <v>6</v>
      </c>
      <c r="AK76">
        <f t="shared" si="52"/>
        <v>751</v>
      </c>
      <c r="AM76">
        <v>992</v>
      </c>
      <c r="AN76">
        <v>0</v>
      </c>
      <c r="AO76">
        <v>-14</v>
      </c>
      <c r="AP76">
        <f t="shared" si="36"/>
        <v>978</v>
      </c>
      <c r="AQ76">
        <v>0</v>
      </c>
      <c r="AR76">
        <f t="shared" si="37"/>
        <v>978</v>
      </c>
      <c r="AS76">
        <v>10</v>
      </c>
      <c r="AT76">
        <f t="shared" si="38"/>
        <v>6</v>
      </c>
      <c r="AU76">
        <f t="shared" si="39"/>
        <v>97.8</v>
      </c>
      <c r="AW76">
        <v>148</v>
      </c>
      <c r="AX76">
        <v>15</v>
      </c>
      <c r="AY76">
        <v>0</v>
      </c>
      <c r="AZ76">
        <f t="shared" si="40"/>
        <v>163</v>
      </c>
      <c r="BA76">
        <v>0</v>
      </c>
      <c r="BB76">
        <f t="shared" si="41"/>
        <v>163</v>
      </c>
      <c r="BC76">
        <v>1</v>
      </c>
      <c r="BD76">
        <f t="shared" si="42"/>
        <v>7</v>
      </c>
      <c r="BE76">
        <f t="shared" si="43"/>
        <v>163</v>
      </c>
      <c r="BG76">
        <v>584</v>
      </c>
      <c r="BH76">
        <v>0</v>
      </c>
      <c r="BI76">
        <v>0</v>
      </c>
      <c r="BJ76">
        <f t="shared" si="44"/>
        <v>584</v>
      </c>
      <c r="BK76">
        <v>0</v>
      </c>
      <c r="BL76">
        <f t="shared" si="45"/>
        <v>584</v>
      </c>
      <c r="BM76">
        <v>2</v>
      </c>
      <c r="BN76">
        <f t="shared" si="46"/>
        <v>5</v>
      </c>
      <c r="BO76">
        <f t="shared" si="47"/>
        <v>292</v>
      </c>
      <c r="BQ76">
        <v>1233</v>
      </c>
      <c r="BR76">
        <v>0</v>
      </c>
      <c r="BS76">
        <v>-4</v>
      </c>
      <c r="BT76">
        <f t="shared" si="48"/>
        <v>1229</v>
      </c>
      <c r="BU76">
        <v>360</v>
      </c>
      <c r="BV76">
        <f t="shared" si="49"/>
        <v>1589</v>
      </c>
      <c r="BW76">
        <v>10</v>
      </c>
      <c r="BX76">
        <f t="shared" si="50"/>
        <v>5</v>
      </c>
      <c r="BY76">
        <f t="shared" si="51"/>
        <v>158.9</v>
      </c>
      <c r="CA76">
        <v>1110</v>
      </c>
    </row>
    <row r="77" spans="1:79" ht="17.25" customHeight="1" x14ac:dyDescent="0.3">
      <c r="A77" s="2">
        <v>44533</v>
      </c>
      <c r="B77" t="s">
        <v>174</v>
      </c>
      <c r="C77" t="s">
        <v>175</v>
      </c>
      <c r="D77" t="s">
        <v>27</v>
      </c>
      <c r="E77" s="1" t="s">
        <v>4</v>
      </c>
      <c r="F77">
        <v>261</v>
      </c>
      <c r="G77">
        <v>0</v>
      </c>
      <c r="H77">
        <v>0</v>
      </c>
      <c r="I77">
        <v>0</v>
      </c>
      <c r="J77">
        <f t="shared" si="27"/>
        <v>261</v>
      </c>
      <c r="K77">
        <v>0</v>
      </c>
      <c r="L77">
        <f t="shared" si="28"/>
        <v>261</v>
      </c>
      <c r="M77">
        <v>2</v>
      </c>
      <c r="N77">
        <v>1</v>
      </c>
      <c r="O77">
        <f t="shared" si="29"/>
        <v>130.5</v>
      </c>
      <c r="Q77">
        <v>93</v>
      </c>
      <c r="R77">
        <v>0</v>
      </c>
      <c r="S77">
        <v>0</v>
      </c>
      <c r="T77">
        <v>0</v>
      </c>
      <c r="U77">
        <f t="shared" si="30"/>
        <v>93</v>
      </c>
      <c r="V77">
        <v>0</v>
      </c>
      <c r="W77">
        <f t="shared" si="31"/>
        <v>93</v>
      </c>
      <c r="X77">
        <v>0</v>
      </c>
      <c r="Y77">
        <v>2</v>
      </c>
      <c r="Z77">
        <f t="shared" si="32"/>
        <v>0</v>
      </c>
      <c r="AB77">
        <v>1581</v>
      </c>
      <c r="AC77">
        <v>0</v>
      </c>
      <c r="AD77">
        <v>0</v>
      </c>
      <c r="AE77">
        <v>0</v>
      </c>
      <c r="AF77">
        <f t="shared" si="33"/>
        <v>1581</v>
      </c>
      <c r="AG77">
        <v>0</v>
      </c>
      <c r="AH77">
        <f t="shared" si="34"/>
        <v>1581</v>
      </c>
      <c r="AI77">
        <v>3</v>
      </c>
      <c r="AJ77">
        <f t="shared" si="35"/>
        <v>6</v>
      </c>
      <c r="AK77">
        <f t="shared" si="52"/>
        <v>527</v>
      </c>
      <c r="AM77">
        <v>806</v>
      </c>
      <c r="AN77">
        <v>1160</v>
      </c>
      <c r="AO77">
        <v>0</v>
      </c>
      <c r="AP77">
        <f t="shared" si="36"/>
        <v>1966</v>
      </c>
      <c r="AQ77">
        <v>0</v>
      </c>
      <c r="AR77">
        <f t="shared" si="37"/>
        <v>1966</v>
      </c>
      <c r="AS77">
        <v>2</v>
      </c>
      <c r="AT77">
        <f t="shared" si="38"/>
        <v>6</v>
      </c>
      <c r="AU77">
        <f t="shared" si="39"/>
        <v>983</v>
      </c>
      <c r="AW77">
        <v>159</v>
      </c>
      <c r="AX77">
        <v>235</v>
      </c>
      <c r="AY77">
        <v>0</v>
      </c>
      <c r="AZ77">
        <f t="shared" si="40"/>
        <v>394</v>
      </c>
      <c r="BA77">
        <v>0</v>
      </c>
      <c r="BB77">
        <f t="shared" si="41"/>
        <v>394</v>
      </c>
      <c r="BC77">
        <v>1</v>
      </c>
      <c r="BD77">
        <f t="shared" si="42"/>
        <v>7</v>
      </c>
      <c r="BE77">
        <f t="shared" si="43"/>
        <v>394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75</v>
      </c>
      <c r="BR77">
        <v>240</v>
      </c>
      <c r="BS77">
        <v>0</v>
      </c>
      <c r="BT77">
        <f t="shared" si="48"/>
        <v>315</v>
      </c>
      <c r="BU77">
        <v>0</v>
      </c>
      <c r="BV77">
        <f t="shared" si="49"/>
        <v>315</v>
      </c>
      <c r="BW77">
        <v>2</v>
      </c>
      <c r="BX77">
        <f t="shared" si="50"/>
        <v>5</v>
      </c>
      <c r="BY77">
        <f t="shared" si="51"/>
        <v>157.5</v>
      </c>
      <c r="CA77">
        <v>367</v>
      </c>
    </row>
    <row r="78" spans="1:79" ht="17.25" customHeight="1" x14ac:dyDescent="0.3">
      <c r="A78" s="2">
        <v>44533</v>
      </c>
      <c r="B78" t="s">
        <v>176</v>
      </c>
      <c r="C78" t="s">
        <v>177</v>
      </c>
      <c r="D78" t="s">
        <v>27</v>
      </c>
      <c r="E78" s="1" t="s">
        <v>4</v>
      </c>
      <c r="F78">
        <v>242</v>
      </c>
      <c r="G78">
        <v>0</v>
      </c>
      <c r="H78">
        <v>0</v>
      </c>
      <c r="I78">
        <v>-10</v>
      </c>
      <c r="J78">
        <f t="shared" si="27"/>
        <v>232</v>
      </c>
      <c r="K78">
        <v>0</v>
      </c>
      <c r="L78">
        <f t="shared" si="28"/>
        <v>232</v>
      </c>
      <c r="M78">
        <v>38</v>
      </c>
      <c r="N78">
        <v>1</v>
      </c>
      <c r="O78">
        <f t="shared" si="29"/>
        <v>6.1052631578947372</v>
      </c>
      <c r="Q78">
        <v>445</v>
      </c>
      <c r="R78">
        <v>0</v>
      </c>
      <c r="S78">
        <v>0</v>
      </c>
      <c r="T78">
        <v>-44</v>
      </c>
      <c r="U78">
        <f t="shared" si="30"/>
        <v>401</v>
      </c>
      <c r="V78">
        <v>0</v>
      </c>
      <c r="W78">
        <f t="shared" si="31"/>
        <v>401</v>
      </c>
      <c r="X78">
        <v>19</v>
      </c>
      <c r="Y78">
        <v>2</v>
      </c>
      <c r="Z78">
        <f t="shared" si="32"/>
        <v>21.105263157894736</v>
      </c>
      <c r="AB78">
        <v>38</v>
      </c>
      <c r="AC78">
        <v>0</v>
      </c>
      <c r="AD78">
        <v>0</v>
      </c>
      <c r="AE78">
        <v>-33</v>
      </c>
      <c r="AF78">
        <f t="shared" si="33"/>
        <v>5</v>
      </c>
      <c r="AG78">
        <v>0</v>
      </c>
      <c r="AH78">
        <f t="shared" si="34"/>
        <v>5</v>
      </c>
      <c r="AI78">
        <v>95</v>
      </c>
      <c r="AJ78">
        <f t="shared" si="35"/>
        <v>6</v>
      </c>
      <c r="AK78">
        <f t="shared" si="52"/>
        <v>5.2631578947368418E-2</v>
      </c>
      <c r="AM78">
        <v>489</v>
      </c>
      <c r="AN78">
        <v>0</v>
      </c>
      <c r="AO78">
        <v>-66</v>
      </c>
      <c r="AP78">
        <f t="shared" si="36"/>
        <v>423</v>
      </c>
      <c r="AQ78">
        <v>0</v>
      </c>
      <c r="AR78">
        <f t="shared" si="37"/>
        <v>423</v>
      </c>
      <c r="AS78">
        <v>81</v>
      </c>
      <c r="AT78">
        <f t="shared" si="38"/>
        <v>6</v>
      </c>
      <c r="AU78">
        <f t="shared" si="39"/>
        <v>5.2222222222222223</v>
      </c>
      <c r="AW78">
        <v>22</v>
      </c>
      <c r="AX78">
        <v>0</v>
      </c>
      <c r="AY78">
        <v>-22</v>
      </c>
      <c r="AZ78">
        <f t="shared" si="40"/>
        <v>0</v>
      </c>
      <c r="BA78">
        <v>0</v>
      </c>
      <c r="BB78">
        <f t="shared" si="41"/>
        <v>0</v>
      </c>
      <c r="BC78">
        <v>64</v>
      </c>
      <c r="BD78">
        <f t="shared" si="42"/>
        <v>7</v>
      </c>
      <c r="BE78">
        <f t="shared" si="43"/>
        <v>0</v>
      </c>
      <c r="BG78">
        <v>114</v>
      </c>
      <c r="BH78">
        <v>0</v>
      </c>
      <c r="BI78">
        <v>-16</v>
      </c>
      <c r="BJ78">
        <f t="shared" si="44"/>
        <v>98</v>
      </c>
      <c r="BK78">
        <v>0</v>
      </c>
      <c r="BL78">
        <f t="shared" si="45"/>
        <v>98</v>
      </c>
      <c r="BM78">
        <v>25</v>
      </c>
      <c r="BN78">
        <f t="shared" si="46"/>
        <v>5</v>
      </c>
      <c r="BO78">
        <f t="shared" si="47"/>
        <v>3.92</v>
      </c>
      <c r="BQ78">
        <v>125</v>
      </c>
      <c r="BR78">
        <v>0</v>
      </c>
      <c r="BS78">
        <v>0</v>
      </c>
      <c r="BT78">
        <f t="shared" si="48"/>
        <v>125</v>
      </c>
      <c r="BU78">
        <v>0</v>
      </c>
      <c r="BV78">
        <f t="shared" si="49"/>
        <v>125</v>
      </c>
      <c r="BW78">
        <v>22</v>
      </c>
      <c r="BX78">
        <f t="shared" si="50"/>
        <v>5</v>
      </c>
      <c r="BY78">
        <f t="shared" si="51"/>
        <v>5.6818181818181817</v>
      </c>
      <c r="CA78">
        <v>0</v>
      </c>
    </row>
    <row r="79" spans="1:79" ht="17.25" customHeight="1" x14ac:dyDescent="0.3">
      <c r="A79" s="2">
        <v>44533</v>
      </c>
      <c r="E79" s="1" t="s">
        <v>4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44533</v>
      </c>
      <c r="B80" t="s">
        <v>178</v>
      </c>
      <c r="C80" t="s">
        <v>179</v>
      </c>
      <c r="D80" t="s">
        <v>27</v>
      </c>
      <c r="E80" s="1" t="s">
        <v>4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44533</v>
      </c>
      <c r="B81" t="s">
        <v>180</v>
      </c>
      <c r="C81" t="s">
        <v>181</v>
      </c>
      <c r="D81" t="s">
        <v>27</v>
      </c>
      <c r="E81" s="1" t="s">
        <v>4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44533</v>
      </c>
      <c r="B82" t="s">
        <v>182</v>
      </c>
      <c r="C82" t="s">
        <v>183</v>
      </c>
      <c r="D82" t="s">
        <v>27</v>
      </c>
      <c r="E82" s="1" t="s">
        <v>4</v>
      </c>
      <c r="F82">
        <v>420</v>
      </c>
      <c r="G82">
        <v>0</v>
      </c>
      <c r="H82">
        <v>0</v>
      </c>
      <c r="I82">
        <v>0</v>
      </c>
      <c r="J82">
        <f t="shared" si="27"/>
        <v>420</v>
      </c>
      <c r="K82">
        <v>0</v>
      </c>
      <c r="L82">
        <f t="shared" si="28"/>
        <v>420</v>
      </c>
      <c r="M82">
        <v>11</v>
      </c>
      <c r="N82">
        <v>1</v>
      </c>
      <c r="O82">
        <f t="shared" si="29"/>
        <v>38.18181818181818</v>
      </c>
      <c r="Q82">
        <v>36</v>
      </c>
      <c r="R82">
        <v>0</v>
      </c>
      <c r="S82">
        <v>0</v>
      </c>
      <c r="T82">
        <v>0</v>
      </c>
      <c r="U82">
        <f t="shared" si="30"/>
        <v>36</v>
      </c>
      <c r="V82">
        <v>0</v>
      </c>
      <c r="W82">
        <f t="shared" si="31"/>
        <v>36</v>
      </c>
      <c r="X82">
        <v>4</v>
      </c>
      <c r="Y82">
        <v>2</v>
      </c>
      <c r="Z82">
        <f t="shared" si="32"/>
        <v>9</v>
      </c>
      <c r="AB82">
        <v>217</v>
      </c>
      <c r="AC82">
        <v>0</v>
      </c>
      <c r="AD82">
        <v>0</v>
      </c>
      <c r="AE82">
        <v>-217</v>
      </c>
      <c r="AF82">
        <f t="shared" si="33"/>
        <v>0</v>
      </c>
      <c r="AG82">
        <v>0</v>
      </c>
      <c r="AH82">
        <f t="shared" si="34"/>
        <v>0</v>
      </c>
      <c r="AI82">
        <v>61</v>
      </c>
      <c r="AJ82">
        <f t="shared" si="35"/>
        <v>6</v>
      </c>
      <c r="AK82">
        <f t="shared" si="52"/>
        <v>0</v>
      </c>
      <c r="AM82">
        <v>1161</v>
      </c>
      <c r="AN82">
        <v>0</v>
      </c>
      <c r="AO82">
        <v>0</v>
      </c>
      <c r="AP82">
        <f t="shared" si="36"/>
        <v>1161</v>
      </c>
      <c r="AQ82">
        <v>0</v>
      </c>
      <c r="AR82">
        <f t="shared" si="37"/>
        <v>1161</v>
      </c>
      <c r="AS82">
        <v>17</v>
      </c>
      <c r="AT82">
        <f t="shared" si="38"/>
        <v>6</v>
      </c>
      <c r="AU82">
        <f t="shared" si="39"/>
        <v>68.294117647058826</v>
      </c>
      <c r="AW82">
        <v>135</v>
      </c>
      <c r="AX82">
        <v>0</v>
      </c>
      <c r="AY82">
        <v>0</v>
      </c>
      <c r="AZ82">
        <f t="shared" si="40"/>
        <v>135</v>
      </c>
      <c r="BA82">
        <v>0</v>
      </c>
      <c r="BB82">
        <f t="shared" si="41"/>
        <v>135</v>
      </c>
      <c r="BC82">
        <v>10</v>
      </c>
      <c r="BD82">
        <f t="shared" si="42"/>
        <v>7</v>
      </c>
      <c r="BE82">
        <f t="shared" si="43"/>
        <v>13.5</v>
      </c>
      <c r="BG82">
        <v>679</v>
      </c>
      <c r="BH82">
        <v>0</v>
      </c>
      <c r="BI82">
        <v>0</v>
      </c>
      <c r="BJ82">
        <f t="shared" si="44"/>
        <v>679</v>
      </c>
      <c r="BK82">
        <v>0</v>
      </c>
      <c r="BL82">
        <f t="shared" si="45"/>
        <v>679</v>
      </c>
      <c r="BM82">
        <v>15</v>
      </c>
      <c r="BN82">
        <v>71</v>
      </c>
      <c r="BO82">
        <f t="shared" si="47"/>
        <v>45.266666666666666</v>
      </c>
      <c r="BQ82">
        <v>516</v>
      </c>
      <c r="BR82">
        <v>0</v>
      </c>
      <c r="BS82">
        <v>0</v>
      </c>
      <c r="BT82">
        <f t="shared" si="48"/>
        <v>516</v>
      </c>
      <c r="BU82">
        <v>0</v>
      </c>
      <c r="BV82">
        <f t="shared" si="49"/>
        <v>516</v>
      </c>
      <c r="BW82">
        <v>4</v>
      </c>
      <c r="BX82">
        <f t="shared" si="50"/>
        <v>5</v>
      </c>
      <c r="BY82">
        <f t="shared" si="51"/>
        <v>129</v>
      </c>
      <c r="CA82">
        <v>0</v>
      </c>
    </row>
    <row r="83" spans="1:79" ht="17.25" customHeight="1" x14ac:dyDescent="0.3">
      <c r="A83" s="2">
        <v>44533</v>
      </c>
      <c r="E83" s="1" t="s">
        <v>4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44533</v>
      </c>
      <c r="B84" t="s">
        <v>184</v>
      </c>
      <c r="C84" t="s">
        <v>185</v>
      </c>
      <c r="D84" t="s">
        <v>27</v>
      </c>
      <c r="E84" s="1" t="s">
        <v>4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44533</v>
      </c>
      <c r="B85" t="s">
        <v>186</v>
      </c>
      <c r="C85" t="s">
        <v>187</v>
      </c>
      <c r="D85" t="s">
        <v>27</v>
      </c>
      <c r="E85" s="1" t="s">
        <v>4</v>
      </c>
      <c r="F85">
        <v>402</v>
      </c>
      <c r="G85">
        <v>0</v>
      </c>
      <c r="H85">
        <v>0</v>
      </c>
      <c r="I85">
        <v>-13</v>
      </c>
      <c r="J85">
        <f t="shared" si="27"/>
        <v>389</v>
      </c>
      <c r="K85">
        <v>0</v>
      </c>
      <c r="L85">
        <f t="shared" si="28"/>
        <v>389</v>
      </c>
      <c r="M85">
        <v>13</v>
      </c>
      <c r="N85">
        <v>1</v>
      </c>
      <c r="O85">
        <f t="shared" si="29"/>
        <v>29.923076923076923</v>
      </c>
      <c r="Q85">
        <v>229</v>
      </c>
      <c r="R85">
        <v>0</v>
      </c>
      <c r="S85">
        <v>0</v>
      </c>
      <c r="T85">
        <v>0</v>
      </c>
      <c r="U85">
        <f t="shared" si="30"/>
        <v>229</v>
      </c>
      <c r="V85">
        <v>0</v>
      </c>
      <c r="W85">
        <f t="shared" si="31"/>
        <v>229</v>
      </c>
      <c r="X85">
        <v>4</v>
      </c>
      <c r="Y85">
        <v>2</v>
      </c>
      <c r="Z85">
        <f t="shared" si="32"/>
        <v>57.25</v>
      </c>
      <c r="AB85">
        <v>422</v>
      </c>
      <c r="AC85">
        <v>0</v>
      </c>
      <c r="AD85">
        <v>0</v>
      </c>
      <c r="AE85">
        <v>-6</v>
      </c>
      <c r="AF85">
        <f t="shared" si="33"/>
        <v>416</v>
      </c>
      <c r="AG85">
        <v>600</v>
      </c>
      <c r="AH85">
        <f t="shared" si="34"/>
        <v>1016</v>
      </c>
      <c r="AI85">
        <v>17</v>
      </c>
      <c r="AJ85">
        <f t="shared" si="35"/>
        <v>6</v>
      </c>
      <c r="AK85">
        <f t="shared" si="52"/>
        <v>59.764705882352942</v>
      </c>
      <c r="AM85">
        <v>143</v>
      </c>
      <c r="AN85">
        <v>0</v>
      </c>
      <c r="AO85">
        <v>0</v>
      </c>
      <c r="AP85">
        <f t="shared" si="36"/>
        <v>143</v>
      </c>
      <c r="AQ85">
        <v>100</v>
      </c>
      <c r="AR85">
        <f t="shared" si="37"/>
        <v>243</v>
      </c>
      <c r="AS85">
        <v>4</v>
      </c>
      <c r="AT85">
        <f t="shared" si="38"/>
        <v>6</v>
      </c>
      <c r="AU85">
        <f>IFERROR(AR85/AS85,0)</f>
        <v>60.75</v>
      </c>
      <c r="AW85">
        <v>179</v>
      </c>
      <c r="AX85">
        <v>0</v>
      </c>
      <c r="AY85">
        <v>0</v>
      </c>
      <c r="AZ85">
        <f t="shared" si="40"/>
        <v>179</v>
      </c>
      <c r="BA85">
        <v>0</v>
      </c>
      <c r="BB85">
        <f t="shared" si="41"/>
        <v>179</v>
      </c>
      <c r="BC85">
        <v>3</v>
      </c>
      <c r="BD85">
        <f t="shared" si="42"/>
        <v>7</v>
      </c>
      <c r="BE85">
        <f t="shared" si="43"/>
        <v>59.666666666666664</v>
      </c>
      <c r="BG85">
        <v>269</v>
      </c>
      <c r="BH85">
        <v>0</v>
      </c>
      <c r="BI85">
        <v>-39</v>
      </c>
      <c r="BJ85">
        <f t="shared" si="44"/>
        <v>230</v>
      </c>
      <c r="BK85">
        <v>0</v>
      </c>
      <c r="BL85">
        <f t="shared" si="45"/>
        <v>230</v>
      </c>
      <c r="BM85">
        <v>5</v>
      </c>
      <c r="BN85">
        <f t="shared" si="46"/>
        <v>5</v>
      </c>
      <c r="BO85">
        <f t="shared" si="47"/>
        <v>46</v>
      </c>
      <c r="BQ85">
        <v>225</v>
      </c>
      <c r="BR85">
        <v>0</v>
      </c>
      <c r="BS85">
        <v>0</v>
      </c>
      <c r="BT85">
        <f t="shared" si="48"/>
        <v>225</v>
      </c>
      <c r="BU85">
        <v>0</v>
      </c>
      <c r="BV85">
        <f t="shared" si="49"/>
        <v>225</v>
      </c>
      <c r="BW85">
        <v>2</v>
      </c>
      <c r="BX85">
        <f t="shared" si="50"/>
        <v>5</v>
      </c>
      <c r="BY85">
        <f t="shared" si="51"/>
        <v>112.5</v>
      </c>
      <c r="CA85">
        <v>0</v>
      </c>
    </row>
    <row r="86" spans="1:79" ht="18.600000000000001" customHeight="1" x14ac:dyDescent="0.3">
      <c r="A86" s="2">
        <v>44533</v>
      </c>
      <c r="B86" t="s">
        <v>188</v>
      </c>
      <c r="C86" t="s">
        <v>189</v>
      </c>
      <c r="D86" t="s">
        <v>27</v>
      </c>
      <c r="E86" s="1" t="s">
        <v>4</v>
      </c>
      <c r="F86">
        <v>949</v>
      </c>
      <c r="G86">
        <v>0</v>
      </c>
      <c r="H86">
        <v>0</v>
      </c>
      <c r="I86">
        <v>-17</v>
      </c>
      <c r="J86">
        <f t="shared" si="27"/>
        <v>932</v>
      </c>
      <c r="K86">
        <v>0</v>
      </c>
      <c r="L86">
        <f t="shared" si="28"/>
        <v>932</v>
      </c>
      <c r="M86">
        <v>13</v>
      </c>
      <c r="N86">
        <v>1</v>
      </c>
      <c r="O86">
        <f t="shared" si="29"/>
        <v>71.692307692307693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777</v>
      </c>
      <c r="AC86">
        <v>0</v>
      </c>
      <c r="AD86">
        <v>0</v>
      </c>
      <c r="AE86">
        <v>0</v>
      </c>
      <c r="AF86">
        <f t="shared" si="33"/>
        <v>777</v>
      </c>
      <c r="AG86">
        <v>0</v>
      </c>
      <c r="AH86">
        <f t="shared" si="34"/>
        <v>777</v>
      </c>
      <c r="AI86">
        <v>13</v>
      </c>
      <c r="AJ86">
        <f t="shared" si="35"/>
        <v>6</v>
      </c>
      <c r="AK86">
        <f t="shared" si="52"/>
        <v>59.769230769230766</v>
      </c>
      <c r="AM86">
        <v>142</v>
      </c>
      <c r="AN86">
        <v>0</v>
      </c>
      <c r="AO86">
        <v>0</v>
      </c>
      <c r="AP86">
        <f t="shared" si="36"/>
        <v>142</v>
      </c>
      <c r="AQ86">
        <v>0</v>
      </c>
      <c r="AR86">
        <f t="shared" si="37"/>
        <v>142</v>
      </c>
      <c r="AS86">
        <v>6</v>
      </c>
      <c r="AT86">
        <f t="shared" si="38"/>
        <v>6</v>
      </c>
      <c r="AU86">
        <f>IFERROR(AR86/AS86,0)</f>
        <v>23.666666666666668</v>
      </c>
      <c r="AW86">
        <v>176</v>
      </c>
      <c r="AX86">
        <v>0</v>
      </c>
      <c r="AY86">
        <v>0</v>
      </c>
      <c r="AZ86">
        <f t="shared" si="40"/>
        <v>176</v>
      </c>
      <c r="BA86">
        <v>0</v>
      </c>
      <c r="BB86">
        <f t="shared" si="41"/>
        <v>176</v>
      </c>
      <c r="BC86">
        <v>11</v>
      </c>
      <c r="BD86">
        <f t="shared" si="42"/>
        <v>7</v>
      </c>
      <c r="BE86">
        <f t="shared" si="43"/>
        <v>16</v>
      </c>
      <c r="BG86">
        <v>604</v>
      </c>
      <c r="BH86">
        <v>0</v>
      </c>
      <c r="BI86">
        <v>0</v>
      </c>
      <c r="BJ86">
        <f t="shared" si="44"/>
        <v>604</v>
      </c>
      <c r="BK86">
        <v>0</v>
      </c>
      <c r="BL86">
        <f t="shared" si="45"/>
        <v>604</v>
      </c>
      <c r="BM86">
        <v>1</v>
      </c>
      <c r="BN86">
        <f t="shared" si="46"/>
        <v>5</v>
      </c>
      <c r="BO86">
        <f t="shared" si="47"/>
        <v>604</v>
      </c>
      <c r="BQ86">
        <v>445</v>
      </c>
      <c r="BR86">
        <v>0</v>
      </c>
      <c r="BS86">
        <v>-11</v>
      </c>
      <c r="BT86">
        <f t="shared" si="48"/>
        <v>434</v>
      </c>
      <c r="BU86">
        <v>0</v>
      </c>
      <c r="BV86">
        <f t="shared" si="49"/>
        <v>434</v>
      </c>
      <c r="BW86">
        <v>6</v>
      </c>
      <c r="BX86">
        <f t="shared" si="50"/>
        <v>5</v>
      </c>
      <c r="BY86">
        <f t="shared" si="51"/>
        <v>72.333333333333329</v>
      </c>
      <c r="CA86">
        <v>0</v>
      </c>
    </row>
    <row r="94" spans="1:79" ht="17.25" customHeight="1" x14ac:dyDescent="0.3">
      <c r="BQ94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0DFD-063F-4D7D-AD02-6186CE9AB0F1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7" width="10.5546875" customWidth="1"/>
    <col min="78" max="78" width="12.109375" bestFit="1" customWidth="1"/>
    <col min="79" max="79" width="14.33203125" customWidth="1"/>
  </cols>
  <sheetData>
    <row r="1" spans="1:79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16</v>
      </c>
      <c r="AB1" t="s">
        <v>16</v>
      </c>
      <c r="AC1" t="s">
        <v>17</v>
      </c>
      <c r="AD1" t="s">
        <v>18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19</v>
      </c>
      <c r="AM1" t="s">
        <v>5</v>
      </c>
      <c r="AN1" t="s">
        <v>6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20</v>
      </c>
      <c r="AW1" t="s">
        <v>5</v>
      </c>
      <c r="AX1" t="s">
        <v>6</v>
      </c>
      <c r="AY1" t="s">
        <v>8</v>
      </c>
      <c r="AZ1" t="s">
        <v>9</v>
      </c>
      <c r="BA1" t="s">
        <v>10</v>
      </c>
      <c r="BB1" t="s">
        <v>11</v>
      </c>
      <c r="BC1" t="s">
        <v>12</v>
      </c>
      <c r="BD1" t="s">
        <v>13</v>
      </c>
      <c r="BE1" t="s">
        <v>14</v>
      </c>
      <c r="BF1" t="s">
        <v>21</v>
      </c>
      <c r="BG1" t="s">
        <v>5</v>
      </c>
      <c r="BH1" t="s">
        <v>6</v>
      </c>
      <c r="BI1" t="s">
        <v>8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  <c r="BO1" t="s">
        <v>14</v>
      </c>
      <c r="BP1" t="s">
        <v>22</v>
      </c>
      <c r="BQ1" t="s">
        <v>5</v>
      </c>
      <c r="BR1" t="s">
        <v>6</v>
      </c>
      <c r="BS1" t="s">
        <v>8</v>
      </c>
      <c r="BT1" t="s">
        <v>9</v>
      </c>
      <c r="BU1" t="s">
        <v>10</v>
      </c>
      <c r="BV1" t="s">
        <v>11</v>
      </c>
      <c r="BW1" t="s">
        <v>12</v>
      </c>
      <c r="BX1" t="s">
        <v>13</v>
      </c>
      <c r="BY1" t="s">
        <v>14</v>
      </c>
      <c r="BZ1" t="s">
        <v>23</v>
      </c>
      <c r="CA1" t="s">
        <v>24</v>
      </c>
    </row>
    <row r="2" spans="1:79" ht="17.25" customHeight="1" x14ac:dyDescent="0.3">
      <c r="A2" s="2">
        <v>44534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33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44534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88</v>
      </c>
      <c r="BH3">
        <v>0</v>
      </c>
      <c r="BI3">
        <v>0</v>
      </c>
      <c r="BJ3">
        <f t="shared" si="17"/>
        <v>88</v>
      </c>
      <c r="BK3">
        <v>0</v>
      </c>
      <c r="BL3">
        <f t="shared" si="18"/>
        <v>88</v>
      </c>
      <c r="BM3">
        <v>6</v>
      </c>
      <c r="BN3">
        <f t="shared" si="19"/>
        <v>5</v>
      </c>
      <c r="BO3">
        <f t="shared" si="20"/>
        <v>14.666666666666666</v>
      </c>
      <c r="BQ3">
        <v>3</v>
      </c>
      <c r="BR3">
        <v>0</v>
      </c>
      <c r="BS3">
        <v>0</v>
      </c>
      <c r="BT3">
        <f t="shared" si="21"/>
        <v>3</v>
      </c>
      <c r="BU3">
        <v>0</v>
      </c>
      <c r="BV3">
        <f t="shared" si="22"/>
        <v>3</v>
      </c>
      <c r="BW3">
        <v>11</v>
      </c>
      <c r="BX3">
        <f t="shared" si="23"/>
        <v>5</v>
      </c>
      <c r="BY3">
        <f t="shared" si="24"/>
        <v>0.27272727272727271</v>
      </c>
      <c r="CA3">
        <v>0</v>
      </c>
    </row>
    <row r="4" spans="1:79" ht="16.5" customHeight="1" x14ac:dyDescent="0.3">
      <c r="A4" s="2">
        <v>44534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T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44534</v>
      </c>
      <c r="B5" t="s">
        <v>30</v>
      </c>
      <c r="C5" t="s">
        <v>31</v>
      </c>
      <c r="D5" t="s">
        <v>27</v>
      </c>
      <c r="F5">
        <v>108</v>
      </c>
      <c r="G5">
        <v>0</v>
      </c>
      <c r="H5">
        <v>0</v>
      </c>
      <c r="I5">
        <v>0</v>
      </c>
      <c r="J5">
        <f t="shared" si="0"/>
        <v>108</v>
      </c>
      <c r="K5">
        <v>160</v>
      </c>
      <c r="L5">
        <f t="shared" si="1"/>
        <v>268</v>
      </c>
      <c r="M5">
        <v>8</v>
      </c>
      <c r="N5">
        <v>1</v>
      </c>
      <c r="O5">
        <f t="shared" si="2"/>
        <v>33.5</v>
      </c>
      <c r="Q5">
        <v>418</v>
      </c>
      <c r="R5">
        <v>0</v>
      </c>
      <c r="S5">
        <v>0</v>
      </c>
      <c r="T5">
        <v>0</v>
      </c>
      <c r="U5">
        <f t="shared" si="3"/>
        <v>418</v>
      </c>
      <c r="V5">
        <v>0</v>
      </c>
      <c r="W5">
        <f t="shared" si="4"/>
        <v>418</v>
      </c>
      <c r="X5">
        <v>7</v>
      </c>
      <c r="Y5">
        <v>2</v>
      </c>
      <c r="Z5">
        <f t="shared" si="5"/>
        <v>59.714285714285715</v>
      </c>
      <c r="AB5">
        <v>434</v>
      </c>
      <c r="AC5">
        <v>0</v>
      </c>
      <c r="AD5">
        <v>0</v>
      </c>
      <c r="AE5">
        <v>0</v>
      </c>
      <c r="AF5">
        <f t="shared" si="6"/>
        <v>434</v>
      </c>
      <c r="AG5">
        <v>800</v>
      </c>
      <c r="AH5">
        <f t="shared" si="7"/>
        <v>1234</v>
      </c>
      <c r="AI5">
        <v>21</v>
      </c>
      <c r="AJ5">
        <f t="shared" si="8"/>
        <v>6</v>
      </c>
      <c r="AK5">
        <f t="shared" si="25"/>
        <v>58.761904761904759</v>
      </c>
      <c r="AM5">
        <v>1850</v>
      </c>
      <c r="AN5">
        <v>165</v>
      </c>
      <c r="AO5">
        <v>0</v>
      </c>
      <c r="AP5">
        <f t="shared" si="9"/>
        <v>2015</v>
      </c>
      <c r="AQ5">
        <v>0</v>
      </c>
      <c r="AR5">
        <f t="shared" si="10"/>
        <v>2015</v>
      </c>
      <c r="AS5">
        <v>17</v>
      </c>
      <c r="AT5">
        <f t="shared" si="11"/>
        <v>6</v>
      </c>
      <c r="AU5">
        <f t="shared" si="12"/>
        <v>118.52941176470588</v>
      </c>
      <c r="AW5">
        <v>81</v>
      </c>
      <c r="AX5">
        <v>0</v>
      </c>
      <c r="AY5">
        <v>0</v>
      </c>
      <c r="AZ5">
        <f t="shared" si="13"/>
        <v>81</v>
      </c>
      <c r="BA5">
        <v>160</v>
      </c>
      <c r="BB5">
        <f t="shared" si="14"/>
        <v>241</v>
      </c>
      <c r="BC5">
        <v>4</v>
      </c>
      <c r="BD5">
        <f t="shared" si="15"/>
        <v>7</v>
      </c>
      <c r="BE5">
        <f t="shared" si="16"/>
        <v>60.25</v>
      </c>
      <c r="BG5">
        <v>327</v>
      </c>
      <c r="BH5">
        <v>0</v>
      </c>
      <c r="BI5">
        <v>0</v>
      </c>
      <c r="BJ5">
        <f t="shared" si="17"/>
        <v>327</v>
      </c>
      <c r="BK5">
        <v>0</v>
      </c>
      <c r="BL5">
        <f t="shared" si="18"/>
        <v>327</v>
      </c>
      <c r="BM5">
        <v>3</v>
      </c>
      <c r="BN5">
        <f t="shared" si="19"/>
        <v>5</v>
      </c>
      <c r="BO5">
        <f t="shared" si="20"/>
        <v>109</v>
      </c>
      <c r="BQ5">
        <v>887</v>
      </c>
      <c r="BR5">
        <v>0</v>
      </c>
      <c r="BS5">
        <v>0</v>
      </c>
      <c r="BT5">
        <f t="shared" si="21"/>
        <v>887</v>
      </c>
      <c r="BU5">
        <v>1280</v>
      </c>
      <c r="BV5">
        <f t="shared" si="22"/>
        <v>2167</v>
      </c>
      <c r="BW5">
        <v>18</v>
      </c>
      <c r="BX5">
        <f t="shared" si="23"/>
        <v>5</v>
      </c>
      <c r="BY5">
        <f t="shared" si="24"/>
        <v>120.38888888888889</v>
      </c>
      <c r="CA5">
        <v>1293</v>
      </c>
    </row>
    <row r="6" spans="1:79" ht="17.25" customHeight="1" x14ac:dyDescent="0.3">
      <c r="A6" s="2">
        <v>44534</v>
      </c>
      <c r="B6" t="s">
        <v>32</v>
      </c>
      <c r="C6" t="s">
        <v>33</v>
      </c>
      <c r="D6" t="s">
        <v>27</v>
      </c>
      <c r="F6">
        <v>106</v>
      </c>
      <c r="G6">
        <v>0</v>
      </c>
      <c r="H6">
        <v>0</v>
      </c>
      <c r="I6">
        <v>0</v>
      </c>
      <c r="J6">
        <f t="shared" si="0"/>
        <v>106</v>
      </c>
      <c r="K6">
        <v>0</v>
      </c>
      <c r="L6">
        <f t="shared" si="1"/>
        <v>106</v>
      </c>
      <c r="M6">
        <v>6</v>
      </c>
      <c r="N6">
        <v>1</v>
      </c>
      <c r="O6">
        <f t="shared" si="2"/>
        <v>17.666666666666668</v>
      </c>
      <c r="Q6">
        <v>123</v>
      </c>
      <c r="R6">
        <v>0</v>
      </c>
      <c r="S6">
        <v>0</v>
      </c>
      <c r="T6">
        <v>0</v>
      </c>
      <c r="U6">
        <f t="shared" si="3"/>
        <v>123</v>
      </c>
      <c r="V6">
        <v>0</v>
      </c>
      <c r="W6">
        <f t="shared" si="4"/>
        <v>123</v>
      </c>
      <c r="X6">
        <v>2</v>
      </c>
      <c r="Y6">
        <v>2</v>
      </c>
      <c r="Z6">
        <f t="shared" si="5"/>
        <v>61.5</v>
      </c>
      <c r="AB6">
        <v>422</v>
      </c>
      <c r="AC6">
        <v>0</v>
      </c>
      <c r="AD6">
        <v>0</v>
      </c>
      <c r="AE6">
        <v>0</v>
      </c>
      <c r="AF6">
        <f t="shared" si="6"/>
        <v>422</v>
      </c>
      <c r="AG6">
        <v>0</v>
      </c>
      <c r="AH6">
        <f t="shared" si="7"/>
        <v>422</v>
      </c>
      <c r="AI6">
        <v>3</v>
      </c>
      <c r="AJ6">
        <f t="shared" si="8"/>
        <v>6</v>
      </c>
      <c r="AK6">
        <f t="shared" si="25"/>
        <v>140.66666666666666</v>
      </c>
      <c r="AM6">
        <v>455</v>
      </c>
      <c r="AN6">
        <v>25</v>
      </c>
      <c r="AO6">
        <v>0</v>
      </c>
      <c r="AP6">
        <f t="shared" si="9"/>
        <v>480</v>
      </c>
      <c r="AQ6">
        <v>0</v>
      </c>
      <c r="AR6">
        <f t="shared" si="10"/>
        <v>480</v>
      </c>
      <c r="AS6">
        <v>1</v>
      </c>
      <c r="AT6">
        <f t="shared" si="11"/>
        <v>6</v>
      </c>
      <c r="AU6">
        <f t="shared" si="12"/>
        <v>480</v>
      </c>
      <c r="AW6">
        <v>231</v>
      </c>
      <c r="AX6">
        <v>0</v>
      </c>
      <c r="AY6">
        <v>0</v>
      </c>
      <c r="AZ6">
        <f t="shared" si="13"/>
        <v>231</v>
      </c>
      <c r="BA6">
        <v>0</v>
      </c>
      <c r="BB6">
        <f t="shared" si="14"/>
        <v>231</v>
      </c>
      <c r="BC6">
        <v>1</v>
      </c>
      <c r="BD6">
        <f t="shared" si="15"/>
        <v>7</v>
      </c>
      <c r="BE6">
        <f t="shared" si="16"/>
        <v>231</v>
      </c>
      <c r="BG6">
        <v>83</v>
      </c>
      <c r="BH6">
        <v>5</v>
      </c>
      <c r="BI6">
        <v>0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220</v>
      </c>
      <c r="BR6">
        <v>0</v>
      </c>
      <c r="BS6">
        <v>0</v>
      </c>
      <c r="BT6">
        <f t="shared" si="21"/>
        <v>220</v>
      </c>
      <c r="BU6">
        <v>160</v>
      </c>
      <c r="BV6">
        <f t="shared" si="22"/>
        <v>380</v>
      </c>
      <c r="BW6">
        <v>2</v>
      </c>
      <c r="BX6">
        <f t="shared" si="23"/>
        <v>5</v>
      </c>
      <c r="BY6">
        <f t="shared" si="24"/>
        <v>190</v>
      </c>
      <c r="CA6">
        <v>3076</v>
      </c>
    </row>
    <row r="7" spans="1:79" ht="15.75" customHeight="1" x14ac:dyDescent="0.3">
      <c r="A7" s="2">
        <v>44534</v>
      </c>
      <c r="B7" t="s">
        <v>34</v>
      </c>
      <c r="C7" t="s">
        <v>35</v>
      </c>
      <c r="D7" t="s">
        <v>27</v>
      </c>
      <c r="F7">
        <v>90</v>
      </c>
      <c r="G7">
        <v>0</v>
      </c>
      <c r="H7">
        <v>0</v>
      </c>
      <c r="I7">
        <v>0</v>
      </c>
      <c r="J7">
        <f t="shared" si="0"/>
        <v>90</v>
      </c>
      <c r="K7">
        <v>0</v>
      </c>
      <c r="L7">
        <f t="shared" si="1"/>
        <v>90</v>
      </c>
      <c r="M7">
        <v>8</v>
      </c>
      <c r="N7">
        <v>1</v>
      </c>
      <c r="O7">
        <f t="shared" si="2"/>
        <v>11.25</v>
      </c>
      <c r="Q7">
        <v>100</v>
      </c>
      <c r="R7">
        <v>0</v>
      </c>
      <c r="S7">
        <v>0</v>
      </c>
      <c r="T7">
        <v>0</v>
      </c>
      <c r="U7">
        <f t="shared" si="3"/>
        <v>100</v>
      </c>
      <c r="V7">
        <v>0</v>
      </c>
      <c r="W7">
        <f t="shared" si="4"/>
        <v>100</v>
      </c>
      <c r="X7">
        <v>2</v>
      </c>
      <c r="Y7">
        <v>2</v>
      </c>
      <c r="Z7">
        <f t="shared" si="5"/>
        <v>50</v>
      </c>
      <c r="AB7">
        <v>425</v>
      </c>
      <c r="AC7">
        <v>0</v>
      </c>
      <c r="AD7">
        <v>0</v>
      </c>
      <c r="AE7">
        <v>0</v>
      </c>
      <c r="AF7">
        <f t="shared" si="6"/>
        <v>425</v>
      </c>
      <c r="AG7">
        <v>0</v>
      </c>
      <c r="AH7">
        <f t="shared" si="7"/>
        <v>425</v>
      </c>
      <c r="AI7">
        <v>2</v>
      </c>
      <c r="AJ7">
        <f t="shared" si="8"/>
        <v>6</v>
      </c>
      <c r="AK7">
        <f t="shared" si="25"/>
        <v>212.5</v>
      </c>
      <c r="AM7">
        <v>500</v>
      </c>
      <c r="AN7">
        <v>0</v>
      </c>
      <c r="AO7">
        <v>0</v>
      </c>
      <c r="AP7">
        <f t="shared" si="9"/>
        <v>500</v>
      </c>
      <c r="AQ7">
        <v>0</v>
      </c>
      <c r="AR7">
        <f t="shared" si="10"/>
        <v>500</v>
      </c>
      <c r="AS7">
        <v>4</v>
      </c>
      <c r="AT7">
        <f t="shared" si="11"/>
        <v>6</v>
      </c>
      <c r="AU7">
        <f t="shared" si="12"/>
        <v>125</v>
      </c>
      <c r="AW7">
        <v>576</v>
      </c>
      <c r="AX7">
        <v>18</v>
      </c>
      <c r="AY7">
        <v>0</v>
      </c>
      <c r="AZ7">
        <f t="shared" si="13"/>
        <v>594</v>
      </c>
      <c r="BA7">
        <v>0</v>
      </c>
      <c r="BB7">
        <f t="shared" si="14"/>
        <v>594</v>
      </c>
      <c r="BC7">
        <v>1</v>
      </c>
      <c r="BD7">
        <f t="shared" si="15"/>
        <v>7</v>
      </c>
      <c r="BE7">
        <f t="shared" si="16"/>
        <v>594</v>
      </c>
      <c r="BG7">
        <v>65</v>
      </c>
      <c r="BH7">
        <v>162</v>
      </c>
      <c r="BI7">
        <v>-60</v>
      </c>
      <c r="BJ7">
        <f t="shared" si="17"/>
        <v>167</v>
      </c>
      <c r="BK7">
        <v>0</v>
      </c>
      <c r="BL7">
        <f t="shared" si="18"/>
        <v>167</v>
      </c>
      <c r="BM7">
        <v>1</v>
      </c>
      <c r="BN7">
        <f t="shared" si="19"/>
        <v>5</v>
      </c>
      <c r="BO7">
        <f t="shared" si="20"/>
        <v>167</v>
      </c>
      <c r="BQ7">
        <v>372</v>
      </c>
      <c r="BR7">
        <v>0</v>
      </c>
      <c r="BS7">
        <v>0</v>
      </c>
      <c r="BT7">
        <f t="shared" si="21"/>
        <v>372</v>
      </c>
      <c r="BU7">
        <v>0</v>
      </c>
      <c r="BV7">
        <f t="shared" si="22"/>
        <v>372</v>
      </c>
      <c r="BW7">
        <v>3</v>
      </c>
      <c r="BX7">
        <f t="shared" si="23"/>
        <v>5</v>
      </c>
      <c r="BY7">
        <f t="shared" si="24"/>
        <v>124</v>
      </c>
      <c r="CA7">
        <v>1503</v>
      </c>
    </row>
    <row r="8" spans="1:79" ht="17.25" customHeight="1" x14ac:dyDescent="0.3">
      <c r="A8" s="2">
        <v>44534</v>
      </c>
      <c r="B8" t="s">
        <v>36</v>
      </c>
      <c r="C8" t="s">
        <v>37</v>
      </c>
      <c r="D8" t="s">
        <v>27</v>
      </c>
      <c r="F8">
        <v>87</v>
      </c>
      <c r="G8">
        <v>160</v>
      </c>
      <c r="H8">
        <v>0</v>
      </c>
      <c r="I8">
        <v>0</v>
      </c>
      <c r="J8">
        <f t="shared" si="0"/>
        <v>247</v>
      </c>
      <c r="K8">
        <v>160</v>
      </c>
      <c r="L8">
        <f t="shared" si="1"/>
        <v>407</v>
      </c>
      <c r="M8">
        <v>10</v>
      </c>
      <c r="N8">
        <v>1</v>
      </c>
      <c r="O8">
        <f t="shared" si="2"/>
        <v>40.700000000000003</v>
      </c>
      <c r="Q8">
        <v>380</v>
      </c>
      <c r="R8">
        <v>0</v>
      </c>
      <c r="S8">
        <v>0</v>
      </c>
      <c r="T8">
        <v>0</v>
      </c>
      <c r="U8">
        <f t="shared" si="3"/>
        <v>380</v>
      </c>
      <c r="V8">
        <v>0</v>
      </c>
      <c r="W8">
        <f t="shared" si="4"/>
        <v>380</v>
      </c>
      <c r="X8">
        <v>2</v>
      </c>
      <c r="Y8">
        <v>2</v>
      </c>
      <c r="Z8">
        <f t="shared" si="5"/>
        <v>190</v>
      </c>
      <c r="AB8">
        <v>346</v>
      </c>
      <c r="AC8">
        <v>0</v>
      </c>
      <c r="AD8">
        <v>0</v>
      </c>
      <c r="AE8">
        <v>0</v>
      </c>
      <c r="AF8">
        <f t="shared" si="6"/>
        <v>346</v>
      </c>
      <c r="AG8">
        <v>1680</v>
      </c>
      <c r="AH8">
        <f t="shared" si="7"/>
        <v>2026</v>
      </c>
      <c r="AI8">
        <v>27</v>
      </c>
      <c r="AJ8">
        <f t="shared" si="8"/>
        <v>6</v>
      </c>
      <c r="AK8">
        <f t="shared" si="25"/>
        <v>75.037037037037038</v>
      </c>
      <c r="AM8">
        <v>768</v>
      </c>
      <c r="AN8">
        <v>480</v>
      </c>
      <c r="AO8">
        <v>0</v>
      </c>
      <c r="AP8">
        <f t="shared" si="9"/>
        <v>1248</v>
      </c>
      <c r="AQ8">
        <v>0</v>
      </c>
      <c r="AR8">
        <f t="shared" si="10"/>
        <v>1248</v>
      </c>
      <c r="AS8">
        <v>4</v>
      </c>
      <c r="AT8">
        <f t="shared" si="11"/>
        <v>6</v>
      </c>
      <c r="AU8">
        <f t="shared" si="12"/>
        <v>312</v>
      </c>
      <c r="AW8">
        <v>290</v>
      </c>
      <c r="AX8">
        <v>0</v>
      </c>
      <c r="AY8">
        <v>0</v>
      </c>
      <c r="AZ8">
        <f t="shared" si="13"/>
        <v>290</v>
      </c>
      <c r="BA8">
        <v>0</v>
      </c>
      <c r="BB8">
        <f t="shared" si="14"/>
        <v>290</v>
      </c>
      <c r="BC8">
        <v>4</v>
      </c>
      <c r="BD8">
        <f t="shared" si="15"/>
        <v>7</v>
      </c>
      <c r="BE8">
        <f t="shared" si="16"/>
        <v>72.5</v>
      </c>
      <c r="BG8">
        <v>148</v>
      </c>
      <c r="BH8">
        <v>330</v>
      </c>
      <c r="BI8">
        <v>0</v>
      </c>
      <c r="BJ8">
        <f t="shared" si="17"/>
        <v>478</v>
      </c>
      <c r="BK8">
        <v>0</v>
      </c>
      <c r="BL8">
        <f t="shared" si="18"/>
        <v>478</v>
      </c>
      <c r="BM8">
        <v>1</v>
      </c>
      <c r="BN8">
        <f t="shared" si="19"/>
        <v>5</v>
      </c>
      <c r="BO8">
        <f t="shared" si="20"/>
        <v>478</v>
      </c>
      <c r="BQ8">
        <v>1192</v>
      </c>
      <c r="BR8">
        <v>480</v>
      </c>
      <c r="BS8">
        <v>0</v>
      </c>
      <c r="BT8">
        <f t="shared" si="21"/>
        <v>1672</v>
      </c>
      <c r="BU8">
        <v>640</v>
      </c>
      <c r="BV8">
        <f t="shared" si="22"/>
        <v>2312</v>
      </c>
      <c r="BW8">
        <v>45</v>
      </c>
      <c r="BX8">
        <f t="shared" si="23"/>
        <v>5</v>
      </c>
      <c r="BY8">
        <f t="shared" si="24"/>
        <v>51.37777777777778</v>
      </c>
      <c r="CA8">
        <v>8282</v>
      </c>
    </row>
    <row r="9" spans="1:79" ht="17.25" customHeight="1" x14ac:dyDescent="0.3">
      <c r="A9" s="2">
        <v>44534</v>
      </c>
      <c r="B9" t="s">
        <v>38</v>
      </c>
      <c r="C9" t="s">
        <v>39</v>
      </c>
      <c r="D9" t="s">
        <v>27</v>
      </c>
      <c r="F9">
        <v>377</v>
      </c>
      <c r="G9">
        <v>139</v>
      </c>
      <c r="H9">
        <v>0</v>
      </c>
      <c r="I9">
        <v>0</v>
      </c>
      <c r="J9">
        <f t="shared" si="0"/>
        <v>516</v>
      </c>
      <c r="K9">
        <v>1000</v>
      </c>
      <c r="L9">
        <f t="shared" si="1"/>
        <v>1516</v>
      </c>
      <c r="M9">
        <v>9</v>
      </c>
      <c r="N9">
        <v>1</v>
      </c>
      <c r="O9">
        <f t="shared" si="2"/>
        <v>168.44444444444446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419</v>
      </c>
      <c r="AC9">
        <v>0</v>
      </c>
      <c r="AD9">
        <v>0</v>
      </c>
      <c r="AE9">
        <v>0</v>
      </c>
      <c r="AF9">
        <f t="shared" si="6"/>
        <v>419</v>
      </c>
      <c r="AG9">
        <v>0</v>
      </c>
      <c r="AH9">
        <f t="shared" si="7"/>
        <v>419</v>
      </c>
      <c r="AI9">
        <v>1</v>
      </c>
      <c r="AJ9">
        <f t="shared" si="8"/>
        <v>6</v>
      </c>
      <c r="AK9">
        <f t="shared" si="25"/>
        <v>419</v>
      </c>
      <c r="AM9">
        <v>303</v>
      </c>
      <c r="AN9">
        <v>0</v>
      </c>
      <c r="AO9">
        <v>0</v>
      </c>
      <c r="AP9">
        <f t="shared" si="9"/>
        <v>303</v>
      </c>
      <c r="AQ9">
        <v>0</v>
      </c>
      <c r="AR9">
        <f t="shared" si="10"/>
        <v>303</v>
      </c>
      <c r="AS9">
        <v>1</v>
      </c>
      <c r="AT9">
        <f t="shared" si="11"/>
        <v>6</v>
      </c>
      <c r="AU9">
        <f t="shared" si="12"/>
        <v>303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9070</v>
      </c>
    </row>
    <row r="10" spans="1:79" ht="17.25" customHeight="1" x14ac:dyDescent="0.3">
      <c r="A10" s="2">
        <v>44534</v>
      </c>
      <c r="B10" t="s">
        <v>40</v>
      </c>
      <c r="C10" t="s">
        <v>41</v>
      </c>
      <c r="D10" t="s">
        <v>27</v>
      </c>
      <c r="F10">
        <v>261</v>
      </c>
      <c r="G10">
        <v>97</v>
      </c>
      <c r="H10">
        <v>0</v>
      </c>
      <c r="I10">
        <v>0</v>
      </c>
      <c r="J10">
        <f t="shared" si="0"/>
        <v>358</v>
      </c>
      <c r="K10">
        <v>0</v>
      </c>
      <c r="L10">
        <f t="shared" si="1"/>
        <v>358</v>
      </c>
      <c r="M10">
        <v>33</v>
      </c>
      <c r="N10">
        <v>1</v>
      </c>
      <c r="O10">
        <v>360</v>
      </c>
      <c r="Q10">
        <v>68</v>
      </c>
      <c r="R10">
        <v>430</v>
      </c>
      <c r="S10">
        <v>0</v>
      </c>
      <c r="T10">
        <v>0</v>
      </c>
      <c r="U10">
        <f t="shared" si="3"/>
        <v>498</v>
      </c>
      <c r="V10">
        <v>0</v>
      </c>
      <c r="W10">
        <f t="shared" si="4"/>
        <v>498</v>
      </c>
      <c r="X10">
        <v>5</v>
      </c>
      <c r="Y10">
        <v>2</v>
      </c>
      <c r="Z10">
        <f t="shared" si="5"/>
        <v>99.6</v>
      </c>
      <c r="AB10">
        <v>1092</v>
      </c>
      <c r="AC10">
        <v>0</v>
      </c>
      <c r="AD10">
        <v>0</v>
      </c>
      <c r="AE10">
        <v>0</v>
      </c>
      <c r="AF10">
        <f t="shared" si="6"/>
        <v>1092</v>
      </c>
      <c r="AG10">
        <v>0</v>
      </c>
      <c r="AH10">
        <f t="shared" si="7"/>
        <v>1092</v>
      </c>
      <c r="AI10">
        <v>5</v>
      </c>
      <c r="AJ10">
        <f t="shared" si="8"/>
        <v>6</v>
      </c>
      <c r="AK10">
        <f t="shared" si="25"/>
        <v>218.4</v>
      </c>
      <c r="AM10">
        <v>709</v>
      </c>
      <c r="AN10">
        <v>1760</v>
      </c>
      <c r="AO10">
        <v>0</v>
      </c>
      <c r="AP10">
        <f t="shared" si="9"/>
        <v>2469</v>
      </c>
      <c r="AQ10">
        <v>0</v>
      </c>
      <c r="AR10">
        <f t="shared" si="10"/>
        <v>2469</v>
      </c>
      <c r="AS10">
        <v>11</v>
      </c>
      <c r="AT10">
        <f t="shared" si="11"/>
        <v>6</v>
      </c>
      <c r="AU10">
        <f t="shared" si="12"/>
        <v>224.45454545454547</v>
      </c>
      <c r="AW10">
        <v>130</v>
      </c>
      <c r="AX10">
        <v>450</v>
      </c>
      <c r="AY10">
        <v>0</v>
      </c>
      <c r="AZ10">
        <f t="shared" si="13"/>
        <v>580</v>
      </c>
      <c r="BA10">
        <v>0</v>
      </c>
      <c r="BB10">
        <f t="shared" si="14"/>
        <v>580</v>
      </c>
      <c r="BC10">
        <v>4</v>
      </c>
      <c r="BD10">
        <f t="shared" si="15"/>
        <v>7</v>
      </c>
      <c r="BE10">
        <f t="shared" si="16"/>
        <v>145</v>
      </c>
      <c r="BG10">
        <v>91</v>
      </c>
      <c r="BH10">
        <v>4082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639</v>
      </c>
      <c r="BR10">
        <v>341</v>
      </c>
      <c r="BS10">
        <v>0</v>
      </c>
      <c r="BT10">
        <f t="shared" si="21"/>
        <v>980</v>
      </c>
      <c r="BU10">
        <v>0</v>
      </c>
      <c r="BV10">
        <f t="shared" si="22"/>
        <v>980</v>
      </c>
      <c r="BW10">
        <v>2</v>
      </c>
      <c r="BX10">
        <f t="shared" si="23"/>
        <v>5</v>
      </c>
      <c r="BY10">
        <f t="shared" si="24"/>
        <v>490</v>
      </c>
      <c r="CA10">
        <v>3563</v>
      </c>
    </row>
    <row r="11" spans="1:79" ht="17.25" customHeight="1" x14ac:dyDescent="0.3">
      <c r="A11" s="2">
        <v>44534</v>
      </c>
      <c r="B11" t="s">
        <v>42</v>
      </c>
      <c r="C11" t="s">
        <v>43</v>
      </c>
      <c r="D11" t="s">
        <v>27</v>
      </c>
      <c r="F11">
        <v>604</v>
      </c>
      <c r="G11">
        <v>586</v>
      </c>
      <c r="H11">
        <v>0</v>
      </c>
      <c r="I11">
        <v>0</v>
      </c>
      <c r="J11">
        <f t="shared" si="0"/>
        <v>1190</v>
      </c>
      <c r="K11">
        <v>306</v>
      </c>
      <c r="L11">
        <f t="shared" si="1"/>
        <v>1496</v>
      </c>
      <c r="M11">
        <v>51</v>
      </c>
      <c r="N11">
        <v>1</v>
      </c>
      <c r="O11">
        <f t="shared" si="2"/>
        <v>29.333333333333332</v>
      </c>
      <c r="Q11">
        <v>183</v>
      </c>
      <c r="R11">
        <v>524</v>
      </c>
      <c r="S11">
        <v>0</v>
      </c>
      <c r="T11">
        <v>0</v>
      </c>
      <c r="U11">
        <f t="shared" si="3"/>
        <v>707</v>
      </c>
      <c r="V11">
        <v>0</v>
      </c>
      <c r="W11">
        <f t="shared" si="4"/>
        <v>707</v>
      </c>
      <c r="X11">
        <v>8</v>
      </c>
      <c r="Y11">
        <v>2</v>
      </c>
      <c r="Z11">
        <f t="shared" si="5"/>
        <v>88.375</v>
      </c>
      <c r="AB11">
        <v>3994</v>
      </c>
      <c r="AC11">
        <v>3060</v>
      </c>
      <c r="AD11">
        <v>0</v>
      </c>
      <c r="AE11">
        <v>0</v>
      </c>
      <c r="AF11">
        <f t="shared" si="6"/>
        <v>7054</v>
      </c>
      <c r="AG11">
        <v>0</v>
      </c>
      <c r="AH11">
        <f t="shared" si="7"/>
        <v>7054</v>
      </c>
      <c r="AI11">
        <v>5</v>
      </c>
      <c r="AJ11">
        <f t="shared" si="8"/>
        <v>6</v>
      </c>
      <c r="AK11">
        <f t="shared" si="25"/>
        <v>1410.8</v>
      </c>
      <c r="AM11">
        <v>1328</v>
      </c>
      <c r="AN11">
        <v>1124</v>
      </c>
      <c r="AO11">
        <v>0</v>
      </c>
      <c r="AP11">
        <f t="shared" si="9"/>
        <v>2452</v>
      </c>
      <c r="AQ11">
        <v>0</v>
      </c>
      <c r="AR11">
        <f t="shared" si="10"/>
        <v>2452</v>
      </c>
      <c r="AS11">
        <v>7</v>
      </c>
      <c r="AT11">
        <f t="shared" si="11"/>
        <v>6</v>
      </c>
      <c r="AU11">
        <f t="shared" si="12"/>
        <v>350.28571428571428</v>
      </c>
      <c r="AW11">
        <v>193</v>
      </c>
      <c r="AX11">
        <v>200</v>
      </c>
      <c r="AY11">
        <v>0</v>
      </c>
      <c r="AZ11">
        <f t="shared" si="13"/>
        <v>393</v>
      </c>
      <c r="BA11">
        <v>0</v>
      </c>
      <c r="BB11">
        <f t="shared" si="14"/>
        <v>393</v>
      </c>
      <c r="BC11">
        <v>4</v>
      </c>
      <c r="BD11">
        <f t="shared" si="15"/>
        <v>7</v>
      </c>
      <c r="BE11">
        <f t="shared" si="16"/>
        <v>98.25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913</v>
      </c>
      <c r="BR11">
        <v>746</v>
      </c>
      <c r="BS11">
        <v>0</v>
      </c>
      <c r="BT11">
        <f t="shared" si="21"/>
        <v>1659</v>
      </c>
      <c r="BU11">
        <v>0</v>
      </c>
      <c r="BV11">
        <f t="shared" si="22"/>
        <v>1659</v>
      </c>
      <c r="BW11">
        <v>11</v>
      </c>
      <c r="BX11">
        <f t="shared" si="23"/>
        <v>5</v>
      </c>
      <c r="BY11">
        <f t="shared" si="24"/>
        <v>150.81818181818181</v>
      </c>
      <c r="CA11">
        <v>9604</v>
      </c>
    </row>
    <row r="12" spans="1:79" ht="17.25" customHeight="1" x14ac:dyDescent="0.3">
      <c r="A12" s="2">
        <v>44534</v>
      </c>
      <c r="B12" t="s">
        <v>44</v>
      </c>
      <c r="C12" t="s">
        <v>45</v>
      </c>
      <c r="D12" t="s">
        <v>27</v>
      </c>
      <c r="F12">
        <v>239</v>
      </c>
      <c r="G12">
        <v>0</v>
      </c>
      <c r="H12">
        <v>0</v>
      </c>
      <c r="I12">
        <v>-15</v>
      </c>
      <c r="J12">
        <f t="shared" si="0"/>
        <v>224</v>
      </c>
      <c r="K12">
        <v>0</v>
      </c>
      <c r="L12">
        <f t="shared" si="1"/>
        <v>224</v>
      </c>
      <c r="M12">
        <v>15</v>
      </c>
      <c r="N12">
        <v>1</v>
      </c>
      <c r="O12">
        <f t="shared" si="2"/>
        <v>14.933333333333334</v>
      </c>
      <c r="Q12">
        <v>364</v>
      </c>
      <c r="R12">
        <v>0</v>
      </c>
      <c r="S12">
        <v>0</v>
      </c>
      <c r="T12">
        <v>0</v>
      </c>
      <c r="U12">
        <f t="shared" si="3"/>
        <v>364</v>
      </c>
      <c r="V12">
        <v>0</v>
      </c>
      <c r="W12">
        <f t="shared" si="4"/>
        <v>364</v>
      </c>
      <c r="X12">
        <v>6</v>
      </c>
      <c r="Y12">
        <v>2</v>
      </c>
      <c r="Z12">
        <f t="shared" si="5"/>
        <v>60.666666666666664</v>
      </c>
      <c r="AB12">
        <v>2063</v>
      </c>
      <c r="AC12">
        <v>0</v>
      </c>
      <c r="AD12">
        <v>0</v>
      </c>
      <c r="AE12">
        <v>0</v>
      </c>
      <c r="AF12">
        <f t="shared" si="6"/>
        <v>2063</v>
      </c>
      <c r="AG12">
        <v>0</v>
      </c>
      <c r="AH12">
        <f t="shared" si="7"/>
        <v>2063</v>
      </c>
      <c r="AI12">
        <v>5</v>
      </c>
      <c r="AJ12">
        <f t="shared" si="8"/>
        <v>6</v>
      </c>
      <c r="AK12">
        <f t="shared" si="25"/>
        <v>412.6</v>
      </c>
      <c r="AM12">
        <v>2692</v>
      </c>
      <c r="AN12">
        <v>202</v>
      </c>
      <c r="AO12">
        <v>0</v>
      </c>
      <c r="AP12">
        <f t="shared" si="9"/>
        <v>2894</v>
      </c>
      <c r="AQ12">
        <v>0</v>
      </c>
      <c r="AR12">
        <f t="shared" si="10"/>
        <v>2894</v>
      </c>
      <c r="AS12">
        <v>5</v>
      </c>
      <c r="AT12">
        <f t="shared" si="11"/>
        <v>6</v>
      </c>
      <c r="AU12">
        <f t="shared" si="12"/>
        <v>578.79999999999995</v>
      </c>
      <c r="AW12">
        <v>246</v>
      </c>
      <c r="AX12">
        <v>58</v>
      </c>
      <c r="AY12">
        <v>0</v>
      </c>
      <c r="AZ12">
        <f t="shared" si="13"/>
        <v>304</v>
      </c>
      <c r="BA12">
        <v>0</v>
      </c>
      <c r="BB12">
        <f t="shared" si="14"/>
        <v>304</v>
      </c>
      <c r="BC12">
        <v>3</v>
      </c>
      <c r="BD12">
        <f t="shared" si="15"/>
        <v>7</v>
      </c>
      <c r="BE12">
        <f t="shared" si="16"/>
        <v>101.33333333333333</v>
      </c>
      <c r="BG12">
        <v>169</v>
      </c>
      <c r="BH12">
        <v>983</v>
      </c>
      <c r="BI12">
        <v>0</v>
      </c>
      <c r="BJ12">
        <f t="shared" si="17"/>
        <v>1152</v>
      </c>
      <c r="BK12">
        <v>0</v>
      </c>
      <c r="BL12">
        <f t="shared" si="18"/>
        <v>1152</v>
      </c>
      <c r="BM12">
        <v>4</v>
      </c>
      <c r="BN12">
        <f t="shared" si="19"/>
        <v>5</v>
      </c>
      <c r="BO12">
        <f t="shared" si="20"/>
        <v>288</v>
      </c>
      <c r="BQ12">
        <v>535</v>
      </c>
      <c r="BR12">
        <v>0</v>
      </c>
      <c r="BS12">
        <v>0</v>
      </c>
      <c r="BT12">
        <f t="shared" si="21"/>
        <v>535</v>
      </c>
      <c r="BU12">
        <v>204</v>
      </c>
      <c r="BV12">
        <f t="shared" si="22"/>
        <v>739</v>
      </c>
      <c r="BW12">
        <v>7</v>
      </c>
      <c r="BX12">
        <f t="shared" si="23"/>
        <v>5</v>
      </c>
      <c r="BY12">
        <f t="shared" si="24"/>
        <v>105.57142857142857</v>
      </c>
      <c r="CA12">
        <v>8271</v>
      </c>
    </row>
    <row r="13" spans="1:79" ht="17.25" customHeight="1" x14ac:dyDescent="0.3">
      <c r="A13" s="2">
        <v>44534</v>
      </c>
      <c r="B13" t="s">
        <v>46</v>
      </c>
      <c r="C13" t="s">
        <v>47</v>
      </c>
      <c r="D13" t="s">
        <v>27</v>
      </c>
      <c r="F13">
        <v>135</v>
      </c>
      <c r="G13">
        <v>0</v>
      </c>
      <c r="H13">
        <v>0</v>
      </c>
      <c r="I13">
        <v>0</v>
      </c>
      <c r="J13">
        <f t="shared" si="0"/>
        <v>135</v>
      </c>
      <c r="K13">
        <v>0</v>
      </c>
      <c r="L13">
        <f t="shared" si="1"/>
        <v>135</v>
      </c>
      <c r="M13">
        <v>3</v>
      </c>
      <c r="N13">
        <v>1</v>
      </c>
      <c r="O13">
        <f t="shared" si="2"/>
        <v>45</v>
      </c>
      <c r="Q13">
        <v>247</v>
      </c>
      <c r="R13">
        <v>0</v>
      </c>
      <c r="S13">
        <v>0</v>
      </c>
      <c r="T13">
        <v>0</v>
      </c>
      <c r="U13">
        <f t="shared" si="3"/>
        <v>247</v>
      </c>
      <c r="V13">
        <v>0</v>
      </c>
      <c r="W13">
        <f t="shared" si="4"/>
        <v>247</v>
      </c>
      <c r="X13">
        <v>0</v>
      </c>
      <c r="Y13">
        <v>2</v>
      </c>
      <c r="Z13">
        <f t="shared" si="5"/>
        <v>0</v>
      </c>
      <c r="AB13">
        <v>2475</v>
      </c>
      <c r="AC13">
        <v>0</v>
      </c>
      <c r="AD13">
        <v>0</v>
      </c>
      <c r="AE13">
        <v>0</v>
      </c>
      <c r="AF13">
        <f t="shared" si="6"/>
        <v>2475</v>
      </c>
      <c r="AG13">
        <v>3200</v>
      </c>
      <c r="AH13">
        <f t="shared" si="7"/>
        <v>5675</v>
      </c>
      <c r="AI13">
        <v>51</v>
      </c>
      <c r="AJ13">
        <f t="shared" si="8"/>
        <v>6</v>
      </c>
      <c r="AK13">
        <f t="shared" si="25"/>
        <v>111.27450980392157</v>
      </c>
      <c r="AM13">
        <v>514</v>
      </c>
      <c r="AN13">
        <v>340</v>
      </c>
      <c r="AO13">
        <v>0</v>
      </c>
      <c r="AP13">
        <f t="shared" si="9"/>
        <v>854</v>
      </c>
      <c r="AQ13">
        <v>0</v>
      </c>
      <c r="AR13">
        <f t="shared" si="10"/>
        <v>854</v>
      </c>
      <c r="AS13">
        <v>15</v>
      </c>
      <c r="AT13">
        <f t="shared" si="11"/>
        <v>6</v>
      </c>
      <c r="AU13">
        <f t="shared" si="12"/>
        <v>56.93333333333333</v>
      </c>
      <c r="AW13">
        <v>247</v>
      </c>
      <c r="AX13">
        <v>490</v>
      </c>
      <c r="AY13">
        <v>0</v>
      </c>
      <c r="AZ13">
        <f t="shared" si="13"/>
        <v>737</v>
      </c>
      <c r="BA13">
        <v>0</v>
      </c>
      <c r="BB13">
        <f t="shared" si="14"/>
        <v>737</v>
      </c>
      <c r="BC13">
        <v>7</v>
      </c>
      <c r="BD13">
        <f t="shared" si="15"/>
        <v>7</v>
      </c>
      <c r="BE13">
        <f t="shared" si="16"/>
        <v>105.28571428571429</v>
      </c>
      <c r="BG13">
        <v>78</v>
      </c>
      <c r="BH13">
        <v>3998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1681</v>
      </c>
      <c r="BR13">
        <v>405</v>
      </c>
      <c r="BS13">
        <v>0</v>
      </c>
      <c r="BT13">
        <f t="shared" si="21"/>
        <v>2086</v>
      </c>
      <c r="BU13">
        <v>1600</v>
      </c>
      <c r="BV13">
        <f t="shared" si="22"/>
        <v>3686</v>
      </c>
      <c r="BW13">
        <v>13</v>
      </c>
      <c r="BX13">
        <f t="shared" si="23"/>
        <v>5</v>
      </c>
      <c r="BY13">
        <f t="shared" si="24"/>
        <v>283.53846153846155</v>
      </c>
      <c r="CA13">
        <v>12505</v>
      </c>
    </row>
    <row r="14" spans="1:79" ht="18" customHeight="1" x14ac:dyDescent="0.3">
      <c r="A14" s="2">
        <v>44534</v>
      </c>
      <c r="B14" t="s">
        <v>48</v>
      </c>
      <c r="C14" t="s">
        <v>49</v>
      </c>
      <c r="D14" t="s">
        <v>27</v>
      </c>
      <c r="F14">
        <v>155</v>
      </c>
      <c r="G14">
        <v>0</v>
      </c>
      <c r="H14">
        <v>0</v>
      </c>
      <c r="I14">
        <v>0</v>
      </c>
      <c r="J14">
        <f t="shared" si="0"/>
        <v>155</v>
      </c>
      <c r="K14">
        <v>0</v>
      </c>
      <c r="L14">
        <f t="shared" si="1"/>
        <v>155</v>
      </c>
      <c r="M14">
        <v>5</v>
      </c>
      <c r="N14">
        <v>1</v>
      </c>
      <c r="O14">
        <f t="shared" si="2"/>
        <v>31</v>
      </c>
      <c r="Q14">
        <v>156</v>
      </c>
      <c r="R14">
        <v>0</v>
      </c>
      <c r="S14">
        <v>0</v>
      </c>
      <c r="T14">
        <v>0</v>
      </c>
      <c r="U14">
        <f t="shared" si="3"/>
        <v>156</v>
      </c>
      <c r="V14">
        <v>0</v>
      </c>
      <c r="W14">
        <f t="shared" si="4"/>
        <v>156</v>
      </c>
      <c r="X14">
        <v>1</v>
      </c>
      <c r="Y14">
        <v>2</v>
      </c>
      <c r="Z14">
        <f t="shared" si="5"/>
        <v>156</v>
      </c>
      <c r="AB14">
        <v>553</v>
      </c>
      <c r="AC14">
        <v>0</v>
      </c>
      <c r="AD14">
        <v>0</v>
      </c>
      <c r="AE14">
        <v>0</v>
      </c>
      <c r="AF14">
        <f t="shared" si="6"/>
        <v>553</v>
      </c>
      <c r="AG14">
        <v>0</v>
      </c>
      <c r="AH14">
        <f t="shared" si="7"/>
        <v>553</v>
      </c>
      <c r="AI14">
        <v>7</v>
      </c>
      <c r="AJ14">
        <f t="shared" si="8"/>
        <v>6</v>
      </c>
      <c r="AK14">
        <f>IFERROR(AH14/AI14,0)</f>
        <v>79</v>
      </c>
      <c r="AM14">
        <v>876</v>
      </c>
      <c r="AN14">
        <v>230</v>
      </c>
      <c r="AO14">
        <v>0</v>
      </c>
      <c r="AP14">
        <f t="shared" si="9"/>
        <v>1106</v>
      </c>
      <c r="AQ14">
        <v>0</v>
      </c>
      <c r="AR14">
        <f t="shared" si="10"/>
        <v>1106</v>
      </c>
      <c r="AS14">
        <v>4</v>
      </c>
      <c r="AT14">
        <f t="shared" si="11"/>
        <v>6</v>
      </c>
      <c r="AU14">
        <f t="shared" si="12"/>
        <v>276.5</v>
      </c>
      <c r="AW14">
        <v>285</v>
      </c>
      <c r="AX14">
        <v>158</v>
      </c>
      <c r="AY14">
        <v>0</v>
      </c>
      <c r="AZ14">
        <f t="shared" si="13"/>
        <v>443</v>
      </c>
      <c r="BA14">
        <v>0</v>
      </c>
      <c r="BB14">
        <f t="shared" si="14"/>
        <v>443</v>
      </c>
      <c r="BC14">
        <v>1</v>
      </c>
      <c r="BD14">
        <f t="shared" si="15"/>
        <v>7</v>
      </c>
      <c r="BE14">
        <f t="shared" si="16"/>
        <v>443</v>
      </c>
      <c r="BG14">
        <v>59</v>
      </c>
      <c r="BH14">
        <v>310</v>
      </c>
      <c r="BI14">
        <v>0</v>
      </c>
      <c r="BJ14">
        <f t="shared" si="17"/>
        <v>369</v>
      </c>
      <c r="BK14">
        <v>0</v>
      </c>
      <c r="BL14">
        <f t="shared" si="18"/>
        <v>369</v>
      </c>
      <c r="BM14">
        <v>1</v>
      </c>
      <c r="BN14">
        <f t="shared" si="19"/>
        <v>5</v>
      </c>
      <c r="BO14">
        <f t="shared" si="20"/>
        <v>369</v>
      </c>
      <c r="BQ14">
        <v>502</v>
      </c>
      <c r="BR14">
        <v>39</v>
      </c>
      <c r="BS14">
        <v>0</v>
      </c>
      <c r="BT14">
        <f t="shared" si="21"/>
        <v>541</v>
      </c>
      <c r="BU14">
        <v>640</v>
      </c>
      <c r="BV14">
        <f t="shared" si="22"/>
        <v>1181</v>
      </c>
      <c r="BW14">
        <v>4</v>
      </c>
      <c r="BX14">
        <f t="shared" si="23"/>
        <v>5</v>
      </c>
      <c r="BY14">
        <f t="shared" si="24"/>
        <v>295.25</v>
      </c>
      <c r="CA14">
        <v>5408</v>
      </c>
    </row>
    <row r="15" spans="1:79" ht="17.25" customHeight="1" x14ac:dyDescent="0.3">
      <c r="A15" s="2">
        <v>44534</v>
      </c>
      <c r="B15" t="s">
        <v>50</v>
      </c>
      <c r="C15" t="s">
        <v>51</v>
      </c>
      <c r="D15" t="s">
        <v>27</v>
      </c>
      <c r="F15">
        <v>170</v>
      </c>
      <c r="G15">
        <v>0</v>
      </c>
      <c r="H15">
        <v>0</v>
      </c>
      <c r="I15">
        <v>0</v>
      </c>
      <c r="J15">
        <f t="shared" si="0"/>
        <v>170</v>
      </c>
      <c r="K15">
        <v>0</v>
      </c>
      <c r="L15">
        <f t="shared" si="1"/>
        <v>170</v>
      </c>
      <c r="M15">
        <v>5</v>
      </c>
      <c r="N15">
        <v>1</v>
      </c>
      <c r="O15">
        <f t="shared" si="2"/>
        <v>34</v>
      </c>
      <c r="Q15">
        <v>223</v>
      </c>
      <c r="R15">
        <v>0</v>
      </c>
      <c r="S15">
        <v>0</v>
      </c>
      <c r="T15">
        <v>0</v>
      </c>
      <c r="U15">
        <f t="shared" si="3"/>
        <v>223</v>
      </c>
      <c r="V15">
        <v>0</v>
      </c>
      <c r="W15">
        <f t="shared" si="4"/>
        <v>223</v>
      </c>
      <c r="X15">
        <v>1</v>
      </c>
      <c r="Y15">
        <v>2</v>
      </c>
      <c r="Z15">
        <f t="shared" si="5"/>
        <v>223</v>
      </c>
      <c r="AB15">
        <v>277</v>
      </c>
      <c r="AC15">
        <v>0</v>
      </c>
      <c r="AD15">
        <v>0</v>
      </c>
      <c r="AE15">
        <v>0</v>
      </c>
      <c r="AF15">
        <f t="shared" si="6"/>
        <v>277</v>
      </c>
      <c r="AG15">
        <v>800</v>
      </c>
      <c r="AH15">
        <f t="shared" si="7"/>
        <v>1077</v>
      </c>
      <c r="AI15">
        <v>8</v>
      </c>
      <c r="AJ15">
        <f t="shared" si="8"/>
        <v>6</v>
      </c>
      <c r="AK15">
        <f t="shared" si="25"/>
        <v>134.625</v>
      </c>
      <c r="AM15">
        <v>967</v>
      </c>
      <c r="AN15">
        <v>130</v>
      </c>
      <c r="AO15">
        <v>0</v>
      </c>
      <c r="AP15">
        <f t="shared" si="9"/>
        <v>1097</v>
      </c>
      <c r="AQ15">
        <v>0</v>
      </c>
      <c r="AR15">
        <f t="shared" si="10"/>
        <v>1097</v>
      </c>
      <c r="AS15">
        <v>17</v>
      </c>
      <c r="AT15">
        <f t="shared" si="11"/>
        <v>6</v>
      </c>
      <c r="AU15">
        <f t="shared" si="12"/>
        <v>64.529411764705884</v>
      </c>
      <c r="AW15">
        <v>221</v>
      </c>
      <c r="AX15">
        <v>0</v>
      </c>
      <c r="AY15">
        <v>0</v>
      </c>
      <c r="AZ15">
        <f t="shared" si="13"/>
        <v>221</v>
      </c>
      <c r="BA15">
        <v>160</v>
      </c>
      <c r="BB15">
        <f t="shared" si="14"/>
        <v>381</v>
      </c>
      <c r="BC15">
        <v>15</v>
      </c>
      <c r="BD15">
        <f t="shared" si="15"/>
        <v>7</v>
      </c>
      <c r="BE15">
        <f t="shared" si="16"/>
        <v>25.4</v>
      </c>
      <c r="BG15">
        <v>107</v>
      </c>
      <c r="BH15">
        <v>40</v>
      </c>
      <c r="BI15">
        <v>0</v>
      </c>
      <c r="BJ15">
        <f t="shared" si="17"/>
        <v>147</v>
      </c>
      <c r="BK15">
        <v>0</v>
      </c>
      <c r="BL15">
        <f t="shared" si="18"/>
        <v>147</v>
      </c>
      <c r="BM15">
        <v>4</v>
      </c>
      <c r="BN15">
        <f t="shared" si="19"/>
        <v>5</v>
      </c>
      <c r="BO15">
        <f t="shared" si="20"/>
        <v>36.75</v>
      </c>
      <c r="BQ15">
        <v>505</v>
      </c>
      <c r="BR15">
        <v>0</v>
      </c>
      <c r="BS15">
        <v>0</v>
      </c>
      <c r="BT15">
        <f t="shared" si="21"/>
        <v>505</v>
      </c>
      <c r="BU15">
        <v>0</v>
      </c>
      <c r="BV15">
        <f t="shared" si="22"/>
        <v>505</v>
      </c>
      <c r="BW15">
        <v>6</v>
      </c>
      <c r="BX15">
        <f t="shared" si="23"/>
        <v>5</v>
      </c>
      <c r="BY15">
        <f t="shared" si="24"/>
        <v>84.166666666666671</v>
      </c>
      <c r="CA15">
        <v>2015</v>
      </c>
    </row>
    <row r="16" spans="1:79" ht="17.25" customHeight="1" x14ac:dyDescent="0.3">
      <c r="A16" s="2">
        <v>44534</v>
      </c>
      <c r="B16" t="s">
        <v>52</v>
      </c>
      <c r="C16" t="s">
        <v>53</v>
      </c>
      <c r="D16" t="s">
        <v>27</v>
      </c>
      <c r="F16">
        <v>54</v>
      </c>
      <c r="G16">
        <v>0</v>
      </c>
      <c r="H16">
        <v>0</v>
      </c>
      <c r="I16">
        <v>0</v>
      </c>
      <c r="J16">
        <f t="shared" si="0"/>
        <v>54</v>
      </c>
      <c r="K16">
        <v>0</v>
      </c>
      <c r="L16">
        <f t="shared" si="1"/>
        <v>54</v>
      </c>
      <c r="M16">
        <v>3</v>
      </c>
      <c r="N16">
        <v>1</v>
      </c>
      <c r="O16">
        <f t="shared" si="2"/>
        <v>18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626</v>
      </c>
      <c r="AC16">
        <v>0</v>
      </c>
      <c r="AD16">
        <v>0</v>
      </c>
      <c r="AE16">
        <v>0</v>
      </c>
      <c r="AF16">
        <f t="shared" si="6"/>
        <v>626</v>
      </c>
      <c r="AG16">
        <v>1600</v>
      </c>
      <c r="AH16">
        <f t="shared" si="7"/>
        <v>2226</v>
      </c>
      <c r="AI16">
        <v>26</v>
      </c>
      <c r="AJ16">
        <f t="shared" si="8"/>
        <v>6</v>
      </c>
      <c r="AK16">
        <f t="shared" si="25"/>
        <v>85.615384615384613</v>
      </c>
      <c r="AM16">
        <v>1086</v>
      </c>
      <c r="AN16">
        <v>160</v>
      </c>
      <c r="AO16">
        <v>0</v>
      </c>
      <c r="AP16">
        <f t="shared" si="9"/>
        <v>1246</v>
      </c>
      <c r="AQ16">
        <v>0</v>
      </c>
      <c r="AR16">
        <f t="shared" si="10"/>
        <v>1246</v>
      </c>
      <c r="AS16">
        <v>7</v>
      </c>
      <c r="AT16">
        <f t="shared" si="11"/>
        <v>6</v>
      </c>
      <c r="AU16">
        <f t="shared" si="12"/>
        <v>178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108</v>
      </c>
      <c r="BH16">
        <v>660</v>
      </c>
      <c r="BI16">
        <v>0</v>
      </c>
      <c r="BJ16">
        <f t="shared" si="17"/>
        <v>768</v>
      </c>
      <c r="BK16">
        <v>0</v>
      </c>
      <c r="BL16">
        <f t="shared" si="18"/>
        <v>768</v>
      </c>
      <c r="BM16">
        <v>3</v>
      </c>
      <c r="BN16">
        <f t="shared" si="19"/>
        <v>5</v>
      </c>
      <c r="BO16">
        <f t="shared" si="20"/>
        <v>256</v>
      </c>
      <c r="BQ16">
        <v>556</v>
      </c>
      <c r="BR16">
        <v>380</v>
      </c>
      <c r="BS16">
        <v>0</v>
      </c>
      <c r="BT16">
        <f t="shared" si="21"/>
        <v>936</v>
      </c>
      <c r="BU16">
        <v>0</v>
      </c>
      <c r="BV16">
        <f t="shared" si="22"/>
        <v>936</v>
      </c>
      <c r="BW16">
        <v>20</v>
      </c>
      <c r="BX16">
        <f t="shared" si="23"/>
        <v>5</v>
      </c>
      <c r="BY16">
        <f t="shared" si="24"/>
        <v>46.8</v>
      </c>
      <c r="CA16">
        <v>6978</v>
      </c>
    </row>
    <row r="17" spans="1:79" ht="17.25" customHeight="1" x14ac:dyDescent="0.3">
      <c r="A17" s="2">
        <v>44534</v>
      </c>
      <c r="B17" t="s">
        <v>54</v>
      </c>
      <c r="C17" t="s">
        <v>55</v>
      </c>
      <c r="D17" t="s">
        <v>27</v>
      </c>
      <c r="F17">
        <v>320</v>
      </c>
      <c r="G17">
        <v>0</v>
      </c>
      <c r="H17">
        <v>0</v>
      </c>
      <c r="I17">
        <v>0</v>
      </c>
      <c r="J17">
        <f t="shared" si="0"/>
        <v>320</v>
      </c>
      <c r="K17">
        <v>0</v>
      </c>
      <c r="L17">
        <f t="shared" si="1"/>
        <v>320</v>
      </c>
      <c r="M17">
        <v>18</v>
      </c>
      <c r="N17">
        <v>1</v>
      </c>
      <c r="O17">
        <f t="shared" si="2"/>
        <v>17.777777777777779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705</v>
      </c>
      <c r="AC17">
        <v>0</v>
      </c>
      <c r="AD17">
        <v>0</v>
      </c>
      <c r="AE17">
        <v>0</v>
      </c>
      <c r="AF17">
        <f t="shared" si="6"/>
        <v>705</v>
      </c>
      <c r="AG17">
        <v>0</v>
      </c>
      <c r="AH17">
        <f t="shared" si="7"/>
        <v>705</v>
      </c>
      <c r="AI17">
        <v>10</v>
      </c>
      <c r="AJ17">
        <f t="shared" si="8"/>
        <v>6</v>
      </c>
      <c r="AK17">
        <f t="shared" si="25"/>
        <v>70.5</v>
      </c>
      <c r="AM17">
        <v>1997</v>
      </c>
      <c r="AN17">
        <v>231</v>
      </c>
      <c r="AO17">
        <v>0</v>
      </c>
      <c r="AP17">
        <f t="shared" si="9"/>
        <v>2228</v>
      </c>
      <c r="AQ17">
        <v>0</v>
      </c>
      <c r="AR17">
        <f t="shared" si="10"/>
        <v>2228</v>
      </c>
      <c r="AS17">
        <v>12</v>
      </c>
      <c r="AT17">
        <f t="shared" si="11"/>
        <v>6</v>
      </c>
      <c r="AU17">
        <f t="shared" si="12"/>
        <v>185.66666666666666</v>
      </c>
      <c r="AW17">
        <v>352</v>
      </c>
      <c r="AX17">
        <v>28</v>
      </c>
      <c r="AY17">
        <v>0</v>
      </c>
      <c r="AZ17">
        <f t="shared" si="13"/>
        <v>380</v>
      </c>
      <c r="BA17">
        <v>0</v>
      </c>
      <c r="BB17">
        <f t="shared" si="14"/>
        <v>380</v>
      </c>
      <c r="BC17">
        <v>3</v>
      </c>
      <c r="BD17">
        <f t="shared" si="15"/>
        <v>7</v>
      </c>
      <c r="BE17">
        <f t="shared" si="16"/>
        <v>126.66666666666667</v>
      </c>
      <c r="BG17">
        <v>10</v>
      </c>
      <c r="BH17">
        <v>358</v>
      </c>
      <c r="BI17">
        <v>0</v>
      </c>
      <c r="BJ17">
        <f t="shared" si="17"/>
        <v>368</v>
      </c>
      <c r="BK17">
        <v>0</v>
      </c>
      <c r="BL17">
        <f t="shared" si="18"/>
        <v>368</v>
      </c>
      <c r="BM17">
        <v>4</v>
      </c>
      <c r="BN17">
        <f t="shared" si="19"/>
        <v>5</v>
      </c>
      <c r="BO17">
        <f t="shared" si="20"/>
        <v>92</v>
      </c>
      <c r="BQ17">
        <v>394</v>
      </c>
      <c r="BR17">
        <v>0</v>
      </c>
      <c r="BS17">
        <v>0</v>
      </c>
      <c r="BT17">
        <f t="shared" si="21"/>
        <v>394</v>
      </c>
      <c r="BU17">
        <v>0</v>
      </c>
      <c r="BV17">
        <f t="shared" si="22"/>
        <v>394</v>
      </c>
      <c r="BW17">
        <v>3</v>
      </c>
      <c r="BX17">
        <f t="shared" si="23"/>
        <v>5</v>
      </c>
      <c r="BY17">
        <f t="shared" si="24"/>
        <v>131.33333333333334</v>
      </c>
      <c r="CA17">
        <v>19164</v>
      </c>
    </row>
    <row r="18" spans="1:79" ht="17.25" customHeight="1" x14ac:dyDescent="0.3">
      <c r="A18" s="2">
        <v>44534</v>
      </c>
      <c r="B18" t="s">
        <v>56</v>
      </c>
      <c r="C18" t="s">
        <v>57</v>
      </c>
      <c r="D18" t="s">
        <v>27</v>
      </c>
      <c r="F18">
        <v>357</v>
      </c>
      <c r="G18">
        <v>0</v>
      </c>
      <c r="H18">
        <v>0</v>
      </c>
      <c r="I18">
        <v>0</v>
      </c>
      <c r="J18">
        <f t="shared" si="0"/>
        <v>357</v>
      </c>
      <c r="K18">
        <v>0</v>
      </c>
      <c r="L18">
        <f t="shared" si="1"/>
        <v>357</v>
      </c>
      <c r="M18">
        <v>26</v>
      </c>
      <c r="N18">
        <v>1</v>
      </c>
      <c r="O18">
        <f t="shared" si="2"/>
        <v>13.73076923076923</v>
      </c>
      <c r="Q18">
        <v>119</v>
      </c>
      <c r="R18">
        <v>0</v>
      </c>
      <c r="S18">
        <v>0</v>
      </c>
      <c r="T18">
        <v>0</v>
      </c>
      <c r="U18">
        <f t="shared" si="3"/>
        <v>119</v>
      </c>
      <c r="V18">
        <v>0</v>
      </c>
      <c r="W18">
        <f t="shared" si="4"/>
        <v>119</v>
      </c>
      <c r="X18">
        <v>3</v>
      </c>
      <c r="Y18">
        <v>2</v>
      </c>
      <c r="Z18">
        <f t="shared" si="5"/>
        <v>39.666666666666664</v>
      </c>
      <c r="AB18">
        <v>2405</v>
      </c>
      <c r="AC18">
        <v>1530</v>
      </c>
      <c r="AD18">
        <v>0</v>
      </c>
      <c r="AE18">
        <v>0</v>
      </c>
      <c r="AF18">
        <f t="shared" si="6"/>
        <v>3935</v>
      </c>
      <c r="AG18">
        <v>0</v>
      </c>
      <c r="AH18">
        <f t="shared" si="7"/>
        <v>3935</v>
      </c>
      <c r="AI18">
        <v>16</v>
      </c>
      <c r="AJ18">
        <f t="shared" si="8"/>
        <v>6</v>
      </c>
      <c r="AK18">
        <f t="shared" si="25"/>
        <v>245.9375</v>
      </c>
      <c r="AM18">
        <v>1671</v>
      </c>
      <c r="AN18">
        <v>59</v>
      </c>
      <c r="AO18">
        <v>0</v>
      </c>
      <c r="AP18">
        <f t="shared" si="9"/>
        <v>1730</v>
      </c>
      <c r="AQ18">
        <v>0</v>
      </c>
      <c r="AR18">
        <f t="shared" si="10"/>
        <v>1730</v>
      </c>
      <c r="AS18">
        <v>14</v>
      </c>
      <c r="AT18">
        <f t="shared" si="11"/>
        <v>6</v>
      </c>
      <c r="AU18">
        <f t="shared" si="12"/>
        <v>123.57142857142857</v>
      </c>
      <c r="AW18">
        <v>161</v>
      </c>
      <c r="AX18">
        <v>160</v>
      </c>
      <c r="AY18">
        <v>0</v>
      </c>
      <c r="AZ18">
        <f t="shared" si="13"/>
        <v>321</v>
      </c>
      <c r="BA18">
        <v>0</v>
      </c>
      <c r="BB18">
        <f t="shared" si="14"/>
        <v>321</v>
      </c>
      <c r="BC18">
        <v>3</v>
      </c>
      <c r="BD18">
        <f t="shared" si="15"/>
        <v>7</v>
      </c>
      <c r="BE18">
        <f t="shared" si="16"/>
        <v>107</v>
      </c>
      <c r="BG18">
        <v>267</v>
      </c>
      <c r="BH18">
        <v>0</v>
      </c>
      <c r="BI18">
        <v>0</v>
      </c>
      <c r="BJ18">
        <f t="shared" si="17"/>
        <v>267</v>
      </c>
      <c r="BK18">
        <v>0</v>
      </c>
      <c r="BL18">
        <f t="shared" si="18"/>
        <v>267</v>
      </c>
      <c r="BM18">
        <v>5</v>
      </c>
      <c r="BN18">
        <f t="shared" si="19"/>
        <v>5</v>
      </c>
      <c r="BO18">
        <f t="shared" si="20"/>
        <v>53.4</v>
      </c>
      <c r="BQ18">
        <v>367</v>
      </c>
      <c r="BR18">
        <v>0</v>
      </c>
      <c r="BS18">
        <v>0</v>
      </c>
      <c r="BT18">
        <f t="shared" si="21"/>
        <v>367</v>
      </c>
      <c r="BU18">
        <v>0</v>
      </c>
      <c r="BV18">
        <f t="shared" si="22"/>
        <v>367</v>
      </c>
      <c r="BW18">
        <v>3</v>
      </c>
      <c r="BX18">
        <f t="shared" si="23"/>
        <v>5</v>
      </c>
      <c r="BY18">
        <f t="shared" si="24"/>
        <v>122.33333333333333</v>
      </c>
      <c r="CA18">
        <v>10631</v>
      </c>
    </row>
    <row r="19" spans="1:79" ht="17.25" customHeight="1" x14ac:dyDescent="0.3">
      <c r="A19" s="2">
        <v>44534</v>
      </c>
      <c r="B19" t="s">
        <v>58</v>
      </c>
      <c r="C19" t="s">
        <v>59</v>
      </c>
      <c r="D19" t="s">
        <v>27</v>
      </c>
      <c r="F19">
        <v>52</v>
      </c>
      <c r="G19">
        <v>0</v>
      </c>
      <c r="H19">
        <v>0</v>
      </c>
      <c r="I19">
        <v>0</v>
      </c>
      <c r="J19">
        <f t="shared" si="0"/>
        <v>52</v>
      </c>
      <c r="K19">
        <v>0</v>
      </c>
      <c r="L19">
        <f t="shared" si="1"/>
        <v>52</v>
      </c>
      <c r="M19">
        <v>2</v>
      </c>
      <c r="N19">
        <v>1</v>
      </c>
      <c r="O19">
        <f t="shared" si="2"/>
        <v>26</v>
      </c>
      <c r="Q19">
        <v>122</v>
      </c>
      <c r="R19">
        <v>0</v>
      </c>
      <c r="S19">
        <v>0</v>
      </c>
      <c r="T19">
        <v>0</v>
      </c>
      <c r="U19">
        <f t="shared" si="3"/>
        <v>122</v>
      </c>
      <c r="V19">
        <v>0</v>
      </c>
      <c r="W19">
        <f t="shared" si="4"/>
        <v>122</v>
      </c>
      <c r="X19">
        <v>0</v>
      </c>
      <c r="Y19">
        <v>2</v>
      </c>
      <c r="Z19">
        <f t="shared" si="5"/>
        <v>0</v>
      </c>
      <c r="AB19">
        <v>86</v>
      </c>
      <c r="AC19">
        <v>0</v>
      </c>
      <c r="AD19">
        <v>0</v>
      </c>
      <c r="AE19">
        <v>0</v>
      </c>
      <c r="AF19">
        <f t="shared" si="6"/>
        <v>86</v>
      </c>
      <c r="AG19">
        <v>0</v>
      </c>
      <c r="AH19">
        <f t="shared" si="7"/>
        <v>86</v>
      </c>
      <c r="AI19">
        <v>4</v>
      </c>
      <c r="AJ19">
        <f t="shared" si="8"/>
        <v>6</v>
      </c>
      <c r="AK19">
        <f t="shared" si="25"/>
        <v>21.5</v>
      </c>
      <c r="AM19">
        <v>175</v>
      </c>
      <c r="AN19">
        <v>0</v>
      </c>
      <c r="AO19">
        <v>-100</v>
      </c>
      <c r="AP19">
        <f t="shared" si="9"/>
        <v>75</v>
      </c>
      <c r="AQ19">
        <v>0</v>
      </c>
      <c r="AR19">
        <f t="shared" si="10"/>
        <v>75</v>
      </c>
      <c r="AS19">
        <v>3</v>
      </c>
      <c r="AT19">
        <f t="shared" si="11"/>
        <v>6</v>
      </c>
      <c r="AU19">
        <f t="shared" si="12"/>
        <v>25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100</v>
      </c>
      <c r="BH19">
        <v>40</v>
      </c>
      <c r="BI19">
        <v>0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355</v>
      </c>
    </row>
    <row r="20" spans="1:79" ht="17.25" customHeight="1" x14ac:dyDescent="0.3">
      <c r="A20" s="2">
        <v>44534</v>
      </c>
      <c r="B20" t="s">
        <v>60</v>
      </c>
      <c r="C20" t="s">
        <v>61</v>
      </c>
      <c r="D20" t="s">
        <v>27</v>
      </c>
      <c r="F20">
        <v>190</v>
      </c>
      <c r="G20">
        <v>0</v>
      </c>
      <c r="H20">
        <v>0</v>
      </c>
      <c r="I20">
        <v>0</v>
      </c>
      <c r="J20">
        <f t="shared" si="0"/>
        <v>190</v>
      </c>
      <c r="K20">
        <v>0</v>
      </c>
      <c r="L20">
        <f t="shared" si="1"/>
        <v>190</v>
      </c>
      <c r="M20">
        <v>3</v>
      </c>
      <c r="N20">
        <v>1</v>
      </c>
      <c r="O20">
        <f t="shared" si="2"/>
        <v>63.333333333333336</v>
      </c>
      <c r="Q20">
        <v>119</v>
      </c>
      <c r="R20">
        <v>0</v>
      </c>
      <c r="S20">
        <v>0</v>
      </c>
      <c r="T20">
        <v>0</v>
      </c>
      <c r="U20">
        <f t="shared" si="3"/>
        <v>119</v>
      </c>
      <c r="V20">
        <v>0</v>
      </c>
      <c r="W20">
        <f t="shared" si="4"/>
        <v>119</v>
      </c>
      <c r="X20">
        <v>0</v>
      </c>
      <c r="Y20">
        <v>2</v>
      </c>
      <c r="Z20">
        <f t="shared" si="5"/>
        <v>0</v>
      </c>
      <c r="AB20">
        <v>940</v>
      </c>
      <c r="AC20">
        <v>0</v>
      </c>
      <c r="AD20">
        <v>0</v>
      </c>
      <c r="AE20">
        <v>-10</v>
      </c>
      <c r="AF20">
        <f t="shared" si="6"/>
        <v>930</v>
      </c>
      <c r="AG20">
        <v>0</v>
      </c>
      <c r="AH20">
        <f t="shared" si="7"/>
        <v>930</v>
      </c>
      <c r="AI20">
        <v>14</v>
      </c>
      <c r="AJ20">
        <f t="shared" si="8"/>
        <v>6</v>
      </c>
      <c r="AK20">
        <f t="shared" si="25"/>
        <v>66.428571428571431</v>
      </c>
      <c r="AM20">
        <v>524</v>
      </c>
      <c r="AN20">
        <v>0</v>
      </c>
      <c r="AO20">
        <v>0</v>
      </c>
      <c r="AP20">
        <f t="shared" si="9"/>
        <v>524</v>
      </c>
      <c r="AQ20">
        <v>0</v>
      </c>
      <c r="AR20">
        <f t="shared" si="10"/>
        <v>524</v>
      </c>
      <c r="AS20">
        <v>5</v>
      </c>
      <c r="AT20">
        <f t="shared" si="11"/>
        <v>6</v>
      </c>
      <c r="AU20">
        <f t="shared" si="12"/>
        <v>104.8</v>
      </c>
      <c r="AW20">
        <v>532</v>
      </c>
      <c r="AX20">
        <v>0</v>
      </c>
      <c r="AY20">
        <v>-30</v>
      </c>
      <c r="AZ20">
        <f t="shared" si="13"/>
        <v>502</v>
      </c>
      <c r="BA20">
        <v>0</v>
      </c>
      <c r="BB20">
        <f t="shared" si="14"/>
        <v>502</v>
      </c>
      <c r="BC20">
        <v>10</v>
      </c>
      <c r="BD20">
        <f t="shared" si="15"/>
        <v>7</v>
      </c>
      <c r="BE20">
        <f t="shared" si="16"/>
        <v>50.2</v>
      </c>
      <c r="BG20">
        <v>238</v>
      </c>
      <c r="BH20">
        <v>0</v>
      </c>
      <c r="BI20">
        <v>0</v>
      </c>
      <c r="BJ20">
        <f t="shared" si="17"/>
        <v>238</v>
      </c>
      <c r="BK20">
        <v>0</v>
      </c>
      <c r="BL20">
        <f t="shared" si="18"/>
        <v>238</v>
      </c>
      <c r="BM20">
        <v>1</v>
      </c>
      <c r="BN20">
        <f t="shared" si="19"/>
        <v>5</v>
      </c>
      <c r="BO20">
        <f t="shared" si="20"/>
        <v>238</v>
      </c>
      <c r="BQ20">
        <v>279</v>
      </c>
      <c r="BR20">
        <v>0</v>
      </c>
      <c r="BS20">
        <v>0</v>
      </c>
      <c r="BT20">
        <f t="shared" si="21"/>
        <v>279</v>
      </c>
      <c r="BU20">
        <v>120</v>
      </c>
      <c r="BV20">
        <f t="shared" si="22"/>
        <v>399</v>
      </c>
      <c r="BW20">
        <v>3</v>
      </c>
      <c r="BX20">
        <f t="shared" si="23"/>
        <v>5</v>
      </c>
      <c r="BY20">
        <f t="shared" si="24"/>
        <v>133</v>
      </c>
      <c r="CA20">
        <v>2077</v>
      </c>
    </row>
    <row r="21" spans="1:79" ht="17.25" customHeight="1" x14ac:dyDescent="0.3">
      <c r="A21" s="2">
        <v>44534</v>
      </c>
      <c r="B21" t="s">
        <v>62</v>
      </c>
      <c r="C21" t="s">
        <v>63</v>
      </c>
      <c r="D21" t="s">
        <v>27</v>
      </c>
      <c r="F21">
        <v>1575</v>
      </c>
      <c r="G21">
        <v>0</v>
      </c>
      <c r="H21">
        <v>0</v>
      </c>
      <c r="I21">
        <v>0</v>
      </c>
      <c r="J21">
        <f t="shared" si="0"/>
        <v>1575</v>
      </c>
      <c r="K21">
        <v>0</v>
      </c>
      <c r="L21">
        <f t="shared" si="1"/>
        <v>1575</v>
      </c>
      <c r="M21">
        <v>77</v>
      </c>
      <c r="N21">
        <v>1</v>
      </c>
      <c r="O21">
        <f t="shared" si="2"/>
        <v>20.454545454545453</v>
      </c>
      <c r="Q21">
        <v>696</v>
      </c>
      <c r="R21">
        <v>0</v>
      </c>
      <c r="S21">
        <v>0</v>
      </c>
      <c r="T21">
        <v>0</v>
      </c>
      <c r="U21">
        <f t="shared" si="3"/>
        <v>696</v>
      </c>
      <c r="V21">
        <v>0</v>
      </c>
      <c r="W21">
        <f t="shared" si="4"/>
        <v>696</v>
      </c>
      <c r="X21">
        <v>22</v>
      </c>
      <c r="Y21">
        <v>2</v>
      </c>
      <c r="Z21">
        <f t="shared" si="5"/>
        <v>31.636363636363637</v>
      </c>
      <c r="AB21">
        <v>6956</v>
      </c>
      <c r="AC21">
        <v>0</v>
      </c>
      <c r="AD21">
        <v>0</v>
      </c>
      <c r="AE21">
        <v>-66</v>
      </c>
      <c r="AF21">
        <f t="shared" si="6"/>
        <v>6890</v>
      </c>
      <c r="AG21">
        <v>6000</v>
      </c>
      <c r="AH21">
        <f t="shared" si="7"/>
        <v>12890</v>
      </c>
      <c r="AI21">
        <v>395</v>
      </c>
      <c r="AJ21">
        <f t="shared" si="8"/>
        <v>6</v>
      </c>
      <c r="AK21">
        <f t="shared" si="25"/>
        <v>32.632911392405063</v>
      </c>
      <c r="AM21">
        <v>4072</v>
      </c>
      <c r="AN21">
        <v>70</v>
      </c>
      <c r="AO21">
        <v>-118</v>
      </c>
      <c r="AP21">
        <f t="shared" si="9"/>
        <v>4024</v>
      </c>
      <c r="AQ21">
        <v>0</v>
      </c>
      <c r="AR21">
        <f t="shared" si="10"/>
        <v>4024</v>
      </c>
      <c r="AS21">
        <v>63</v>
      </c>
      <c r="AT21">
        <f t="shared" si="11"/>
        <v>6</v>
      </c>
      <c r="AU21">
        <f t="shared" si="12"/>
        <v>63.873015873015873</v>
      </c>
      <c r="AW21">
        <v>1212</v>
      </c>
      <c r="AX21">
        <v>0</v>
      </c>
      <c r="AY21">
        <v>0</v>
      </c>
      <c r="AZ21">
        <f t="shared" si="13"/>
        <v>1212</v>
      </c>
      <c r="BA21">
        <v>900</v>
      </c>
      <c r="BB21">
        <f t="shared" si="14"/>
        <v>2112</v>
      </c>
      <c r="BC21">
        <v>91</v>
      </c>
      <c r="BD21">
        <f t="shared" si="15"/>
        <v>7</v>
      </c>
      <c r="BE21">
        <f t="shared" si="16"/>
        <v>23.208791208791208</v>
      </c>
      <c r="BG21">
        <v>813</v>
      </c>
      <c r="BH21">
        <v>0</v>
      </c>
      <c r="BI21">
        <v>0</v>
      </c>
      <c r="BJ21">
        <f t="shared" si="17"/>
        <v>813</v>
      </c>
      <c r="BK21">
        <v>900</v>
      </c>
      <c r="BL21">
        <f t="shared" si="18"/>
        <v>1713</v>
      </c>
      <c r="BM21">
        <v>39</v>
      </c>
      <c r="BN21">
        <f t="shared" si="19"/>
        <v>5</v>
      </c>
      <c r="BO21">
        <f t="shared" si="20"/>
        <v>43.92307692307692</v>
      </c>
      <c r="BQ21">
        <v>1767</v>
      </c>
      <c r="BR21">
        <v>0</v>
      </c>
      <c r="BS21">
        <v>0</v>
      </c>
      <c r="BT21">
        <f t="shared" si="21"/>
        <v>1767</v>
      </c>
      <c r="BU21">
        <v>600</v>
      </c>
      <c r="BV21">
        <f t="shared" si="22"/>
        <v>2367</v>
      </c>
      <c r="BW21">
        <v>17</v>
      </c>
      <c r="BX21">
        <f t="shared" si="23"/>
        <v>5</v>
      </c>
      <c r="BY21">
        <f t="shared" si="24"/>
        <v>139.23529411764707</v>
      </c>
      <c r="CA21">
        <v>21900</v>
      </c>
    </row>
    <row r="22" spans="1:79" ht="17.25" customHeight="1" x14ac:dyDescent="0.3">
      <c r="A22" s="2">
        <v>44534</v>
      </c>
      <c r="B22" t="s">
        <v>64</v>
      </c>
      <c r="C22" t="s">
        <v>65</v>
      </c>
      <c r="D22" t="s">
        <v>27</v>
      </c>
      <c r="F22">
        <v>13887</v>
      </c>
      <c r="G22">
        <v>0</v>
      </c>
      <c r="H22">
        <v>0</v>
      </c>
      <c r="I22">
        <v>-957</v>
      </c>
      <c r="J22">
        <f t="shared" si="0"/>
        <v>12930</v>
      </c>
      <c r="K22">
        <v>9130</v>
      </c>
      <c r="L22">
        <f t="shared" si="1"/>
        <v>22060</v>
      </c>
      <c r="M22">
        <v>4430</v>
      </c>
      <c r="N22">
        <v>1</v>
      </c>
      <c r="O22">
        <f t="shared" si="2"/>
        <v>4.979683972911964</v>
      </c>
      <c r="Q22">
        <v>7063</v>
      </c>
      <c r="R22">
        <v>0</v>
      </c>
      <c r="S22">
        <v>0</v>
      </c>
      <c r="T22">
        <v>-40</v>
      </c>
      <c r="U22">
        <f t="shared" si="3"/>
        <v>7023</v>
      </c>
      <c r="V22">
        <v>0</v>
      </c>
      <c r="W22">
        <f t="shared" si="4"/>
        <v>7023</v>
      </c>
      <c r="X22">
        <v>598</v>
      </c>
      <c r="Y22">
        <v>2</v>
      </c>
      <c r="Z22">
        <f t="shared" si="5"/>
        <v>11.744147157190636</v>
      </c>
      <c r="AB22">
        <v>51813</v>
      </c>
      <c r="AC22">
        <v>0</v>
      </c>
      <c r="AD22">
        <v>0</v>
      </c>
      <c r="AE22">
        <v>0</v>
      </c>
      <c r="AF22">
        <f t="shared" si="6"/>
        <v>51813</v>
      </c>
      <c r="AG22">
        <v>70500</v>
      </c>
      <c r="AH22">
        <f t="shared" si="7"/>
        <v>122313</v>
      </c>
      <c r="AI22">
        <v>4976</v>
      </c>
      <c r="AJ22">
        <f t="shared" si="8"/>
        <v>6</v>
      </c>
      <c r="AK22">
        <f t="shared" si="25"/>
        <v>24.580586816720256</v>
      </c>
      <c r="AM22">
        <v>50461</v>
      </c>
      <c r="AN22">
        <v>3530</v>
      </c>
      <c r="AO22">
        <v>-341</v>
      </c>
      <c r="AP22">
        <f t="shared" si="9"/>
        <v>53650</v>
      </c>
      <c r="AQ22">
        <v>0</v>
      </c>
      <c r="AR22">
        <f t="shared" si="10"/>
        <v>53650</v>
      </c>
      <c r="AS22">
        <v>1243</v>
      </c>
      <c r="AT22">
        <f t="shared" si="11"/>
        <v>6</v>
      </c>
      <c r="AU22">
        <f t="shared" si="12"/>
        <v>43.161705551086079</v>
      </c>
      <c r="AW22">
        <v>32609</v>
      </c>
      <c r="AX22">
        <v>0</v>
      </c>
      <c r="AY22">
        <v>-190</v>
      </c>
      <c r="AZ22">
        <f t="shared" si="13"/>
        <v>32419</v>
      </c>
      <c r="BA22">
        <v>30000</v>
      </c>
      <c r="BB22">
        <f t="shared" si="14"/>
        <v>62419</v>
      </c>
      <c r="BC22">
        <v>3376</v>
      </c>
      <c r="BD22">
        <f t="shared" si="15"/>
        <v>7</v>
      </c>
      <c r="BE22">
        <f t="shared" si="16"/>
        <v>18.48904028436019</v>
      </c>
      <c r="BG22">
        <v>37571</v>
      </c>
      <c r="BH22">
        <v>0</v>
      </c>
      <c r="BI22">
        <v>-260</v>
      </c>
      <c r="BJ22">
        <f t="shared" si="17"/>
        <v>37311</v>
      </c>
      <c r="BK22">
        <v>9000</v>
      </c>
      <c r="BL22">
        <f t="shared" si="18"/>
        <v>46311</v>
      </c>
      <c r="BM22">
        <v>1370</v>
      </c>
      <c r="BN22">
        <f t="shared" si="19"/>
        <v>5</v>
      </c>
      <c r="BO22">
        <f>IFERROR(BL22/BM22,0)</f>
        <v>33.8036496350365</v>
      </c>
      <c r="BQ22">
        <v>26713</v>
      </c>
      <c r="BR22">
        <v>0</v>
      </c>
      <c r="BS22">
        <v>0</v>
      </c>
      <c r="BT22">
        <f t="shared" si="21"/>
        <v>26713</v>
      </c>
      <c r="BU22">
        <v>15000</v>
      </c>
      <c r="BV22">
        <f t="shared" si="22"/>
        <v>41713</v>
      </c>
      <c r="BW22">
        <v>985</v>
      </c>
      <c r="BX22">
        <f t="shared" si="23"/>
        <v>5</v>
      </c>
      <c r="BY22">
        <f t="shared" si="24"/>
        <v>42.348223350253804</v>
      </c>
      <c r="CA22">
        <v>362410</v>
      </c>
    </row>
    <row r="23" spans="1:79" ht="17.25" customHeight="1" x14ac:dyDescent="0.3">
      <c r="A23" s="2">
        <v>44534</v>
      </c>
      <c r="B23" t="s">
        <v>66</v>
      </c>
      <c r="C23" t="s">
        <v>67</v>
      </c>
      <c r="D23" t="s">
        <v>27</v>
      </c>
      <c r="F23">
        <v>741</v>
      </c>
      <c r="G23">
        <v>389</v>
      </c>
      <c r="H23">
        <v>0</v>
      </c>
      <c r="I23">
        <v>0</v>
      </c>
      <c r="J23">
        <f t="shared" si="0"/>
        <v>1130</v>
      </c>
      <c r="K23">
        <v>0</v>
      </c>
      <c r="L23">
        <f t="shared" si="1"/>
        <v>1130</v>
      </c>
      <c r="M23">
        <v>14</v>
      </c>
      <c r="N23">
        <v>1</v>
      </c>
      <c r="O23">
        <f t="shared" si="2"/>
        <v>80.714285714285708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382</v>
      </c>
      <c r="AC23">
        <v>0</v>
      </c>
      <c r="AD23">
        <v>0</v>
      </c>
      <c r="AE23">
        <v>0</v>
      </c>
      <c r="AF23">
        <f t="shared" si="6"/>
        <v>382</v>
      </c>
      <c r="AG23">
        <v>1500</v>
      </c>
      <c r="AH23">
        <f t="shared" si="7"/>
        <v>1882</v>
      </c>
      <c r="AI23">
        <v>17</v>
      </c>
      <c r="AJ23">
        <f t="shared" si="8"/>
        <v>6</v>
      </c>
      <c r="AK23">
        <f t="shared" si="25"/>
        <v>110.70588235294117</v>
      </c>
      <c r="AM23">
        <v>569</v>
      </c>
      <c r="AN23">
        <v>1000</v>
      </c>
      <c r="AO23">
        <v>-50</v>
      </c>
      <c r="AP23">
        <f t="shared" si="9"/>
        <v>1519</v>
      </c>
      <c r="AQ23">
        <v>0</v>
      </c>
      <c r="AR23">
        <f t="shared" si="10"/>
        <v>1519</v>
      </c>
      <c r="AS23">
        <v>15</v>
      </c>
      <c r="AT23">
        <f t="shared" si="11"/>
        <v>6</v>
      </c>
      <c r="AU23">
        <f t="shared" si="12"/>
        <v>101.26666666666667</v>
      </c>
      <c r="AW23">
        <v>328</v>
      </c>
      <c r="AX23">
        <v>20</v>
      </c>
      <c r="AY23">
        <v>0</v>
      </c>
      <c r="AZ23">
        <f t="shared" si="13"/>
        <v>348</v>
      </c>
      <c r="BA23">
        <v>0</v>
      </c>
      <c r="BB23">
        <f t="shared" si="14"/>
        <v>348</v>
      </c>
      <c r="BC23">
        <v>5</v>
      </c>
      <c r="BD23">
        <f t="shared" si="15"/>
        <v>7</v>
      </c>
      <c r="BE23">
        <f t="shared" si="16"/>
        <v>69.599999999999994</v>
      </c>
      <c r="BG23">
        <v>512</v>
      </c>
      <c r="BH23">
        <v>2320</v>
      </c>
      <c r="BI23">
        <v>0</v>
      </c>
      <c r="BJ23">
        <f t="shared" si="17"/>
        <v>2832</v>
      </c>
      <c r="BK23">
        <v>0</v>
      </c>
      <c r="BL23">
        <f t="shared" si="18"/>
        <v>2832</v>
      </c>
      <c r="BM23">
        <v>17</v>
      </c>
      <c r="BN23">
        <f t="shared" si="19"/>
        <v>5</v>
      </c>
      <c r="BO23">
        <f t="shared" si="20"/>
        <v>166.58823529411765</v>
      </c>
      <c r="BQ23">
        <v>768</v>
      </c>
      <c r="BR23">
        <v>125</v>
      </c>
      <c r="BS23">
        <v>0</v>
      </c>
      <c r="BT23">
        <f t="shared" si="21"/>
        <v>893</v>
      </c>
      <c r="BU23">
        <v>300</v>
      </c>
      <c r="BV23">
        <f t="shared" si="22"/>
        <v>1193</v>
      </c>
      <c r="BW23">
        <v>8</v>
      </c>
      <c r="BX23">
        <f t="shared" si="23"/>
        <v>5</v>
      </c>
      <c r="BY23">
        <f t="shared" si="24"/>
        <v>149.125</v>
      </c>
      <c r="CA23">
        <v>300</v>
      </c>
    </row>
    <row r="24" spans="1:79" ht="17.25" customHeight="1" x14ac:dyDescent="0.3">
      <c r="A24" s="2">
        <v>44534</v>
      </c>
      <c r="B24" t="s">
        <v>68</v>
      </c>
      <c r="C24" t="s">
        <v>69</v>
      </c>
      <c r="D24" t="s">
        <v>27</v>
      </c>
      <c r="F24">
        <v>587</v>
      </c>
      <c r="G24">
        <v>0</v>
      </c>
      <c r="H24">
        <v>0</v>
      </c>
      <c r="I24">
        <v>0</v>
      </c>
      <c r="J24">
        <f t="shared" si="0"/>
        <v>587</v>
      </c>
      <c r="K24">
        <v>0</v>
      </c>
      <c r="L24">
        <f t="shared" si="1"/>
        <v>587</v>
      </c>
      <c r="M24">
        <v>17</v>
      </c>
      <c r="N24">
        <v>1</v>
      </c>
      <c r="O24">
        <f t="shared" si="2"/>
        <v>34.529411764705884</v>
      </c>
      <c r="Q24">
        <v>309</v>
      </c>
      <c r="R24">
        <v>0</v>
      </c>
      <c r="S24">
        <v>0</v>
      </c>
      <c r="T24">
        <v>0</v>
      </c>
      <c r="U24">
        <f t="shared" si="3"/>
        <v>309</v>
      </c>
      <c r="V24">
        <v>0</v>
      </c>
      <c r="W24">
        <f t="shared" si="4"/>
        <v>309</v>
      </c>
      <c r="X24">
        <v>4</v>
      </c>
      <c r="Y24">
        <v>2</v>
      </c>
      <c r="Z24">
        <f t="shared" si="5"/>
        <v>77.25</v>
      </c>
      <c r="AB24">
        <v>20</v>
      </c>
      <c r="AC24">
        <v>0</v>
      </c>
      <c r="AD24">
        <v>0</v>
      </c>
      <c r="AE24">
        <v>0</v>
      </c>
      <c r="AF24">
        <f t="shared" si="6"/>
        <v>20</v>
      </c>
      <c r="AG24">
        <v>300</v>
      </c>
      <c r="AH24">
        <f t="shared" si="7"/>
        <v>320</v>
      </c>
      <c r="AI24">
        <v>7</v>
      </c>
      <c r="AJ24">
        <f t="shared" si="8"/>
        <v>6</v>
      </c>
      <c r="AK24">
        <f t="shared" si="25"/>
        <v>45.714285714285715</v>
      </c>
      <c r="AM24">
        <v>1464</v>
      </c>
      <c r="AN24">
        <v>600</v>
      </c>
      <c r="AO24">
        <v>-10</v>
      </c>
      <c r="AP24">
        <f t="shared" si="9"/>
        <v>2054</v>
      </c>
      <c r="AQ24">
        <v>0</v>
      </c>
      <c r="AR24">
        <f t="shared" si="10"/>
        <v>2054</v>
      </c>
      <c r="AS24">
        <v>16</v>
      </c>
      <c r="AT24">
        <f t="shared" si="11"/>
        <v>6</v>
      </c>
      <c r="AU24">
        <f t="shared" si="12"/>
        <v>128.375</v>
      </c>
      <c r="AW24">
        <v>243</v>
      </c>
      <c r="AX24">
        <v>0</v>
      </c>
      <c r="AY24">
        <v>0</v>
      </c>
      <c r="AZ24">
        <f t="shared" si="13"/>
        <v>243</v>
      </c>
      <c r="BA24">
        <v>300</v>
      </c>
      <c r="BB24">
        <f t="shared" si="14"/>
        <v>543</v>
      </c>
      <c r="BC24">
        <v>13</v>
      </c>
      <c r="BD24">
        <f t="shared" si="15"/>
        <v>7</v>
      </c>
      <c r="BE24">
        <f t="shared" si="16"/>
        <v>41.769230769230766</v>
      </c>
      <c r="BG24">
        <v>194</v>
      </c>
      <c r="BH24">
        <v>500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688</v>
      </c>
      <c r="BR24">
        <v>0</v>
      </c>
      <c r="BS24">
        <v>0</v>
      </c>
      <c r="BT24">
        <f t="shared" si="21"/>
        <v>688</v>
      </c>
      <c r="BU24">
        <v>0</v>
      </c>
      <c r="BV24">
        <f t="shared" si="22"/>
        <v>688</v>
      </c>
      <c r="BW24">
        <v>8</v>
      </c>
      <c r="BX24">
        <f t="shared" si="23"/>
        <v>5</v>
      </c>
      <c r="BY24">
        <f t="shared" si="24"/>
        <v>86</v>
      </c>
      <c r="CA24">
        <v>1198</v>
      </c>
    </row>
    <row r="25" spans="1:79" ht="17.25" customHeight="1" x14ac:dyDescent="0.3">
      <c r="A25" s="2">
        <v>44534</v>
      </c>
      <c r="B25" t="s">
        <v>70</v>
      </c>
      <c r="C25" t="s">
        <v>71</v>
      </c>
      <c r="D25" t="s">
        <v>27</v>
      </c>
      <c r="F25">
        <v>1039</v>
      </c>
      <c r="G25">
        <v>0</v>
      </c>
      <c r="H25">
        <v>0</v>
      </c>
      <c r="I25">
        <v>-11</v>
      </c>
      <c r="J25">
        <f t="shared" si="0"/>
        <v>1028</v>
      </c>
      <c r="K25">
        <v>0</v>
      </c>
      <c r="L25">
        <f t="shared" si="1"/>
        <v>1028</v>
      </c>
      <c r="M25">
        <v>94</v>
      </c>
      <c r="N25">
        <v>1</v>
      </c>
      <c r="O25">
        <f t="shared" si="2"/>
        <v>10.936170212765957</v>
      </c>
      <c r="Q25">
        <v>756</v>
      </c>
      <c r="R25">
        <v>0</v>
      </c>
      <c r="S25">
        <v>0</v>
      </c>
      <c r="T25">
        <v>0</v>
      </c>
      <c r="U25">
        <f t="shared" si="3"/>
        <v>756</v>
      </c>
      <c r="V25">
        <v>0</v>
      </c>
      <c r="W25">
        <f t="shared" si="4"/>
        <v>756</v>
      </c>
      <c r="X25">
        <v>23</v>
      </c>
      <c r="Y25">
        <v>2</v>
      </c>
      <c r="Z25">
        <f t="shared" si="5"/>
        <v>32.869565217391305</v>
      </c>
      <c r="AB25">
        <v>828</v>
      </c>
      <c r="AC25">
        <v>0</v>
      </c>
      <c r="AD25">
        <v>0</v>
      </c>
      <c r="AE25">
        <v>0</v>
      </c>
      <c r="AF25">
        <f t="shared" si="6"/>
        <v>828</v>
      </c>
      <c r="AG25">
        <v>1500</v>
      </c>
      <c r="AH25">
        <f t="shared" si="7"/>
        <v>2328</v>
      </c>
      <c r="AI25">
        <v>59</v>
      </c>
      <c r="AJ25">
        <f t="shared" si="8"/>
        <v>6</v>
      </c>
      <c r="AK25">
        <f t="shared" si="25"/>
        <v>39.457627118644069</v>
      </c>
      <c r="AM25">
        <v>1725</v>
      </c>
      <c r="AN25">
        <v>1800</v>
      </c>
      <c r="AO25">
        <v>-135</v>
      </c>
      <c r="AP25">
        <f t="shared" si="9"/>
        <v>3390</v>
      </c>
      <c r="AQ25">
        <v>0</v>
      </c>
      <c r="AR25">
        <f t="shared" si="10"/>
        <v>3390</v>
      </c>
      <c r="AS25">
        <v>82</v>
      </c>
      <c r="AT25">
        <f t="shared" si="11"/>
        <v>6</v>
      </c>
      <c r="AU25">
        <f t="shared" si="12"/>
        <v>41.341463414634148</v>
      </c>
      <c r="AW25">
        <v>1312</v>
      </c>
      <c r="AX25">
        <v>0</v>
      </c>
      <c r="AY25">
        <v>-30</v>
      </c>
      <c r="AZ25">
        <f t="shared" si="13"/>
        <v>1282</v>
      </c>
      <c r="BA25">
        <v>600</v>
      </c>
      <c r="BB25">
        <f t="shared" si="14"/>
        <v>1882</v>
      </c>
      <c r="BC25">
        <v>72</v>
      </c>
      <c r="BD25">
        <f t="shared" si="15"/>
        <v>7</v>
      </c>
      <c r="BE25">
        <f t="shared" si="16"/>
        <v>26.138888888888889</v>
      </c>
      <c r="BG25">
        <v>775</v>
      </c>
      <c r="BH25">
        <v>0</v>
      </c>
      <c r="BI25">
        <v>0</v>
      </c>
      <c r="BJ25">
        <f t="shared" si="17"/>
        <v>775</v>
      </c>
      <c r="BK25">
        <v>0</v>
      </c>
      <c r="BL25">
        <f t="shared" si="18"/>
        <v>775</v>
      </c>
      <c r="BM25">
        <v>45</v>
      </c>
      <c r="BN25">
        <f t="shared" si="19"/>
        <v>5</v>
      </c>
      <c r="BO25">
        <f t="shared" si="20"/>
        <v>17.222222222222221</v>
      </c>
      <c r="BQ25">
        <v>2773</v>
      </c>
      <c r="BR25">
        <v>0</v>
      </c>
      <c r="BS25">
        <v>0</v>
      </c>
      <c r="BT25">
        <f t="shared" si="21"/>
        <v>2773</v>
      </c>
      <c r="BU25">
        <v>0</v>
      </c>
      <c r="BV25">
        <f t="shared" si="22"/>
        <v>2773</v>
      </c>
      <c r="BW25">
        <v>41</v>
      </c>
      <c r="BX25">
        <f t="shared" si="23"/>
        <v>5</v>
      </c>
      <c r="BY25">
        <f t="shared" si="24"/>
        <v>67.634146341463421</v>
      </c>
      <c r="CA25">
        <v>38410</v>
      </c>
    </row>
    <row r="26" spans="1:79" ht="17.25" customHeight="1" x14ac:dyDescent="0.3">
      <c r="A26" s="2">
        <v>44534</v>
      </c>
      <c r="B26" t="s">
        <v>72</v>
      </c>
      <c r="C26" t="s">
        <v>73</v>
      </c>
      <c r="D26" t="s">
        <v>27</v>
      </c>
      <c r="F26">
        <v>614</v>
      </c>
      <c r="G26">
        <v>0</v>
      </c>
      <c r="H26">
        <v>0</v>
      </c>
      <c r="I26">
        <v>0</v>
      </c>
      <c r="J26">
        <f t="shared" si="0"/>
        <v>614</v>
      </c>
      <c r="K26">
        <v>0</v>
      </c>
      <c r="L26">
        <f t="shared" si="1"/>
        <v>614</v>
      </c>
      <c r="M26">
        <v>33</v>
      </c>
      <c r="N26">
        <v>1</v>
      </c>
      <c r="O26">
        <f t="shared" si="2"/>
        <v>18.606060606060606</v>
      </c>
      <c r="Q26">
        <v>298</v>
      </c>
      <c r="R26">
        <v>0</v>
      </c>
      <c r="S26">
        <v>0</v>
      </c>
      <c r="T26">
        <v>0</v>
      </c>
      <c r="U26">
        <f t="shared" si="3"/>
        <v>298</v>
      </c>
      <c r="V26">
        <v>0</v>
      </c>
      <c r="W26">
        <f t="shared" si="4"/>
        <v>298</v>
      </c>
      <c r="X26">
        <v>8</v>
      </c>
      <c r="Y26">
        <v>2</v>
      </c>
      <c r="Z26">
        <f t="shared" si="5"/>
        <v>37.25</v>
      </c>
      <c r="AB26">
        <v>624</v>
      </c>
      <c r="AC26">
        <v>0</v>
      </c>
      <c r="AD26">
        <v>0</v>
      </c>
      <c r="AE26">
        <v>0</v>
      </c>
      <c r="AF26">
        <f t="shared" si="6"/>
        <v>624</v>
      </c>
      <c r="AG26">
        <v>300</v>
      </c>
      <c r="AH26">
        <f t="shared" si="7"/>
        <v>924</v>
      </c>
      <c r="AI26">
        <v>26</v>
      </c>
      <c r="AJ26">
        <f t="shared" si="8"/>
        <v>6</v>
      </c>
      <c r="AK26">
        <f t="shared" si="25"/>
        <v>35.53846153846154</v>
      </c>
      <c r="AM26">
        <v>1878</v>
      </c>
      <c r="AN26">
        <v>1700</v>
      </c>
      <c r="AO26">
        <v>-10</v>
      </c>
      <c r="AP26">
        <f t="shared" si="9"/>
        <v>3568</v>
      </c>
      <c r="AQ26">
        <v>0</v>
      </c>
      <c r="AR26">
        <f t="shared" si="10"/>
        <v>3568</v>
      </c>
      <c r="AS26">
        <v>30</v>
      </c>
      <c r="AT26">
        <f t="shared" si="11"/>
        <v>6</v>
      </c>
      <c r="AU26">
        <f t="shared" si="12"/>
        <v>118.93333333333334</v>
      </c>
      <c r="AW26">
        <v>314</v>
      </c>
      <c r="AX26">
        <v>0</v>
      </c>
      <c r="AY26">
        <v>0</v>
      </c>
      <c r="AZ26">
        <f t="shared" si="13"/>
        <v>314</v>
      </c>
      <c r="BA26">
        <v>300</v>
      </c>
      <c r="BB26">
        <f t="shared" si="14"/>
        <v>614</v>
      </c>
      <c r="BC26">
        <v>15</v>
      </c>
      <c r="BD26">
        <f t="shared" si="15"/>
        <v>7</v>
      </c>
      <c r="BE26">
        <f t="shared" si="16"/>
        <v>40.93333333333333</v>
      </c>
      <c r="BG26">
        <v>1440</v>
      </c>
      <c r="BH26">
        <v>0</v>
      </c>
      <c r="BI26">
        <v>0</v>
      </c>
      <c r="BJ26">
        <f t="shared" si="17"/>
        <v>1440</v>
      </c>
      <c r="BK26">
        <v>0</v>
      </c>
      <c r="BL26">
        <f t="shared" si="18"/>
        <v>1440</v>
      </c>
      <c r="BM26">
        <v>14</v>
      </c>
      <c r="BN26">
        <f t="shared" si="19"/>
        <v>5</v>
      </c>
      <c r="BO26">
        <f t="shared" si="20"/>
        <v>102.85714285714286</v>
      </c>
      <c r="BQ26">
        <v>466</v>
      </c>
      <c r="BR26">
        <v>475</v>
      </c>
      <c r="BS26">
        <v>0</v>
      </c>
      <c r="BT26">
        <f t="shared" si="21"/>
        <v>941</v>
      </c>
      <c r="BU26">
        <v>0</v>
      </c>
      <c r="BV26">
        <f t="shared" si="22"/>
        <v>941</v>
      </c>
      <c r="BW26">
        <v>24</v>
      </c>
      <c r="BX26">
        <f t="shared" si="23"/>
        <v>5</v>
      </c>
      <c r="BY26">
        <f t="shared" si="24"/>
        <v>39.208333333333336</v>
      </c>
      <c r="CA26">
        <v>10800</v>
      </c>
    </row>
    <row r="27" spans="1:79" ht="17.25" customHeight="1" x14ac:dyDescent="0.3">
      <c r="A27" s="2">
        <v>44534</v>
      </c>
      <c r="B27" t="s">
        <v>74</v>
      </c>
      <c r="C27" t="s">
        <v>75</v>
      </c>
      <c r="D27" t="s">
        <v>27</v>
      </c>
      <c r="F27">
        <v>3564</v>
      </c>
      <c r="G27">
        <v>2047</v>
      </c>
      <c r="H27">
        <v>0</v>
      </c>
      <c r="I27">
        <v>-60</v>
      </c>
      <c r="J27">
        <f t="shared" si="0"/>
        <v>5551</v>
      </c>
      <c r="K27">
        <v>0</v>
      </c>
      <c r="L27">
        <f t="shared" si="1"/>
        <v>5551</v>
      </c>
      <c r="M27">
        <v>825</v>
      </c>
      <c r="N27">
        <v>1</v>
      </c>
      <c r="O27">
        <f t="shared" si="2"/>
        <v>6.7284848484848485</v>
      </c>
      <c r="Q27">
        <v>1701</v>
      </c>
      <c r="R27">
        <v>2726</v>
      </c>
      <c r="S27">
        <v>0</v>
      </c>
      <c r="T27">
        <v>-210</v>
      </c>
      <c r="U27">
        <f t="shared" si="3"/>
        <v>4217</v>
      </c>
      <c r="V27">
        <v>0</v>
      </c>
      <c r="W27">
        <f t="shared" si="4"/>
        <v>4217</v>
      </c>
      <c r="X27">
        <v>165</v>
      </c>
      <c r="Y27">
        <v>2</v>
      </c>
      <c r="Z27">
        <f>IFERROR(W27/X27,0)</f>
        <v>25.557575757575759</v>
      </c>
      <c r="AB27">
        <v>435</v>
      </c>
      <c r="AC27">
        <v>0</v>
      </c>
      <c r="AD27">
        <v>0</v>
      </c>
      <c r="AE27">
        <v>0</v>
      </c>
      <c r="AF27">
        <f t="shared" si="6"/>
        <v>435</v>
      </c>
      <c r="AG27">
        <v>10500</v>
      </c>
      <c r="AH27">
        <f t="shared" si="7"/>
        <v>10935</v>
      </c>
      <c r="AI27">
        <v>224</v>
      </c>
      <c r="AJ27">
        <f t="shared" si="8"/>
        <v>6</v>
      </c>
      <c r="AK27">
        <f t="shared" si="25"/>
        <v>48.816964285714285</v>
      </c>
      <c r="AM27">
        <v>3613</v>
      </c>
      <c r="AN27">
        <v>1390</v>
      </c>
      <c r="AO27">
        <v>-121</v>
      </c>
      <c r="AP27">
        <f t="shared" si="9"/>
        <v>4882</v>
      </c>
      <c r="AQ27">
        <v>0</v>
      </c>
      <c r="AR27">
        <f t="shared" si="10"/>
        <v>4882</v>
      </c>
      <c r="AS27">
        <v>91</v>
      </c>
      <c r="AT27">
        <f t="shared" si="11"/>
        <v>6</v>
      </c>
      <c r="AU27">
        <f t="shared" si="12"/>
        <v>53.64835164835165</v>
      </c>
      <c r="AW27">
        <v>1587</v>
      </c>
      <c r="AX27">
        <v>610</v>
      </c>
      <c r="AY27">
        <v>-10</v>
      </c>
      <c r="AZ27">
        <f t="shared" si="13"/>
        <v>2187</v>
      </c>
      <c r="BA27">
        <v>900</v>
      </c>
      <c r="BB27">
        <f t="shared" si="14"/>
        <v>3087</v>
      </c>
      <c r="BC27">
        <v>80</v>
      </c>
      <c r="BD27">
        <f t="shared" si="15"/>
        <v>7</v>
      </c>
      <c r="BE27">
        <f t="shared" si="16"/>
        <v>38.587499999999999</v>
      </c>
      <c r="BG27">
        <v>71</v>
      </c>
      <c r="BH27">
        <v>3860</v>
      </c>
      <c r="BI27">
        <v>-10</v>
      </c>
      <c r="BJ27">
        <f t="shared" si="17"/>
        <v>3921</v>
      </c>
      <c r="BK27">
        <v>900</v>
      </c>
      <c r="BL27">
        <f t="shared" si="18"/>
        <v>4821</v>
      </c>
      <c r="BM27">
        <v>90</v>
      </c>
      <c r="BN27">
        <f t="shared" si="19"/>
        <v>5</v>
      </c>
      <c r="BO27">
        <f t="shared" si="20"/>
        <v>53.56666666666667</v>
      </c>
      <c r="BQ27">
        <v>3151</v>
      </c>
      <c r="BR27">
        <v>744</v>
      </c>
      <c r="BS27">
        <v>-50</v>
      </c>
      <c r="BT27">
        <f t="shared" si="21"/>
        <v>3845</v>
      </c>
      <c r="BU27">
        <v>1200</v>
      </c>
      <c r="BV27">
        <f t="shared" si="22"/>
        <v>5045</v>
      </c>
      <c r="BW27">
        <v>101</v>
      </c>
      <c r="BX27">
        <f t="shared" si="23"/>
        <v>5</v>
      </c>
      <c r="BY27">
        <f t="shared" si="24"/>
        <v>49.950495049504951</v>
      </c>
      <c r="CA27">
        <v>29007</v>
      </c>
    </row>
    <row r="28" spans="1:79" ht="17.25" customHeight="1" x14ac:dyDescent="0.3">
      <c r="A28" s="2">
        <v>44534</v>
      </c>
      <c r="B28" t="s">
        <v>76</v>
      </c>
      <c r="C28" t="s">
        <v>77</v>
      </c>
      <c r="D28" t="s">
        <v>27</v>
      </c>
      <c r="F28">
        <v>593</v>
      </c>
      <c r="G28">
        <v>0</v>
      </c>
      <c r="H28">
        <v>0</v>
      </c>
      <c r="I28">
        <v>-10</v>
      </c>
      <c r="J28">
        <f t="shared" si="0"/>
        <v>583</v>
      </c>
      <c r="K28">
        <v>0</v>
      </c>
      <c r="L28">
        <f t="shared" si="1"/>
        <v>583</v>
      </c>
      <c r="M28">
        <v>60</v>
      </c>
      <c r="N28">
        <v>1</v>
      </c>
      <c r="O28">
        <f t="shared" si="2"/>
        <v>9.7166666666666668</v>
      </c>
      <c r="Q28">
        <v>351</v>
      </c>
      <c r="R28">
        <v>0</v>
      </c>
      <c r="S28">
        <v>0</v>
      </c>
      <c r="T28">
        <v>0</v>
      </c>
      <c r="U28">
        <f t="shared" si="3"/>
        <v>351</v>
      </c>
      <c r="V28">
        <v>0</v>
      </c>
      <c r="W28">
        <f t="shared" si="4"/>
        <v>351</v>
      </c>
      <c r="X28">
        <v>11</v>
      </c>
      <c r="Y28">
        <v>2</v>
      </c>
      <c r="Z28">
        <f t="shared" si="5"/>
        <v>31.90909090909091</v>
      </c>
      <c r="AB28">
        <v>319</v>
      </c>
      <c r="AC28">
        <v>0</v>
      </c>
      <c r="AD28">
        <v>0</v>
      </c>
      <c r="AE28">
        <v>0</v>
      </c>
      <c r="AF28">
        <f t="shared" si="6"/>
        <v>319</v>
      </c>
      <c r="AG28">
        <v>1200</v>
      </c>
      <c r="AH28">
        <f t="shared" si="7"/>
        <v>1519</v>
      </c>
      <c r="AI28">
        <v>40</v>
      </c>
      <c r="AJ28">
        <f t="shared" si="8"/>
        <v>6</v>
      </c>
      <c r="AK28">
        <f t="shared" si="25"/>
        <v>37.975000000000001</v>
      </c>
      <c r="AM28">
        <v>897</v>
      </c>
      <c r="AN28">
        <v>0</v>
      </c>
      <c r="AO28">
        <v>-25</v>
      </c>
      <c r="AP28">
        <f t="shared" si="9"/>
        <v>872</v>
      </c>
      <c r="AQ28">
        <v>0</v>
      </c>
      <c r="AR28">
        <f t="shared" si="10"/>
        <v>872</v>
      </c>
      <c r="AS28">
        <v>11</v>
      </c>
      <c r="AT28">
        <f t="shared" si="11"/>
        <v>6</v>
      </c>
      <c r="AU28">
        <f t="shared" si="12"/>
        <v>79.272727272727266</v>
      </c>
      <c r="AW28">
        <v>980</v>
      </c>
      <c r="AX28">
        <v>0</v>
      </c>
      <c r="AY28">
        <v>-25</v>
      </c>
      <c r="AZ28">
        <f t="shared" si="13"/>
        <v>955</v>
      </c>
      <c r="BA28">
        <v>0</v>
      </c>
      <c r="BB28">
        <f t="shared" si="14"/>
        <v>955</v>
      </c>
      <c r="BC28">
        <v>32</v>
      </c>
      <c r="BD28">
        <f t="shared" si="15"/>
        <v>7</v>
      </c>
      <c r="BE28">
        <f t="shared" si="16"/>
        <v>29.84375</v>
      </c>
      <c r="BG28">
        <v>549</v>
      </c>
      <c r="BH28">
        <v>0</v>
      </c>
      <c r="BI28">
        <v>0</v>
      </c>
      <c r="BJ28">
        <f t="shared" si="17"/>
        <v>549</v>
      </c>
      <c r="BK28">
        <v>0</v>
      </c>
      <c r="BL28">
        <f t="shared" si="18"/>
        <v>549</v>
      </c>
      <c r="BM28">
        <v>13</v>
      </c>
      <c r="BN28">
        <f t="shared" si="19"/>
        <v>5</v>
      </c>
      <c r="BO28">
        <f t="shared" si="20"/>
        <v>42.230769230769234</v>
      </c>
      <c r="BQ28">
        <v>1052</v>
      </c>
      <c r="BR28">
        <v>0</v>
      </c>
      <c r="BS28">
        <v>0</v>
      </c>
      <c r="BT28">
        <f t="shared" si="21"/>
        <v>1052</v>
      </c>
      <c r="BU28">
        <v>0</v>
      </c>
      <c r="BV28">
        <f t="shared" si="22"/>
        <v>1052</v>
      </c>
      <c r="BW28">
        <v>17</v>
      </c>
      <c r="BX28">
        <f t="shared" si="23"/>
        <v>5</v>
      </c>
      <c r="BY28">
        <f t="shared" si="24"/>
        <v>61.882352941176471</v>
      </c>
      <c r="CA28">
        <v>13800</v>
      </c>
    </row>
    <row r="29" spans="1:79" ht="17.25" customHeight="1" x14ac:dyDescent="0.3">
      <c r="A29" s="2">
        <v>44534</v>
      </c>
      <c r="B29" t="s">
        <v>78</v>
      </c>
      <c r="C29" t="s">
        <v>79</v>
      </c>
      <c r="D29" t="s">
        <v>27</v>
      </c>
      <c r="F29">
        <v>538</v>
      </c>
      <c r="G29">
        <v>0</v>
      </c>
      <c r="H29">
        <v>0</v>
      </c>
      <c r="I29">
        <v>0</v>
      </c>
      <c r="J29">
        <f t="shared" si="0"/>
        <v>538</v>
      </c>
      <c r="K29">
        <v>300</v>
      </c>
      <c r="L29">
        <f t="shared" si="1"/>
        <v>838</v>
      </c>
      <c r="M29">
        <v>27</v>
      </c>
      <c r="N29">
        <v>1</v>
      </c>
      <c r="O29">
        <f t="shared" si="2"/>
        <v>31.037037037037038</v>
      </c>
      <c r="Q29">
        <v>587</v>
      </c>
      <c r="R29">
        <v>0</v>
      </c>
      <c r="S29">
        <v>0</v>
      </c>
      <c r="T29">
        <v>0</v>
      </c>
      <c r="U29">
        <f t="shared" si="3"/>
        <v>587</v>
      </c>
      <c r="V29">
        <v>0</v>
      </c>
      <c r="W29">
        <f t="shared" si="4"/>
        <v>587</v>
      </c>
      <c r="X29">
        <v>5</v>
      </c>
      <c r="Y29">
        <v>2</v>
      </c>
      <c r="Z29">
        <f t="shared" si="5"/>
        <v>117.4</v>
      </c>
      <c r="AB29">
        <v>2971</v>
      </c>
      <c r="AC29">
        <v>0</v>
      </c>
      <c r="AD29">
        <v>0</v>
      </c>
      <c r="AE29">
        <v>0</v>
      </c>
      <c r="AF29">
        <f t="shared" si="6"/>
        <v>2971</v>
      </c>
      <c r="AG29">
        <v>0</v>
      </c>
      <c r="AH29">
        <f t="shared" si="7"/>
        <v>2971</v>
      </c>
      <c r="AI29">
        <v>52</v>
      </c>
      <c r="AJ29">
        <f t="shared" si="8"/>
        <v>6</v>
      </c>
      <c r="AK29">
        <f t="shared" si="25"/>
        <v>57.134615384615387</v>
      </c>
      <c r="AM29">
        <v>1112</v>
      </c>
      <c r="AN29">
        <v>0</v>
      </c>
      <c r="AO29">
        <v>0</v>
      </c>
      <c r="AP29">
        <f t="shared" si="9"/>
        <v>1112</v>
      </c>
      <c r="AQ29">
        <v>0</v>
      </c>
      <c r="AR29">
        <f t="shared" si="10"/>
        <v>1112</v>
      </c>
      <c r="AS29">
        <v>11</v>
      </c>
      <c r="AT29">
        <f t="shared" si="11"/>
        <v>6</v>
      </c>
      <c r="AU29">
        <f t="shared" si="12"/>
        <v>101.09090909090909</v>
      </c>
      <c r="AW29">
        <v>1563</v>
      </c>
      <c r="AX29">
        <v>0</v>
      </c>
      <c r="AY29">
        <v>0</v>
      </c>
      <c r="AZ29">
        <f t="shared" si="13"/>
        <v>1563</v>
      </c>
      <c r="BA29">
        <v>0</v>
      </c>
      <c r="BB29">
        <f t="shared" si="14"/>
        <v>1563</v>
      </c>
      <c r="BC29">
        <v>38</v>
      </c>
      <c r="BD29">
        <f t="shared" si="15"/>
        <v>7</v>
      </c>
      <c r="BE29">
        <f t="shared" si="16"/>
        <v>41.131578947368418</v>
      </c>
      <c r="BG29">
        <v>775</v>
      </c>
      <c r="BH29">
        <v>0</v>
      </c>
      <c r="BI29">
        <v>0</v>
      </c>
      <c r="BJ29">
        <f t="shared" si="17"/>
        <v>775</v>
      </c>
      <c r="BK29">
        <v>0</v>
      </c>
      <c r="BL29">
        <f t="shared" si="18"/>
        <v>775</v>
      </c>
      <c r="BM29">
        <v>16</v>
      </c>
      <c r="BN29">
        <f t="shared" si="19"/>
        <v>5</v>
      </c>
      <c r="BO29">
        <f t="shared" si="20"/>
        <v>48.4375</v>
      </c>
      <c r="BQ29">
        <v>886</v>
      </c>
      <c r="BR29">
        <v>0</v>
      </c>
      <c r="BS29">
        <v>0</v>
      </c>
      <c r="BT29">
        <f t="shared" si="21"/>
        <v>886</v>
      </c>
      <c r="BU29">
        <v>0</v>
      </c>
      <c r="BV29">
        <f t="shared" si="22"/>
        <v>886</v>
      </c>
      <c r="BW29">
        <v>5</v>
      </c>
      <c r="BX29">
        <f t="shared" si="23"/>
        <v>5</v>
      </c>
      <c r="BY29">
        <f t="shared" si="24"/>
        <v>177.2</v>
      </c>
      <c r="CA29">
        <v>4200</v>
      </c>
    </row>
    <row r="30" spans="1:79" ht="17.25" customHeight="1" x14ac:dyDescent="0.3">
      <c r="A30" s="2">
        <v>44534</v>
      </c>
      <c r="B30" t="s">
        <v>80</v>
      </c>
      <c r="C30" t="s">
        <v>81</v>
      </c>
      <c r="D30" t="s">
        <v>27</v>
      </c>
      <c r="F30">
        <v>451</v>
      </c>
      <c r="G30">
        <v>2</v>
      </c>
      <c r="H30">
        <v>0</v>
      </c>
      <c r="I30">
        <v>0</v>
      </c>
      <c r="J30">
        <f t="shared" si="0"/>
        <v>453</v>
      </c>
      <c r="K30">
        <v>300</v>
      </c>
      <c r="L30">
        <f t="shared" si="1"/>
        <v>753</v>
      </c>
      <c r="M30">
        <v>30</v>
      </c>
      <c r="N30">
        <v>1</v>
      </c>
      <c r="O30">
        <f t="shared" si="2"/>
        <v>25.1</v>
      </c>
      <c r="Q30">
        <v>435</v>
      </c>
      <c r="R30">
        <v>0</v>
      </c>
      <c r="S30">
        <v>0</v>
      </c>
      <c r="T30">
        <v>0</v>
      </c>
      <c r="U30">
        <f t="shared" si="3"/>
        <v>435</v>
      </c>
      <c r="V30">
        <v>0</v>
      </c>
      <c r="W30">
        <f t="shared" si="4"/>
        <v>435</v>
      </c>
      <c r="X30">
        <v>7</v>
      </c>
      <c r="Y30">
        <v>2</v>
      </c>
      <c r="Z30">
        <f t="shared" si="5"/>
        <v>62.142857142857146</v>
      </c>
      <c r="AB30">
        <v>2783</v>
      </c>
      <c r="AC30">
        <v>0</v>
      </c>
      <c r="AD30">
        <v>0</v>
      </c>
      <c r="AE30">
        <v>0</v>
      </c>
      <c r="AF30">
        <f t="shared" si="6"/>
        <v>2783</v>
      </c>
      <c r="AG30">
        <v>1500</v>
      </c>
      <c r="AH30">
        <f t="shared" si="7"/>
        <v>4283</v>
      </c>
      <c r="AI30">
        <v>99</v>
      </c>
      <c r="AJ30">
        <f t="shared" si="8"/>
        <v>6</v>
      </c>
      <c r="AK30">
        <f t="shared" si="25"/>
        <v>43.262626262626263</v>
      </c>
      <c r="AM30">
        <v>2326</v>
      </c>
      <c r="AN30">
        <v>0</v>
      </c>
      <c r="AO30">
        <v>-20</v>
      </c>
      <c r="AP30">
        <f t="shared" si="9"/>
        <v>2306</v>
      </c>
      <c r="AQ30">
        <v>0</v>
      </c>
      <c r="AR30">
        <f t="shared" si="10"/>
        <v>2306</v>
      </c>
      <c r="AS30">
        <v>40</v>
      </c>
      <c r="AT30">
        <f t="shared" si="11"/>
        <v>6</v>
      </c>
      <c r="AU30">
        <f t="shared" si="12"/>
        <v>57.65</v>
      </c>
      <c r="AW30">
        <v>2242</v>
      </c>
      <c r="AX30">
        <v>0</v>
      </c>
      <c r="AY30">
        <v>-10</v>
      </c>
      <c r="AZ30">
        <f t="shared" si="13"/>
        <v>2232</v>
      </c>
      <c r="BA30">
        <v>0</v>
      </c>
      <c r="BB30">
        <f t="shared" si="14"/>
        <v>2232</v>
      </c>
      <c r="BC30">
        <v>77</v>
      </c>
      <c r="BD30">
        <f t="shared" si="15"/>
        <v>7</v>
      </c>
      <c r="BE30">
        <f t="shared" si="16"/>
        <v>28.987012987012989</v>
      </c>
      <c r="BG30">
        <v>491</v>
      </c>
      <c r="BH30">
        <v>40</v>
      </c>
      <c r="BI30">
        <v>-10</v>
      </c>
      <c r="BJ30">
        <f t="shared" si="17"/>
        <v>521</v>
      </c>
      <c r="BK30">
        <v>600</v>
      </c>
      <c r="BL30">
        <f t="shared" si="18"/>
        <v>1121</v>
      </c>
      <c r="BM30">
        <v>29</v>
      </c>
      <c r="BN30">
        <f t="shared" si="19"/>
        <v>5</v>
      </c>
      <c r="BO30">
        <f t="shared" si="20"/>
        <v>38.655172413793103</v>
      </c>
      <c r="BQ30">
        <v>1281</v>
      </c>
      <c r="BR30">
        <v>0</v>
      </c>
      <c r="BS30">
        <v>0</v>
      </c>
      <c r="BT30">
        <f t="shared" si="21"/>
        <v>1281</v>
      </c>
      <c r="BU30">
        <v>0</v>
      </c>
      <c r="BV30">
        <f t="shared" si="22"/>
        <v>1281</v>
      </c>
      <c r="BW30">
        <v>14</v>
      </c>
      <c r="BX30">
        <f t="shared" si="23"/>
        <v>5</v>
      </c>
      <c r="BY30">
        <f t="shared" si="24"/>
        <v>91.5</v>
      </c>
      <c r="CA30">
        <v>4788</v>
      </c>
    </row>
    <row r="31" spans="1:79" ht="17.25" customHeight="1" x14ac:dyDescent="0.3">
      <c r="A31" s="2">
        <v>44534</v>
      </c>
      <c r="B31" t="s">
        <v>82</v>
      </c>
      <c r="C31" t="s">
        <v>83</v>
      </c>
      <c r="D31" t="s">
        <v>27</v>
      </c>
      <c r="F31">
        <v>11</v>
      </c>
      <c r="G31">
        <v>0</v>
      </c>
      <c r="H31">
        <v>0</v>
      </c>
      <c r="I31">
        <v>-6</v>
      </c>
      <c r="J31">
        <f t="shared" si="0"/>
        <v>5</v>
      </c>
      <c r="K31">
        <v>0</v>
      </c>
      <c r="L31">
        <f t="shared" si="1"/>
        <v>5</v>
      </c>
      <c r="M31">
        <v>41</v>
      </c>
      <c r="N31">
        <v>1</v>
      </c>
      <c r="O31">
        <f t="shared" si="2"/>
        <v>0.12195121951219512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608</v>
      </c>
      <c r="AC31">
        <v>0</v>
      </c>
      <c r="AD31">
        <v>0</v>
      </c>
      <c r="AE31">
        <v>0</v>
      </c>
      <c r="AF31">
        <f t="shared" si="6"/>
        <v>608</v>
      </c>
      <c r="AG31">
        <v>0</v>
      </c>
      <c r="AH31">
        <f t="shared" si="7"/>
        <v>608</v>
      </c>
      <c r="AI31">
        <v>52</v>
      </c>
      <c r="AJ31">
        <f t="shared" si="8"/>
        <v>6</v>
      </c>
      <c r="AK31">
        <f t="shared" si="25"/>
        <v>11.692307692307692</v>
      </c>
      <c r="AM31">
        <v>410</v>
      </c>
      <c r="AN31">
        <v>0</v>
      </c>
      <c r="AO31">
        <v>0</v>
      </c>
      <c r="AP31">
        <f t="shared" si="9"/>
        <v>410</v>
      </c>
      <c r="AQ31">
        <v>0</v>
      </c>
      <c r="AR31">
        <f t="shared" si="10"/>
        <v>410</v>
      </c>
      <c r="AS31">
        <v>24</v>
      </c>
      <c r="AT31">
        <f t="shared" si="11"/>
        <v>6</v>
      </c>
      <c r="AU31">
        <f t="shared" si="12"/>
        <v>17.083333333333332</v>
      </c>
      <c r="AW31">
        <v>99</v>
      </c>
      <c r="AX31">
        <v>0</v>
      </c>
      <c r="AY31">
        <v>0</v>
      </c>
      <c r="AZ31">
        <f t="shared" si="13"/>
        <v>99</v>
      </c>
      <c r="BA31">
        <v>0</v>
      </c>
      <c r="BB31">
        <f t="shared" si="14"/>
        <v>99</v>
      </c>
      <c r="BC31">
        <v>32</v>
      </c>
      <c r="BD31">
        <f t="shared" si="15"/>
        <v>7</v>
      </c>
      <c r="BE31">
        <f t="shared" si="16"/>
        <v>3.09375</v>
      </c>
      <c r="BG31">
        <v>160</v>
      </c>
      <c r="BH31">
        <v>0</v>
      </c>
      <c r="BI31">
        <v>0</v>
      </c>
      <c r="BJ31">
        <f t="shared" si="17"/>
        <v>160</v>
      </c>
      <c r="BK31">
        <v>0</v>
      </c>
      <c r="BL31">
        <f t="shared" si="18"/>
        <v>160</v>
      </c>
      <c r="BM31">
        <v>15</v>
      </c>
      <c r="BN31">
        <f t="shared" si="19"/>
        <v>5</v>
      </c>
      <c r="BO31">
        <f t="shared" si="20"/>
        <v>10.666666666666666</v>
      </c>
      <c r="BQ31">
        <v>169</v>
      </c>
      <c r="BR31">
        <v>0</v>
      </c>
      <c r="BS31">
        <v>0</v>
      </c>
      <c r="BT31">
        <f t="shared" si="21"/>
        <v>169</v>
      </c>
      <c r="BU31">
        <v>0</v>
      </c>
      <c r="BV31">
        <f t="shared" si="22"/>
        <v>169</v>
      </c>
      <c r="BW31">
        <v>11</v>
      </c>
      <c r="BX31">
        <f t="shared" si="23"/>
        <v>5</v>
      </c>
      <c r="BY31">
        <f t="shared" si="24"/>
        <v>15.363636363636363</v>
      </c>
      <c r="CA31">
        <v>0</v>
      </c>
    </row>
    <row r="32" spans="1:79" ht="17.25" customHeight="1" x14ac:dyDescent="0.3">
      <c r="A32" s="2">
        <v>44534</v>
      </c>
      <c r="B32" t="s">
        <v>84</v>
      </c>
      <c r="C32" t="s">
        <v>85</v>
      </c>
      <c r="D32" t="s">
        <v>27</v>
      </c>
      <c r="F32">
        <v>1261</v>
      </c>
      <c r="G32">
        <v>0</v>
      </c>
      <c r="H32">
        <v>0</v>
      </c>
      <c r="I32">
        <v>-20</v>
      </c>
      <c r="J32">
        <f t="shared" si="0"/>
        <v>1241</v>
      </c>
      <c r="K32">
        <v>0</v>
      </c>
      <c r="L32">
        <f t="shared" si="1"/>
        <v>1241</v>
      </c>
      <c r="M32">
        <v>168</v>
      </c>
      <c r="N32">
        <v>1</v>
      </c>
      <c r="O32">
        <f t="shared" si="2"/>
        <v>7.3869047619047619</v>
      </c>
      <c r="Q32">
        <v>169</v>
      </c>
      <c r="R32">
        <v>0</v>
      </c>
      <c r="S32">
        <v>0</v>
      </c>
      <c r="T32">
        <v>-60</v>
      </c>
      <c r="U32">
        <f t="shared" si="3"/>
        <v>109</v>
      </c>
      <c r="V32">
        <v>0</v>
      </c>
      <c r="W32">
        <f t="shared" si="4"/>
        <v>109</v>
      </c>
      <c r="X32">
        <v>33</v>
      </c>
      <c r="Y32">
        <v>2</v>
      </c>
      <c r="Z32">
        <f t="shared" si="5"/>
        <v>3.3030303030303032</v>
      </c>
      <c r="AB32">
        <v>7972</v>
      </c>
      <c r="AC32">
        <v>0</v>
      </c>
      <c r="AD32">
        <v>0</v>
      </c>
      <c r="AE32">
        <v>0</v>
      </c>
      <c r="AF32">
        <f t="shared" si="6"/>
        <v>7972</v>
      </c>
      <c r="AG32">
        <v>3000</v>
      </c>
      <c r="AH32">
        <f t="shared" si="7"/>
        <v>10972</v>
      </c>
      <c r="AI32">
        <v>308</v>
      </c>
      <c r="AJ32">
        <f t="shared" si="8"/>
        <v>6</v>
      </c>
      <c r="AK32">
        <f t="shared" si="25"/>
        <v>35.623376623376622</v>
      </c>
      <c r="AM32">
        <v>3120</v>
      </c>
      <c r="AN32">
        <v>345</v>
      </c>
      <c r="AO32">
        <v>-90</v>
      </c>
      <c r="AP32">
        <f t="shared" si="9"/>
        <v>3375</v>
      </c>
      <c r="AQ32">
        <v>0</v>
      </c>
      <c r="AR32">
        <f t="shared" si="10"/>
        <v>3375</v>
      </c>
      <c r="AS32">
        <v>60</v>
      </c>
      <c r="AT32">
        <f t="shared" si="11"/>
        <v>6</v>
      </c>
      <c r="AU32">
        <f t="shared" si="12"/>
        <v>56.25</v>
      </c>
      <c r="AW32">
        <v>1934</v>
      </c>
      <c r="AX32">
        <v>0</v>
      </c>
      <c r="AY32">
        <v>-160</v>
      </c>
      <c r="AZ32">
        <f t="shared" si="13"/>
        <v>1774</v>
      </c>
      <c r="BA32">
        <v>600</v>
      </c>
      <c r="BB32">
        <f t="shared" si="14"/>
        <v>2374</v>
      </c>
      <c r="BC32">
        <v>86</v>
      </c>
      <c r="BD32">
        <f t="shared" si="15"/>
        <v>7</v>
      </c>
      <c r="BE32">
        <f t="shared" si="16"/>
        <v>27.604651162790699</v>
      </c>
      <c r="BG32">
        <v>7</v>
      </c>
      <c r="BH32">
        <v>0</v>
      </c>
      <c r="BI32">
        <v>0</v>
      </c>
      <c r="BJ32">
        <f t="shared" si="17"/>
        <v>7</v>
      </c>
      <c r="BK32">
        <v>1500</v>
      </c>
      <c r="BL32">
        <f t="shared" si="18"/>
        <v>1507</v>
      </c>
      <c r="BM32">
        <v>62</v>
      </c>
      <c r="BN32">
        <f t="shared" si="19"/>
        <v>5</v>
      </c>
      <c r="BO32">
        <f t="shared" si="20"/>
        <v>24.306451612903224</v>
      </c>
      <c r="BQ32">
        <v>1487</v>
      </c>
      <c r="BR32">
        <v>0</v>
      </c>
      <c r="BS32">
        <v>0</v>
      </c>
      <c r="BT32">
        <f t="shared" si="21"/>
        <v>1487</v>
      </c>
      <c r="BU32">
        <v>0</v>
      </c>
      <c r="BV32">
        <f t="shared" si="22"/>
        <v>1487</v>
      </c>
      <c r="BW32">
        <v>45</v>
      </c>
      <c r="BX32">
        <f t="shared" si="23"/>
        <v>5</v>
      </c>
      <c r="BY32">
        <f t="shared" si="24"/>
        <v>33.044444444444444</v>
      </c>
      <c r="CA32">
        <v>26482</v>
      </c>
    </row>
    <row r="33" spans="1:79" ht="17.25" customHeight="1" x14ac:dyDescent="0.3">
      <c r="A33" s="2">
        <v>44534</v>
      </c>
      <c r="B33" t="s">
        <v>86</v>
      </c>
      <c r="C33" t="s">
        <v>87</v>
      </c>
      <c r="D33" t="s">
        <v>27</v>
      </c>
      <c r="F33">
        <v>281</v>
      </c>
      <c r="G33">
        <v>1017</v>
      </c>
      <c r="H33">
        <v>0</v>
      </c>
      <c r="I33">
        <v>0</v>
      </c>
      <c r="J33">
        <f t="shared" si="0"/>
        <v>1298</v>
      </c>
      <c r="K33">
        <v>5760</v>
      </c>
      <c r="L33">
        <f t="shared" si="1"/>
        <v>7058</v>
      </c>
      <c r="M33">
        <v>183</v>
      </c>
      <c r="N33">
        <v>1</v>
      </c>
      <c r="O33">
        <f t="shared" si="2"/>
        <v>38.568306010928964</v>
      </c>
      <c r="Q33">
        <v>804</v>
      </c>
      <c r="R33">
        <v>1482</v>
      </c>
      <c r="S33">
        <v>0</v>
      </c>
      <c r="T33">
        <v>0</v>
      </c>
      <c r="U33">
        <f t="shared" si="3"/>
        <v>2286</v>
      </c>
      <c r="V33">
        <v>0</v>
      </c>
      <c r="W33">
        <f t="shared" si="4"/>
        <v>2286</v>
      </c>
      <c r="X33">
        <v>32</v>
      </c>
      <c r="Y33">
        <v>2</v>
      </c>
      <c r="Z33">
        <f t="shared" si="5"/>
        <v>71.4375</v>
      </c>
      <c r="AB33">
        <v>8902</v>
      </c>
      <c r="AC33">
        <v>0</v>
      </c>
      <c r="AD33">
        <v>0</v>
      </c>
      <c r="AE33">
        <v>0</v>
      </c>
      <c r="AF33">
        <f t="shared" si="6"/>
        <v>8902</v>
      </c>
      <c r="AG33">
        <v>7120</v>
      </c>
      <c r="AH33">
        <f t="shared" si="7"/>
        <v>16022</v>
      </c>
      <c r="AI33">
        <v>230</v>
      </c>
      <c r="AJ33">
        <f t="shared" si="8"/>
        <v>6</v>
      </c>
      <c r="AK33">
        <f t="shared" si="25"/>
        <v>69.660869565217396</v>
      </c>
      <c r="AM33">
        <v>1806</v>
      </c>
      <c r="AN33">
        <v>847</v>
      </c>
      <c r="AO33">
        <v>-30</v>
      </c>
      <c r="AP33">
        <f t="shared" si="9"/>
        <v>2623</v>
      </c>
      <c r="AQ33">
        <v>0</v>
      </c>
      <c r="AR33">
        <f t="shared" si="10"/>
        <v>2623</v>
      </c>
      <c r="AS33">
        <v>39</v>
      </c>
      <c r="AT33">
        <f t="shared" si="11"/>
        <v>6</v>
      </c>
      <c r="AU33">
        <f t="shared" si="12"/>
        <v>67.256410256410263</v>
      </c>
      <c r="AW33">
        <v>468</v>
      </c>
      <c r="AX33">
        <v>2129</v>
      </c>
      <c r="AY33">
        <v>0</v>
      </c>
      <c r="AZ33">
        <f t="shared" si="13"/>
        <v>2597</v>
      </c>
      <c r="BA33">
        <v>0</v>
      </c>
      <c r="BB33">
        <f t="shared" si="14"/>
        <v>2597</v>
      </c>
      <c r="BC33">
        <v>50</v>
      </c>
      <c r="BD33">
        <f t="shared" si="15"/>
        <v>7</v>
      </c>
      <c r="BE33">
        <f t="shared" si="16"/>
        <v>51.94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281</v>
      </c>
      <c r="BR33">
        <v>858</v>
      </c>
      <c r="BS33">
        <v>-100</v>
      </c>
      <c r="BT33">
        <f t="shared" si="21"/>
        <v>1039</v>
      </c>
      <c r="BU33">
        <v>1920</v>
      </c>
      <c r="BV33">
        <f t="shared" si="22"/>
        <v>2959</v>
      </c>
      <c r="BW33">
        <v>72</v>
      </c>
      <c r="BX33">
        <f t="shared" si="23"/>
        <v>5</v>
      </c>
      <c r="BY33">
        <f t="shared" si="24"/>
        <v>41.097222222222221</v>
      </c>
      <c r="CA33">
        <v>55960</v>
      </c>
    </row>
    <row r="34" spans="1:79" ht="17.25" customHeight="1" x14ac:dyDescent="0.3">
      <c r="A34" s="2">
        <v>44534</v>
      </c>
      <c r="B34" t="s">
        <v>88</v>
      </c>
      <c r="C34" t="s">
        <v>89</v>
      </c>
      <c r="D34" t="s">
        <v>27</v>
      </c>
      <c r="F34">
        <v>1549</v>
      </c>
      <c r="G34">
        <v>445</v>
      </c>
      <c r="H34">
        <v>0</v>
      </c>
      <c r="I34">
        <v>-320</v>
      </c>
      <c r="J34">
        <f t="shared" si="0"/>
        <v>1674</v>
      </c>
      <c r="K34">
        <v>1500</v>
      </c>
      <c r="L34">
        <f t="shared" si="1"/>
        <v>3174</v>
      </c>
      <c r="M34">
        <v>160</v>
      </c>
      <c r="N34">
        <v>1</v>
      </c>
      <c r="O34">
        <f t="shared" si="2"/>
        <v>19.837499999999999</v>
      </c>
      <c r="Q34">
        <v>137</v>
      </c>
      <c r="R34">
        <v>1400</v>
      </c>
      <c r="S34">
        <v>0</v>
      </c>
      <c r="T34">
        <v>-1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4450</v>
      </c>
      <c r="AC34">
        <v>0</v>
      </c>
      <c r="AD34">
        <v>0</v>
      </c>
      <c r="AE34">
        <v>0</v>
      </c>
      <c r="AF34">
        <f t="shared" si="6"/>
        <v>4450</v>
      </c>
      <c r="AG34">
        <v>0</v>
      </c>
      <c r="AH34">
        <f t="shared" ref="AH34:AH65" si="26">SUM(AF34:AG34)</f>
        <v>4450</v>
      </c>
      <c r="AI34">
        <v>19</v>
      </c>
      <c r="AJ34">
        <f t="shared" si="8"/>
        <v>6</v>
      </c>
      <c r="AK34">
        <f t="shared" si="25"/>
        <v>234.21052631578948</v>
      </c>
      <c r="AM34">
        <v>1320</v>
      </c>
      <c r="AN34">
        <v>431</v>
      </c>
      <c r="AO34">
        <v>0</v>
      </c>
      <c r="AP34">
        <f t="shared" si="9"/>
        <v>1751</v>
      </c>
      <c r="AQ34">
        <v>0</v>
      </c>
      <c r="AR34">
        <f t="shared" si="10"/>
        <v>1751</v>
      </c>
      <c r="AS34">
        <v>23</v>
      </c>
      <c r="AT34">
        <f t="shared" si="11"/>
        <v>6</v>
      </c>
      <c r="AU34">
        <f t="shared" si="12"/>
        <v>76.130434782608702</v>
      </c>
      <c r="AW34">
        <v>7</v>
      </c>
      <c r="AX34">
        <v>550</v>
      </c>
      <c r="AY34">
        <v>0</v>
      </c>
      <c r="AZ34">
        <f t="shared" si="13"/>
        <v>557</v>
      </c>
      <c r="BA34">
        <v>0</v>
      </c>
      <c r="BB34">
        <f t="shared" si="14"/>
        <v>557</v>
      </c>
      <c r="BC34">
        <v>13</v>
      </c>
      <c r="BD34">
        <f t="shared" si="15"/>
        <v>7</v>
      </c>
      <c r="BE34">
        <f t="shared" si="16"/>
        <v>42.846153846153847</v>
      </c>
      <c r="BG34">
        <v>78</v>
      </c>
      <c r="BH34">
        <v>2370</v>
      </c>
      <c r="BI34">
        <v>0</v>
      </c>
      <c r="BJ34">
        <f t="shared" si="17"/>
        <v>2448</v>
      </c>
      <c r="BK34">
        <v>0</v>
      </c>
      <c r="BL34">
        <f t="shared" si="18"/>
        <v>2448</v>
      </c>
      <c r="BM34">
        <v>45</v>
      </c>
      <c r="BN34">
        <f t="shared" si="19"/>
        <v>5</v>
      </c>
      <c r="BO34">
        <f t="shared" si="20"/>
        <v>54.4</v>
      </c>
      <c r="BQ34">
        <v>145</v>
      </c>
      <c r="BR34">
        <v>1761</v>
      </c>
      <c r="BS34">
        <v>0</v>
      </c>
      <c r="BT34">
        <f t="shared" si="21"/>
        <v>1906</v>
      </c>
      <c r="BU34">
        <v>1500</v>
      </c>
      <c r="BV34">
        <f t="shared" si="22"/>
        <v>3406</v>
      </c>
      <c r="BW34">
        <v>60</v>
      </c>
      <c r="BX34">
        <f t="shared" si="23"/>
        <v>5</v>
      </c>
      <c r="BY34">
        <f t="shared" si="24"/>
        <v>56.766666666666666</v>
      </c>
      <c r="CA34">
        <v>11226</v>
      </c>
    </row>
    <row r="35" spans="1:79" ht="17.25" customHeight="1" x14ac:dyDescent="0.3">
      <c r="A35" s="2">
        <v>44534</v>
      </c>
      <c r="B35" t="s">
        <v>90</v>
      </c>
      <c r="C35" t="s">
        <v>91</v>
      </c>
      <c r="D35" t="s">
        <v>27</v>
      </c>
      <c r="F35">
        <v>186</v>
      </c>
      <c r="G35">
        <v>0</v>
      </c>
      <c r="H35">
        <v>0</v>
      </c>
      <c r="I35">
        <v>-6</v>
      </c>
      <c r="J35">
        <f t="shared" si="0"/>
        <v>180</v>
      </c>
      <c r="K35">
        <v>288</v>
      </c>
      <c r="L35">
        <f t="shared" si="1"/>
        <v>468</v>
      </c>
      <c r="M35">
        <v>43</v>
      </c>
      <c r="N35">
        <v>1</v>
      </c>
      <c r="O35">
        <f t="shared" si="2"/>
        <v>10.883720930232558</v>
      </c>
      <c r="Q35">
        <v>633</v>
      </c>
      <c r="R35">
        <v>0</v>
      </c>
      <c r="S35">
        <v>0</v>
      </c>
      <c r="T35">
        <v>0</v>
      </c>
      <c r="U35">
        <f t="shared" si="3"/>
        <v>633</v>
      </c>
      <c r="V35">
        <v>0</v>
      </c>
      <c r="W35">
        <f t="shared" si="4"/>
        <v>633</v>
      </c>
      <c r="X35">
        <v>16</v>
      </c>
      <c r="Y35">
        <v>2</v>
      </c>
      <c r="Z35">
        <f t="shared" si="5"/>
        <v>39.5625</v>
      </c>
      <c r="AB35">
        <v>4968</v>
      </c>
      <c r="AC35">
        <v>0</v>
      </c>
      <c r="AD35">
        <v>0</v>
      </c>
      <c r="AE35">
        <v>0</v>
      </c>
      <c r="AF35">
        <f t="shared" si="6"/>
        <v>4968</v>
      </c>
      <c r="AG35">
        <v>3360</v>
      </c>
      <c r="AH35">
        <f t="shared" si="26"/>
        <v>8328</v>
      </c>
      <c r="AI35">
        <v>177</v>
      </c>
      <c r="AJ35">
        <f t="shared" si="8"/>
        <v>6</v>
      </c>
      <c r="AK35">
        <f t="shared" si="25"/>
        <v>47.050847457627121</v>
      </c>
      <c r="AM35">
        <v>2991</v>
      </c>
      <c r="AN35">
        <v>460</v>
      </c>
      <c r="AO35">
        <v>-48</v>
      </c>
      <c r="AP35">
        <f t="shared" si="9"/>
        <v>3403</v>
      </c>
      <c r="AQ35">
        <v>0</v>
      </c>
      <c r="AR35">
        <f t="shared" si="10"/>
        <v>3403</v>
      </c>
      <c r="AS35">
        <v>91</v>
      </c>
      <c r="AT35">
        <f t="shared" si="11"/>
        <v>6</v>
      </c>
      <c r="AU35">
        <f t="shared" si="12"/>
        <v>37.395604395604394</v>
      </c>
      <c r="AW35">
        <v>1523</v>
      </c>
      <c r="AX35">
        <v>0</v>
      </c>
      <c r="AY35">
        <v>-11</v>
      </c>
      <c r="AZ35">
        <f t="shared" si="13"/>
        <v>1512</v>
      </c>
      <c r="BA35">
        <v>1440</v>
      </c>
      <c r="BB35">
        <f t="shared" si="14"/>
        <v>2952</v>
      </c>
      <c r="BC35">
        <v>102</v>
      </c>
      <c r="BD35">
        <f t="shared" si="15"/>
        <v>7</v>
      </c>
      <c r="BE35">
        <f t="shared" si="16"/>
        <v>28.941176470588236</v>
      </c>
      <c r="BG35">
        <v>423</v>
      </c>
      <c r="BH35">
        <v>2</v>
      </c>
      <c r="BI35">
        <v>-44</v>
      </c>
      <c r="BJ35">
        <f t="shared" si="17"/>
        <v>381</v>
      </c>
      <c r="BK35">
        <v>960</v>
      </c>
      <c r="BL35">
        <f t="shared" si="18"/>
        <v>1341</v>
      </c>
      <c r="BM35">
        <v>52</v>
      </c>
      <c r="BN35">
        <f t="shared" si="19"/>
        <v>5</v>
      </c>
      <c r="BO35">
        <f t="shared" si="20"/>
        <v>25.78846153846154</v>
      </c>
      <c r="BQ35">
        <v>877</v>
      </c>
      <c r="BR35">
        <v>0</v>
      </c>
      <c r="BS35">
        <v>0</v>
      </c>
      <c r="BT35">
        <f t="shared" si="21"/>
        <v>877</v>
      </c>
      <c r="BU35">
        <v>1920</v>
      </c>
      <c r="BV35">
        <f t="shared" si="22"/>
        <v>2797</v>
      </c>
      <c r="BW35">
        <v>41</v>
      </c>
      <c r="BX35">
        <f t="shared" si="23"/>
        <v>5</v>
      </c>
      <c r="BY35">
        <f t="shared" si="24"/>
        <v>68.219512195121951</v>
      </c>
      <c r="CA35">
        <v>7900</v>
      </c>
    </row>
    <row r="36" spans="1:79" ht="17.25" customHeight="1" x14ac:dyDescent="0.3">
      <c r="A36" s="2">
        <v>44534</v>
      </c>
      <c r="B36" t="s">
        <v>92</v>
      </c>
      <c r="C36" t="s">
        <v>93</v>
      </c>
      <c r="D36" t="s">
        <v>27</v>
      </c>
      <c r="F36">
        <v>282</v>
      </c>
      <c r="G36">
        <v>0</v>
      </c>
      <c r="H36">
        <v>0</v>
      </c>
      <c r="I36">
        <v>-6</v>
      </c>
      <c r="J36">
        <f t="shared" si="0"/>
        <v>276</v>
      </c>
      <c r="K36">
        <v>0</v>
      </c>
      <c r="L36">
        <f t="shared" si="1"/>
        <v>276</v>
      </c>
      <c r="M36">
        <v>32</v>
      </c>
      <c r="N36">
        <v>1</v>
      </c>
      <c r="O36">
        <f t="shared" si="2"/>
        <v>8.625</v>
      </c>
      <c r="Q36">
        <v>448</v>
      </c>
      <c r="R36">
        <v>0</v>
      </c>
      <c r="S36">
        <v>0</v>
      </c>
      <c r="T36">
        <v>0</v>
      </c>
      <c r="U36">
        <f t="shared" si="3"/>
        <v>448</v>
      </c>
      <c r="V36">
        <v>0</v>
      </c>
      <c r="W36">
        <f t="shared" si="4"/>
        <v>448</v>
      </c>
      <c r="X36">
        <v>10</v>
      </c>
      <c r="Y36">
        <v>2</v>
      </c>
      <c r="Z36">
        <f t="shared" si="5"/>
        <v>44.8</v>
      </c>
      <c r="AB36">
        <v>885</v>
      </c>
      <c r="AC36">
        <v>0</v>
      </c>
      <c r="AD36">
        <v>0</v>
      </c>
      <c r="AE36">
        <v>0</v>
      </c>
      <c r="AF36">
        <f t="shared" si="6"/>
        <v>885</v>
      </c>
      <c r="AG36">
        <v>0</v>
      </c>
      <c r="AH36">
        <f t="shared" si="26"/>
        <v>885</v>
      </c>
      <c r="AI36">
        <v>153</v>
      </c>
      <c r="AJ36">
        <f t="shared" si="8"/>
        <v>6</v>
      </c>
      <c r="AK36">
        <f t="shared" si="25"/>
        <v>5.784313725490196</v>
      </c>
      <c r="AM36">
        <v>1716</v>
      </c>
      <c r="AN36">
        <v>241</v>
      </c>
      <c r="AO36">
        <v>-48</v>
      </c>
      <c r="AP36">
        <f t="shared" si="9"/>
        <v>1909</v>
      </c>
      <c r="AQ36">
        <v>0</v>
      </c>
      <c r="AR36">
        <f t="shared" si="10"/>
        <v>1909</v>
      </c>
      <c r="AS36">
        <v>59</v>
      </c>
      <c r="AT36">
        <f t="shared" si="11"/>
        <v>6</v>
      </c>
      <c r="AU36">
        <f t="shared" si="12"/>
        <v>32.355932203389834</v>
      </c>
      <c r="AW36">
        <v>1884</v>
      </c>
      <c r="AX36">
        <v>0</v>
      </c>
      <c r="AY36">
        <v>-5</v>
      </c>
      <c r="AZ36">
        <f t="shared" si="13"/>
        <v>1879</v>
      </c>
      <c r="BA36">
        <v>0</v>
      </c>
      <c r="BB36">
        <f t="shared" si="14"/>
        <v>1879</v>
      </c>
      <c r="BC36">
        <v>89</v>
      </c>
      <c r="BD36">
        <f t="shared" si="15"/>
        <v>7</v>
      </c>
      <c r="BE36">
        <f t="shared" si="16"/>
        <v>21.112359550561798</v>
      </c>
      <c r="BG36">
        <v>515</v>
      </c>
      <c r="BH36">
        <v>2</v>
      </c>
      <c r="BI36">
        <v>-18</v>
      </c>
      <c r="BJ36">
        <f t="shared" si="17"/>
        <v>499</v>
      </c>
      <c r="BK36">
        <v>0</v>
      </c>
      <c r="BL36">
        <f t="shared" si="18"/>
        <v>499</v>
      </c>
      <c r="BM36">
        <v>44</v>
      </c>
      <c r="BN36">
        <f t="shared" si="19"/>
        <v>5</v>
      </c>
      <c r="BO36">
        <f t="shared" si="20"/>
        <v>11.340909090909092</v>
      </c>
      <c r="BQ36">
        <v>283</v>
      </c>
      <c r="BR36">
        <v>0</v>
      </c>
      <c r="BS36">
        <v>0</v>
      </c>
      <c r="BT36">
        <f t="shared" si="21"/>
        <v>283</v>
      </c>
      <c r="BU36">
        <v>0</v>
      </c>
      <c r="BV36">
        <f t="shared" si="22"/>
        <v>283</v>
      </c>
      <c r="BW36">
        <v>25</v>
      </c>
      <c r="BX36">
        <f t="shared" si="23"/>
        <v>5</v>
      </c>
      <c r="BY36">
        <f t="shared" si="24"/>
        <v>11.32</v>
      </c>
      <c r="CA36">
        <v>0</v>
      </c>
    </row>
    <row r="37" spans="1:79" ht="17.25" customHeight="1" x14ac:dyDescent="0.3">
      <c r="A37" s="2">
        <v>44534</v>
      </c>
      <c r="B37" t="s">
        <v>94</v>
      </c>
      <c r="C37" t="s">
        <v>95</v>
      </c>
      <c r="D37" t="s">
        <v>27</v>
      </c>
      <c r="F37">
        <v>1479</v>
      </c>
      <c r="G37">
        <v>0</v>
      </c>
      <c r="H37">
        <v>0</v>
      </c>
      <c r="I37">
        <v>0</v>
      </c>
      <c r="J37">
        <f t="shared" si="0"/>
        <v>1479</v>
      </c>
      <c r="K37">
        <v>0</v>
      </c>
      <c r="L37">
        <f t="shared" si="1"/>
        <v>1479</v>
      </c>
      <c r="M37">
        <v>65</v>
      </c>
      <c r="N37">
        <v>1</v>
      </c>
      <c r="O37">
        <f t="shared" si="2"/>
        <v>22.753846153846155</v>
      </c>
      <c r="Q37">
        <v>1121</v>
      </c>
      <c r="R37">
        <v>0</v>
      </c>
      <c r="S37">
        <v>0</v>
      </c>
      <c r="T37">
        <v>0</v>
      </c>
      <c r="U37">
        <f t="shared" si="3"/>
        <v>1121</v>
      </c>
      <c r="V37">
        <v>0</v>
      </c>
      <c r="W37">
        <f t="shared" si="4"/>
        <v>1121</v>
      </c>
      <c r="X37">
        <v>21</v>
      </c>
      <c r="Y37">
        <v>2</v>
      </c>
      <c r="Z37">
        <f t="shared" si="5"/>
        <v>53.38095238095238</v>
      </c>
      <c r="AB37">
        <v>4308</v>
      </c>
      <c r="AC37">
        <v>0</v>
      </c>
      <c r="AD37">
        <v>0</v>
      </c>
      <c r="AE37">
        <v>0</v>
      </c>
      <c r="AF37">
        <f t="shared" si="6"/>
        <v>4308</v>
      </c>
      <c r="AG37">
        <v>0</v>
      </c>
      <c r="AH37">
        <f t="shared" si="26"/>
        <v>4308</v>
      </c>
      <c r="AI37">
        <v>61</v>
      </c>
      <c r="AJ37">
        <f t="shared" si="8"/>
        <v>6</v>
      </c>
      <c r="AK37">
        <f t="shared" si="25"/>
        <v>70.622950819672127</v>
      </c>
      <c r="AM37">
        <v>4338</v>
      </c>
      <c r="AN37">
        <v>300</v>
      </c>
      <c r="AO37">
        <v>0</v>
      </c>
      <c r="AP37">
        <f t="shared" si="9"/>
        <v>4638</v>
      </c>
      <c r="AQ37">
        <v>0</v>
      </c>
      <c r="AR37">
        <f t="shared" si="10"/>
        <v>4638</v>
      </c>
      <c r="AS37">
        <v>24</v>
      </c>
      <c r="AT37">
        <f t="shared" si="11"/>
        <v>6</v>
      </c>
      <c r="AU37">
        <f t="shared" si="12"/>
        <v>193.25</v>
      </c>
      <c r="AW37">
        <v>790</v>
      </c>
      <c r="AX37">
        <v>0</v>
      </c>
      <c r="AY37">
        <v>0</v>
      </c>
      <c r="AZ37">
        <f t="shared" si="13"/>
        <v>790</v>
      </c>
      <c r="BA37">
        <v>600</v>
      </c>
      <c r="BB37">
        <f t="shared" si="14"/>
        <v>1390</v>
      </c>
      <c r="BC37">
        <v>43</v>
      </c>
      <c r="BD37">
        <f t="shared" si="15"/>
        <v>7</v>
      </c>
      <c r="BE37">
        <f t="shared" si="16"/>
        <v>32.325581395348834</v>
      </c>
      <c r="BG37">
        <v>1907</v>
      </c>
      <c r="BH37">
        <v>0</v>
      </c>
      <c r="BI37">
        <v>0</v>
      </c>
      <c r="BJ37">
        <f t="shared" si="17"/>
        <v>1907</v>
      </c>
      <c r="BK37">
        <v>0</v>
      </c>
      <c r="BL37">
        <f t="shared" si="18"/>
        <v>1907</v>
      </c>
      <c r="BM37">
        <v>37</v>
      </c>
      <c r="BN37">
        <f t="shared" si="19"/>
        <v>5</v>
      </c>
      <c r="BO37">
        <f t="shared" si="20"/>
        <v>51.54054054054054</v>
      </c>
      <c r="BQ37">
        <v>2932</v>
      </c>
      <c r="BR37">
        <v>0</v>
      </c>
      <c r="BS37">
        <v>0</v>
      </c>
      <c r="BT37">
        <f t="shared" si="21"/>
        <v>2932</v>
      </c>
      <c r="BU37">
        <v>0</v>
      </c>
      <c r="BV37">
        <f t="shared" si="22"/>
        <v>2932</v>
      </c>
      <c r="BW37">
        <v>30</v>
      </c>
      <c r="BX37">
        <f t="shared" si="23"/>
        <v>5</v>
      </c>
      <c r="BY37">
        <f t="shared" si="24"/>
        <v>97.733333333333334</v>
      </c>
      <c r="CA37">
        <v>28234</v>
      </c>
    </row>
    <row r="38" spans="1:79" ht="17.25" customHeight="1" x14ac:dyDescent="0.3">
      <c r="A38" s="2">
        <v>44534</v>
      </c>
      <c r="B38" t="s">
        <v>96</v>
      </c>
      <c r="C38" t="s">
        <v>97</v>
      </c>
      <c r="D38" t="s">
        <v>27</v>
      </c>
      <c r="F38">
        <v>1533</v>
      </c>
      <c r="G38">
        <v>0</v>
      </c>
      <c r="H38">
        <v>0</v>
      </c>
      <c r="I38">
        <v>-365</v>
      </c>
      <c r="J38">
        <f t="shared" si="0"/>
        <v>1168</v>
      </c>
      <c r="K38">
        <v>7155</v>
      </c>
      <c r="L38">
        <f t="shared" si="1"/>
        <v>8323</v>
      </c>
      <c r="M38">
        <v>1882</v>
      </c>
      <c r="N38">
        <v>1</v>
      </c>
      <c r="O38">
        <f t="shared" si="2"/>
        <v>4.422422954303932</v>
      </c>
      <c r="Q38">
        <v>4281</v>
      </c>
      <c r="R38">
        <v>0</v>
      </c>
      <c r="S38">
        <v>0</v>
      </c>
      <c r="T38">
        <v>-150</v>
      </c>
      <c r="U38">
        <f t="shared" si="3"/>
        <v>4131</v>
      </c>
      <c r="V38">
        <v>0</v>
      </c>
      <c r="W38">
        <f t="shared" si="4"/>
        <v>4131</v>
      </c>
      <c r="X38">
        <v>470</v>
      </c>
      <c r="Y38">
        <v>2</v>
      </c>
      <c r="Z38">
        <f t="shared" si="5"/>
        <v>8.7893617021276604</v>
      </c>
      <c r="AB38">
        <v>3599</v>
      </c>
      <c r="AC38">
        <v>0</v>
      </c>
      <c r="AD38">
        <v>0</v>
      </c>
      <c r="AE38">
        <v>0</v>
      </c>
      <c r="AF38">
        <f t="shared" si="6"/>
        <v>3599</v>
      </c>
      <c r="AG38">
        <v>49000</v>
      </c>
      <c r="AH38">
        <f t="shared" si="26"/>
        <v>52599</v>
      </c>
      <c r="AI38">
        <v>2542</v>
      </c>
      <c r="AJ38">
        <f t="shared" si="8"/>
        <v>6</v>
      </c>
      <c r="AK38">
        <f t="shared" si="25"/>
        <v>20.691974822974036</v>
      </c>
      <c r="AM38">
        <v>17773</v>
      </c>
      <c r="AN38">
        <v>13174</v>
      </c>
      <c r="AO38">
        <v>-9290</v>
      </c>
      <c r="AP38">
        <f t="shared" si="9"/>
        <v>21657</v>
      </c>
      <c r="AQ38">
        <v>7000</v>
      </c>
      <c r="AR38">
        <f t="shared" si="10"/>
        <v>28657</v>
      </c>
      <c r="AS38">
        <v>1093</v>
      </c>
      <c r="AT38">
        <f t="shared" si="11"/>
        <v>6</v>
      </c>
      <c r="AU38">
        <f t="shared" si="12"/>
        <v>26.218664226898444</v>
      </c>
      <c r="AW38">
        <v>11121</v>
      </c>
      <c r="AX38">
        <v>0</v>
      </c>
      <c r="AY38">
        <v>-132</v>
      </c>
      <c r="AZ38">
        <f t="shared" si="13"/>
        <v>10989</v>
      </c>
      <c r="BA38">
        <v>5000</v>
      </c>
      <c r="BB38">
        <f t="shared" si="14"/>
        <v>15989</v>
      </c>
      <c r="BC38">
        <v>704</v>
      </c>
      <c r="BD38">
        <f t="shared" si="15"/>
        <v>7</v>
      </c>
      <c r="BE38">
        <f t="shared" si="16"/>
        <v>22.711647727272727</v>
      </c>
      <c r="BG38">
        <v>8088</v>
      </c>
      <c r="BH38">
        <v>0</v>
      </c>
      <c r="BI38">
        <v>-406</v>
      </c>
      <c r="BJ38">
        <f t="shared" si="17"/>
        <v>7682</v>
      </c>
      <c r="BK38">
        <v>3000</v>
      </c>
      <c r="BL38">
        <f t="shared" si="18"/>
        <v>10682</v>
      </c>
      <c r="BM38">
        <v>424</v>
      </c>
      <c r="BN38">
        <f t="shared" si="19"/>
        <v>5</v>
      </c>
      <c r="BO38">
        <f t="shared" si="20"/>
        <v>25.193396226415093</v>
      </c>
      <c r="BQ38">
        <v>2264</v>
      </c>
      <c r="BR38">
        <v>0</v>
      </c>
      <c r="BS38">
        <v>-140</v>
      </c>
      <c r="BT38">
        <f t="shared" si="21"/>
        <v>2124</v>
      </c>
      <c r="BU38">
        <v>4000</v>
      </c>
      <c r="BV38">
        <f t="shared" si="22"/>
        <v>6124</v>
      </c>
      <c r="BW38">
        <v>512</v>
      </c>
      <c r="BX38">
        <f t="shared" si="23"/>
        <v>5</v>
      </c>
      <c r="BY38">
        <f t="shared" si="24"/>
        <v>11.9609375</v>
      </c>
      <c r="CA38">
        <v>17400</v>
      </c>
    </row>
    <row r="39" spans="1:79" ht="17.25" customHeight="1" x14ac:dyDescent="0.3">
      <c r="A39" s="2">
        <v>44534</v>
      </c>
      <c r="B39" t="s">
        <v>98</v>
      </c>
      <c r="C39" t="s">
        <v>99</v>
      </c>
      <c r="D39" t="s">
        <v>27</v>
      </c>
      <c r="F39">
        <v>431</v>
      </c>
      <c r="G39">
        <v>1072</v>
      </c>
      <c r="H39">
        <v>0</v>
      </c>
      <c r="I39">
        <v>-50</v>
      </c>
      <c r="J39">
        <f t="shared" si="0"/>
        <v>1453</v>
      </c>
      <c r="K39">
        <v>0</v>
      </c>
      <c r="L39">
        <f t="shared" si="1"/>
        <v>1453</v>
      </c>
      <c r="M39">
        <v>100</v>
      </c>
      <c r="N39">
        <v>1</v>
      </c>
      <c r="O39">
        <f t="shared" si="2"/>
        <v>14.53</v>
      </c>
      <c r="Q39">
        <v>490</v>
      </c>
      <c r="R39">
        <v>0</v>
      </c>
      <c r="S39">
        <v>0</v>
      </c>
      <c r="T39">
        <v>0</v>
      </c>
      <c r="U39">
        <f t="shared" si="3"/>
        <v>490</v>
      </c>
      <c r="V39">
        <v>0</v>
      </c>
      <c r="W39">
        <f t="shared" si="4"/>
        <v>490</v>
      </c>
      <c r="X39">
        <v>26</v>
      </c>
      <c r="Y39">
        <v>2</v>
      </c>
      <c r="Z39">
        <f t="shared" si="5"/>
        <v>18.846153846153847</v>
      </c>
      <c r="AB39">
        <v>2331</v>
      </c>
      <c r="AC39">
        <v>0</v>
      </c>
      <c r="AD39">
        <v>0</v>
      </c>
      <c r="AE39">
        <v>-160</v>
      </c>
      <c r="AF39">
        <f t="shared" si="6"/>
        <v>2171</v>
      </c>
      <c r="AG39">
        <v>0</v>
      </c>
      <c r="AH39">
        <f t="shared" si="26"/>
        <v>2171</v>
      </c>
      <c r="AI39">
        <v>1637</v>
      </c>
      <c r="AJ39">
        <f t="shared" si="8"/>
        <v>6</v>
      </c>
      <c r="AK39">
        <f t="shared" si="25"/>
        <v>1.3262064752596212</v>
      </c>
      <c r="AM39">
        <v>5017</v>
      </c>
      <c r="AN39">
        <v>9000</v>
      </c>
      <c r="AO39">
        <v>-9416</v>
      </c>
      <c r="AP39">
        <f t="shared" si="9"/>
        <v>4601</v>
      </c>
      <c r="AQ39">
        <v>0</v>
      </c>
      <c r="AR39">
        <f t="shared" si="10"/>
        <v>4601</v>
      </c>
      <c r="AS39">
        <v>821</v>
      </c>
      <c r="AT39">
        <f t="shared" si="11"/>
        <v>6</v>
      </c>
      <c r="AU39">
        <f t="shared" si="12"/>
        <v>5.6041412911084043</v>
      </c>
      <c r="AW39">
        <v>6006</v>
      </c>
      <c r="AX39">
        <v>0</v>
      </c>
      <c r="AY39">
        <v>-156</v>
      </c>
      <c r="AZ39">
        <f t="shared" si="13"/>
        <v>5850</v>
      </c>
      <c r="BA39">
        <v>0</v>
      </c>
      <c r="BB39">
        <f t="shared" si="14"/>
        <v>5850</v>
      </c>
      <c r="BC39">
        <v>633</v>
      </c>
      <c r="BD39">
        <f t="shared" si="15"/>
        <v>7</v>
      </c>
      <c r="BE39">
        <f t="shared" si="16"/>
        <v>9.24170616113744</v>
      </c>
      <c r="BG39">
        <v>966</v>
      </c>
      <c r="BH39">
        <v>0</v>
      </c>
      <c r="BI39">
        <v>-101</v>
      </c>
      <c r="BJ39">
        <f t="shared" si="17"/>
        <v>865</v>
      </c>
      <c r="BK39">
        <v>0</v>
      </c>
      <c r="BL39">
        <f t="shared" si="18"/>
        <v>865</v>
      </c>
      <c r="BM39">
        <v>119</v>
      </c>
      <c r="BN39">
        <f t="shared" si="19"/>
        <v>5</v>
      </c>
      <c r="BO39">
        <f t="shared" si="20"/>
        <v>7.26890756302521</v>
      </c>
      <c r="BQ39">
        <v>202</v>
      </c>
      <c r="BR39">
        <v>0</v>
      </c>
      <c r="BS39">
        <v>-45</v>
      </c>
      <c r="BT39">
        <f t="shared" si="21"/>
        <v>157</v>
      </c>
      <c r="BU39">
        <v>0</v>
      </c>
      <c r="BV39">
        <f t="shared" si="22"/>
        <v>157</v>
      </c>
      <c r="BW39">
        <v>89</v>
      </c>
      <c r="BX39">
        <f t="shared" si="23"/>
        <v>5</v>
      </c>
      <c r="BY39">
        <f t="shared" si="24"/>
        <v>1.7640449438202248</v>
      </c>
      <c r="CA39">
        <v>5082</v>
      </c>
    </row>
    <row r="40" spans="1:79" ht="17.25" customHeight="1" x14ac:dyDescent="0.3">
      <c r="A40" s="2">
        <v>44534</v>
      </c>
      <c r="B40" t="s">
        <v>100</v>
      </c>
      <c r="C40" t="s">
        <v>101</v>
      </c>
      <c r="D40" t="s">
        <v>27</v>
      </c>
      <c r="F40">
        <v>1338</v>
      </c>
      <c r="G40">
        <v>0</v>
      </c>
      <c r="H40">
        <v>0</v>
      </c>
      <c r="I40">
        <v>-805</v>
      </c>
      <c r="J40">
        <f t="shared" si="0"/>
        <v>533</v>
      </c>
      <c r="K40">
        <v>7900</v>
      </c>
      <c r="L40">
        <f t="shared" si="1"/>
        <v>8433</v>
      </c>
      <c r="M40">
        <v>2054</v>
      </c>
      <c r="N40">
        <v>1</v>
      </c>
      <c r="O40">
        <f t="shared" si="2"/>
        <v>4.1056475170399223</v>
      </c>
      <c r="Q40">
        <v>934</v>
      </c>
      <c r="R40">
        <v>0</v>
      </c>
      <c r="S40">
        <v>0</v>
      </c>
      <c r="T40">
        <v>-71</v>
      </c>
      <c r="U40">
        <f t="shared" si="3"/>
        <v>863</v>
      </c>
      <c r="V40">
        <v>0</v>
      </c>
      <c r="W40">
        <f t="shared" si="4"/>
        <v>863</v>
      </c>
      <c r="X40">
        <v>460</v>
      </c>
      <c r="Y40">
        <v>2</v>
      </c>
      <c r="Z40">
        <f t="shared" si="5"/>
        <v>1.8760869565217391</v>
      </c>
      <c r="AB40">
        <v>6669</v>
      </c>
      <c r="AC40">
        <v>0</v>
      </c>
      <c r="AD40">
        <v>190</v>
      </c>
      <c r="AE40">
        <v>-5050</v>
      </c>
      <c r="AF40">
        <f t="shared" si="6"/>
        <v>1809</v>
      </c>
      <c r="AG40">
        <v>123045</v>
      </c>
      <c r="AH40">
        <f t="shared" si="26"/>
        <v>124854</v>
      </c>
      <c r="AI40">
        <v>8249</v>
      </c>
      <c r="AJ40">
        <f t="shared" si="8"/>
        <v>6</v>
      </c>
      <c r="AK40">
        <f t="shared" si="25"/>
        <v>15.135652806400776</v>
      </c>
      <c r="AM40">
        <v>2712</v>
      </c>
      <c r="AN40">
        <v>3000</v>
      </c>
      <c r="AO40">
        <v>-2595</v>
      </c>
      <c r="AP40">
        <f t="shared" si="9"/>
        <v>3117</v>
      </c>
      <c r="AQ40">
        <v>23400</v>
      </c>
      <c r="AR40">
        <f t="shared" si="10"/>
        <v>26517</v>
      </c>
      <c r="AS40">
        <v>3543</v>
      </c>
      <c r="AT40">
        <f t="shared" si="11"/>
        <v>6</v>
      </c>
      <c r="AU40">
        <f t="shared" si="12"/>
        <v>7.4843353090601186</v>
      </c>
      <c r="AW40">
        <v>724</v>
      </c>
      <c r="AX40">
        <v>0</v>
      </c>
      <c r="AY40">
        <v>-413</v>
      </c>
      <c r="AZ40">
        <f t="shared" si="13"/>
        <v>311</v>
      </c>
      <c r="BA40">
        <v>62000</v>
      </c>
      <c r="BB40">
        <f t="shared" si="14"/>
        <v>62311</v>
      </c>
      <c r="BC40">
        <v>2607</v>
      </c>
      <c r="BD40">
        <f t="shared" si="15"/>
        <v>7</v>
      </c>
      <c r="BE40">
        <f t="shared" si="16"/>
        <v>23.901419255849635</v>
      </c>
      <c r="BG40">
        <v>976</v>
      </c>
      <c r="BH40">
        <v>0</v>
      </c>
      <c r="BI40">
        <v>-961</v>
      </c>
      <c r="BJ40">
        <f t="shared" si="17"/>
        <v>15</v>
      </c>
      <c r="BK40">
        <v>12000</v>
      </c>
      <c r="BL40">
        <f t="shared" si="18"/>
        <v>12015</v>
      </c>
      <c r="BM40">
        <v>1129</v>
      </c>
      <c r="BN40">
        <f t="shared" si="19"/>
        <v>5</v>
      </c>
      <c r="BO40">
        <f t="shared" si="20"/>
        <v>10.642161204605847</v>
      </c>
      <c r="BQ40">
        <v>0</v>
      </c>
      <c r="BR40">
        <v>0</v>
      </c>
      <c r="BS40">
        <v>0</v>
      </c>
      <c r="BT40">
        <f t="shared" si="21"/>
        <v>0</v>
      </c>
      <c r="BU40">
        <v>12800</v>
      </c>
      <c r="BV40">
        <f t="shared" si="22"/>
        <v>12800</v>
      </c>
      <c r="BW40">
        <v>848</v>
      </c>
      <c r="BX40">
        <f t="shared" si="23"/>
        <v>5</v>
      </c>
      <c r="BY40">
        <f t="shared" si="24"/>
        <v>15.09433962264151</v>
      </c>
      <c r="CA40">
        <v>7500</v>
      </c>
    </row>
    <row r="41" spans="1:79" ht="17.25" customHeight="1" x14ac:dyDescent="0.3">
      <c r="A41" s="2">
        <v>44534</v>
      </c>
      <c r="B41" t="s">
        <v>102</v>
      </c>
      <c r="C41" t="s">
        <v>103</v>
      </c>
      <c r="D41" t="s">
        <v>27</v>
      </c>
      <c r="F41">
        <v>1296</v>
      </c>
      <c r="G41">
        <v>0</v>
      </c>
      <c r="H41">
        <v>0</v>
      </c>
      <c r="I41">
        <v>-138</v>
      </c>
      <c r="J41">
        <f t="shared" si="0"/>
        <v>1158</v>
      </c>
      <c r="K41">
        <v>0</v>
      </c>
      <c r="L41">
        <f t="shared" si="1"/>
        <v>1158</v>
      </c>
      <c r="M41">
        <v>209</v>
      </c>
      <c r="N41">
        <v>1</v>
      </c>
      <c r="O41">
        <f t="shared" si="2"/>
        <v>5.5406698564593304</v>
      </c>
      <c r="Q41">
        <v>1669</v>
      </c>
      <c r="R41">
        <v>0</v>
      </c>
      <c r="S41">
        <v>0</v>
      </c>
      <c r="T41">
        <v>0</v>
      </c>
      <c r="U41">
        <f t="shared" si="3"/>
        <v>1669</v>
      </c>
      <c r="V41">
        <v>0</v>
      </c>
      <c r="W41">
        <f t="shared" si="4"/>
        <v>1669</v>
      </c>
      <c r="X41">
        <v>44</v>
      </c>
      <c r="Y41">
        <v>2</v>
      </c>
      <c r="Z41">
        <f t="shared" si="5"/>
        <v>37.93181818181818</v>
      </c>
      <c r="AB41">
        <v>37</v>
      </c>
      <c r="AC41">
        <v>0</v>
      </c>
      <c r="AD41">
        <v>0</v>
      </c>
      <c r="AE41">
        <v>0</v>
      </c>
      <c r="AF41">
        <f t="shared" si="6"/>
        <v>37</v>
      </c>
      <c r="AG41">
        <v>9000</v>
      </c>
      <c r="AH41">
        <f t="shared" si="26"/>
        <v>9037</v>
      </c>
      <c r="AI41">
        <v>220</v>
      </c>
      <c r="AJ41">
        <f t="shared" si="8"/>
        <v>6</v>
      </c>
      <c r="AK41">
        <f t="shared" si="25"/>
        <v>41.077272727272728</v>
      </c>
      <c r="AM41">
        <v>2772</v>
      </c>
      <c r="AN41">
        <v>70</v>
      </c>
      <c r="AO41">
        <v>-89</v>
      </c>
      <c r="AP41">
        <f t="shared" si="9"/>
        <v>2753</v>
      </c>
      <c r="AQ41">
        <v>0</v>
      </c>
      <c r="AR41">
        <f t="shared" si="10"/>
        <v>2753</v>
      </c>
      <c r="AS41">
        <v>69</v>
      </c>
      <c r="AT41">
        <f t="shared" si="11"/>
        <v>6</v>
      </c>
      <c r="AU41">
        <f t="shared" si="12"/>
        <v>39.89855072463768</v>
      </c>
      <c r="AW41">
        <v>8</v>
      </c>
      <c r="AX41">
        <v>0</v>
      </c>
      <c r="AY41">
        <v>0</v>
      </c>
      <c r="AZ41">
        <f t="shared" si="13"/>
        <v>8</v>
      </c>
      <c r="BA41">
        <v>3000</v>
      </c>
      <c r="BB41">
        <f t="shared" si="14"/>
        <v>3008</v>
      </c>
      <c r="BC41">
        <v>105</v>
      </c>
      <c r="BD41">
        <f t="shared" si="15"/>
        <v>7</v>
      </c>
      <c r="BE41">
        <f t="shared" si="16"/>
        <v>28.647619047619049</v>
      </c>
      <c r="BG41">
        <v>286</v>
      </c>
      <c r="BH41">
        <v>70</v>
      </c>
      <c r="BI41">
        <v>-30</v>
      </c>
      <c r="BJ41">
        <f t="shared" si="17"/>
        <v>326</v>
      </c>
      <c r="BK41">
        <v>0</v>
      </c>
      <c r="BL41">
        <f t="shared" si="18"/>
        <v>326</v>
      </c>
      <c r="BM41">
        <v>25</v>
      </c>
      <c r="BN41">
        <f t="shared" si="19"/>
        <v>5</v>
      </c>
      <c r="BO41">
        <f t="shared" si="20"/>
        <v>13.04</v>
      </c>
      <c r="BQ41">
        <v>2939</v>
      </c>
      <c r="BR41">
        <v>0</v>
      </c>
      <c r="BS41">
        <v>0</v>
      </c>
      <c r="BT41">
        <f t="shared" si="21"/>
        <v>2939</v>
      </c>
      <c r="BU41">
        <v>0</v>
      </c>
      <c r="BV41">
        <f t="shared" si="22"/>
        <v>2939</v>
      </c>
      <c r="BW41">
        <v>36</v>
      </c>
      <c r="BX41">
        <f t="shared" si="23"/>
        <v>5</v>
      </c>
      <c r="BY41">
        <f t="shared" si="24"/>
        <v>81.638888888888886</v>
      </c>
      <c r="CA41">
        <v>11800</v>
      </c>
    </row>
    <row r="42" spans="1:79" ht="17.25" customHeight="1" x14ac:dyDescent="0.3">
      <c r="A42" s="2">
        <v>44534</v>
      </c>
      <c r="B42" t="s">
        <v>104</v>
      </c>
      <c r="C42" t="s">
        <v>105</v>
      </c>
      <c r="D42" t="s">
        <v>27</v>
      </c>
      <c r="F42">
        <v>627</v>
      </c>
      <c r="G42">
        <v>0</v>
      </c>
      <c r="H42">
        <v>0</v>
      </c>
      <c r="I42">
        <v>-20</v>
      </c>
      <c r="J42">
        <f t="shared" si="0"/>
        <v>607</v>
      </c>
      <c r="K42">
        <v>0</v>
      </c>
      <c r="L42">
        <f t="shared" si="1"/>
        <v>607</v>
      </c>
      <c r="M42">
        <v>81</v>
      </c>
      <c r="N42">
        <v>1</v>
      </c>
      <c r="O42">
        <f t="shared" si="2"/>
        <v>7.4938271604938276</v>
      </c>
      <c r="Q42">
        <v>736</v>
      </c>
      <c r="R42">
        <v>0</v>
      </c>
      <c r="S42">
        <v>0</v>
      </c>
      <c r="T42">
        <v>0</v>
      </c>
      <c r="U42">
        <f t="shared" si="3"/>
        <v>736</v>
      </c>
      <c r="V42">
        <v>0</v>
      </c>
      <c r="W42">
        <f t="shared" si="4"/>
        <v>736</v>
      </c>
      <c r="X42">
        <v>21</v>
      </c>
      <c r="Y42">
        <v>2</v>
      </c>
      <c r="Z42">
        <f t="shared" si="5"/>
        <v>35.047619047619051</v>
      </c>
      <c r="AB42">
        <v>916</v>
      </c>
      <c r="AC42">
        <v>0</v>
      </c>
      <c r="AD42">
        <v>0</v>
      </c>
      <c r="AE42">
        <v>0</v>
      </c>
      <c r="AF42">
        <f t="shared" si="6"/>
        <v>916</v>
      </c>
      <c r="AG42">
        <v>999</v>
      </c>
      <c r="AH42">
        <f t="shared" si="26"/>
        <v>1915</v>
      </c>
      <c r="AI42">
        <v>34</v>
      </c>
      <c r="AJ42">
        <f t="shared" si="8"/>
        <v>6</v>
      </c>
      <c r="AK42">
        <f t="shared" si="25"/>
        <v>56.323529411764703</v>
      </c>
      <c r="AM42">
        <v>1736</v>
      </c>
      <c r="AN42">
        <v>0</v>
      </c>
      <c r="AO42">
        <v>-40</v>
      </c>
      <c r="AP42">
        <f t="shared" si="9"/>
        <v>1696</v>
      </c>
      <c r="AQ42">
        <v>0</v>
      </c>
      <c r="AR42">
        <f t="shared" si="10"/>
        <v>1696</v>
      </c>
      <c r="AS42">
        <v>27</v>
      </c>
      <c r="AT42">
        <f t="shared" si="11"/>
        <v>6</v>
      </c>
      <c r="AU42">
        <f t="shared" si="12"/>
        <v>62.814814814814817</v>
      </c>
      <c r="AW42">
        <v>0</v>
      </c>
      <c r="AX42">
        <v>0</v>
      </c>
      <c r="AY42">
        <v>0</v>
      </c>
      <c r="AZ42">
        <f t="shared" si="13"/>
        <v>0</v>
      </c>
      <c r="BA42">
        <v>200</v>
      </c>
      <c r="BB42">
        <f t="shared" si="14"/>
        <v>200</v>
      </c>
      <c r="BC42">
        <v>12</v>
      </c>
      <c r="BD42">
        <f t="shared" si="15"/>
        <v>7</v>
      </c>
      <c r="BE42">
        <f t="shared" si="16"/>
        <v>16.666666666666668</v>
      </c>
      <c r="BG42">
        <v>530</v>
      </c>
      <c r="BH42">
        <v>0</v>
      </c>
      <c r="BI42">
        <v>-5</v>
      </c>
      <c r="BJ42">
        <f t="shared" si="17"/>
        <v>525</v>
      </c>
      <c r="BK42">
        <v>0</v>
      </c>
      <c r="BL42">
        <f t="shared" si="18"/>
        <v>525</v>
      </c>
      <c r="BM42">
        <v>9</v>
      </c>
      <c r="BN42">
        <f t="shared" si="19"/>
        <v>5</v>
      </c>
      <c r="BO42">
        <f t="shared" si="20"/>
        <v>58.333333333333336</v>
      </c>
      <c r="BQ42">
        <v>785</v>
      </c>
      <c r="BR42">
        <v>0</v>
      </c>
      <c r="BS42">
        <v>0</v>
      </c>
      <c r="BT42">
        <f t="shared" si="21"/>
        <v>785</v>
      </c>
      <c r="BU42">
        <v>200</v>
      </c>
      <c r="BV42">
        <f t="shared" si="22"/>
        <v>985</v>
      </c>
      <c r="BW42">
        <v>23</v>
      </c>
      <c r="BX42">
        <f t="shared" si="23"/>
        <v>5</v>
      </c>
      <c r="BY42">
        <f t="shared" si="24"/>
        <v>42.826086956521742</v>
      </c>
      <c r="CA42">
        <v>0</v>
      </c>
    </row>
    <row r="43" spans="1:79" ht="17.25" customHeight="1" x14ac:dyDescent="0.3">
      <c r="A43" s="2">
        <v>44534</v>
      </c>
      <c r="B43" t="s">
        <v>106</v>
      </c>
      <c r="C43" t="s">
        <v>107</v>
      </c>
      <c r="D43" t="s">
        <v>27</v>
      </c>
      <c r="F43">
        <v>777</v>
      </c>
      <c r="G43">
        <v>0</v>
      </c>
      <c r="H43">
        <v>0</v>
      </c>
      <c r="I43">
        <v>-199</v>
      </c>
      <c r="J43">
        <f t="shared" si="0"/>
        <v>578</v>
      </c>
      <c r="K43">
        <v>0</v>
      </c>
      <c r="L43">
        <f t="shared" si="1"/>
        <v>578</v>
      </c>
      <c r="M43">
        <v>71</v>
      </c>
      <c r="N43">
        <v>1</v>
      </c>
      <c r="O43">
        <f t="shared" si="2"/>
        <v>8.1408450704225359</v>
      </c>
      <c r="Q43">
        <v>285</v>
      </c>
      <c r="R43">
        <v>0</v>
      </c>
      <c r="S43">
        <v>0</v>
      </c>
      <c r="T43">
        <v>-20</v>
      </c>
      <c r="U43">
        <f t="shared" si="3"/>
        <v>265</v>
      </c>
      <c r="V43">
        <v>0</v>
      </c>
      <c r="W43">
        <f t="shared" si="4"/>
        <v>265</v>
      </c>
      <c r="X43">
        <v>19</v>
      </c>
      <c r="Y43">
        <v>2</v>
      </c>
      <c r="Z43">
        <f t="shared" si="5"/>
        <v>13.947368421052632</v>
      </c>
      <c r="AB43">
        <v>0</v>
      </c>
      <c r="AC43">
        <v>0</v>
      </c>
      <c r="AD43">
        <v>0</v>
      </c>
      <c r="AE43">
        <v>0</v>
      </c>
      <c r="AF43">
        <f t="shared" si="6"/>
        <v>0</v>
      </c>
      <c r="AG43">
        <v>600</v>
      </c>
      <c r="AH43">
        <f t="shared" si="26"/>
        <v>600</v>
      </c>
      <c r="AI43">
        <v>12</v>
      </c>
      <c r="AJ43">
        <f t="shared" si="8"/>
        <v>6</v>
      </c>
      <c r="AK43">
        <f t="shared" si="25"/>
        <v>50</v>
      </c>
      <c r="AM43">
        <v>1155</v>
      </c>
      <c r="AN43">
        <v>0</v>
      </c>
      <c r="AO43">
        <v>0</v>
      </c>
      <c r="AP43">
        <f t="shared" si="9"/>
        <v>1155</v>
      </c>
      <c r="AQ43">
        <v>0</v>
      </c>
      <c r="AR43">
        <f t="shared" si="10"/>
        <v>1155</v>
      </c>
      <c r="AS43">
        <v>10</v>
      </c>
      <c r="AT43">
        <f t="shared" si="11"/>
        <v>6</v>
      </c>
      <c r="AU43">
        <f t="shared" si="12"/>
        <v>115.5</v>
      </c>
      <c r="AW43">
        <v>51</v>
      </c>
      <c r="AX43">
        <v>0</v>
      </c>
      <c r="AY43">
        <v>0</v>
      </c>
      <c r="AZ43">
        <f t="shared" si="13"/>
        <v>51</v>
      </c>
      <c r="BA43">
        <v>0</v>
      </c>
      <c r="BB43">
        <f t="shared" si="14"/>
        <v>51</v>
      </c>
      <c r="BC43">
        <v>2</v>
      </c>
      <c r="BD43">
        <f t="shared" si="15"/>
        <v>7</v>
      </c>
      <c r="BE43">
        <f t="shared" si="16"/>
        <v>25.5</v>
      </c>
      <c r="BG43">
        <v>283</v>
      </c>
      <c r="BH43">
        <v>0</v>
      </c>
      <c r="BI43">
        <v>0</v>
      </c>
      <c r="BJ43">
        <f t="shared" si="17"/>
        <v>283</v>
      </c>
      <c r="BK43">
        <v>400</v>
      </c>
      <c r="BL43">
        <f t="shared" si="18"/>
        <v>683</v>
      </c>
      <c r="BM43">
        <v>8</v>
      </c>
      <c r="BN43">
        <f t="shared" si="19"/>
        <v>5</v>
      </c>
      <c r="BO43">
        <f t="shared" si="20"/>
        <v>85.375</v>
      </c>
      <c r="BQ43">
        <v>239</v>
      </c>
      <c r="BR43">
        <v>0</v>
      </c>
      <c r="BS43">
        <v>0</v>
      </c>
      <c r="BT43">
        <f t="shared" si="21"/>
        <v>239</v>
      </c>
      <c r="BU43">
        <v>600</v>
      </c>
      <c r="BV43">
        <f t="shared" si="22"/>
        <v>839</v>
      </c>
      <c r="BW43">
        <v>21</v>
      </c>
      <c r="BX43">
        <f t="shared" si="23"/>
        <v>5</v>
      </c>
      <c r="BY43">
        <f t="shared" si="24"/>
        <v>39.952380952380949</v>
      </c>
      <c r="CA43">
        <v>3400</v>
      </c>
    </row>
    <row r="44" spans="1:79" ht="17.25" customHeight="1" x14ac:dyDescent="0.3">
      <c r="A44" s="2">
        <v>44534</v>
      </c>
      <c r="B44" t="s">
        <v>108</v>
      </c>
      <c r="C44" t="s">
        <v>109</v>
      </c>
      <c r="D44" t="s">
        <v>27</v>
      </c>
      <c r="F44">
        <v>544</v>
      </c>
      <c r="G44">
        <v>0</v>
      </c>
      <c r="H44">
        <v>0</v>
      </c>
      <c r="I44">
        <v>0</v>
      </c>
      <c r="J44">
        <f t="shared" si="0"/>
        <v>544</v>
      </c>
      <c r="K44">
        <v>0</v>
      </c>
      <c r="L44">
        <f t="shared" si="1"/>
        <v>544</v>
      </c>
      <c r="M44">
        <v>12</v>
      </c>
      <c r="N44">
        <v>1</v>
      </c>
      <c r="O44">
        <f t="shared" si="2"/>
        <v>45.333333333333336</v>
      </c>
      <c r="Q44">
        <v>126</v>
      </c>
      <c r="R44">
        <v>0</v>
      </c>
      <c r="S44">
        <v>0</v>
      </c>
      <c r="T44">
        <v>0</v>
      </c>
      <c r="U44">
        <f t="shared" si="3"/>
        <v>126</v>
      </c>
      <c r="V44">
        <v>0</v>
      </c>
      <c r="W44">
        <f t="shared" si="4"/>
        <v>126</v>
      </c>
      <c r="X44">
        <v>1</v>
      </c>
      <c r="Y44">
        <v>2</v>
      </c>
      <c r="Z44">
        <f t="shared" si="5"/>
        <v>126</v>
      </c>
      <c r="AB44">
        <v>116</v>
      </c>
      <c r="AC44">
        <v>0</v>
      </c>
      <c r="AD44">
        <v>0</v>
      </c>
      <c r="AE44">
        <v>0</v>
      </c>
      <c r="AF44">
        <f t="shared" si="6"/>
        <v>116</v>
      </c>
      <c r="AG44">
        <v>1800</v>
      </c>
      <c r="AH44">
        <f t="shared" si="26"/>
        <v>1916</v>
      </c>
      <c r="AI44">
        <v>17</v>
      </c>
      <c r="AJ44">
        <f t="shared" si="8"/>
        <v>6</v>
      </c>
      <c r="AK44">
        <f>IFERROR(AH44/AI44,0)</f>
        <v>112.70588235294117</v>
      </c>
      <c r="AM44">
        <v>485</v>
      </c>
      <c r="AN44">
        <v>0</v>
      </c>
      <c r="AO44">
        <v>0</v>
      </c>
      <c r="AP44">
        <f t="shared" si="9"/>
        <v>485</v>
      </c>
      <c r="AQ44">
        <v>0</v>
      </c>
      <c r="AR44">
        <f t="shared" si="10"/>
        <v>485</v>
      </c>
      <c r="AS44">
        <v>6</v>
      </c>
      <c r="AT44">
        <f t="shared" si="11"/>
        <v>6</v>
      </c>
      <c r="AU44">
        <f t="shared" si="12"/>
        <v>80.833333333333329</v>
      </c>
      <c r="AW44">
        <v>110</v>
      </c>
      <c r="AX44">
        <v>0</v>
      </c>
      <c r="AY44">
        <v>0</v>
      </c>
      <c r="AZ44">
        <f t="shared" si="13"/>
        <v>110</v>
      </c>
      <c r="BA44">
        <v>300</v>
      </c>
      <c r="BB44">
        <f t="shared" si="14"/>
        <v>410</v>
      </c>
      <c r="BC44">
        <v>7</v>
      </c>
      <c r="BD44">
        <f t="shared" si="15"/>
        <v>7</v>
      </c>
      <c r="BE44">
        <f t="shared" si="16"/>
        <v>58.571428571428569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535</v>
      </c>
      <c r="BR44">
        <v>0</v>
      </c>
      <c r="BS44">
        <v>0</v>
      </c>
      <c r="BT44">
        <f t="shared" si="21"/>
        <v>535</v>
      </c>
      <c r="BU44">
        <v>300</v>
      </c>
      <c r="BV44">
        <f t="shared" si="22"/>
        <v>835</v>
      </c>
      <c r="BW44">
        <v>6</v>
      </c>
      <c r="BX44">
        <f t="shared" si="23"/>
        <v>5</v>
      </c>
      <c r="BY44">
        <f t="shared" si="24"/>
        <v>139.16666666666666</v>
      </c>
      <c r="CA44">
        <v>1200</v>
      </c>
    </row>
    <row r="45" spans="1:79" ht="17.25" customHeight="1" x14ac:dyDescent="0.3">
      <c r="A45" s="2">
        <v>44534</v>
      </c>
      <c r="B45" t="s">
        <v>110</v>
      </c>
      <c r="C45" t="s">
        <v>111</v>
      </c>
      <c r="D45" t="s">
        <v>27</v>
      </c>
      <c r="F45">
        <v>1420</v>
      </c>
      <c r="G45">
        <v>1322</v>
      </c>
      <c r="H45">
        <v>0</v>
      </c>
      <c r="I45">
        <v>-73</v>
      </c>
      <c r="J45">
        <f t="shared" si="0"/>
        <v>2669</v>
      </c>
      <c r="K45">
        <v>1112</v>
      </c>
      <c r="L45">
        <f t="shared" si="1"/>
        <v>3781</v>
      </c>
      <c r="M45">
        <v>330</v>
      </c>
      <c r="N45">
        <v>1</v>
      </c>
      <c r="O45">
        <f t="shared" si="2"/>
        <v>11.457575757575757</v>
      </c>
      <c r="Q45">
        <v>1510</v>
      </c>
      <c r="R45">
        <v>895</v>
      </c>
      <c r="S45">
        <v>0</v>
      </c>
      <c r="T45">
        <v>-107</v>
      </c>
      <c r="U45">
        <f t="shared" si="3"/>
        <v>2298</v>
      </c>
      <c r="V45">
        <v>0</v>
      </c>
      <c r="W45">
        <f t="shared" si="4"/>
        <v>2298</v>
      </c>
      <c r="X45">
        <v>61</v>
      </c>
      <c r="Y45">
        <v>2</v>
      </c>
      <c r="Z45">
        <f t="shared" si="5"/>
        <v>37.672131147540981</v>
      </c>
      <c r="AB45">
        <v>2612</v>
      </c>
      <c r="AC45">
        <v>0</v>
      </c>
      <c r="AD45">
        <v>0</v>
      </c>
      <c r="AE45">
        <v>-327</v>
      </c>
      <c r="AF45">
        <f t="shared" si="6"/>
        <v>2285</v>
      </c>
      <c r="AG45">
        <v>10000</v>
      </c>
      <c r="AH45">
        <f t="shared" si="26"/>
        <v>12285</v>
      </c>
      <c r="AI45">
        <v>533</v>
      </c>
      <c r="AJ45">
        <f t="shared" si="8"/>
        <v>6</v>
      </c>
      <c r="AK45">
        <f t="shared" si="25"/>
        <v>23.048780487804876</v>
      </c>
      <c r="AM45">
        <v>4589</v>
      </c>
      <c r="AN45">
        <v>2674</v>
      </c>
      <c r="AO45">
        <v>-122</v>
      </c>
      <c r="AP45">
        <f t="shared" si="9"/>
        <v>7141</v>
      </c>
      <c r="AQ45">
        <v>0</v>
      </c>
      <c r="AR45">
        <f t="shared" si="10"/>
        <v>7141</v>
      </c>
      <c r="AS45">
        <v>161</v>
      </c>
      <c r="AT45">
        <f t="shared" si="11"/>
        <v>6</v>
      </c>
      <c r="AU45">
        <f t="shared" si="12"/>
        <v>44.354037267080749</v>
      </c>
      <c r="AW45">
        <v>1318</v>
      </c>
      <c r="AX45">
        <v>2700</v>
      </c>
      <c r="AY45">
        <v>-83</v>
      </c>
      <c r="AZ45">
        <f t="shared" si="13"/>
        <v>3935</v>
      </c>
      <c r="BA45">
        <v>2000</v>
      </c>
      <c r="BB45">
        <f t="shared" si="14"/>
        <v>5935</v>
      </c>
      <c r="BC45">
        <v>203</v>
      </c>
      <c r="BD45">
        <f t="shared" si="15"/>
        <v>7</v>
      </c>
      <c r="BE45">
        <f t="shared" si="16"/>
        <v>29.236453201970445</v>
      </c>
      <c r="BG45">
        <v>1722</v>
      </c>
      <c r="BH45">
        <v>2890</v>
      </c>
      <c r="BI45">
        <v>-293</v>
      </c>
      <c r="BJ45">
        <f t="shared" si="17"/>
        <v>4319</v>
      </c>
      <c r="BK45">
        <v>4000</v>
      </c>
      <c r="BL45">
        <f t="shared" si="18"/>
        <v>8319</v>
      </c>
      <c r="BM45">
        <v>227</v>
      </c>
      <c r="BN45">
        <f t="shared" si="19"/>
        <v>5</v>
      </c>
      <c r="BO45">
        <f t="shared" si="20"/>
        <v>36.647577092511014</v>
      </c>
      <c r="BQ45">
        <v>4312</v>
      </c>
      <c r="BR45">
        <v>1943</v>
      </c>
      <c r="BS45">
        <v>0</v>
      </c>
      <c r="BT45">
        <f t="shared" si="21"/>
        <v>6255</v>
      </c>
      <c r="BU45">
        <v>3800</v>
      </c>
      <c r="BV45">
        <f t="shared" si="22"/>
        <v>10055</v>
      </c>
      <c r="BW45">
        <v>142</v>
      </c>
      <c r="BX45">
        <f t="shared" si="23"/>
        <v>5</v>
      </c>
      <c r="BY45">
        <f t="shared" si="24"/>
        <v>70.809859154929583</v>
      </c>
      <c r="CA45">
        <v>49028</v>
      </c>
    </row>
    <row r="46" spans="1:79" ht="17.25" customHeight="1" x14ac:dyDescent="0.3">
      <c r="A46" s="2">
        <v>44534</v>
      </c>
      <c r="B46" t="s">
        <v>112</v>
      </c>
      <c r="C46" t="s">
        <v>113</v>
      </c>
      <c r="D46" t="s">
        <v>27</v>
      </c>
      <c r="F46">
        <v>1447</v>
      </c>
      <c r="G46">
        <v>1321</v>
      </c>
      <c r="H46">
        <v>0</v>
      </c>
      <c r="I46">
        <v>-30</v>
      </c>
      <c r="J46">
        <f t="shared" si="0"/>
        <v>2738</v>
      </c>
      <c r="K46">
        <v>0</v>
      </c>
      <c r="L46">
        <f t="shared" si="1"/>
        <v>2738</v>
      </c>
      <c r="M46">
        <v>184</v>
      </c>
      <c r="N46">
        <v>1</v>
      </c>
      <c r="O46">
        <f t="shared" si="2"/>
        <v>14.880434782608695</v>
      </c>
      <c r="Q46">
        <v>1532</v>
      </c>
      <c r="R46">
        <v>980</v>
      </c>
      <c r="S46">
        <v>0</v>
      </c>
      <c r="T46">
        <v>-21</v>
      </c>
      <c r="U46">
        <f t="shared" si="3"/>
        <v>2491</v>
      </c>
      <c r="V46">
        <v>0</v>
      </c>
      <c r="W46">
        <f t="shared" si="4"/>
        <v>2491</v>
      </c>
      <c r="X46">
        <v>85</v>
      </c>
      <c r="Y46">
        <v>2</v>
      </c>
      <c r="Z46">
        <f t="shared" si="5"/>
        <v>29.305882352941175</v>
      </c>
      <c r="AB46">
        <v>7122</v>
      </c>
      <c r="AC46">
        <v>0</v>
      </c>
      <c r="AD46">
        <v>0</v>
      </c>
      <c r="AE46">
        <v>-33</v>
      </c>
      <c r="AF46">
        <f t="shared" si="6"/>
        <v>7089</v>
      </c>
      <c r="AG46">
        <v>7000</v>
      </c>
      <c r="AH46">
        <f t="shared" si="26"/>
        <v>14089</v>
      </c>
      <c r="AI46">
        <v>417</v>
      </c>
      <c r="AJ46">
        <f t="shared" si="8"/>
        <v>6</v>
      </c>
      <c r="AK46">
        <f t="shared" si="25"/>
        <v>33.786570743405278</v>
      </c>
      <c r="AM46">
        <v>5184</v>
      </c>
      <c r="AN46">
        <v>2770</v>
      </c>
      <c r="AO46">
        <v>-99</v>
      </c>
      <c r="AP46">
        <f t="shared" si="9"/>
        <v>7855</v>
      </c>
      <c r="AQ46">
        <v>0</v>
      </c>
      <c r="AR46">
        <f t="shared" si="10"/>
        <v>7855</v>
      </c>
      <c r="AS46">
        <v>166</v>
      </c>
      <c r="AT46">
        <f t="shared" si="11"/>
        <v>6</v>
      </c>
      <c r="AU46">
        <f t="shared" si="12"/>
        <v>47.319277108433738</v>
      </c>
      <c r="AW46">
        <v>4181</v>
      </c>
      <c r="AX46">
        <v>2820</v>
      </c>
      <c r="AY46">
        <v>-58</v>
      </c>
      <c r="AZ46">
        <f t="shared" si="13"/>
        <v>6943</v>
      </c>
      <c r="BA46">
        <v>2000</v>
      </c>
      <c r="BB46">
        <f t="shared" si="14"/>
        <v>8943</v>
      </c>
      <c r="BC46">
        <v>161</v>
      </c>
      <c r="BD46">
        <f t="shared" si="15"/>
        <v>7</v>
      </c>
      <c r="BE46">
        <f t="shared" si="16"/>
        <v>55.546583850931675</v>
      </c>
      <c r="BG46">
        <v>29</v>
      </c>
      <c r="BH46">
        <v>2180</v>
      </c>
      <c r="BI46">
        <v>-12</v>
      </c>
      <c r="BJ46">
        <f t="shared" si="17"/>
        <v>2197</v>
      </c>
      <c r="BK46">
        <v>3000</v>
      </c>
      <c r="BL46">
        <f t="shared" si="18"/>
        <v>5197</v>
      </c>
      <c r="BM46">
        <v>93</v>
      </c>
      <c r="BN46">
        <f t="shared" si="19"/>
        <v>5</v>
      </c>
      <c r="BO46">
        <f t="shared" si="20"/>
        <v>55.881720430107528</v>
      </c>
      <c r="BQ46">
        <v>1383</v>
      </c>
      <c r="BR46">
        <v>640</v>
      </c>
      <c r="BS46">
        <v>0</v>
      </c>
      <c r="BT46">
        <f t="shared" si="21"/>
        <v>2023</v>
      </c>
      <c r="BU46">
        <v>600</v>
      </c>
      <c r="BV46">
        <f t="shared" si="22"/>
        <v>2623</v>
      </c>
      <c r="BW46">
        <v>78</v>
      </c>
      <c r="BX46">
        <f t="shared" si="23"/>
        <v>5</v>
      </c>
      <c r="BY46">
        <f t="shared" si="24"/>
        <v>33.628205128205131</v>
      </c>
      <c r="CA46">
        <v>43419</v>
      </c>
    </row>
    <row r="47" spans="1:79" ht="17.25" customHeight="1" x14ac:dyDescent="0.3">
      <c r="A47" s="2">
        <v>44534</v>
      </c>
      <c r="B47" t="s">
        <v>114</v>
      </c>
      <c r="C47" t="s">
        <v>115</v>
      </c>
      <c r="D47" t="s">
        <v>27</v>
      </c>
      <c r="F47">
        <v>731</v>
      </c>
      <c r="G47">
        <v>449</v>
      </c>
      <c r="H47">
        <v>0</v>
      </c>
      <c r="I47">
        <v>0</v>
      </c>
      <c r="J47">
        <f t="shared" si="0"/>
        <v>1180</v>
      </c>
      <c r="K47">
        <v>0</v>
      </c>
      <c r="L47">
        <f t="shared" si="1"/>
        <v>1180</v>
      </c>
      <c r="M47">
        <v>57</v>
      </c>
      <c r="N47">
        <v>1</v>
      </c>
      <c r="O47">
        <f t="shared" si="2"/>
        <v>20.701754385964911</v>
      </c>
      <c r="Q47">
        <v>345</v>
      </c>
      <c r="R47">
        <v>50</v>
      </c>
      <c r="S47">
        <v>0</v>
      </c>
      <c r="T47">
        <v>0</v>
      </c>
      <c r="U47">
        <f t="shared" si="3"/>
        <v>395</v>
      </c>
      <c r="V47">
        <v>0</v>
      </c>
      <c r="W47">
        <f t="shared" si="4"/>
        <v>395</v>
      </c>
      <c r="X47">
        <v>68</v>
      </c>
      <c r="Y47">
        <v>2</v>
      </c>
      <c r="Z47">
        <f t="shared" si="5"/>
        <v>5.8088235294117645</v>
      </c>
      <c r="AB47">
        <v>919</v>
      </c>
      <c r="AC47">
        <v>0</v>
      </c>
      <c r="AD47">
        <v>0</v>
      </c>
      <c r="AE47">
        <v>0</v>
      </c>
      <c r="AF47">
        <f t="shared" si="6"/>
        <v>919</v>
      </c>
      <c r="AG47">
        <v>600</v>
      </c>
      <c r="AH47">
        <f t="shared" si="26"/>
        <v>1519</v>
      </c>
      <c r="AI47">
        <v>26</v>
      </c>
      <c r="AJ47">
        <f t="shared" si="8"/>
        <v>6</v>
      </c>
      <c r="AK47">
        <f t="shared" si="25"/>
        <v>58.42307692307692</v>
      </c>
      <c r="AM47">
        <v>1152</v>
      </c>
      <c r="AN47">
        <v>550</v>
      </c>
      <c r="AO47">
        <v>0</v>
      </c>
      <c r="AP47">
        <f t="shared" si="9"/>
        <v>1702</v>
      </c>
      <c r="AQ47">
        <v>0</v>
      </c>
      <c r="AR47">
        <f t="shared" si="10"/>
        <v>1702</v>
      </c>
      <c r="AS47">
        <v>20</v>
      </c>
      <c r="AT47">
        <f t="shared" si="11"/>
        <v>6</v>
      </c>
      <c r="AU47">
        <f t="shared" si="12"/>
        <v>85.1</v>
      </c>
      <c r="AW47">
        <v>303</v>
      </c>
      <c r="AX47">
        <v>670</v>
      </c>
      <c r="AY47">
        <v>0</v>
      </c>
      <c r="AZ47">
        <f t="shared" si="13"/>
        <v>973</v>
      </c>
      <c r="BA47">
        <v>0</v>
      </c>
      <c r="BB47">
        <f t="shared" si="14"/>
        <v>973</v>
      </c>
      <c r="BC47">
        <v>14</v>
      </c>
      <c r="BD47">
        <f t="shared" si="15"/>
        <v>7</v>
      </c>
      <c r="BE47">
        <f t="shared" si="16"/>
        <v>69.5</v>
      </c>
      <c r="BG47">
        <v>268</v>
      </c>
      <c r="BH47">
        <v>2100</v>
      </c>
      <c r="BI47">
        <v>0</v>
      </c>
      <c r="BJ47">
        <f t="shared" si="17"/>
        <v>2368</v>
      </c>
      <c r="BK47">
        <v>0</v>
      </c>
      <c r="BL47">
        <f t="shared" si="18"/>
        <v>2368</v>
      </c>
      <c r="BM47">
        <v>12</v>
      </c>
      <c r="BN47">
        <f t="shared" si="19"/>
        <v>5</v>
      </c>
      <c r="BO47">
        <f t="shared" si="20"/>
        <v>197.33333333333334</v>
      </c>
      <c r="BQ47">
        <v>810</v>
      </c>
      <c r="BR47">
        <v>373</v>
      </c>
      <c r="BS47">
        <v>0</v>
      </c>
      <c r="BT47">
        <f t="shared" si="21"/>
        <v>1183</v>
      </c>
      <c r="BU47">
        <v>0</v>
      </c>
      <c r="BV47">
        <f t="shared" si="22"/>
        <v>1183</v>
      </c>
      <c r="BW47">
        <v>11</v>
      </c>
      <c r="BX47">
        <f t="shared" si="23"/>
        <v>5</v>
      </c>
      <c r="BY47">
        <f t="shared" si="24"/>
        <v>107.54545454545455</v>
      </c>
      <c r="CA47">
        <v>796</v>
      </c>
    </row>
    <row r="48" spans="1:79" ht="17.25" customHeight="1" x14ac:dyDescent="0.3">
      <c r="A48" s="2">
        <v>44534</v>
      </c>
      <c r="B48" t="s">
        <v>116</v>
      </c>
      <c r="C48" t="s">
        <v>117</v>
      </c>
      <c r="D48" t="s">
        <v>27</v>
      </c>
      <c r="F48">
        <v>769</v>
      </c>
      <c r="G48">
        <v>100</v>
      </c>
      <c r="H48">
        <v>0</v>
      </c>
      <c r="I48">
        <v>-200</v>
      </c>
      <c r="J48">
        <f t="shared" si="0"/>
        <v>669</v>
      </c>
      <c r="K48">
        <v>0</v>
      </c>
      <c r="L48">
        <f t="shared" si="1"/>
        <v>669</v>
      </c>
      <c r="M48">
        <v>222</v>
      </c>
      <c r="N48">
        <v>1</v>
      </c>
      <c r="O48">
        <f t="shared" si="2"/>
        <v>3.0135135135135136</v>
      </c>
      <c r="Q48">
        <v>1194</v>
      </c>
      <c r="R48">
        <v>0</v>
      </c>
      <c r="S48">
        <v>0</v>
      </c>
      <c r="T48">
        <v>0</v>
      </c>
      <c r="U48">
        <f t="shared" si="3"/>
        <v>1194</v>
      </c>
      <c r="V48">
        <v>0</v>
      </c>
      <c r="W48">
        <f t="shared" si="4"/>
        <v>1194</v>
      </c>
      <c r="X48">
        <v>53</v>
      </c>
      <c r="Y48">
        <v>2</v>
      </c>
      <c r="Z48">
        <f t="shared" si="5"/>
        <v>22.528301886792452</v>
      </c>
      <c r="AB48">
        <v>6434</v>
      </c>
      <c r="AC48">
        <v>0</v>
      </c>
      <c r="AD48">
        <v>0</v>
      </c>
      <c r="AE48">
        <v>-204</v>
      </c>
      <c r="AF48">
        <f t="shared" si="6"/>
        <v>6230</v>
      </c>
      <c r="AG48">
        <v>16087</v>
      </c>
      <c r="AH48">
        <f t="shared" si="26"/>
        <v>22317</v>
      </c>
      <c r="AI48">
        <v>1523</v>
      </c>
      <c r="AJ48">
        <f t="shared" si="8"/>
        <v>6</v>
      </c>
      <c r="AK48">
        <f t="shared" si="25"/>
        <v>14.653315824031516</v>
      </c>
      <c r="AM48">
        <v>13185</v>
      </c>
      <c r="AN48">
        <v>2280</v>
      </c>
      <c r="AO48">
        <v>-696</v>
      </c>
      <c r="AP48">
        <f t="shared" si="9"/>
        <v>14769</v>
      </c>
      <c r="AQ48">
        <v>0</v>
      </c>
      <c r="AR48">
        <f t="shared" si="10"/>
        <v>14769</v>
      </c>
      <c r="AS48">
        <v>266</v>
      </c>
      <c r="AT48">
        <f t="shared" si="11"/>
        <v>6</v>
      </c>
      <c r="AU48">
        <f t="shared" si="12"/>
        <v>55.522556390977442</v>
      </c>
      <c r="AW48">
        <v>991</v>
      </c>
      <c r="AX48">
        <v>0</v>
      </c>
      <c r="AY48">
        <v>-55</v>
      </c>
      <c r="AZ48">
        <f t="shared" si="13"/>
        <v>936</v>
      </c>
      <c r="BA48">
        <v>6000</v>
      </c>
      <c r="BB48">
        <f t="shared" si="14"/>
        <v>6936</v>
      </c>
      <c r="BC48">
        <v>205</v>
      </c>
      <c r="BD48">
        <f t="shared" si="15"/>
        <v>7</v>
      </c>
      <c r="BE48">
        <f t="shared" si="16"/>
        <v>33.834146341463416</v>
      </c>
      <c r="BG48">
        <v>6444</v>
      </c>
      <c r="BH48">
        <v>160</v>
      </c>
      <c r="BI48">
        <v>-44</v>
      </c>
      <c r="BJ48">
        <f t="shared" si="17"/>
        <v>6560</v>
      </c>
      <c r="BK48">
        <v>0</v>
      </c>
      <c r="BL48">
        <f t="shared" si="18"/>
        <v>6560</v>
      </c>
      <c r="BM48">
        <v>92</v>
      </c>
      <c r="BN48">
        <f t="shared" si="19"/>
        <v>5</v>
      </c>
      <c r="BO48">
        <f t="shared" si="20"/>
        <v>71.304347826086953</v>
      </c>
      <c r="BQ48">
        <v>418</v>
      </c>
      <c r="BR48">
        <v>1216</v>
      </c>
      <c r="BS48">
        <v>0</v>
      </c>
      <c r="BT48">
        <f t="shared" si="21"/>
        <v>1634</v>
      </c>
      <c r="BU48">
        <v>0</v>
      </c>
      <c r="BV48">
        <f t="shared" si="22"/>
        <v>1634</v>
      </c>
      <c r="BW48">
        <v>143</v>
      </c>
      <c r="BX48">
        <f t="shared" si="23"/>
        <v>5</v>
      </c>
      <c r="BY48">
        <f t="shared" si="24"/>
        <v>11.426573426573427</v>
      </c>
      <c r="CA48">
        <v>0</v>
      </c>
    </row>
    <row r="49" spans="1:79" ht="17.25" customHeight="1" x14ac:dyDescent="0.3">
      <c r="A49" s="2">
        <v>44534</v>
      </c>
      <c r="B49" t="s">
        <v>118</v>
      </c>
      <c r="C49" t="s">
        <v>119</v>
      </c>
      <c r="D49" t="s">
        <v>27</v>
      </c>
      <c r="F49">
        <v>281</v>
      </c>
      <c r="G49">
        <v>0</v>
      </c>
      <c r="H49">
        <v>0</v>
      </c>
      <c r="I49">
        <v>0</v>
      </c>
      <c r="J49">
        <f t="shared" si="0"/>
        <v>281</v>
      </c>
      <c r="K49">
        <v>0</v>
      </c>
      <c r="L49">
        <f t="shared" si="1"/>
        <v>281</v>
      </c>
      <c r="M49">
        <v>15</v>
      </c>
      <c r="N49">
        <v>1</v>
      </c>
      <c r="O49">
        <f t="shared" si="2"/>
        <v>18.733333333333334</v>
      </c>
      <c r="Q49">
        <v>7</v>
      </c>
      <c r="R49">
        <v>0</v>
      </c>
      <c r="S49">
        <v>0</v>
      </c>
      <c r="T49">
        <v>0</v>
      </c>
      <c r="U49">
        <f t="shared" si="3"/>
        <v>7</v>
      </c>
      <c r="V49">
        <v>0</v>
      </c>
      <c r="W49">
        <f t="shared" si="4"/>
        <v>7</v>
      </c>
      <c r="X49">
        <v>5</v>
      </c>
      <c r="Y49">
        <v>2</v>
      </c>
      <c r="Z49">
        <f t="shared" si="5"/>
        <v>1.4</v>
      </c>
      <c r="AB49">
        <v>293</v>
      </c>
      <c r="AC49">
        <v>0</v>
      </c>
      <c r="AD49">
        <v>0</v>
      </c>
      <c r="AE49">
        <v>0</v>
      </c>
      <c r="AF49">
        <f t="shared" si="6"/>
        <v>293</v>
      </c>
      <c r="AG49">
        <v>960</v>
      </c>
      <c r="AH49">
        <f t="shared" si="26"/>
        <v>1253</v>
      </c>
      <c r="AI49">
        <v>23</v>
      </c>
      <c r="AJ49">
        <f t="shared" si="8"/>
        <v>6</v>
      </c>
      <c r="AK49">
        <f t="shared" si="25"/>
        <v>54.478260869565219</v>
      </c>
      <c r="AM49">
        <v>258</v>
      </c>
      <c r="AN49">
        <v>0</v>
      </c>
      <c r="AO49">
        <v>0</v>
      </c>
      <c r="AP49">
        <f t="shared" si="9"/>
        <v>258</v>
      </c>
      <c r="AQ49">
        <v>0</v>
      </c>
      <c r="AR49">
        <f t="shared" si="10"/>
        <v>258</v>
      </c>
      <c r="AS49">
        <v>22</v>
      </c>
      <c r="AT49">
        <f t="shared" si="11"/>
        <v>6</v>
      </c>
      <c r="AU49">
        <f t="shared" si="12"/>
        <v>11.727272727272727</v>
      </c>
      <c r="AW49">
        <v>249</v>
      </c>
      <c r="AX49">
        <v>0</v>
      </c>
      <c r="AY49">
        <v>0</v>
      </c>
      <c r="AZ49">
        <f t="shared" si="13"/>
        <v>249</v>
      </c>
      <c r="BA49">
        <v>0</v>
      </c>
      <c r="BB49">
        <f t="shared" si="14"/>
        <v>249</v>
      </c>
      <c r="BC49">
        <v>35</v>
      </c>
      <c r="BD49">
        <f t="shared" si="15"/>
        <v>7</v>
      </c>
      <c r="BE49">
        <f t="shared" si="16"/>
        <v>7.1142857142857139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1191</v>
      </c>
      <c r="BR49">
        <v>0</v>
      </c>
      <c r="BS49">
        <v>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1:79" ht="17.25" customHeight="1" x14ac:dyDescent="0.3">
      <c r="A50" s="2">
        <v>44534</v>
      </c>
      <c r="B50" t="s">
        <v>120</v>
      </c>
      <c r="C50" t="s">
        <v>121</v>
      </c>
      <c r="D50" t="s">
        <v>27</v>
      </c>
      <c r="F50">
        <v>616</v>
      </c>
      <c r="G50">
        <v>0</v>
      </c>
      <c r="H50">
        <v>0</v>
      </c>
      <c r="I50">
        <v>0</v>
      </c>
      <c r="J50">
        <f t="shared" si="0"/>
        <v>616</v>
      </c>
      <c r="K50">
        <v>0</v>
      </c>
      <c r="L50">
        <f t="shared" si="1"/>
        <v>616</v>
      </c>
      <c r="M50">
        <v>64</v>
      </c>
      <c r="N50">
        <v>1</v>
      </c>
      <c r="O50">
        <f t="shared" si="2"/>
        <v>9.625</v>
      </c>
      <c r="Q50">
        <v>409</v>
      </c>
      <c r="R50">
        <v>0</v>
      </c>
      <c r="S50">
        <v>0</v>
      </c>
      <c r="T50">
        <v>0</v>
      </c>
      <c r="U50">
        <f t="shared" si="3"/>
        <v>409</v>
      </c>
      <c r="V50">
        <v>0</v>
      </c>
      <c r="W50">
        <f t="shared" si="4"/>
        <v>409</v>
      </c>
      <c r="X50">
        <v>9</v>
      </c>
      <c r="Y50">
        <v>2</v>
      </c>
      <c r="Z50">
        <f t="shared" si="5"/>
        <v>45.444444444444443</v>
      </c>
      <c r="AB50">
        <v>1291</v>
      </c>
      <c r="AC50">
        <v>0</v>
      </c>
      <c r="AD50">
        <v>0</v>
      </c>
      <c r="AE50">
        <v>0</v>
      </c>
      <c r="AF50">
        <f t="shared" si="6"/>
        <v>1291</v>
      </c>
      <c r="AG50">
        <v>1600</v>
      </c>
      <c r="AH50">
        <f t="shared" si="26"/>
        <v>2891</v>
      </c>
      <c r="AI50">
        <v>66</v>
      </c>
      <c r="AJ50">
        <f t="shared" si="8"/>
        <v>6</v>
      </c>
      <c r="AK50">
        <f t="shared" si="25"/>
        <v>43.803030303030305</v>
      </c>
      <c r="AM50">
        <v>2518</v>
      </c>
      <c r="AN50">
        <v>430</v>
      </c>
      <c r="AO50">
        <v>0</v>
      </c>
      <c r="AP50">
        <f t="shared" si="9"/>
        <v>2948</v>
      </c>
      <c r="AQ50">
        <v>0</v>
      </c>
      <c r="AR50">
        <f t="shared" si="10"/>
        <v>2948</v>
      </c>
      <c r="AS50">
        <v>53</v>
      </c>
      <c r="AT50">
        <f t="shared" si="11"/>
        <v>6</v>
      </c>
      <c r="AU50">
        <f t="shared" si="12"/>
        <v>55.622641509433961</v>
      </c>
      <c r="AW50">
        <v>1108</v>
      </c>
      <c r="AX50">
        <v>0</v>
      </c>
      <c r="AY50">
        <v>-68</v>
      </c>
      <c r="AZ50">
        <f t="shared" si="13"/>
        <v>1040</v>
      </c>
      <c r="BA50">
        <v>0</v>
      </c>
      <c r="BB50">
        <f t="shared" si="14"/>
        <v>1040</v>
      </c>
      <c r="BC50">
        <v>44</v>
      </c>
      <c r="BD50">
        <f t="shared" si="15"/>
        <v>7</v>
      </c>
      <c r="BE50">
        <f t="shared" si="16"/>
        <v>23.636363636363637</v>
      </c>
      <c r="BG50">
        <v>478</v>
      </c>
      <c r="BH50">
        <v>0</v>
      </c>
      <c r="BI50">
        <v>0</v>
      </c>
      <c r="BJ50">
        <f t="shared" si="17"/>
        <v>478</v>
      </c>
      <c r="BK50">
        <v>800</v>
      </c>
      <c r="BL50">
        <f t="shared" si="18"/>
        <v>1278</v>
      </c>
      <c r="BM50">
        <v>29</v>
      </c>
      <c r="BN50">
        <f t="shared" si="19"/>
        <v>5</v>
      </c>
      <c r="BO50">
        <f t="shared" si="20"/>
        <v>44.068965517241381</v>
      </c>
      <c r="BQ50">
        <v>1155</v>
      </c>
      <c r="BR50">
        <v>0</v>
      </c>
      <c r="BS50">
        <v>0</v>
      </c>
      <c r="BT50">
        <f t="shared" si="21"/>
        <v>1155</v>
      </c>
      <c r="BU50">
        <v>400</v>
      </c>
      <c r="BV50">
        <f t="shared" si="22"/>
        <v>1555</v>
      </c>
      <c r="BW50">
        <v>23</v>
      </c>
      <c r="BX50">
        <f t="shared" si="23"/>
        <v>5</v>
      </c>
      <c r="BY50">
        <f t="shared" si="24"/>
        <v>67.608695652173907</v>
      </c>
      <c r="CA50">
        <v>9200</v>
      </c>
    </row>
    <row r="51" spans="1:79" ht="17.25" customHeight="1" x14ac:dyDescent="0.3">
      <c r="A51" s="2">
        <v>44534</v>
      </c>
      <c r="B51" t="s">
        <v>122</v>
      </c>
      <c r="C51" t="s">
        <v>123</v>
      </c>
      <c r="D51" t="s">
        <v>27</v>
      </c>
      <c r="F51">
        <v>798</v>
      </c>
      <c r="G51">
        <v>0</v>
      </c>
      <c r="H51">
        <v>0</v>
      </c>
      <c r="I51">
        <v>-11</v>
      </c>
      <c r="J51">
        <f t="shared" si="0"/>
        <v>787</v>
      </c>
      <c r="K51">
        <v>0</v>
      </c>
      <c r="L51">
        <f t="shared" si="1"/>
        <v>787</v>
      </c>
      <c r="M51">
        <v>42</v>
      </c>
      <c r="N51">
        <v>1</v>
      </c>
      <c r="O51">
        <f t="shared" si="2"/>
        <v>18.738095238095237</v>
      </c>
      <c r="Q51">
        <v>427</v>
      </c>
      <c r="R51">
        <v>0</v>
      </c>
      <c r="S51">
        <v>0</v>
      </c>
      <c r="T51">
        <v>0</v>
      </c>
      <c r="U51">
        <f t="shared" si="3"/>
        <v>427</v>
      </c>
      <c r="V51">
        <v>0</v>
      </c>
      <c r="W51">
        <f t="shared" si="4"/>
        <v>427</v>
      </c>
      <c r="X51">
        <v>6</v>
      </c>
      <c r="Y51">
        <v>2</v>
      </c>
      <c r="Z51">
        <f t="shared" si="5"/>
        <v>71.166666666666671</v>
      </c>
      <c r="AB51">
        <v>2338</v>
      </c>
      <c r="AC51">
        <v>0</v>
      </c>
      <c r="AD51">
        <v>0</v>
      </c>
      <c r="AE51">
        <v>-17</v>
      </c>
      <c r="AF51">
        <f t="shared" si="6"/>
        <v>2321</v>
      </c>
      <c r="AG51">
        <v>3000</v>
      </c>
      <c r="AH51">
        <f t="shared" si="26"/>
        <v>5321</v>
      </c>
      <c r="AI51">
        <v>101</v>
      </c>
      <c r="AJ51">
        <f t="shared" si="8"/>
        <v>6</v>
      </c>
      <c r="AK51">
        <f t="shared" si="25"/>
        <v>52.683168316831683</v>
      </c>
      <c r="AM51">
        <v>2052</v>
      </c>
      <c r="AN51">
        <v>0</v>
      </c>
      <c r="AO51">
        <v>-17</v>
      </c>
      <c r="AP51">
        <f t="shared" si="9"/>
        <v>2035</v>
      </c>
      <c r="AQ51">
        <v>0</v>
      </c>
      <c r="AR51">
        <f t="shared" si="10"/>
        <v>2035</v>
      </c>
      <c r="AS51">
        <v>37</v>
      </c>
      <c r="AT51">
        <f t="shared" si="11"/>
        <v>6</v>
      </c>
      <c r="AU51">
        <f t="shared" si="12"/>
        <v>55</v>
      </c>
      <c r="AW51">
        <v>2432</v>
      </c>
      <c r="AX51">
        <v>0</v>
      </c>
      <c r="AY51">
        <v>-34</v>
      </c>
      <c r="AZ51">
        <f t="shared" si="13"/>
        <v>2398</v>
      </c>
      <c r="BA51">
        <v>0</v>
      </c>
      <c r="BB51">
        <f t="shared" si="14"/>
        <v>2398</v>
      </c>
      <c r="BC51">
        <v>66</v>
      </c>
      <c r="BD51">
        <f t="shared" si="15"/>
        <v>7</v>
      </c>
      <c r="BE51">
        <f t="shared" si="16"/>
        <v>36.333333333333336</v>
      </c>
      <c r="BG51">
        <v>1012</v>
      </c>
      <c r="BH51">
        <v>0</v>
      </c>
      <c r="BI51">
        <v>0</v>
      </c>
      <c r="BJ51">
        <f t="shared" si="17"/>
        <v>1012</v>
      </c>
      <c r="BK51">
        <v>500</v>
      </c>
      <c r="BL51">
        <f t="shared" si="18"/>
        <v>1512</v>
      </c>
      <c r="BM51">
        <v>30</v>
      </c>
      <c r="BN51">
        <f t="shared" si="19"/>
        <v>5</v>
      </c>
      <c r="BO51">
        <f t="shared" si="20"/>
        <v>50.4</v>
      </c>
      <c r="BQ51">
        <v>64</v>
      </c>
      <c r="BR51">
        <v>0</v>
      </c>
      <c r="BS51">
        <v>-17</v>
      </c>
      <c r="BT51">
        <f t="shared" si="21"/>
        <v>47</v>
      </c>
      <c r="BU51">
        <v>500</v>
      </c>
      <c r="BV51">
        <f t="shared" si="22"/>
        <v>547</v>
      </c>
      <c r="BW51">
        <v>33</v>
      </c>
      <c r="BX51">
        <f t="shared" si="23"/>
        <v>5</v>
      </c>
      <c r="BY51">
        <f t="shared" si="24"/>
        <v>16.575757575757574</v>
      </c>
      <c r="CA51">
        <v>17445</v>
      </c>
    </row>
    <row r="52" spans="1:79" ht="17.25" customHeight="1" x14ac:dyDescent="0.3">
      <c r="A52" s="2">
        <v>44534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26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44534</v>
      </c>
      <c r="B53" t="s">
        <v>126</v>
      </c>
      <c r="C53" t="s">
        <v>127</v>
      </c>
      <c r="D53" t="s">
        <v>27</v>
      </c>
      <c r="F53">
        <v>1487</v>
      </c>
      <c r="G53">
        <v>1248</v>
      </c>
      <c r="H53">
        <v>0</v>
      </c>
      <c r="I53">
        <v>-30</v>
      </c>
      <c r="J53">
        <f t="shared" si="0"/>
        <v>2705</v>
      </c>
      <c r="K53">
        <v>0</v>
      </c>
      <c r="L53">
        <f t="shared" si="1"/>
        <v>2705</v>
      </c>
      <c r="M53">
        <v>111</v>
      </c>
      <c r="N53">
        <v>1</v>
      </c>
      <c r="O53">
        <f t="shared" si="2"/>
        <v>24.36936936936937</v>
      </c>
      <c r="Q53">
        <v>757</v>
      </c>
      <c r="R53">
        <v>820</v>
      </c>
      <c r="S53">
        <v>0</v>
      </c>
      <c r="T53">
        <v>0</v>
      </c>
      <c r="U53">
        <f t="shared" si="3"/>
        <v>1577</v>
      </c>
      <c r="V53">
        <v>0</v>
      </c>
      <c r="W53">
        <f t="shared" si="4"/>
        <v>1577</v>
      </c>
      <c r="X53">
        <v>20</v>
      </c>
      <c r="Y53">
        <v>2</v>
      </c>
      <c r="Z53">
        <f t="shared" si="5"/>
        <v>78.849999999999994</v>
      </c>
      <c r="AB53">
        <v>645</v>
      </c>
      <c r="AC53">
        <v>0</v>
      </c>
      <c r="AD53">
        <v>0</v>
      </c>
      <c r="AE53">
        <v>0</v>
      </c>
      <c r="AF53">
        <f t="shared" si="6"/>
        <v>645</v>
      </c>
      <c r="AG53">
        <v>2000</v>
      </c>
      <c r="AH53">
        <f t="shared" si="26"/>
        <v>2645</v>
      </c>
      <c r="AI53">
        <v>30</v>
      </c>
      <c r="AJ53">
        <f t="shared" si="8"/>
        <v>6</v>
      </c>
      <c r="AK53">
        <f t="shared" si="25"/>
        <v>88.166666666666671</v>
      </c>
      <c r="AM53">
        <v>2549</v>
      </c>
      <c r="AN53">
        <v>570</v>
      </c>
      <c r="AO53">
        <v>-50</v>
      </c>
      <c r="AP53">
        <f t="shared" si="9"/>
        <v>3069</v>
      </c>
      <c r="AQ53">
        <v>0</v>
      </c>
      <c r="AR53">
        <f t="shared" si="10"/>
        <v>3069</v>
      </c>
      <c r="AS53">
        <v>20</v>
      </c>
      <c r="AT53">
        <f t="shared" si="11"/>
        <v>6</v>
      </c>
      <c r="AU53">
        <f t="shared" si="12"/>
        <v>153.44999999999999</v>
      </c>
      <c r="AW53">
        <v>391</v>
      </c>
      <c r="AX53">
        <v>278</v>
      </c>
      <c r="AY53">
        <v>0</v>
      </c>
      <c r="AZ53">
        <f t="shared" si="13"/>
        <v>669</v>
      </c>
      <c r="BA53">
        <v>400</v>
      </c>
      <c r="BB53">
        <f t="shared" si="14"/>
        <v>1069</v>
      </c>
      <c r="BC53">
        <v>21</v>
      </c>
      <c r="BD53">
        <f t="shared" si="15"/>
        <v>7</v>
      </c>
      <c r="BE53">
        <f t="shared" si="16"/>
        <v>50.904761904761905</v>
      </c>
      <c r="BG53">
        <v>182</v>
      </c>
      <c r="BH53">
        <v>660</v>
      </c>
      <c r="BI53">
        <v>0</v>
      </c>
      <c r="BJ53">
        <f t="shared" si="17"/>
        <v>842</v>
      </c>
      <c r="BK53">
        <v>0</v>
      </c>
      <c r="BL53">
        <f t="shared" si="18"/>
        <v>842</v>
      </c>
      <c r="BM53">
        <v>11</v>
      </c>
      <c r="BN53">
        <f t="shared" si="19"/>
        <v>5</v>
      </c>
      <c r="BO53">
        <f t="shared" si="20"/>
        <v>76.545454545454547</v>
      </c>
      <c r="BQ53">
        <v>379</v>
      </c>
      <c r="BR53">
        <v>600</v>
      </c>
      <c r="BS53">
        <v>0</v>
      </c>
      <c r="BT53">
        <f t="shared" si="21"/>
        <v>979</v>
      </c>
      <c r="BU53">
        <v>800</v>
      </c>
      <c r="BV53">
        <f t="shared" si="22"/>
        <v>1779</v>
      </c>
      <c r="BW53">
        <v>37</v>
      </c>
      <c r="BX53">
        <f t="shared" si="23"/>
        <v>5</v>
      </c>
      <c r="BY53">
        <f t="shared" si="24"/>
        <v>48.081081081081081</v>
      </c>
      <c r="CA53">
        <v>11196</v>
      </c>
    </row>
    <row r="54" spans="1:79" ht="17.25" customHeight="1" x14ac:dyDescent="0.3">
      <c r="A54" s="2">
        <v>44534</v>
      </c>
      <c r="B54" t="s">
        <v>128</v>
      </c>
      <c r="C54" t="s">
        <v>129</v>
      </c>
      <c r="D54" t="s">
        <v>27</v>
      </c>
      <c r="F54">
        <v>25</v>
      </c>
      <c r="G54">
        <v>0</v>
      </c>
      <c r="H54">
        <v>0</v>
      </c>
      <c r="I54">
        <v>0</v>
      </c>
      <c r="J54">
        <f t="shared" si="0"/>
        <v>25</v>
      </c>
      <c r="K54">
        <v>0</v>
      </c>
      <c r="L54">
        <f t="shared" si="1"/>
        <v>25</v>
      </c>
      <c r="M54">
        <v>2</v>
      </c>
      <c r="N54">
        <v>1</v>
      </c>
      <c r="O54">
        <f t="shared" si="2"/>
        <v>12.5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0</v>
      </c>
      <c r="AC54">
        <v>0</v>
      </c>
      <c r="AD54">
        <v>0</v>
      </c>
      <c r="AE54">
        <v>0</v>
      </c>
      <c r="AF54">
        <f t="shared" si="6"/>
        <v>0</v>
      </c>
      <c r="AG54">
        <v>450</v>
      </c>
      <c r="AH54">
        <f t="shared" si="26"/>
        <v>450</v>
      </c>
      <c r="AI54">
        <v>17</v>
      </c>
      <c r="AJ54">
        <f t="shared" si="8"/>
        <v>6</v>
      </c>
      <c r="AK54">
        <f t="shared" si="25"/>
        <v>26.470588235294116</v>
      </c>
      <c r="AM54">
        <v>0</v>
      </c>
      <c r="AN54">
        <v>0</v>
      </c>
      <c r="AO54">
        <v>0</v>
      </c>
      <c r="AP54">
        <f t="shared" si="9"/>
        <v>0</v>
      </c>
      <c r="AQ54">
        <v>240</v>
      </c>
      <c r="AR54">
        <f t="shared" si="10"/>
        <v>240</v>
      </c>
      <c r="AS54">
        <v>10</v>
      </c>
      <c r="AT54">
        <f t="shared" si="11"/>
        <v>6</v>
      </c>
      <c r="AU54">
        <f t="shared" si="12"/>
        <v>24</v>
      </c>
      <c r="AW54">
        <v>0</v>
      </c>
      <c r="AX54">
        <v>0</v>
      </c>
      <c r="AY54">
        <v>0</v>
      </c>
      <c r="AZ54">
        <f t="shared" si="13"/>
        <v>0</v>
      </c>
      <c r="BA54">
        <v>150</v>
      </c>
      <c r="BB54">
        <f t="shared" si="14"/>
        <v>150</v>
      </c>
      <c r="BC54">
        <v>5</v>
      </c>
      <c r="BD54">
        <f t="shared" si="15"/>
        <v>7</v>
      </c>
      <c r="BE54">
        <f t="shared" si="16"/>
        <v>30</v>
      </c>
      <c r="BG54">
        <v>0</v>
      </c>
      <c r="BH54">
        <v>0</v>
      </c>
      <c r="BI54">
        <v>0</v>
      </c>
      <c r="BJ54">
        <f t="shared" si="17"/>
        <v>0</v>
      </c>
      <c r="BK54">
        <v>210</v>
      </c>
      <c r="BL54">
        <f t="shared" si="18"/>
        <v>210</v>
      </c>
      <c r="BM54">
        <v>6</v>
      </c>
      <c r="BN54">
        <f t="shared" si="19"/>
        <v>5</v>
      </c>
      <c r="BO54">
        <f t="shared" si="20"/>
        <v>35</v>
      </c>
      <c r="BQ54">
        <v>0</v>
      </c>
      <c r="BR54">
        <v>0</v>
      </c>
      <c r="BS54">
        <v>0</v>
      </c>
      <c r="BT54">
        <f t="shared" si="21"/>
        <v>0</v>
      </c>
      <c r="BU54">
        <v>240</v>
      </c>
      <c r="BV54">
        <f t="shared" si="22"/>
        <v>240</v>
      </c>
      <c r="BW54">
        <v>7</v>
      </c>
      <c r="BX54">
        <f t="shared" si="23"/>
        <v>5</v>
      </c>
      <c r="BY54">
        <f t="shared" si="24"/>
        <v>34.285714285714285</v>
      </c>
      <c r="CA54">
        <v>726</v>
      </c>
    </row>
    <row r="55" spans="1:79" ht="17.25" customHeight="1" x14ac:dyDescent="0.3">
      <c r="A55" s="2">
        <v>44534</v>
      </c>
      <c r="B55" t="s">
        <v>130</v>
      </c>
      <c r="C55" t="s">
        <v>131</v>
      </c>
      <c r="D55" t="s">
        <v>27</v>
      </c>
      <c r="F55">
        <v>486</v>
      </c>
      <c r="G55">
        <v>0</v>
      </c>
      <c r="H55">
        <v>0</v>
      </c>
      <c r="I55">
        <v>0</v>
      </c>
      <c r="J55">
        <f t="shared" si="0"/>
        <v>486</v>
      </c>
      <c r="K55">
        <v>0</v>
      </c>
      <c r="L55">
        <f t="shared" si="1"/>
        <v>486</v>
      </c>
      <c r="M55">
        <v>27</v>
      </c>
      <c r="N55">
        <v>1</v>
      </c>
      <c r="O55">
        <f t="shared" si="2"/>
        <v>18</v>
      </c>
      <c r="Q55">
        <v>434</v>
      </c>
      <c r="R55">
        <v>0</v>
      </c>
      <c r="S55">
        <v>0</v>
      </c>
      <c r="T55">
        <v>0</v>
      </c>
      <c r="U55">
        <f t="shared" si="3"/>
        <v>434</v>
      </c>
      <c r="V55">
        <v>0</v>
      </c>
      <c r="W55">
        <f t="shared" si="4"/>
        <v>434</v>
      </c>
      <c r="X55">
        <v>17</v>
      </c>
      <c r="Y55">
        <v>2</v>
      </c>
      <c r="Z55">
        <f t="shared" si="5"/>
        <v>25.529411764705884</v>
      </c>
      <c r="AB55">
        <v>1426</v>
      </c>
      <c r="AC55">
        <v>0</v>
      </c>
      <c r="AD55">
        <v>0</v>
      </c>
      <c r="AE55">
        <v>0</v>
      </c>
      <c r="AF55">
        <f t="shared" si="6"/>
        <v>1426</v>
      </c>
      <c r="AG55">
        <v>1800</v>
      </c>
      <c r="AH55">
        <f t="shared" si="26"/>
        <v>3226</v>
      </c>
      <c r="AI55">
        <v>83</v>
      </c>
      <c r="AJ55">
        <f t="shared" si="8"/>
        <v>6</v>
      </c>
      <c r="AK55">
        <f t="shared" si="25"/>
        <v>38.867469879518069</v>
      </c>
      <c r="AM55">
        <v>1406</v>
      </c>
      <c r="AN55">
        <v>80</v>
      </c>
      <c r="AO55">
        <v>-214</v>
      </c>
      <c r="AP55">
        <f t="shared" si="9"/>
        <v>1272</v>
      </c>
      <c r="AQ55">
        <v>0</v>
      </c>
      <c r="AR55">
        <f t="shared" si="10"/>
        <v>1272</v>
      </c>
      <c r="AS55">
        <v>33</v>
      </c>
      <c r="AT55">
        <f t="shared" si="11"/>
        <v>6</v>
      </c>
      <c r="AU55">
        <f t="shared" si="12"/>
        <v>38.545454545454547</v>
      </c>
      <c r="AW55">
        <v>157</v>
      </c>
      <c r="AX55">
        <v>0</v>
      </c>
      <c r="AY55">
        <v>0</v>
      </c>
      <c r="AZ55">
        <f t="shared" si="13"/>
        <v>157</v>
      </c>
      <c r="BA55">
        <v>540</v>
      </c>
      <c r="BB55">
        <f t="shared" si="14"/>
        <v>697</v>
      </c>
      <c r="BC55">
        <v>20</v>
      </c>
      <c r="BD55">
        <f t="shared" si="15"/>
        <v>7</v>
      </c>
      <c r="BE55">
        <f t="shared" si="16"/>
        <v>34.85</v>
      </c>
      <c r="BG55">
        <v>569</v>
      </c>
      <c r="BH55">
        <v>0</v>
      </c>
      <c r="BI55">
        <v>0</v>
      </c>
      <c r="BJ55">
        <f t="shared" si="17"/>
        <v>569</v>
      </c>
      <c r="BK55">
        <v>358</v>
      </c>
      <c r="BL55">
        <f t="shared" si="18"/>
        <v>927</v>
      </c>
      <c r="BM55">
        <v>17</v>
      </c>
      <c r="BN55">
        <f t="shared" si="19"/>
        <v>5</v>
      </c>
      <c r="BO55">
        <f t="shared" si="20"/>
        <v>54.529411764705884</v>
      </c>
      <c r="BQ55">
        <v>0</v>
      </c>
      <c r="BR55">
        <v>0</v>
      </c>
      <c r="BS55">
        <v>0</v>
      </c>
      <c r="BT55">
        <f t="shared" si="21"/>
        <v>0</v>
      </c>
      <c r="BU55">
        <v>900</v>
      </c>
      <c r="BV55">
        <f t="shared" si="22"/>
        <v>900</v>
      </c>
      <c r="BW55">
        <v>46</v>
      </c>
      <c r="BX55">
        <f t="shared" si="23"/>
        <v>5</v>
      </c>
      <c r="BY55">
        <f t="shared" si="24"/>
        <v>19.565217391304348</v>
      </c>
      <c r="CA55">
        <v>16353</v>
      </c>
    </row>
    <row r="56" spans="1:79" ht="17.25" customHeight="1" x14ac:dyDescent="0.3">
      <c r="A56" s="2">
        <v>44534</v>
      </c>
      <c r="B56" t="s">
        <v>132</v>
      </c>
      <c r="C56" t="s">
        <v>133</v>
      </c>
      <c r="D56" t="s">
        <v>27</v>
      </c>
      <c r="F56">
        <v>666</v>
      </c>
      <c r="G56">
        <v>759</v>
      </c>
      <c r="H56">
        <v>0</v>
      </c>
      <c r="I56">
        <v>0</v>
      </c>
      <c r="J56">
        <f t="shared" si="0"/>
        <v>1425</v>
      </c>
      <c r="K56">
        <v>300</v>
      </c>
      <c r="L56">
        <f t="shared" si="1"/>
        <v>1725</v>
      </c>
      <c r="M56">
        <v>144</v>
      </c>
      <c r="N56">
        <v>1</v>
      </c>
      <c r="O56">
        <f t="shared" si="2"/>
        <v>11.979166666666666</v>
      </c>
      <c r="Q56">
        <v>194</v>
      </c>
      <c r="R56">
        <v>1680</v>
      </c>
      <c r="S56">
        <v>0</v>
      </c>
      <c r="T56">
        <v>0</v>
      </c>
      <c r="U56">
        <f t="shared" si="3"/>
        <v>1874</v>
      </c>
      <c r="V56">
        <v>0</v>
      </c>
      <c r="W56">
        <f t="shared" si="4"/>
        <v>1874</v>
      </c>
      <c r="X56">
        <v>86</v>
      </c>
      <c r="Y56">
        <v>2</v>
      </c>
      <c r="Z56">
        <f t="shared" si="5"/>
        <v>21.790697674418606</v>
      </c>
      <c r="AB56">
        <v>3717</v>
      </c>
      <c r="AC56">
        <v>5000</v>
      </c>
      <c r="AD56">
        <v>0</v>
      </c>
      <c r="AE56">
        <v>0</v>
      </c>
      <c r="AF56">
        <f t="shared" si="6"/>
        <v>8717</v>
      </c>
      <c r="AG56">
        <v>3500</v>
      </c>
      <c r="AH56">
        <f t="shared" si="26"/>
        <v>12217</v>
      </c>
      <c r="AI56">
        <v>320</v>
      </c>
      <c r="AJ56">
        <f t="shared" si="8"/>
        <v>6</v>
      </c>
      <c r="AK56">
        <f t="shared" si="25"/>
        <v>38.178125000000001</v>
      </c>
      <c r="AM56">
        <v>11287</v>
      </c>
      <c r="AN56">
        <v>13333</v>
      </c>
      <c r="AO56">
        <v>-228</v>
      </c>
      <c r="AP56">
        <f t="shared" si="9"/>
        <v>24392</v>
      </c>
      <c r="AQ56">
        <v>0</v>
      </c>
      <c r="AR56">
        <f t="shared" si="10"/>
        <v>24392</v>
      </c>
      <c r="AS56">
        <v>276</v>
      </c>
      <c r="AT56">
        <f t="shared" si="11"/>
        <v>6</v>
      </c>
      <c r="AU56">
        <f t="shared" si="12"/>
        <v>88.376811594202906</v>
      </c>
      <c r="AW56">
        <v>3765</v>
      </c>
      <c r="AX56">
        <v>985</v>
      </c>
      <c r="AY56">
        <v>0</v>
      </c>
      <c r="AZ56">
        <f t="shared" si="13"/>
        <v>4750</v>
      </c>
      <c r="BA56">
        <v>2000</v>
      </c>
      <c r="BB56">
        <f t="shared" si="14"/>
        <v>6750</v>
      </c>
      <c r="BC56">
        <v>235</v>
      </c>
      <c r="BD56">
        <f t="shared" si="15"/>
        <v>7</v>
      </c>
      <c r="BE56">
        <f t="shared" si="16"/>
        <v>28.723404255319149</v>
      </c>
      <c r="BG56">
        <v>595</v>
      </c>
      <c r="BH56">
        <v>13368</v>
      </c>
      <c r="BI56">
        <v>0</v>
      </c>
      <c r="BJ56">
        <f t="shared" si="17"/>
        <v>13963</v>
      </c>
      <c r="BK56">
        <v>0</v>
      </c>
      <c r="BL56">
        <f t="shared" si="18"/>
        <v>13963</v>
      </c>
      <c r="BM56">
        <v>339</v>
      </c>
      <c r="BN56">
        <f t="shared" si="19"/>
        <v>5</v>
      </c>
      <c r="BO56">
        <f t="shared" si="20"/>
        <v>41.188790560471979</v>
      </c>
      <c r="BQ56">
        <v>197</v>
      </c>
      <c r="BR56">
        <v>4024</v>
      </c>
      <c r="BS56">
        <v>0</v>
      </c>
      <c r="BT56">
        <f t="shared" si="21"/>
        <v>4221</v>
      </c>
      <c r="BU56">
        <v>2347</v>
      </c>
      <c r="BV56">
        <f t="shared" si="22"/>
        <v>6568</v>
      </c>
      <c r="BW56">
        <v>181</v>
      </c>
      <c r="BX56">
        <f t="shared" si="23"/>
        <v>5</v>
      </c>
      <c r="BY56">
        <f t="shared" si="24"/>
        <v>36.287292817679557</v>
      </c>
      <c r="CA56">
        <v>77405</v>
      </c>
    </row>
    <row r="57" spans="1:79" ht="17.25" customHeight="1" x14ac:dyDescent="0.3">
      <c r="A57" s="2">
        <v>44534</v>
      </c>
      <c r="B57" t="s">
        <v>134</v>
      </c>
      <c r="C57" t="s">
        <v>135</v>
      </c>
      <c r="D57" t="s">
        <v>27</v>
      </c>
      <c r="F57">
        <v>810</v>
      </c>
      <c r="G57">
        <v>0</v>
      </c>
      <c r="H57">
        <v>0</v>
      </c>
      <c r="I57">
        <v>-32</v>
      </c>
      <c r="J57">
        <f t="shared" si="0"/>
        <v>778</v>
      </c>
      <c r="K57">
        <v>0</v>
      </c>
      <c r="L57">
        <f t="shared" si="1"/>
        <v>778</v>
      </c>
      <c r="M57">
        <v>117</v>
      </c>
      <c r="N57">
        <v>1</v>
      </c>
      <c r="O57">
        <f t="shared" si="2"/>
        <v>6.6495726495726499</v>
      </c>
      <c r="Q57">
        <v>996</v>
      </c>
      <c r="R57">
        <v>0</v>
      </c>
      <c r="S57">
        <v>0</v>
      </c>
      <c r="T57">
        <v>-15</v>
      </c>
      <c r="U57">
        <f t="shared" si="3"/>
        <v>981</v>
      </c>
      <c r="V57">
        <v>0</v>
      </c>
      <c r="W57">
        <f t="shared" si="4"/>
        <v>981</v>
      </c>
      <c r="X57">
        <v>43</v>
      </c>
      <c r="Y57">
        <v>2</v>
      </c>
      <c r="Z57">
        <f t="shared" si="5"/>
        <v>22.813953488372093</v>
      </c>
      <c r="AB57">
        <v>1168</v>
      </c>
      <c r="AC57">
        <v>0</v>
      </c>
      <c r="AD57">
        <v>0</v>
      </c>
      <c r="AE57">
        <v>-5</v>
      </c>
      <c r="AF57">
        <f t="shared" si="6"/>
        <v>1163</v>
      </c>
      <c r="AG57">
        <v>1000</v>
      </c>
      <c r="AH57">
        <f t="shared" si="26"/>
        <v>2163</v>
      </c>
      <c r="AI57">
        <v>50</v>
      </c>
      <c r="AJ57">
        <f t="shared" si="8"/>
        <v>6</v>
      </c>
      <c r="AK57">
        <f t="shared" si="25"/>
        <v>43.26</v>
      </c>
      <c r="AM57">
        <v>1978</v>
      </c>
      <c r="AN57">
        <v>0</v>
      </c>
      <c r="AO57">
        <v>-14</v>
      </c>
      <c r="AP57">
        <f t="shared" si="9"/>
        <v>1964</v>
      </c>
      <c r="AQ57">
        <v>0</v>
      </c>
      <c r="AR57">
        <f t="shared" si="10"/>
        <v>1964</v>
      </c>
      <c r="AS57">
        <v>20</v>
      </c>
      <c r="AT57">
        <f t="shared" si="11"/>
        <v>6</v>
      </c>
      <c r="AU57">
        <f t="shared" si="12"/>
        <v>98.2</v>
      </c>
      <c r="AW57">
        <v>816</v>
      </c>
      <c r="AX57">
        <v>50</v>
      </c>
      <c r="AY57">
        <v>0</v>
      </c>
      <c r="AZ57">
        <f t="shared" si="13"/>
        <v>866</v>
      </c>
      <c r="BA57">
        <v>0</v>
      </c>
      <c r="BB57">
        <f t="shared" si="14"/>
        <v>866</v>
      </c>
      <c r="BC57">
        <v>20</v>
      </c>
      <c r="BD57">
        <f t="shared" si="15"/>
        <v>7</v>
      </c>
      <c r="BE57">
        <f t="shared" si="16"/>
        <v>43.3</v>
      </c>
      <c r="BG57">
        <v>255</v>
      </c>
      <c r="BH57">
        <v>100</v>
      </c>
      <c r="BI57">
        <v>-17</v>
      </c>
      <c r="BJ57">
        <f t="shared" si="17"/>
        <v>338</v>
      </c>
      <c r="BK57">
        <v>600</v>
      </c>
      <c r="BL57">
        <f t="shared" si="18"/>
        <v>938</v>
      </c>
      <c r="BM57">
        <v>17</v>
      </c>
      <c r="BN57">
        <f t="shared" si="19"/>
        <v>5</v>
      </c>
      <c r="BO57">
        <f t="shared" si="20"/>
        <v>55.176470588235297</v>
      </c>
      <c r="BQ57">
        <v>728</v>
      </c>
      <c r="BR57">
        <v>970</v>
      </c>
      <c r="BS57">
        <v>0</v>
      </c>
      <c r="BT57">
        <f t="shared" si="21"/>
        <v>1698</v>
      </c>
      <c r="BU57">
        <v>1000</v>
      </c>
      <c r="BV57">
        <f t="shared" si="22"/>
        <v>2698</v>
      </c>
      <c r="BW57">
        <v>38</v>
      </c>
      <c r="BX57">
        <f t="shared" si="23"/>
        <v>5</v>
      </c>
      <c r="BY57">
        <f t="shared" si="24"/>
        <v>71</v>
      </c>
      <c r="CA57">
        <v>8600</v>
      </c>
    </row>
    <row r="58" spans="1:79" ht="17.25" customHeight="1" x14ac:dyDescent="0.3">
      <c r="A58" s="2">
        <v>44534</v>
      </c>
      <c r="B58" t="s">
        <v>136</v>
      </c>
      <c r="C58" t="s">
        <v>137</v>
      </c>
      <c r="D58" t="s">
        <v>27</v>
      </c>
      <c r="F58">
        <v>378</v>
      </c>
      <c r="G58">
        <v>0</v>
      </c>
      <c r="H58">
        <v>0</v>
      </c>
      <c r="I58">
        <v>0</v>
      </c>
      <c r="J58">
        <f t="shared" si="0"/>
        <v>378</v>
      </c>
      <c r="K58">
        <v>0</v>
      </c>
      <c r="L58">
        <f t="shared" si="1"/>
        <v>378</v>
      </c>
      <c r="M58">
        <v>8</v>
      </c>
      <c r="N58">
        <v>1</v>
      </c>
      <c r="O58">
        <f t="shared" si="2"/>
        <v>47.25</v>
      </c>
      <c r="Q58">
        <v>224</v>
      </c>
      <c r="R58">
        <v>0</v>
      </c>
      <c r="S58">
        <v>0</v>
      </c>
      <c r="T58">
        <v>0</v>
      </c>
      <c r="U58">
        <f t="shared" si="3"/>
        <v>224</v>
      </c>
      <c r="V58">
        <v>0</v>
      </c>
      <c r="W58">
        <f t="shared" si="4"/>
        <v>224</v>
      </c>
      <c r="X58">
        <v>16</v>
      </c>
      <c r="Y58">
        <v>2</v>
      </c>
      <c r="Z58">
        <f t="shared" si="5"/>
        <v>14</v>
      </c>
      <c r="AB58">
        <v>2463</v>
      </c>
      <c r="AC58">
        <v>0</v>
      </c>
      <c r="AD58">
        <v>0</v>
      </c>
      <c r="AE58">
        <v>0</v>
      </c>
      <c r="AF58">
        <f t="shared" si="6"/>
        <v>2463</v>
      </c>
      <c r="AG58">
        <v>1080</v>
      </c>
      <c r="AH58">
        <f t="shared" si="26"/>
        <v>3543</v>
      </c>
      <c r="AI58">
        <v>12</v>
      </c>
      <c r="AJ58">
        <f t="shared" si="8"/>
        <v>6</v>
      </c>
      <c r="AK58">
        <f t="shared" si="25"/>
        <v>295.25</v>
      </c>
      <c r="AM58">
        <v>745</v>
      </c>
      <c r="AN58">
        <v>0</v>
      </c>
      <c r="AO58">
        <v>0</v>
      </c>
      <c r="AP58">
        <f t="shared" si="9"/>
        <v>745</v>
      </c>
      <c r="AQ58">
        <v>648</v>
      </c>
      <c r="AR58">
        <f t="shared" si="10"/>
        <v>1393</v>
      </c>
      <c r="AS58">
        <v>5</v>
      </c>
      <c r="AT58">
        <f t="shared" si="11"/>
        <v>6</v>
      </c>
      <c r="AU58">
        <f t="shared" si="12"/>
        <v>278.60000000000002</v>
      </c>
      <c r="AW58">
        <v>158</v>
      </c>
      <c r="AX58">
        <v>0</v>
      </c>
      <c r="AY58">
        <v>0</v>
      </c>
      <c r="AZ58">
        <f t="shared" si="13"/>
        <v>158</v>
      </c>
      <c r="BA58">
        <v>432</v>
      </c>
      <c r="BB58">
        <f t="shared" si="14"/>
        <v>590</v>
      </c>
      <c r="BC58">
        <v>4</v>
      </c>
      <c r="BD58">
        <f t="shared" si="15"/>
        <v>7</v>
      </c>
      <c r="BE58">
        <f t="shared" si="16"/>
        <v>147.5</v>
      </c>
      <c r="BG58">
        <v>640</v>
      </c>
      <c r="BH58">
        <v>0</v>
      </c>
      <c r="BI58">
        <v>0</v>
      </c>
      <c r="BJ58">
        <f t="shared" si="17"/>
        <v>640</v>
      </c>
      <c r="BK58">
        <v>0</v>
      </c>
      <c r="BL58">
        <f t="shared" si="18"/>
        <v>640</v>
      </c>
      <c r="BM58">
        <v>4</v>
      </c>
      <c r="BN58">
        <f t="shared" si="19"/>
        <v>5</v>
      </c>
      <c r="BO58">
        <f t="shared" si="20"/>
        <v>160</v>
      </c>
      <c r="BQ58">
        <v>505</v>
      </c>
      <c r="BR58">
        <v>0</v>
      </c>
      <c r="BS58">
        <v>-40</v>
      </c>
      <c r="BT58">
        <f t="shared" si="21"/>
        <v>465</v>
      </c>
      <c r="BU58">
        <v>0</v>
      </c>
      <c r="BV58">
        <f t="shared" si="22"/>
        <v>465</v>
      </c>
      <c r="BW58">
        <v>15</v>
      </c>
      <c r="BX58">
        <f t="shared" si="23"/>
        <v>5</v>
      </c>
      <c r="BY58">
        <f t="shared" si="24"/>
        <v>31</v>
      </c>
      <c r="CA58">
        <v>26818</v>
      </c>
    </row>
    <row r="59" spans="1:79" ht="17.25" customHeight="1" x14ac:dyDescent="0.3">
      <c r="A59" s="2">
        <v>44534</v>
      </c>
      <c r="B59" t="s">
        <v>138</v>
      </c>
      <c r="C59" t="s">
        <v>139</v>
      </c>
      <c r="D59" t="s">
        <v>27</v>
      </c>
      <c r="F59">
        <v>708</v>
      </c>
      <c r="G59">
        <v>0</v>
      </c>
      <c r="H59">
        <v>0</v>
      </c>
      <c r="I59">
        <v>0</v>
      </c>
      <c r="J59">
        <f t="shared" si="0"/>
        <v>708</v>
      </c>
      <c r="K59">
        <v>200</v>
      </c>
      <c r="L59">
        <f t="shared" si="1"/>
        <v>908</v>
      </c>
      <c r="M59">
        <v>249</v>
      </c>
      <c r="N59">
        <v>1</v>
      </c>
      <c r="O59">
        <f t="shared" si="2"/>
        <v>3.6465863453815262</v>
      </c>
      <c r="Q59">
        <v>801</v>
      </c>
      <c r="R59">
        <v>0</v>
      </c>
      <c r="S59">
        <v>0</v>
      </c>
      <c r="T59">
        <v>0</v>
      </c>
      <c r="U59">
        <f t="shared" si="3"/>
        <v>801</v>
      </c>
      <c r="V59">
        <v>0</v>
      </c>
      <c r="W59">
        <f t="shared" si="4"/>
        <v>801</v>
      </c>
      <c r="X59">
        <v>54</v>
      </c>
      <c r="Y59">
        <v>2</v>
      </c>
      <c r="Z59">
        <f t="shared" si="5"/>
        <v>14.833333333333334</v>
      </c>
      <c r="AB59">
        <v>2921</v>
      </c>
      <c r="AC59">
        <v>0</v>
      </c>
      <c r="AD59">
        <v>0</v>
      </c>
      <c r="AE59">
        <v>0</v>
      </c>
      <c r="AF59">
        <f t="shared" si="6"/>
        <v>2921</v>
      </c>
      <c r="AG59">
        <v>5750</v>
      </c>
      <c r="AH59">
        <f t="shared" si="26"/>
        <v>8671</v>
      </c>
      <c r="AI59">
        <v>623</v>
      </c>
      <c r="AJ59">
        <f t="shared" si="8"/>
        <v>6</v>
      </c>
      <c r="AK59">
        <f t="shared" si="25"/>
        <v>13.918138041733547</v>
      </c>
      <c r="AM59">
        <v>1971</v>
      </c>
      <c r="AN59">
        <v>0</v>
      </c>
      <c r="AO59">
        <v>-40</v>
      </c>
      <c r="AP59">
        <f t="shared" si="9"/>
        <v>1931</v>
      </c>
      <c r="AQ59">
        <v>0</v>
      </c>
      <c r="AR59">
        <f t="shared" si="10"/>
        <v>1931</v>
      </c>
      <c r="AS59">
        <v>68</v>
      </c>
      <c r="AT59">
        <f t="shared" si="11"/>
        <v>6</v>
      </c>
      <c r="AU59">
        <f t="shared" si="12"/>
        <v>28.397058823529413</v>
      </c>
      <c r="AW59">
        <v>348</v>
      </c>
      <c r="AX59">
        <v>0</v>
      </c>
      <c r="AY59">
        <v>-28</v>
      </c>
      <c r="AZ59">
        <f t="shared" si="13"/>
        <v>320</v>
      </c>
      <c r="BA59">
        <v>1500</v>
      </c>
      <c r="BB59">
        <f t="shared" si="14"/>
        <v>1820</v>
      </c>
      <c r="BC59">
        <v>82</v>
      </c>
      <c r="BD59">
        <f t="shared" si="15"/>
        <v>7</v>
      </c>
      <c r="BE59">
        <f t="shared" si="16"/>
        <v>22.195121951219512</v>
      </c>
      <c r="BG59">
        <v>1174</v>
      </c>
      <c r="BH59">
        <v>50</v>
      </c>
      <c r="BI59">
        <v>0</v>
      </c>
      <c r="BJ59">
        <f t="shared" si="17"/>
        <v>1224</v>
      </c>
      <c r="BK59">
        <v>1500</v>
      </c>
      <c r="BL59">
        <f t="shared" si="18"/>
        <v>2724</v>
      </c>
      <c r="BM59">
        <v>103</v>
      </c>
      <c r="BN59">
        <f t="shared" si="19"/>
        <v>5</v>
      </c>
      <c r="BO59">
        <f t="shared" si="20"/>
        <v>26.446601941747574</v>
      </c>
      <c r="BQ59">
        <v>989</v>
      </c>
      <c r="BR59">
        <v>0</v>
      </c>
      <c r="BS59">
        <v>0</v>
      </c>
      <c r="BT59">
        <f t="shared" si="21"/>
        <v>989</v>
      </c>
      <c r="BU59">
        <v>1800</v>
      </c>
      <c r="BV59">
        <f t="shared" si="22"/>
        <v>2789</v>
      </c>
      <c r="BW59">
        <v>66</v>
      </c>
      <c r="BX59">
        <f t="shared" si="23"/>
        <v>5</v>
      </c>
      <c r="BY59">
        <f t="shared" si="24"/>
        <v>42.257575757575758</v>
      </c>
      <c r="CA59">
        <v>18070</v>
      </c>
    </row>
    <row r="60" spans="1:79" ht="17.25" customHeight="1" x14ac:dyDescent="0.3">
      <c r="A60" s="2">
        <v>44534</v>
      </c>
      <c r="B60" t="s">
        <v>140</v>
      </c>
      <c r="C60" t="s">
        <v>141</v>
      </c>
      <c r="D60" t="s">
        <v>27</v>
      </c>
      <c r="F60">
        <v>382</v>
      </c>
      <c r="G60">
        <v>0</v>
      </c>
      <c r="H60">
        <v>0</v>
      </c>
      <c r="I60">
        <v>0</v>
      </c>
      <c r="J60">
        <f t="shared" si="0"/>
        <v>382</v>
      </c>
      <c r="K60">
        <v>0</v>
      </c>
      <c r="L60">
        <f t="shared" si="1"/>
        <v>382</v>
      </c>
      <c r="M60">
        <v>2</v>
      </c>
      <c r="N60">
        <v>1</v>
      </c>
      <c r="O60">
        <f t="shared" si="2"/>
        <v>191</v>
      </c>
      <c r="Q60">
        <v>181</v>
      </c>
      <c r="R60">
        <v>0</v>
      </c>
      <c r="S60">
        <v>0</v>
      </c>
      <c r="T60">
        <v>0</v>
      </c>
      <c r="U60">
        <f t="shared" si="3"/>
        <v>181</v>
      </c>
      <c r="V60">
        <v>0</v>
      </c>
      <c r="W60">
        <f t="shared" si="4"/>
        <v>181</v>
      </c>
      <c r="X60">
        <v>1</v>
      </c>
      <c r="Y60">
        <v>2</v>
      </c>
      <c r="Z60">
        <f t="shared" si="5"/>
        <v>181</v>
      </c>
      <c r="AB60">
        <v>937</v>
      </c>
      <c r="AC60">
        <v>0</v>
      </c>
      <c r="AD60">
        <v>0</v>
      </c>
      <c r="AE60">
        <v>0</v>
      </c>
      <c r="AF60">
        <f t="shared" si="6"/>
        <v>937</v>
      </c>
      <c r="AG60">
        <v>0</v>
      </c>
      <c r="AH60">
        <f t="shared" si="26"/>
        <v>937</v>
      </c>
      <c r="AI60">
        <v>15</v>
      </c>
      <c r="AJ60">
        <f t="shared" si="8"/>
        <v>6</v>
      </c>
      <c r="AK60">
        <f t="shared" si="25"/>
        <v>62.466666666666669</v>
      </c>
      <c r="AM60">
        <v>1529</v>
      </c>
      <c r="AN60">
        <v>340</v>
      </c>
      <c r="AO60">
        <v>0</v>
      </c>
      <c r="AP60">
        <f t="shared" si="9"/>
        <v>1869</v>
      </c>
      <c r="AQ60">
        <v>0</v>
      </c>
      <c r="AR60">
        <f t="shared" si="10"/>
        <v>1869</v>
      </c>
      <c r="AS60">
        <v>23</v>
      </c>
      <c r="AT60">
        <f t="shared" si="11"/>
        <v>6</v>
      </c>
      <c r="AU60">
        <f t="shared" si="12"/>
        <v>81.260869565217391</v>
      </c>
      <c r="AW60">
        <v>81</v>
      </c>
      <c r="AX60">
        <v>0</v>
      </c>
      <c r="AY60">
        <v>0</v>
      </c>
      <c r="AZ60">
        <f t="shared" si="13"/>
        <v>81</v>
      </c>
      <c r="BA60">
        <v>0</v>
      </c>
      <c r="BB60">
        <f t="shared" si="14"/>
        <v>81</v>
      </c>
      <c r="BC60">
        <v>3</v>
      </c>
      <c r="BD60">
        <f t="shared" si="15"/>
        <v>7</v>
      </c>
      <c r="BE60">
        <f t="shared" si="16"/>
        <v>27</v>
      </c>
      <c r="BG60">
        <v>279</v>
      </c>
      <c r="BH60">
        <v>50</v>
      </c>
      <c r="BI60">
        <v>0</v>
      </c>
      <c r="BJ60">
        <f t="shared" si="17"/>
        <v>329</v>
      </c>
      <c r="BK60">
        <v>0</v>
      </c>
      <c r="BL60">
        <f t="shared" si="18"/>
        <v>329</v>
      </c>
      <c r="BM60">
        <v>5</v>
      </c>
      <c r="BN60">
        <f t="shared" si="19"/>
        <v>5</v>
      </c>
      <c r="BO60">
        <f t="shared" si="20"/>
        <v>65.8</v>
      </c>
      <c r="BQ60">
        <v>1226</v>
      </c>
      <c r="BR60">
        <v>0</v>
      </c>
      <c r="BS60">
        <v>0</v>
      </c>
      <c r="BT60">
        <f t="shared" si="21"/>
        <v>1226</v>
      </c>
      <c r="BU60">
        <v>0</v>
      </c>
      <c r="BV60">
        <f t="shared" si="22"/>
        <v>1226</v>
      </c>
      <c r="BW60">
        <v>17</v>
      </c>
      <c r="BX60">
        <f t="shared" si="23"/>
        <v>5</v>
      </c>
      <c r="BY60">
        <f t="shared" si="24"/>
        <v>72.117647058823536</v>
      </c>
      <c r="CA60">
        <v>1440</v>
      </c>
    </row>
    <row r="61" spans="1:79" ht="17.25" customHeight="1" x14ac:dyDescent="0.3">
      <c r="A61" s="2">
        <v>44534</v>
      </c>
      <c r="B61" t="s">
        <v>142</v>
      </c>
      <c r="C61" t="s">
        <v>143</v>
      </c>
      <c r="D61" t="s">
        <v>27</v>
      </c>
      <c r="F61">
        <v>498</v>
      </c>
      <c r="G61">
        <v>0</v>
      </c>
      <c r="H61">
        <v>0</v>
      </c>
      <c r="I61">
        <v>-12</v>
      </c>
      <c r="J61">
        <f t="shared" si="0"/>
        <v>486</v>
      </c>
      <c r="K61">
        <v>216</v>
      </c>
      <c r="L61">
        <f t="shared" si="1"/>
        <v>702</v>
      </c>
      <c r="M61">
        <v>20</v>
      </c>
      <c r="N61">
        <v>1</v>
      </c>
      <c r="O61">
        <f t="shared" si="2"/>
        <v>35.1</v>
      </c>
      <c r="Q61">
        <v>4</v>
      </c>
      <c r="R61">
        <v>1262</v>
      </c>
      <c r="S61">
        <v>0</v>
      </c>
      <c r="T61">
        <v>0</v>
      </c>
      <c r="U61">
        <f t="shared" si="3"/>
        <v>1266</v>
      </c>
      <c r="V61">
        <v>0</v>
      </c>
      <c r="W61">
        <f t="shared" si="4"/>
        <v>1266</v>
      </c>
      <c r="X61">
        <v>10</v>
      </c>
      <c r="Y61">
        <v>2</v>
      </c>
      <c r="Z61">
        <f t="shared" si="5"/>
        <v>126.6</v>
      </c>
      <c r="AB61">
        <v>484</v>
      </c>
      <c r="AC61">
        <v>0</v>
      </c>
      <c r="AD61">
        <v>0</v>
      </c>
      <c r="AE61">
        <v>0</v>
      </c>
      <c r="AF61">
        <f t="shared" si="6"/>
        <v>484</v>
      </c>
      <c r="AG61">
        <v>1080</v>
      </c>
      <c r="AH61">
        <f t="shared" si="26"/>
        <v>1564</v>
      </c>
      <c r="AI61">
        <v>8</v>
      </c>
      <c r="AJ61">
        <f t="shared" si="8"/>
        <v>6</v>
      </c>
      <c r="AK61">
        <f t="shared" si="25"/>
        <v>195.5</v>
      </c>
      <c r="AM61">
        <v>726</v>
      </c>
      <c r="AN61">
        <v>0</v>
      </c>
      <c r="AO61">
        <v>0</v>
      </c>
      <c r="AP61">
        <f t="shared" si="9"/>
        <v>726</v>
      </c>
      <c r="AQ61">
        <v>648</v>
      </c>
      <c r="AR61">
        <f t="shared" si="10"/>
        <v>1374</v>
      </c>
      <c r="AS61">
        <v>6</v>
      </c>
      <c r="AT61">
        <f t="shared" si="11"/>
        <v>6</v>
      </c>
      <c r="AU61">
        <f t="shared" si="12"/>
        <v>229</v>
      </c>
      <c r="AW61">
        <v>30</v>
      </c>
      <c r="AX61">
        <v>0</v>
      </c>
      <c r="AY61">
        <v>0</v>
      </c>
      <c r="AZ61">
        <f t="shared" si="13"/>
        <v>30</v>
      </c>
      <c r="BA61">
        <v>432</v>
      </c>
      <c r="BB61">
        <f t="shared" si="14"/>
        <v>462</v>
      </c>
      <c r="BC61">
        <v>2</v>
      </c>
      <c r="BD61">
        <f t="shared" si="15"/>
        <v>7</v>
      </c>
      <c r="BE61">
        <f t="shared" si="16"/>
        <v>231</v>
      </c>
      <c r="BG61">
        <v>21</v>
      </c>
      <c r="BH61">
        <v>312</v>
      </c>
      <c r="BI61">
        <v>0</v>
      </c>
      <c r="BJ61">
        <f t="shared" si="17"/>
        <v>333</v>
      </c>
      <c r="BK61">
        <v>432</v>
      </c>
      <c r="BL61">
        <f t="shared" si="18"/>
        <v>765</v>
      </c>
      <c r="BM61">
        <v>7</v>
      </c>
      <c r="BN61">
        <f t="shared" si="19"/>
        <v>5</v>
      </c>
      <c r="BO61">
        <f t="shared" si="20"/>
        <v>109.28571428571429</v>
      </c>
      <c r="BQ61">
        <v>312</v>
      </c>
      <c r="BR61">
        <v>512</v>
      </c>
      <c r="BS61">
        <v>0</v>
      </c>
      <c r="BT61">
        <f t="shared" si="21"/>
        <v>824</v>
      </c>
      <c r="BU61">
        <v>432</v>
      </c>
      <c r="BV61">
        <f t="shared" si="22"/>
        <v>1256</v>
      </c>
      <c r="BW61">
        <v>4</v>
      </c>
      <c r="BX61">
        <f t="shared" si="23"/>
        <v>5</v>
      </c>
      <c r="BY61">
        <f t="shared" si="24"/>
        <v>314</v>
      </c>
      <c r="CA61">
        <v>7713</v>
      </c>
    </row>
    <row r="62" spans="1:79" ht="17.25" customHeight="1" x14ac:dyDescent="0.3">
      <c r="A62" s="2">
        <v>44534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26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44534</v>
      </c>
      <c r="B63" t="s">
        <v>146</v>
      </c>
      <c r="C63" t="s">
        <v>147</v>
      </c>
      <c r="D63" t="s">
        <v>27</v>
      </c>
      <c r="F63">
        <v>322</v>
      </c>
      <c r="G63">
        <v>0</v>
      </c>
      <c r="H63">
        <v>0</v>
      </c>
      <c r="I63">
        <v>0</v>
      </c>
      <c r="J63">
        <f t="shared" si="0"/>
        <v>322</v>
      </c>
      <c r="K63">
        <v>0</v>
      </c>
      <c r="L63">
        <f t="shared" si="1"/>
        <v>322</v>
      </c>
      <c r="M63">
        <v>11</v>
      </c>
      <c r="N63">
        <v>1</v>
      </c>
      <c r="O63">
        <f t="shared" si="2"/>
        <v>29.272727272727273</v>
      </c>
      <c r="Q63">
        <v>28</v>
      </c>
      <c r="R63">
        <v>0</v>
      </c>
      <c r="S63">
        <v>0</v>
      </c>
      <c r="T63">
        <v>0</v>
      </c>
      <c r="U63">
        <f t="shared" si="3"/>
        <v>28</v>
      </c>
      <c r="V63">
        <v>0</v>
      </c>
      <c r="W63">
        <f t="shared" si="4"/>
        <v>28</v>
      </c>
      <c r="X63">
        <v>2</v>
      </c>
      <c r="Y63">
        <v>2</v>
      </c>
      <c r="Z63">
        <f t="shared" si="5"/>
        <v>14</v>
      </c>
      <c r="AB63">
        <v>1064</v>
      </c>
      <c r="AC63">
        <v>0</v>
      </c>
      <c r="AD63">
        <v>0</v>
      </c>
      <c r="AE63">
        <v>0</v>
      </c>
      <c r="AF63">
        <f t="shared" si="6"/>
        <v>1064</v>
      </c>
      <c r="AG63">
        <v>0</v>
      </c>
      <c r="AH63">
        <f t="shared" si="26"/>
        <v>1064</v>
      </c>
      <c r="AI63">
        <v>1</v>
      </c>
      <c r="AJ63">
        <f t="shared" si="8"/>
        <v>6</v>
      </c>
      <c r="AK63">
        <f t="shared" si="25"/>
        <v>1064</v>
      </c>
      <c r="AM63">
        <v>514</v>
      </c>
      <c r="AN63">
        <v>0</v>
      </c>
      <c r="AO63">
        <v>0</v>
      </c>
      <c r="AP63">
        <f t="shared" si="9"/>
        <v>514</v>
      </c>
      <c r="AQ63">
        <v>0</v>
      </c>
      <c r="AR63">
        <f t="shared" si="10"/>
        <v>514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1020</v>
      </c>
    </row>
    <row r="64" spans="1:79" ht="17.25" customHeight="1" x14ac:dyDescent="0.3">
      <c r="A64" s="2">
        <v>44534</v>
      </c>
      <c r="B64" t="s">
        <v>148</v>
      </c>
      <c r="C64" t="s">
        <v>149</v>
      </c>
      <c r="D64" t="s">
        <v>27</v>
      </c>
      <c r="F64">
        <v>29</v>
      </c>
      <c r="G64">
        <v>132</v>
      </c>
      <c r="H64">
        <v>0</v>
      </c>
      <c r="I64">
        <v>0</v>
      </c>
      <c r="J64">
        <f t="shared" si="0"/>
        <v>161</v>
      </c>
      <c r="K64">
        <v>480</v>
      </c>
      <c r="L64">
        <f t="shared" si="1"/>
        <v>641</v>
      </c>
      <c r="M64">
        <v>39</v>
      </c>
      <c r="N64">
        <v>1</v>
      </c>
      <c r="O64">
        <f t="shared" si="2"/>
        <v>16.435897435897434</v>
      </c>
      <c r="Q64">
        <v>560</v>
      </c>
      <c r="R64">
        <v>250</v>
      </c>
      <c r="S64">
        <v>0</v>
      </c>
      <c r="T64">
        <v>0</v>
      </c>
      <c r="U64">
        <f t="shared" si="3"/>
        <v>810</v>
      </c>
      <c r="V64">
        <v>0</v>
      </c>
      <c r="W64">
        <f t="shared" si="4"/>
        <v>810</v>
      </c>
      <c r="X64">
        <v>16</v>
      </c>
      <c r="Y64">
        <v>2</v>
      </c>
      <c r="Z64">
        <f t="shared" si="5"/>
        <v>50.625</v>
      </c>
      <c r="AB64">
        <v>1293</v>
      </c>
      <c r="AC64">
        <v>0</v>
      </c>
      <c r="AD64">
        <v>0</v>
      </c>
      <c r="AE64">
        <v>0</v>
      </c>
      <c r="AF64">
        <f t="shared" si="6"/>
        <v>1293</v>
      </c>
      <c r="AG64">
        <v>0</v>
      </c>
      <c r="AH64">
        <f t="shared" si="26"/>
        <v>1293</v>
      </c>
      <c r="AI64">
        <v>25</v>
      </c>
      <c r="AJ64">
        <f t="shared" si="8"/>
        <v>6</v>
      </c>
      <c r="AK64">
        <f t="shared" si="25"/>
        <v>51.72</v>
      </c>
      <c r="AM64">
        <v>525</v>
      </c>
      <c r="AN64">
        <v>1100</v>
      </c>
      <c r="AO64">
        <v>0</v>
      </c>
      <c r="AP64">
        <f t="shared" si="9"/>
        <v>1625</v>
      </c>
      <c r="AQ64">
        <v>0</v>
      </c>
      <c r="AR64">
        <f t="shared" si="10"/>
        <v>1625</v>
      </c>
      <c r="AS64">
        <v>114</v>
      </c>
      <c r="AT64">
        <f t="shared" si="11"/>
        <v>6</v>
      </c>
      <c r="AU64">
        <f t="shared" si="12"/>
        <v>14.254385964912281</v>
      </c>
      <c r="AW64">
        <v>631</v>
      </c>
      <c r="AX64">
        <v>230</v>
      </c>
      <c r="AY64">
        <v>0</v>
      </c>
      <c r="AZ64">
        <f t="shared" si="13"/>
        <v>861</v>
      </c>
      <c r="BA64">
        <v>0</v>
      </c>
      <c r="BB64">
        <f t="shared" si="14"/>
        <v>861</v>
      </c>
      <c r="BC64">
        <v>16</v>
      </c>
      <c r="BD64">
        <f t="shared" si="15"/>
        <v>7</v>
      </c>
      <c r="BE64">
        <f t="shared" si="16"/>
        <v>53.8125</v>
      </c>
      <c r="BG64">
        <v>458</v>
      </c>
      <c r="BH64">
        <v>600</v>
      </c>
      <c r="BI64">
        <v>0</v>
      </c>
      <c r="BJ64">
        <f t="shared" si="17"/>
        <v>1058</v>
      </c>
      <c r="BK64">
        <v>0</v>
      </c>
      <c r="BL64">
        <f t="shared" si="18"/>
        <v>1058</v>
      </c>
      <c r="BM64">
        <v>13</v>
      </c>
      <c r="BN64">
        <f t="shared" si="19"/>
        <v>5</v>
      </c>
      <c r="BO64">
        <f t="shared" si="20"/>
        <v>81.384615384615387</v>
      </c>
      <c r="BQ64">
        <v>862</v>
      </c>
      <c r="BR64">
        <v>1050</v>
      </c>
      <c r="BS64">
        <v>0</v>
      </c>
      <c r="BT64">
        <f t="shared" si="21"/>
        <v>1912</v>
      </c>
      <c r="BU64">
        <v>0</v>
      </c>
      <c r="BV64">
        <f t="shared" si="22"/>
        <v>1912</v>
      </c>
      <c r="BW64">
        <v>12</v>
      </c>
      <c r="BX64">
        <f t="shared" si="23"/>
        <v>5</v>
      </c>
      <c r="BY64">
        <f t="shared" si="24"/>
        <v>159.33333333333334</v>
      </c>
      <c r="CA64">
        <v>1558</v>
      </c>
    </row>
    <row r="65" spans="1:79" ht="17.25" customHeight="1" x14ac:dyDescent="0.3">
      <c r="A65" s="2">
        <v>44534</v>
      </c>
      <c r="B65" t="s">
        <v>150</v>
      </c>
      <c r="C65" t="s">
        <v>151</v>
      </c>
      <c r="D65" t="s">
        <v>27</v>
      </c>
      <c r="F65">
        <v>96</v>
      </c>
      <c r="G65">
        <v>26</v>
      </c>
      <c r="H65">
        <v>0</v>
      </c>
      <c r="I65">
        <v>0</v>
      </c>
      <c r="J65">
        <f t="shared" si="0"/>
        <v>122</v>
      </c>
      <c r="K65">
        <v>0</v>
      </c>
      <c r="L65">
        <f t="shared" si="1"/>
        <v>122</v>
      </c>
      <c r="M65">
        <v>7</v>
      </c>
      <c r="N65">
        <v>1</v>
      </c>
      <c r="O65">
        <f t="shared" si="2"/>
        <v>17.428571428571427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749</v>
      </c>
      <c r="AC65">
        <v>0</v>
      </c>
      <c r="AD65">
        <v>0</v>
      </c>
      <c r="AE65">
        <v>0</v>
      </c>
      <c r="AF65">
        <f t="shared" si="6"/>
        <v>749</v>
      </c>
      <c r="AG65">
        <v>0</v>
      </c>
      <c r="AH65">
        <f t="shared" si="26"/>
        <v>749</v>
      </c>
      <c r="AI65">
        <v>16</v>
      </c>
      <c r="AJ65">
        <f t="shared" si="8"/>
        <v>6</v>
      </c>
      <c r="AK65">
        <f t="shared" si="25"/>
        <v>46.8125</v>
      </c>
      <c r="AM65">
        <v>936</v>
      </c>
      <c r="AN65">
        <v>0</v>
      </c>
      <c r="AO65">
        <v>0</v>
      </c>
      <c r="AP65">
        <f t="shared" si="9"/>
        <v>936</v>
      </c>
      <c r="AQ65">
        <v>0</v>
      </c>
      <c r="AR65">
        <f t="shared" si="10"/>
        <v>936</v>
      </c>
      <c r="AS65">
        <v>13</v>
      </c>
      <c r="AT65">
        <f t="shared" si="11"/>
        <v>6</v>
      </c>
      <c r="AU65">
        <f t="shared" si="12"/>
        <v>72</v>
      </c>
      <c r="AW65">
        <v>370</v>
      </c>
      <c r="AX65">
        <v>0</v>
      </c>
      <c r="AY65">
        <v>0</v>
      </c>
      <c r="AZ65">
        <f t="shared" si="13"/>
        <v>370</v>
      </c>
      <c r="BA65">
        <v>0</v>
      </c>
      <c r="BB65">
        <f t="shared" si="14"/>
        <v>370</v>
      </c>
      <c r="BC65">
        <v>11</v>
      </c>
      <c r="BD65">
        <f t="shared" si="15"/>
        <v>7</v>
      </c>
      <c r="BE65">
        <f t="shared" si="16"/>
        <v>33.636363636363633</v>
      </c>
      <c r="BG65">
        <v>287</v>
      </c>
      <c r="BH65">
        <v>0</v>
      </c>
      <c r="BI65">
        <v>0</v>
      </c>
      <c r="BJ65">
        <f t="shared" si="17"/>
        <v>287</v>
      </c>
      <c r="BK65">
        <v>0</v>
      </c>
      <c r="BL65">
        <f t="shared" si="18"/>
        <v>287</v>
      </c>
      <c r="BM65">
        <v>7</v>
      </c>
      <c r="BN65">
        <f t="shared" si="19"/>
        <v>5</v>
      </c>
      <c r="BO65">
        <f t="shared" si="20"/>
        <v>41</v>
      </c>
      <c r="BQ65">
        <v>705</v>
      </c>
      <c r="BR65">
        <v>0</v>
      </c>
      <c r="BS65">
        <v>0</v>
      </c>
      <c r="BT65">
        <f t="shared" si="21"/>
        <v>705</v>
      </c>
      <c r="BU65">
        <v>200</v>
      </c>
      <c r="BV65">
        <f t="shared" si="22"/>
        <v>905</v>
      </c>
      <c r="BW65">
        <v>5</v>
      </c>
      <c r="BX65">
        <f t="shared" si="23"/>
        <v>5</v>
      </c>
      <c r="BY65">
        <f t="shared" si="24"/>
        <v>181</v>
      </c>
      <c r="CA65">
        <v>1800</v>
      </c>
    </row>
    <row r="66" spans="1:79" ht="17.25" customHeight="1" x14ac:dyDescent="0.3">
      <c r="A66" s="2">
        <v>44534</v>
      </c>
      <c r="B66" t="s">
        <v>152</v>
      </c>
      <c r="C66" t="s">
        <v>153</v>
      </c>
      <c r="D66" t="s">
        <v>27</v>
      </c>
      <c r="F66">
        <v>254</v>
      </c>
      <c r="G66">
        <v>0</v>
      </c>
      <c r="H66">
        <v>0</v>
      </c>
      <c r="I66">
        <v>0</v>
      </c>
      <c r="J66">
        <f t="shared" ref="J66:J86" si="27">SUM(F66:I66)</f>
        <v>254</v>
      </c>
      <c r="K66">
        <v>0</v>
      </c>
      <c r="L66">
        <f t="shared" ref="L66:L86" si="28">SUM(J66:K66)</f>
        <v>254</v>
      </c>
      <c r="M66">
        <v>46</v>
      </c>
      <c r="N66">
        <v>1</v>
      </c>
      <c r="O66">
        <f t="shared" ref="O66:O86" si="29">IFERROR(L66/M66,0)</f>
        <v>5.5217391304347823</v>
      </c>
      <c r="Q66">
        <v>338</v>
      </c>
      <c r="R66">
        <v>0</v>
      </c>
      <c r="S66">
        <v>0</v>
      </c>
      <c r="T66">
        <v>0</v>
      </c>
      <c r="U66">
        <f t="shared" ref="U66:U86" si="30">SUM(Q66:T66)</f>
        <v>338</v>
      </c>
      <c r="V66">
        <v>0</v>
      </c>
      <c r="W66">
        <f t="shared" ref="W66:W86" si="31">SUM(U66:V66)</f>
        <v>338</v>
      </c>
      <c r="X66">
        <v>8</v>
      </c>
      <c r="Y66">
        <v>2</v>
      </c>
      <c r="Z66">
        <f t="shared" ref="Z66:Z86" si="32">IFERROR(W66/X66,0)</f>
        <v>42.25</v>
      </c>
      <c r="AB66">
        <v>3386</v>
      </c>
      <c r="AC66">
        <v>0</v>
      </c>
      <c r="AD66">
        <v>0</v>
      </c>
      <c r="AE66">
        <v>-10</v>
      </c>
      <c r="AF66">
        <f t="shared" ref="AF66:AF86" si="33">SUM(AB66:AE66)</f>
        <v>3376</v>
      </c>
      <c r="AG66">
        <v>2592</v>
      </c>
      <c r="AH66">
        <f t="shared" ref="AH66:AH86" si="34">SUM(AF66:AG66)</f>
        <v>5968</v>
      </c>
      <c r="AI66">
        <v>223</v>
      </c>
      <c r="AJ66">
        <f t="shared" ref="AJ66:AJ86" si="35">4+2</f>
        <v>6</v>
      </c>
      <c r="AK66">
        <f t="shared" si="25"/>
        <v>26.762331838565022</v>
      </c>
      <c r="AM66">
        <v>3097</v>
      </c>
      <c r="AN66">
        <v>300</v>
      </c>
      <c r="AO66">
        <v>-51</v>
      </c>
      <c r="AP66">
        <f t="shared" ref="AP66:AP86" si="36">SUM(AM66:AO66)</f>
        <v>3346</v>
      </c>
      <c r="AQ66">
        <v>0</v>
      </c>
      <c r="AR66">
        <f t="shared" ref="AR66:AR86" si="37">SUM(AP66:AQ66)</f>
        <v>3346</v>
      </c>
      <c r="AS66">
        <v>85</v>
      </c>
      <c r="AT66">
        <f t="shared" ref="AT66:AT86" si="38">4+2</f>
        <v>6</v>
      </c>
      <c r="AU66">
        <f t="shared" ref="AU66:AU84" si="39">IFERROR(AR66/AS66,0)</f>
        <v>39.364705882352943</v>
      </c>
      <c r="AW66">
        <v>1023</v>
      </c>
      <c r="AX66">
        <v>0</v>
      </c>
      <c r="AY66">
        <v>-11</v>
      </c>
      <c r="AZ66">
        <f t="shared" ref="AZ66:AZ86" si="40">SUM(AW66:AY66)</f>
        <v>1012</v>
      </c>
      <c r="BA66">
        <v>1200</v>
      </c>
      <c r="BB66">
        <f t="shared" ref="BB66:BB86" si="41">SUM(AZ66:BA66)</f>
        <v>2212</v>
      </c>
      <c r="BC66">
        <v>93</v>
      </c>
      <c r="BD66">
        <f t="shared" ref="BD66:BD86" si="42">5+2</f>
        <v>7</v>
      </c>
      <c r="BE66">
        <f t="shared" ref="BE66:BE86" si="43">IFERROR(BB66/BC66,0)</f>
        <v>23.78494623655914</v>
      </c>
      <c r="BG66">
        <v>703</v>
      </c>
      <c r="BH66">
        <v>0</v>
      </c>
      <c r="BI66">
        <v>-52</v>
      </c>
      <c r="BJ66">
        <f t="shared" ref="BJ66:BJ86" si="44">SUM(BG66:BI66)</f>
        <v>651</v>
      </c>
      <c r="BK66">
        <v>480</v>
      </c>
      <c r="BL66">
        <f t="shared" ref="BL66:BL86" si="45">SUM(BJ66:BK66)</f>
        <v>1131</v>
      </c>
      <c r="BM66">
        <v>29</v>
      </c>
      <c r="BN66">
        <f t="shared" ref="BN66:BN86" si="46">3+2</f>
        <v>5</v>
      </c>
      <c r="BO66">
        <f t="shared" ref="BO66:BO86" si="47">IFERROR(BL66/BM66,0)</f>
        <v>39</v>
      </c>
      <c r="BQ66">
        <v>811</v>
      </c>
      <c r="BR66">
        <v>0</v>
      </c>
      <c r="BS66">
        <v>0</v>
      </c>
      <c r="BT66">
        <f t="shared" ref="BT66:BT86" si="48">SUM(BQ66:BS66)</f>
        <v>811</v>
      </c>
      <c r="BU66">
        <v>720</v>
      </c>
      <c r="BV66">
        <f t="shared" ref="BV66:BV86" si="49">SUM(BT66:BU66)</f>
        <v>1531</v>
      </c>
      <c r="BW66">
        <v>19</v>
      </c>
      <c r="BX66">
        <f t="shared" ref="BX66:BX86" si="50">3+2</f>
        <v>5</v>
      </c>
      <c r="BY66">
        <f t="shared" ref="BY66:BY86" si="51">IFERROR(BV66/BW66,0)</f>
        <v>80.578947368421055</v>
      </c>
      <c r="CA66">
        <v>0</v>
      </c>
    </row>
    <row r="67" spans="1:79" ht="17.25" customHeight="1" x14ac:dyDescent="0.3">
      <c r="A67" s="2">
        <v>44534</v>
      </c>
      <c r="B67" t="s">
        <v>154</v>
      </c>
      <c r="C67" t="s">
        <v>155</v>
      </c>
      <c r="D67" t="s">
        <v>27</v>
      </c>
      <c r="F67">
        <v>255</v>
      </c>
      <c r="G67">
        <v>0</v>
      </c>
      <c r="H67">
        <v>0</v>
      </c>
      <c r="I67">
        <v>0</v>
      </c>
      <c r="J67">
        <f t="shared" si="27"/>
        <v>255</v>
      </c>
      <c r="K67">
        <v>0</v>
      </c>
      <c r="L67">
        <f t="shared" si="28"/>
        <v>255</v>
      </c>
      <c r="M67">
        <v>33</v>
      </c>
      <c r="N67">
        <v>1</v>
      </c>
      <c r="O67">
        <f t="shared" si="29"/>
        <v>7.7272727272727275</v>
      </c>
      <c r="Q67">
        <v>239</v>
      </c>
      <c r="R67">
        <v>0</v>
      </c>
      <c r="S67">
        <v>0</v>
      </c>
      <c r="T67">
        <v>0</v>
      </c>
      <c r="U67">
        <f t="shared" si="30"/>
        <v>239</v>
      </c>
      <c r="V67">
        <v>0</v>
      </c>
      <c r="W67">
        <f t="shared" si="31"/>
        <v>239</v>
      </c>
      <c r="X67">
        <v>5</v>
      </c>
      <c r="Y67">
        <v>2</v>
      </c>
      <c r="Z67">
        <f t="shared" si="32"/>
        <v>47.8</v>
      </c>
      <c r="AB67">
        <v>3987</v>
      </c>
      <c r="AC67">
        <v>0</v>
      </c>
      <c r="AD67">
        <v>0</v>
      </c>
      <c r="AE67">
        <v>-10</v>
      </c>
      <c r="AF67">
        <f t="shared" si="33"/>
        <v>3977</v>
      </c>
      <c r="AG67">
        <v>2880</v>
      </c>
      <c r="AH67">
        <f t="shared" si="34"/>
        <v>6857</v>
      </c>
      <c r="AI67">
        <v>196</v>
      </c>
      <c r="AJ67">
        <f t="shared" si="35"/>
        <v>6</v>
      </c>
      <c r="AK67">
        <f t="shared" ref="AK67:AK86" si="52">IFERROR(AH67/AI67,0)</f>
        <v>34.984693877551024</v>
      </c>
      <c r="AM67">
        <v>3700</v>
      </c>
      <c r="AN67">
        <v>300</v>
      </c>
      <c r="AO67">
        <v>-44</v>
      </c>
      <c r="AP67">
        <f t="shared" si="36"/>
        <v>3956</v>
      </c>
      <c r="AQ67">
        <v>0</v>
      </c>
      <c r="AR67">
        <f t="shared" si="37"/>
        <v>3956</v>
      </c>
      <c r="AS67">
        <v>74</v>
      </c>
      <c r="AT67">
        <f t="shared" si="38"/>
        <v>6</v>
      </c>
      <c r="AU67">
        <f t="shared" si="39"/>
        <v>53.45945945945946</v>
      </c>
      <c r="AW67">
        <v>1311</v>
      </c>
      <c r="AX67">
        <v>0</v>
      </c>
      <c r="AY67">
        <v>-11</v>
      </c>
      <c r="AZ67">
        <f t="shared" si="40"/>
        <v>1300</v>
      </c>
      <c r="BA67">
        <v>1200</v>
      </c>
      <c r="BB67">
        <f t="shared" si="41"/>
        <v>2500</v>
      </c>
      <c r="BC67">
        <v>79</v>
      </c>
      <c r="BD67">
        <f t="shared" si="42"/>
        <v>7</v>
      </c>
      <c r="BE67">
        <f t="shared" si="43"/>
        <v>31.645569620253166</v>
      </c>
      <c r="BG67">
        <v>612</v>
      </c>
      <c r="BH67">
        <v>0</v>
      </c>
      <c r="BI67">
        <v>-36</v>
      </c>
      <c r="BJ67">
        <f t="shared" si="44"/>
        <v>576</v>
      </c>
      <c r="BK67">
        <v>240</v>
      </c>
      <c r="BL67">
        <f t="shared" si="45"/>
        <v>816</v>
      </c>
      <c r="BM67">
        <v>25</v>
      </c>
      <c r="BN67">
        <f t="shared" si="46"/>
        <v>5</v>
      </c>
      <c r="BO67">
        <f t="shared" si="47"/>
        <v>32.64</v>
      </c>
      <c r="BQ67">
        <v>536</v>
      </c>
      <c r="BR67">
        <v>0</v>
      </c>
      <c r="BS67">
        <v>0</v>
      </c>
      <c r="BT67">
        <f t="shared" si="48"/>
        <v>536</v>
      </c>
      <c r="BU67">
        <v>720</v>
      </c>
      <c r="BV67">
        <f t="shared" si="49"/>
        <v>1256</v>
      </c>
      <c r="BW67">
        <v>14</v>
      </c>
      <c r="BX67">
        <f t="shared" si="50"/>
        <v>5</v>
      </c>
      <c r="BY67">
        <f t="shared" si="51"/>
        <v>89.714285714285708</v>
      </c>
      <c r="CA67">
        <v>-928</v>
      </c>
    </row>
    <row r="68" spans="1:79" ht="17.25" customHeight="1" x14ac:dyDescent="0.3">
      <c r="A68" s="2">
        <v>44534</v>
      </c>
      <c r="B68" t="s">
        <v>156</v>
      </c>
      <c r="C68" t="s">
        <v>157</v>
      </c>
      <c r="D68" t="s">
        <v>27</v>
      </c>
      <c r="F68">
        <v>426</v>
      </c>
      <c r="G68">
        <v>0</v>
      </c>
      <c r="H68">
        <v>0</v>
      </c>
      <c r="I68">
        <v>0</v>
      </c>
      <c r="J68">
        <f t="shared" si="27"/>
        <v>426</v>
      </c>
      <c r="K68">
        <v>0</v>
      </c>
      <c r="L68">
        <f t="shared" si="28"/>
        <v>426</v>
      </c>
      <c r="M68">
        <v>28</v>
      </c>
      <c r="N68">
        <v>1</v>
      </c>
      <c r="O68">
        <f t="shared" si="29"/>
        <v>15.214285714285714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1874</v>
      </c>
      <c r="AC68">
        <v>0</v>
      </c>
      <c r="AD68">
        <v>0</v>
      </c>
      <c r="AE68">
        <v>-17</v>
      </c>
      <c r="AF68">
        <f t="shared" si="33"/>
        <v>1857</v>
      </c>
      <c r="AG68">
        <v>800</v>
      </c>
      <c r="AH68">
        <f t="shared" si="34"/>
        <v>2657</v>
      </c>
      <c r="AI68">
        <v>67</v>
      </c>
      <c r="AJ68">
        <f t="shared" si="35"/>
        <v>6</v>
      </c>
      <c r="AK68">
        <f t="shared" si="52"/>
        <v>39.656716417910445</v>
      </c>
      <c r="AM68">
        <v>48</v>
      </c>
      <c r="AN68">
        <v>0</v>
      </c>
      <c r="AO68">
        <v>0</v>
      </c>
      <c r="AP68">
        <f t="shared" si="36"/>
        <v>48</v>
      </c>
      <c r="AQ68">
        <v>800</v>
      </c>
      <c r="AR68">
        <f t="shared" si="37"/>
        <v>848</v>
      </c>
      <c r="AS68">
        <v>23</v>
      </c>
      <c r="AT68">
        <f t="shared" si="38"/>
        <v>6</v>
      </c>
      <c r="AU68">
        <f t="shared" si="39"/>
        <v>36.869565217391305</v>
      </c>
      <c r="AW68">
        <v>1587</v>
      </c>
      <c r="AX68">
        <v>0</v>
      </c>
      <c r="AY68">
        <v>-17</v>
      </c>
      <c r="AZ68">
        <f t="shared" si="40"/>
        <v>1570</v>
      </c>
      <c r="BA68">
        <v>800</v>
      </c>
      <c r="BB68">
        <f t="shared" si="41"/>
        <v>2370</v>
      </c>
      <c r="BC68">
        <v>35</v>
      </c>
      <c r="BD68">
        <f t="shared" si="42"/>
        <v>7</v>
      </c>
      <c r="BE68">
        <f t="shared" si="43"/>
        <v>67.714285714285708</v>
      </c>
      <c r="BG68">
        <v>923</v>
      </c>
      <c r="BH68">
        <v>0</v>
      </c>
      <c r="BI68">
        <v>0</v>
      </c>
      <c r="BJ68">
        <f t="shared" si="44"/>
        <v>923</v>
      </c>
      <c r="BK68">
        <v>0</v>
      </c>
      <c r="BL68">
        <f t="shared" si="45"/>
        <v>923</v>
      </c>
      <c r="BM68">
        <v>9</v>
      </c>
      <c r="BN68">
        <f t="shared" si="46"/>
        <v>5</v>
      </c>
      <c r="BO68">
        <f t="shared" si="47"/>
        <v>102.55555555555556</v>
      </c>
      <c r="BQ68">
        <v>1860</v>
      </c>
      <c r="BR68">
        <v>0</v>
      </c>
      <c r="BS68">
        <v>-102</v>
      </c>
      <c r="BT68">
        <f t="shared" si="48"/>
        <v>1758</v>
      </c>
      <c r="BU68">
        <v>0</v>
      </c>
      <c r="BV68">
        <f t="shared" si="49"/>
        <v>1758</v>
      </c>
      <c r="BW68">
        <v>22</v>
      </c>
      <c r="BX68">
        <f t="shared" si="50"/>
        <v>5</v>
      </c>
      <c r="BY68">
        <f t="shared" si="51"/>
        <v>79.909090909090907</v>
      </c>
      <c r="CA68">
        <v>4880</v>
      </c>
    </row>
    <row r="69" spans="1:79" ht="17.25" customHeight="1" x14ac:dyDescent="0.3">
      <c r="A69" s="2">
        <v>44534</v>
      </c>
      <c r="B69" t="s">
        <v>158</v>
      </c>
      <c r="C69" t="s">
        <v>159</v>
      </c>
      <c r="D69" t="s">
        <v>27</v>
      </c>
      <c r="F69">
        <v>24</v>
      </c>
      <c r="G69">
        <v>0</v>
      </c>
      <c r="H69">
        <v>0</v>
      </c>
      <c r="I69">
        <v>0</v>
      </c>
      <c r="J69">
        <f t="shared" si="27"/>
        <v>24</v>
      </c>
      <c r="K69">
        <v>0</v>
      </c>
      <c r="L69">
        <f t="shared" si="28"/>
        <v>24</v>
      </c>
      <c r="M69">
        <v>2</v>
      </c>
      <c r="N69">
        <v>1</v>
      </c>
      <c r="O69">
        <f t="shared" si="29"/>
        <v>12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1798</v>
      </c>
      <c r="AC69">
        <v>0</v>
      </c>
      <c r="AD69">
        <v>0</v>
      </c>
      <c r="AE69">
        <v>0</v>
      </c>
      <c r="AF69">
        <f t="shared" si="33"/>
        <v>1798</v>
      </c>
      <c r="AG69">
        <v>0</v>
      </c>
      <c r="AH69">
        <f t="shared" si="34"/>
        <v>1798</v>
      </c>
      <c r="AI69">
        <v>4</v>
      </c>
      <c r="AJ69">
        <f t="shared" si="35"/>
        <v>6</v>
      </c>
      <c r="AK69">
        <f t="shared" si="52"/>
        <v>449.5</v>
      </c>
      <c r="AM69">
        <v>655</v>
      </c>
      <c r="AN69">
        <v>1267</v>
      </c>
      <c r="AO69">
        <v>0</v>
      </c>
      <c r="AP69">
        <f t="shared" si="36"/>
        <v>1922</v>
      </c>
      <c r="AQ69">
        <v>0</v>
      </c>
      <c r="AR69">
        <f t="shared" si="37"/>
        <v>1922</v>
      </c>
      <c r="AS69">
        <v>1</v>
      </c>
      <c r="AT69">
        <f t="shared" si="38"/>
        <v>6</v>
      </c>
      <c r="AU69">
        <f t="shared" si="39"/>
        <v>1922</v>
      </c>
      <c r="AW69">
        <v>96</v>
      </c>
      <c r="AX69">
        <v>152</v>
      </c>
      <c r="AY69">
        <v>0</v>
      </c>
      <c r="AZ69">
        <f t="shared" si="40"/>
        <v>248</v>
      </c>
      <c r="BA69">
        <v>0</v>
      </c>
      <c r="BB69">
        <f t="shared" si="41"/>
        <v>248</v>
      </c>
      <c r="BC69">
        <v>3</v>
      </c>
      <c r="BD69">
        <f t="shared" si="42"/>
        <v>7</v>
      </c>
      <c r="BE69">
        <f t="shared" si="43"/>
        <v>82.666666666666671</v>
      </c>
      <c r="BG69">
        <v>25</v>
      </c>
      <c r="BH69">
        <v>40</v>
      </c>
      <c r="BI69">
        <v>0</v>
      </c>
      <c r="BJ69">
        <f t="shared" si="44"/>
        <v>65</v>
      </c>
      <c r="BK69">
        <v>0</v>
      </c>
      <c r="BL69">
        <f t="shared" si="45"/>
        <v>65</v>
      </c>
      <c r="BM69">
        <v>1</v>
      </c>
      <c r="BN69">
        <f t="shared" si="46"/>
        <v>5</v>
      </c>
      <c r="BO69">
        <f t="shared" si="47"/>
        <v>65</v>
      </c>
      <c r="BQ69">
        <v>35</v>
      </c>
      <c r="BR69">
        <v>200</v>
      </c>
      <c r="BS69">
        <v>0</v>
      </c>
      <c r="BT69">
        <f t="shared" si="48"/>
        <v>235</v>
      </c>
      <c r="BU69">
        <v>0</v>
      </c>
      <c r="BV69">
        <f t="shared" si="49"/>
        <v>235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44534</v>
      </c>
      <c r="B70" t="s">
        <v>160</v>
      </c>
      <c r="C70" t="s">
        <v>161</v>
      </c>
      <c r="D70" t="s">
        <v>27</v>
      </c>
      <c r="F70">
        <v>8</v>
      </c>
      <c r="G70">
        <v>0</v>
      </c>
      <c r="H70">
        <v>0</v>
      </c>
      <c r="I70">
        <v>0</v>
      </c>
      <c r="J70">
        <f t="shared" si="27"/>
        <v>8</v>
      </c>
      <c r="K70">
        <v>0</v>
      </c>
      <c r="L70">
        <f t="shared" si="28"/>
        <v>8</v>
      </c>
      <c r="M70">
        <v>10</v>
      </c>
      <c r="N70">
        <v>1</v>
      </c>
      <c r="O70">
        <f t="shared" si="29"/>
        <v>0.8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85</v>
      </c>
      <c r="AN70">
        <v>0</v>
      </c>
      <c r="AO70">
        <v>0</v>
      </c>
      <c r="AP70">
        <f t="shared" si="36"/>
        <v>85</v>
      </c>
      <c r="AQ70">
        <v>0</v>
      </c>
      <c r="AR70">
        <f t="shared" si="37"/>
        <v>85</v>
      </c>
      <c r="AS70">
        <v>4</v>
      </c>
      <c r="AT70">
        <f t="shared" si="38"/>
        <v>6</v>
      </c>
      <c r="AU70">
        <f t="shared" si="39"/>
        <v>21.25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44534</v>
      </c>
      <c r="B71" t="s">
        <v>162</v>
      </c>
      <c r="C71" t="s">
        <v>163</v>
      </c>
      <c r="D71" t="s">
        <v>27</v>
      </c>
      <c r="F71">
        <v>195</v>
      </c>
      <c r="G71">
        <v>0</v>
      </c>
      <c r="H71">
        <v>0</v>
      </c>
      <c r="I71">
        <v>0</v>
      </c>
      <c r="J71">
        <f t="shared" si="27"/>
        <v>195</v>
      </c>
      <c r="K71">
        <v>0</v>
      </c>
      <c r="L71">
        <f t="shared" si="28"/>
        <v>195</v>
      </c>
      <c r="M71">
        <v>3</v>
      </c>
      <c r="N71">
        <v>1</v>
      </c>
      <c r="O71">
        <f t="shared" si="29"/>
        <v>65</v>
      </c>
      <c r="Q71">
        <v>55</v>
      </c>
      <c r="R71">
        <v>0</v>
      </c>
      <c r="S71">
        <v>0</v>
      </c>
      <c r="T71">
        <v>-5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1306</v>
      </c>
      <c r="AC71">
        <v>0</v>
      </c>
      <c r="AD71">
        <v>0</v>
      </c>
      <c r="AE71">
        <v>0</v>
      </c>
      <c r="AF71">
        <f t="shared" si="33"/>
        <v>1306</v>
      </c>
      <c r="AG71">
        <v>0</v>
      </c>
      <c r="AH71">
        <f t="shared" si="34"/>
        <v>1306</v>
      </c>
      <c r="AI71">
        <v>13</v>
      </c>
      <c r="AJ71">
        <f t="shared" si="35"/>
        <v>6</v>
      </c>
      <c r="AK71">
        <f t="shared" si="52"/>
        <v>100.46153846153847</v>
      </c>
      <c r="AM71">
        <v>290</v>
      </c>
      <c r="AN71">
        <v>0</v>
      </c>
      <c r="AO71">
        <v>0</v>
      </c>
      <c r="AP71">
        <f t="shared" si="36"/>
        <v>290</v>
      </c>
      <c r="AQ71">
        <v>0</v>
      </c>
      <c r="AR71">
        <f t="shared" si="37"/>
        <v>290</v>
      </c>
      <c r="AS71">
        <v>2</v>
      </c>
      <c r="AT71">
        <f t="shared" si="38"/>
        <v>6</v>
      </c>
      <c r="AU71">
        <f t="shared" si="39"/>
        <v>145</v>
      </c>
      <c r="AW71">
        <v>176</v>
      </c>
      <c r="AX71">
        <v>0</v>
      </c>
      <c r="AY71">
        <v>0</v>
      </c>
      <c r="AZ71">
        <f t="shared" si="40"/>
        <v>176</v>
      </c>
      <c r="BA71">
        <v>0</v>
      </c>
      <c r="BB71">
        <f t="shared" si="41"/>
        <v>176</v>
      </c>
      <c r="BC71">
        <v>2</v>
      </c>
      <c r="BD71">
        <f t="shared" si="42"/>
        <v>7</v>
      </c>
      <c r="BE71">
        <f t="shared" si="43"/>
        <v>88</v>
      </c>
      <c r="BG71">
        <v>0</v>
      </c>
      <c r="BH71">
        <v>0</v>
      </c>
      <c r="BI71">
        <v>0</v>
      </c>
      <c r="BJ71">
        <f t="shared" si="44"/>
        <v>0</v>
      </c>
      <c r="BK71">
        <v>0</v>
      </c>
      <c r="BL71">
        <f t="shared" si="45"/>
        <v>0</v>
      </c>
      <c r="BM71">
        <v>1</v>
      </c>
      <c r="BN71">
        <f t="shared" si="46"/>
        <v>5</v>
      </c>
      <c r="BO71">
        <f t="shared" si="47"/>
        <v>0</v>
      </c>
      <c r="BQ71">
        <v>425</v>
      </c>
      <c r="BR71">
        <v>0</v>
      </c>
      <c r="BS71">
        <v>-12</v>
      </c>
      <c r="BT71">
        <f t="shared" si="48"/>
        <v>413</v>
      </c>
      <c r="BU71">
        <v>420</v>
      </c>
      <c r="BV71">
        <f t="shared" si="49"/>
        <v>833</v>
      </c>
      <c r="BW71">
        <v>3</v>
      </c>
      <c r="BX71">
        <f t="shared" si="50"/>
        <v>5</v>
      </c>
      <c r="BY71">
        <f t="shared" si="51"/>
        <v>277.66666666666669</v>
      </c>
      <c r="CA71">
        <v>236</v>
      </c>
    </row>
    <row r="72" spans="1:79" ht="17.25" customHeight="1" x14ac:dyDescent="0.3">
      <c r="A72" s="2">
        <v>44534</v>
      </c>
      <c r="B72" t="s">
        <v>164</v>
      </c>
      <c r="C72" t="s">
        <v>165</v>
      </c>
      <c r="D72" t="s">
        <v>27</v>
      </c>
      <c r="F72">
        <v>56</v>
      </c>
      <c r="G72">
        <v>0</v>
      </c>
      <c r="H72">
        <v>0</v>
      </c>
      <c r="I72">
        <v>0</v>
      </c>
      <c r="J72">
        <f t="shared" si="27"/>
        <v>56</v>
      </c>
      <c r="K72">
        <v>0</v>
      </c>
      <c r="L72">
        <f t="shared" si="28"/>
        <v>56</v>
      </c>
      <c r="M72">
        <v>7</v>
      </c>
      <c r="N72">
        <v>1</v>
      </c>
      <c r="O72">
        <f t="shared" si="29"/>
        <v>8</v>
      </c>
      <c r="Q72">
        <v>71</v>
      </c>
      <c r="R72">
        <v>0</v>
      </c>
      <c r="S72">
        <v>0</v>
      </c>
      <c r="T72">
        <v>0</v>
      </c>
      <c r="U72">
        <f t="shared" si="30"/>
        <v>71</v>
      </c>
      <c r="V72">
        <v>0</v>
      </c>
      <c r="W72">
        <f t="shared" si="31"/>
        <v>71</v>
      </c>
      <c r="X72">
        <v>2</v>
      </c>
      <c r="Y72">
        <v>2</v>
      </c>
      <c r="Z72">
        <f t="shared" si="32"/>
        <v>35.5</v>
      </c>
      <c r="AB72">
        <v>324</v>
      </c>
      <c r="AC72">
        <v>0</v>
      </c>
      <c r="AD72">
        <v>0</v>
      </c>
      <c r="AE72">
        <v>0</v>
      </c>
      <c r="AF72">
        <f t="shared" si="33"/>
        <v>324</v>
      </c>
      <c r="AG72">
        <v>0</v>
      </c>
      <c r="AH72">
        <f t="shared" si="34"/>
        <v>324</v>
      </c>
      <c r="AI72">
        <v>3</v>
      </c>
      <c r="AJ72">
        <f t="shared" si="35"/>
        <v>6</v>
      </c>
      <c r="AK72">
        <f t="shared" si="52"/>
        <v>108</v>
      </c>
      <c r="AM72">
        <v>376</v>
      </c>
      <c r="AN72">
        <v>0</v>
      </c>
      <c r="AO72">
        <v>0</v>
      </c>
      <c r="AP72">
        <f t="shared" si="36"/>
        <v>376</v>
      </c>
      <c r="AQ72">
        <v>0</v>
      </c>
      <c r="AR72">
        <f t="shared" si="37"/>
        <v>376</v>
      </c>
      <c r="AS72">
        <v>1</v>
      </c>
      <c r="AT72">
        <f t="shared" si="38"/>
        <v>6</v>
      </c>
      <c r="AU72">
        <f t="shared" si="39"/>
        <v>376</v>
      </c>
      <c r="AW72">
        <v>113</v>
      </c>
      <c r="AX72">
        <v>0</v>
      </c>
      <c r="AY72">
        <v>0</v>
      </c>
      <c r="AZ72">
        <f t="shared" si="40"/>
        <v>113</v>
      </c>
      <c r="BA72">
        <v>0</v>
      </c>
      <c r="BB72">
        <f t="shared" si="41"/>
        <v>113</v>
      </c>
      <c r="BC72">
        <v>1</v>
      </c>
      <c r="BD72">
        <f t="shared" si="42"/>
        <v>7</v>
      </c>
      <c r="BE72">
        <f t="shared" si="43"/>
        <v>113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320</v>
      </c>
      <c r="BR72">
        <v>0</v>
      </c>
      <c r="BS72">
        <v>0</v>
      </c>
      <c r="BT72">
        <f t="shared" si="48"/>
        <v>320</v>
      </c>
      <c r="BU72">
        <v>0</v>
      </c>
      <c r="BV72">
        <f t="shared" si="49"/>
        <v>320</v>
      </c>
      <c r="BW72">
        <v>4</v>
      </c>
      <c r="BX72">
        <f t="shared" si="50"/>
        <v>5</v>
      </c>
      <c r="BY72">
        <f t="shared" si="51"/>
        <v>80</v>
      </c>
      <c r="CA72">
        <v>0</v>
      </c>
    </row>
    <row r="73" spans="1:79" ht="17.25" customHeight="1" x14ac:dyDescent="0.3">
      <c r="A73" s="2">
        <v>44534</v>
      </c>
      <c r="B73" t="s">
        <v>166</v>
      </c>
      <c r="C73" t="s">
        <v>167</v>
      </c>
      <c r="D73" t="s">
        <v>27</v>
      </c>
      <c r="F73">
        <v>282</v>
      </c>
      <c r="G73">
        <v>620</v>
      </c>
      <c r="H73">
        <v>0</v>
      </c>
      <c r="I73">
        <v>0</v>
      </c>
      <c r="J73">
        <f t="shared" si="27"/>
        <v>902</v>
      </c>
      <c r="K73">
        <v>0</v>
      </c>
      <c r="L73">
        <f t="shared" si="28"/>
        <v>902</v>
      </c>
      <c r="M73">
        <v>64</v>
      </c>
      <c r="N73">
        <v>1</v>
      </c>
      <c r="O73">
        <f t="shared" si="29"/>
        <v>14.09375</v>
      </c>
      <c r="Q73">
        <v>40</v>
      </c>
      <c r="R73">
        <v>0</v>
      </c>
      <c r="S73">
        <v>0</v>
      </c>
      <c r="T73">
        <v>0</v>
      </c>
      <c r="U73">
        <f t="shared" si="30"/>
        <v>40</v>
      </c>
      <c r="V73">
        <v>0</v>
      </c>
      <c r="W73">
        <f t="shared" si="31"/>
        <v>40</v>
      </c>
      <c r="X73">
        <v>1</v>
      </c>
      <c r="Y73">
        <v>2</v>
      </c>
      <c r="Z73">
        <f t="shared" si="32"/>
        <v>40</v>
      </c>
      <c r="AB73">
        <v>146</v>
      </c>
      <c r="AC73">
        <v>0</v>
      </c>
      <c r="AD73">
        <v>0</v>
      </c>
      <c r="AE73">
        <v>0</v>
      </c>
      <c r="AF73">
        <f t="shared" si="33"/>
        <v>146</v>
      </c>
      <c r="AG73">
        <v>1200</v>
      </c>
      <c r="AH73">
        <f t="shared" si="34"/>
        <v>1346</v>
      </c>
      <c r="AI73">
        <v>28</v>
      </c>
      <c r="AJ73">
        <f t="shared" si="35"/>
        <v>6</v>
      </c>
      <c r="AK73">
        <f t="shared" si="52"/>
        <v>48.071428571428569</v>
      </c>
      <c r="AM73">
        <v>596</v>
      </c>
      <c r="AN73">
        <v>1170</v>
      </c>
      <c r="AO73">
        <v>-30</v>
      </c>
      <c r="AP73">
        <f t="shared" si="36"/>
        <v>1736</v>
      </c>
      <c r="AQ73">
        <v>0</v>
      </c>
      <c r="AR73">
        <f t="shared" si="37"/>
        <v>1736</v>
      </c>
      <c r="AS73">
        <v>30</v>
      </c>
      <c r="AT73">
        <f t="shared" si="38"/>
        <v>6</v>
      </c>
      <c r="AU73">
        <f t="shared" si="39"/>
        <v>57.866666666666667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232</v>
      </c>
      <c r="BH73">
        <v>200</v>
      </c>
      <c r="BI73">
        <v>0</v>
      </c>
      <c r="BJ73">
        <f t="shared" si="44"/>
        <v>432</v>
      </c>
      <c r="BK73">
        <v>300</v>
      </c>
      <c r="BL73">
        <f t="shared" si="45"/>
        <v>732</v>
      </c>
      <c r="BM73">
        <v>6</v>
      </c>
      <c r="BN73">
        <f t="shared" si="46"/>
        <v>5</v>
      </c>
      <c r="BO73">
        <f t="shared" si="47"/>
        <v>122</v>
      </c>
      <c r="BQ73">
        <v>530</v>
      </c>
      <c r="BR73">
        <v>683</v>
      </c>
      <c r="BS73">
        <v>0</v>
      </c>
      <c r="BT73">
        <f t="shared" si="48"/>
        <v>1213</v>
      </c>
      <c r="BU73">
        <v>0</v>
      </c>
      <c r="BV73">
        <f t="shared" si="49"/>
        <v>1213</v>
      </c>
      <c r="BW73">
        <v>10</v>
      </c>
      <c r="BX73">
        <f t="shared" si="50"/>
        <v>5</v>
      </c>
      <c r="BY73">
        <f t="shared" si="51"/>
        <v>121.3</v>
      </c>
      <c r="CA73">
        <v>1200</v>
      </c>
    </row>
    <row r="74" spans="1:79" ht="17.25" customHeight="1" x14ac:dyDescent="0.3">
      <c r="A74" s="2">
        <v>44534</v>
      </c>
      <c r="B74" t="s">
        <v>168</v>
      </c>
      <c r="C74" t="s">
        <v>169</v>
      </c>
      <c r="D74" t="s">
        <v>27</v>
      </c>
      <c r="F74">
        <v>432</v>
      </c>
      <c r="G74">
        <v>0</v>
      </c>
      <c r="H74">
        <v>0</v>
      </c>
      <c r="I74">
        <v>0</v>
      </c>
      <c r="J74">
        <f t="shared" si="27"/>
        <v>432</v>
      </c>
      <c r="K74">
        <v>0</v>
      </c>
      <c r="L74">
        <f t="shared" si="28"/>
        <v>432</v>
      </c>
      <c r="M74">
        <v>3</v>
      </c>
      <c r="N74">
        <v>1</v>
      </c>
      <c r="O74">
        <f t="shared" si="29"/>
        <v>144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394</v>
      </c>
      <c r="AN74">
        <v>720</v>
      </c>
      <c r="AO74">
        <v>0</v>
      </c>
      <c r="AP74">
        <f t="shared" si="36"/>
        <v>1114</v>
      </c>
      <c r="AQ74">
        <v>0</v>
      </c>
      <c r="AR74">
        <f t="shared" si="37"/>
        <v>1114</v>
      </c>
      <c r="AS74">
        <v>4</v>
      </c>
      <c r="AT74">
        <f t="shared" si="38"/>
        <v>6</v>
      </c>
      <c r="AU74">
        <f t="shared" si="39"/>
        <v>278.5</v>
      </c>
      <c r="AW74">
        <v>236</v>
      </c>
      <c r="AX74">
        <v>30</v>
      </c>
      <c r="AY74">
        <v>0</v>
      </c>
      <c r="AZ74">
        <f t="shared" si="40"/>
        <v>266</v>
      </c>
      <c r="BA74">
        <v>0</v>
      </c>
      <c r="BB74">
        <f t="shared" si="41"/>
        <v>266</v>
      </c>
      <c r="BC74">
        <v>1</v>
      </c>
      <c r="BD74">
        <f t="shared" si="42"/>
        <v>7</v>
      </c>
      <c r="BE74">
        <f t="shared" si="43"/>
        <v>266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162</v>
      </c>
      <c r="BR74">
        <v>250</v>
      </c>
      <c r="BS74">
        <v>0</v>
      </c>
      <c r="BT74">
        <f t="shared" si="48"/>
        <v>412</v>
      </c>
      <c r="BU74">
        <v>0</v>
      </c>
      <c r="BV74">
        <f t="shared" si="49"/>
        <v>412</v>
      </c>
      <c r="BW74">
        <v>2</v>
      </c>
      <c r="BX74">
        <f t="shared" si="50"/>
        <v>5</v>
      </c>
      <c r="BY74">
        <f t="shared" si="51"/>
        <v>206</v>
      </c>
      <c r="CA74">
        <v>1500</v>
      </c>
    </row>
    <row r="75" spans="1:79" ht="17.25" customHeight="1" x14ac:dyDescent="0.3">
      <c r="A75" s="2">
        <v>44534</v>
      </c>
      <c r="B75" t="s">
        <v>170</v>
      </c>
      <c r="C75" t="s">
        <v>171</v>
      </c>
      <c r="D75" t="s">
        <v>27</v>
      </c>
      <c r="F75">
        <v>141</v>
      </c>
      <c r="G75">
        <v>0</v>
      </c>
      <c r="H75">
        <v>0</v>
      </c>
      <c r="I75">
        <v>0</v>
      </c>
      <c r="J75">
        <f t="shared" si="27"/>
        <v>141</v>
      </c>
      <c r="K75">
        <v>0</v>
      </c>
      <c r="L75">
        <f t="shared" si="28"/>
        <v>141</v>
      </c>
      <c r="M75">
        <v>2</v>
      </c>
      <c r="N75">
        <v>1</v>
      </c>
      <c r="O75">
        <f t="shared" si="29"/>
        <v>70.5</v>
      </c>
      <c r="Q75">
        <v>132</v>
      </c>
      <c r="R75">
        <v>0</v>
      </c>
      <c r="S75">
        <v>0</v>
      </c>
      <c r="T75">
        <v>0</v>
      </c>
      <c r="U75">
        <f t="shared" si="30"/>
        <v>132</v>
      </c>
      <c r="V75">
        <v>0</v>
      </c>
      <c r="W75">
        <f t="shared" si="31"/>
        <v>132</v>
      </c>
      <c r="X75">
        <v>0</v>
      </c>
      <c r="Y75">
        <v>2</v>
      </c>
      <c r="Z75">
        <f t="shared" si="32"/>
        <v>0</v>
      </c>
      <c r="AB75">
        <v>341</v>
      </c>
      <c r="AC75">
        <v>0</v>
      </c>
      <c r="AD75">
        <v>0</v>
      </c>
      <c r="AE75">
        <v>0</v>
      </c>
      <c r="AF75">
        <f t="shared" si="33"/>
        <v>341</v>
      </c>
      <c r="AG75">
        <v>0</v>
      </c>
      <c r="AH75">
        <f t="shared" si="34"/>
        <v>341</v>
      </c>
      <c r="AI75">
        <v>4</v>
      </c>
      <c r="AJ75">
        <f t="shared" si="35"/>
        <v>6</v>
      </c>
      <c r="AK75">
        <f t="shared" si="52"/>
        <v>85.25</v>
      </c>
      <c r="AM75">
        <v>956</v>
      </c>
      <c r="AN75">
        <v>0</v>
      </c>
      <c r="AO75">
        <v>0</v>
      </c>
      <c r="AP75">
        <f t="shared" si="36"/>
        <v>956</v>
      </c>
      <c r="AQ75">
        <v>0</v>
      </c>
      <c r="AR75">
        <f t="shared" si="37"/>
        <v>956</v>
      </c>
      <c r="AS75">
        <v>2</v>
      </c>
      <c r="AT75">
        <f t="shared" si="38"/>
        <v>6</v>
      </c>
      <c r="AU75">
        <f t="shared" si="39"/>
        <v>478</v>
      </c>
      <c r="AW75">
        <v>187</v>
      </c>
      <c r="AX75">
        <v>0</v>
      </c>
      <c r="AY75">
        <v>0</v>
      </c>
      <c r="AZ75">
        <f t="shared" si="40"/>
        <v>187</v>
      </c>
      <c r="BA75">
        <v>0</v>
      </c>
      <c r="BB75">
        <f t="shared" si="41"/>
        <v>187</v>
      </c>
      <c r="BC75">
        <v>3</v>
      </c>
      <c r="BD75">
        <f t="shared" si="42"/>
        <v>7</v>
      </c>
      <c r="BE75">
        <f t="shared" si="43"/>
        <v>62.333333333333336</v>
      </c>
      <c r="BG75">
        <v>429</v>
      </c>
      <c r="BH75">
        <v>0</v>
      </c>
      <c r="BI75">
        <v>0</v>
      </c>
      <c r="BJ75">
        <f t="shared" si="44"/>
        <v>429</v>
      </c>
      <c r="BK75">
        <v>0</v>
      </c>
      <c r="BL75">
        <f t="shared" si="45"/>
        <v>429</v>
      </c>
      <c r="BM75">
        <v>1</v>
      </c>
      <c r="BN75">
        <f t="shared" si="46"/>
        <v>5</v>
      </c>
      <c r="BO75">
        <f t="shared" si="47"/>
        <v>429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ht="17.25" customHeight="1" x14ac:dyDescent="0.3">
      <c r="A76" s="2">
        <v>44534</v>
      </c>
      <c r="B76" t="s">
        <v>172</v>
      </c>
      <c r="C76" t="s">
        <v>173</v>
      </c>
      <c r="D76" t="s">
        <v>27</v>
      </c>
      <c r="F76">
        <v>230</v>
      </c>
      <c r="G76">
        <v>0</v>
      </c>
      <c r="H76">
        <v>0</v>
      </c>
      <c r="I76">
        <v>0</v>
      </c>
      <c r="J76">
        <f t="shared" si="27"/>
        <v>230</v>
      </c>
      <c r="K76">
        <v>0</v>
      </c>
      <c r="L76">
        <f t="shared" si="28"/>
        <v>230</v>
      </c>
      <c r="M76">
        <v>6</v>
      </c>
      <c r="N76">
        <v>1</v>
      </c>
      <c r="O76">
        <f t="shared" si="29"/>
        <v>38.333333333333336</v>
      </c>
      <c r="Q76">
        <v>239</v>
      </c>
      <c r="R76">
        <v>0</v>
      </c>
      <c r="S76">
        <v>0</v>
      </c>
      <c r="T76">
        <v>-3</v>
      </c>
      <c r="U76">
        <f t="shared" si="30"/>
        <v>236</v>
      </c>
      <c r="V76">
        <v>0</v>
      </c>
      <c r="W76">
        <f t="shared" si="31"/>
        <v>236</v>
      </c>
      <c r="X76">
        <v>2</v>
      </c>
      <c r="Y76">
        <v>2</v>
      </c>
      <c r="Z76">
        <f t="shared" si="32"/>
        <v>118</v>
      </c>
      <c r="AB76">
        <v>1502</v>
      </c>
      <c r="AC76">
        <v>0</v>
      </c>
      <c r="AD76">
        <v>0</v>
      </c>
      <c r="AE76">
        <v>-4</v>
      </c>
      <c r="AF76">
        <f t="shared" si="33"/>
        <v>1498</v>
      </c>
      <c r="AG76">
        <v>0</v>
      </c>
      <c r="AH76">
        <f t="shared" si="34"/>
        <v>1498</v>
      </c>
      <c r="AI76">
        <v>2</v>
      </c>
      <c r="AJ76">
        <f t="shared" si="35"/>
        <v>6</v>
      </c>
      <c r="AK76">
        <f t="shared" si="52"/>
        <v>749</v>
      </c>
      <c r="AM76">
        <v>981</v>
      </c>
      <c r="AN76">
        <v>0</v>
      </c>
      <c r="AO76">
        <v>-3</v>
      </c>
      <c r="AP76">
        <f t="shared" si="36"/>
        <v>978</v>
      </c>
      <c r="AQ76">
        <v>0</v>
      </c>
      <c r="AR76">
        <f t="shared" si="37"/>
        <v>978</v>
      </c>
      <c r="AS76">
        <v>10</v>
      </c>
      <c r="AT76">
        <f t="shared" si="38"/>
        <v>6</v>
      </c>
      <c r="AU76">
        <f t="shared" si="39"/>
        <v>97.8</v>
      </c>
      <c r="AW76">
        <v>148</v>
      </c>
      <c r="AX76">
        <v>15</v>
      </c>
      <c r="AY76">
        <v>0</v>
      </c>
      <c r="AZ76">
        <f t="shared" si="40"/>
        <v>163</v>
      </c>
      <c r="BA76">
        <v>0</v>
      </c>
      <c r="BB76">
        <f t="shared" si="41"/>
        <v>163</v>
      </c>
      <c r="BC76">
        <v>1</v>
      </c>
      <c r="BD76">
        <f t="shared" si="42"/>
        <v>7</v>
      </c>
      <c r="BE76">
        <f t="shared" si="43"/>
        <v>163</v>
      </c>
      <c r="BG76">
        <v>584</v>
      </c>
      <c r="BH76">
        <v>0</v>
      </c>
      <c r="BI76">
        <v>0</v>
      </c>
      <c r="BJ76">
        <f t="shared" si="44"/>
        <v>584</v>
      </c>
      <c r="BK76">
        <v>0</v>
      </c>
      <c r="BL76">
        <f t="shared" si="45"/>
        <v>584</v>
      </c>
      <c r="BM76">
        <v>2</v>
      </c>
      <c r="BN76">
        <f t="shared" si="46"/>
        <v>5</v>
      </c>
      <c r="BO76">
        <f t="shared" si="47"/>
        <v>292</v>
      </c>
      <c r="BQ76">
        <v>1229</v>
      </c>
      <c r="BR76">
        <v>0</v>
      </c>
      <c r="BS76">
        <v>0</v>
      </c>
      <c r="BT76">
        <f t="shared" si="48"/>
        <v>1229</v>
      </c>
      <c r="BU76">
        <v>360</v>
      </c>
      <c r="BV76">
        <f t="shared" si="49"/>
        <v>1589</v>
      </c>
      <c r="BW76">
        <v>10</v>
      </c>
      <c r="BX76">
        <f t="shared" si="50"/>
        <v>5</v>
      </c>
      <c r="BY76">
        <f t="shared" si="51"/>
        <v>158.9</v>
      </c>
      <c r="CA76">
        <v>1110</v>
      </c>
    </row>
    <row r="77" spans="1:79" ht="17.25" customHeight="1" x14ac:dyDescent="0.3">
      <c r="A77" s="2">
        <v>44534</v>
      </c>
      <c r="B77" t="s">
        <v>174</v>
      </c>
      <c r="C77" t="s">
        <v>175</v>
      </c>
      <c r="D77" t="s">
        <v>27</v>
      </c>
      <c r="F77">
        <v>261</v>
      </c>
      <c r="G77">
        <v>0</v>
      </c>
      <c r="H77">
        <v>0</v>
      </c>
      <c r="I77">
        <v>0</v>
      </c>
      <c r="J77">
        <f t="shared" si="27"/>
        <v>261</v>
      </c>
      <c r="K77">
        <v>0</v>
      </c>
      <c r="L77">
        <f t="shared" si="28"/>
        <v>261</v>
      </c>
      <c r="M77">
        <v>2</v>
      </c>
      <c r="N77">
        <v>1</v>
      </c>
      <c r="O77">
        <f t="shared" si="29"/>
        <v>130.5</v>
      </c>
      <c r="Q77">
        <v>93</v>
      </c>
      <c r="R77">
        <v>0</v>
      </c>
      <c r="S77">
        <v>0</v>
      </c>
      <c r="T77">
        <v>0</v>
      </c>
      <c r="U77">
        <f t="shared" si="30"/>
        <v>93</v>
      </c>
      <c r="V77">
        <v>0</v>
      </c>
      <c r="W77">
        <f t="shared" si="31"/>
        <v>93</v>
      </c>
      <c r="X77">
        <v>0</v>
      </c>
      <c r="Y77">
        <v>2</v>
      </c>
      <c r="Z77">
        <f t="shared" si="32"/>
        <v>0</v>
      </c>
      <c r="AB77">
        <v>1581</v>
      </c>
      <c r="AC77">
        <v>0</v>
      </c>
      <c r="AD77">
        <v>0</v>
      </c>
      <c r="AE77">
        <v>0</v>
      </c>
      <c r="AF77">
        <f t="shared" si="33"/>
        <v>1581</v>
      </c>
      <c r="AG77">
        <v>0</v>
      </c>
      <c r="AH77">
        <f t="shared" si="34"/>
        <v>1581</v>
      </c>
      <c r="AI77">
        <v>3</v>
      </c>
      <c r="AJ77">
        <f t="shared" si="35"/>
        <v>6</v>
      </c>
      <c r="AK77">
        <f t="shared" si="52"/>
        <v>527</v>
      </c>
      <c r="AM77">
        <v>806</v>
      </c>
      <c r="AN77">
        <v>1160</v>
      </c>
      <c r="AO77">
        <v>0</v>
      </c>
      <c r="AP77">
        <f t="shared" si="36"/>
        <v>1966</v>
      </c>
      <c r="AQ77">
        <v>0</v>
      </c>
      <c r="AR77">
        <f t="shared" si="37"/>
        <v>1966</v>
      </c>
      <c r="AS77">
        <v>2</v>
      </c>
      <c r="AT77">
        <f t="shared" si="38"/>
        <v>6</v>
      </c>
      <c r="AU77">
        <f t="shared" si="39"/>
        <v>983</v>
      </c>
      <c r="AW77">
        <v>159</v>
      </c>
      <c r="AX77">
        <v>235</v>
      </c>
      <c r="AY77">
        <v>0</v>
      </c>
      <c r="AZ77">
        <f t="shared" si="40"/>
        <v>394</v>
      </c>
      <c r="BA77">
        <v>0</v>
      </c>
      <c r="BB77">
        <f t="shared" si="41"/>
        <v>394</v>
      </c>
      <c r="BC77">
        <v>1</v>
      </c>
      <c r="BD77">
        <f t="shared" si="42"/>
        <v>7</v>
      </c>
      <c r="BE77">
        <f t="shared" si="43"/>
        <v>394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75</v>
      </c>
      <c r="BR77">
        <v>240</v>
      </c>
      <c r="BS77">
        <v>0</v>
      </c>
      <c r="BT77">
        <f t="shared" si="48"/>
        <v>315</v>
      </c>
      <c r="BU77">
        <v>0</v>
      </c>
      <c r="BV77">
        <f t="shared" si="49"/>
        <v>315</v>
      </c>
      <c r="BW77">
        <v>2</v>
      </c>
      <c r="BX77">
        <f t="shared" si="50"/>
        <v>5</v>
      </c>
      <c r="BY77">
        <f t="shared" si="51"/>
        <v>157.5</v>
      </c>
      <c r="CA77">
        <v>367</v>
      </c>
    </row>
    <row r="78" spans="1:79" ht="17.25" customHeight="1" x14ac:dyDescent="0.3">
      <c r="A78" s="2">
        <v>44534</v>
      </c>
      <c r="B78" t="s">
        <v>176</v>
      </c>
      <c r="C78" t="s">
        <v>177</v>
      </c>
      <c r="D78" t="s">
        <v>27</v>
      </c>
      <c r="F78">
        <v>242</v>
      </c>
      <c r="G78">
        <v>0</v>
      </c>
      <c r="H78">
        <v>0</v>
      </c>
      <c r="I78">
        <v>-10</v>
      </c>
      <c r="J78">
        <f t="shared" si="27"/>
        <v>232</v>
      </c>
      <c r="K78">
        <v>0</v>
      </c>
      <c r="L78">
        <f t="shared" si="28"/>
        <v>232</v>
      </c>
      <c r="M78">
        <v>38</v>
      </c>
      <c r="N78">
        <v>1</v>
      </c>
      <c r="O78">
        <f t="shared" si="29"/>
        <v>6.1052631578947372</v>
      </c>
      <c r="Q78">
        <v>390</v>
      </c>
      <c r="R78">
        <v>0</v>
      </c>
      <c r="S78">
        <v>0</v>
      </c>
      <c r="T78">
        <v>0</v>
      </c>
      <c r="U78">
        <f t="shared" si="30"/>
        <v>390</v>
      </c>
      <c r="V78">
        <v>0</v>
      </c>
      <c r="W78">
        <f t="shared" si="31"/>
        <v>390</v>
      </c>
      <c r="X78">
        <v>19</v>
      </c>
      <c r="Y78">
        <v>2</v>
      </c>
      <c r="Z78">
        <f t="shared" si="32"/>
        <v>20.526315789473685</v>
      </c>
      <c r="AB78">
        <v>27</v>
      </c>
      <c r="AC78">
        <v>0</v>
      </c>
      <c r="AD78">
        <v>0</v>
      </c>
      <c r="AE78">
        <v>-22</v>
      </c>
      <c r="AF78">
        <f t="shared" si="33"/>
        <v>5</v>
      </c>
      <c r="AG78">
        <v>0</v>
      </c>
      <c r="AH78">
        <f t="shared" si="34"/>
        <v>5</v>
      </c>
      <c r="AI78">
        <v>95</v>
      </c>
      <c r="AJ78">
        <f t="shared" si="35"/>
        <v>6</v>
      </c>
      <c r="AK78">
        <f t="shared" si="52"/>
        <v>5.2631578947368418E-2</v>
      </c>
      <c r="AM78">
        <v>423</v>
      </c>
      <c r="AN78">
        <v>0</v>
      </c>
      <c r="AO78">
        <v>0</v>
      </c>
      <c r="AP78">
        <f t="shared" si="36"/>
        <v>423</v>
      </c>
      <c r="AQ78">
        <v>0</v>
      </c>
      <c r="AR78">
        <f t="shared" si="37"/>
        <v>423</v>
      </c>
      <c r="AS78">
        <v>81</v>
      </c>
      <c r="AT78">
        <f t="shared" si="38"/>
        <v>6</v>
      </c>
      <c r="AU78">
        <f t="shared" si="39"/>
        <v>5.2222222222222223</v>
      </c>
      <c r="AW78">
        <v>11</v>
      </c>
      <c r="AX78">
        <v>0</v>
      </c>
      <c r="AY78">
        <v>-11</v>
      </c>
      <c r="AZ78">
        <f t="shared" si="40"/>
        <v>0</v>
      </c>
      <c r="BA78">
        <v>0</v>
      </c>
      <c r="BB78">
        <f t="shared" si="41"/>
        <v>0</v>
      </c>
      <c r="BC78">
        <v>64</v>
      </c>
      <c r="BD78">
        <f t="shared" si="42"/>
        <v>7</v>
      </c>
      <c r="BE78">
        <f t="shared" si="43"/>
        <v>0</v>
      </c>
      <c r="BG78">
        <v>98</v>
      </c>
      <c r="BH78">
        <v>0</v>
      </c>
      <c r="BI78">
        <v>-33</v>
      </c>
      <c r="BJ78">
        <f t="shared" si="44"/>
        <v>65</v>
      </c>
      <c r="BK78">
        <v>0</v>
      </c>
      <c r="BL78">
        <f t="shared" si="45"/>
        <v>65</v>
      </c>
      <c r="BM78">
        <v>25</v>
      </c>
      <c r="BN78">
        <f t="shared" si="46"/>
        <v>5</v>
      </c>
      <c r="BO78">
        <f t="shared" si="47"/>
        <v>2.6</v>
      </c>
      <c r="BQ78">
        <v>114</v>
      </c>
      <c r="BR78">
        <v>0</v>
      </c>
      <c r="BS78">
        <v>0</v>
      </c>
      <c r="BT78">
        <f t="shared" si="48"/>
        <v>114</v>
      </c>
      <c r="BU78">
        <v>0</v>
      </c>
      <c r="BV78">
        <f t="shared" si="49"/>
        <v>114</v>
      </c>
      <c r="BW78">
        <v>22</v>
      </c>
      <c r="BX78">
        <f t="shared" si="50"/>
        <v>5</v>
      </c>
      <c r="BY78">
        <f t="shared" si="51"/>
        <v>5.1818181818181817</v>
      </c>
      <c r="CA78">
        <v>0</v>
      </c>
    </row>
    <row r="79" spans="1:79" ht="17.25" customHeight="1" x14ac:dyDescent="0.3">
      <c r="A79" s="2">
        <v>44534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44534</v>
      </c>
      <c r="B80" t="s">
        <v>178</v>
      </c>
      <c r="C80" t="s">
        <v>179</v>
      </c>
      <c r="D80" t="s">
        <v>27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44534</v>
      </c>
      <c r="B81" t="s">
        <v>180</v>
      </c>
      <c r="C81" t="s">
        <v>181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44534</v>
      </c>
      <c r="B82" t="s">
        <v>182</v>
      </c>
      <c r="C82" t="s">
        <v>183</v>
      </c>
      <c r="D82" t="s">
        <v>27</v>
      </c>
      <c r="F82">
        <v>409</v>
      </c>
      <c r="G82">
        <v>0</v>
      </c>
      <c r="H82">
        <v>0</v>
      </c>
      <c r="I82">
        <v>0</v>
      </c>
      <c r="J82">
        <f t="shared" si="27"/>
        <v>409</v>
      </c>
      <c r="K82">
        <v>0</v>
      </c>
      <c r="L82">
        <f t="shared" si="28"/>
        <v>409</v>
      </c>
      <c r="M82">
        <v>11</v>
      </c>
      <c r="N82">
        <v>1</v>
      </c>
      <c r="O82">
        <f t="shared" si="29"/>
        <v>37.18181818181818</v>
      </c>
      <c r="Q82">
        <v>36</v>
      </c>
      <c r="R82">
        <v>0</v>
      </c>
      <c r="S82">
        <v>0</v>
      </c>
      <c r="T82">
        <v>0</v>
      </c>
      <c r="U82">
        <f t="shared" si="30"/>
        <v>36</v>
      </c>
      <c r="V82">
        <v>0</v>
      </c>
      <c r="W82">
        <f t="shared" si="31"/>
        <v>36</v>
      </c>
      <c r="X82">
        <v>4</v>
      </c>
      <c r="Y82">
        <v>2</v>
      </c>
      <c r="Z82">
        <f t="shared" si="32"/>
        <v>9</v>
      </c>
      <c r="AB82">
        <v>17</v>
      </c>
      <c r="AC82">
        <v>0</v>
      </c>
      <c r="AD82">
        <v>0</v>
      </c>
      <c r="AE82">
        <v>-17</v>
      </c>
      <c r="AF82">
        <f t="shared" si="33"/>
        <v>0</v>
      </c>
      <c r="AG82">
        <v>800</v>
      </c>
      <c r="AH82">
        <f t="shared" si="34"/>
        <v>800</v>
      </c>
      <c r="AI82">
        <v>61</v>
      </c>
      <c r="AJ82">
        <f t="shared" si="35"/>
        <v>6</v>
      </c>
      <c r="AK82">
        <f t="shared" si="52"/>
        <v>13.114754098360656</v>
      </c>
      <c r="AM82">
        <v>661</v>
      </c>
      <c r="AN82">
        <v>0</v>
      </c>
      <c r="AO82">
        <v>0</v>
      </c>
      <c r="AP82">
        <f t="shared" si="36"/>
        <v>661</v>
      </c>
      <c r="AQ82">
        <v>0</v>
      </c>
      <c r="AR82">
        <f t="shared" si="37"/>
        <v>661</v>
      </c>
      <c r="AS82">
        <v>17</v>
      </c>
      <c r="AT82">
        <f t="shared" si="38"/>
        <v>6</v>
      </c>
      <c r="AU82">
        <f t="shared" si="39"/>
        <v>38.882352941176471</v>
      </c>
      <c r="AW82">
        <v>135</v>
      </c>
      <c r="AX82">
        <v>0</v>
      </c>
      <c r="AY82">
        <v>0</v>
      </c>
      <c r="AZ82">
        <f t="shared" si="40"/>
        <v>135</v>
      </c>
      <c r="BA82">
        <v>0</v>
      </c>
      <c r="BB82">
        <f t="shared" si="41"/>
        <v>135</v>
      </c>
      <c r="BC82">
        <v>10</v>
      </c>
      <c r="BD82">
        <f t="shared" si="42"/>
        <v>7</v>
      </c>
      <c r="BE82">
        <f t="shared" si="43"/>
        <v>13.5</v>
      </c>
      <c r="BG82">
        <v>379</v>
      </c>
      <c r="BH82">
        <v>0</v>
      </c>
      <c r="BI82">
        <v>0</v>
      </c>
      <c r="BJ82">
        <f t="shared" si="44"/>
        <v>379</v>
      </c>
      <c r="BK82">
        <v>0</v>
      </c>
      <c r="BL82">
        <f t="shared" si="45"/>
        <v>379</v>
      </c>
      <c r="BM82">
        <v>15</v>
      </c>
      <c r="BN82">
        <v>71</v>
      </c>
      <c r="BO82">
        <f t="shared" si="47"/>
        <v>25.266666666666666</v>
      </c>
      <c r="BQ82">
        <v>499</v>
      </c>
      <c r="BR82">
        <v>0</v>
      </c>
      <c r="BS82">
        <v>0</v>
      </c>
      <c r="BT82">
        <f t="shared" si="48"/>
        <v>499</v>
      </c>
      <c r="BU82">
        <v>0</v>
      </c>
      <c r="BV82">
        <f t="shared" si="49"/>
        <v>499</v>
      </c>
      <c r="BW82">
        <v>4</v>
      </c>
      <c r="BX82">
        <f t="shared" si="50"/>
        <v>5</v>
      </c>
      <c r="BY82">
        <f t="shared" si="51"/>
        <v>124.75</v>
      </c>
      <c r="CA82">
        <v>0</v>
      </c>
    </row>
    <row r="83" spans="1:79" ht="17.25" customHeight="1" x14ac:dyDescent="0.3">
      <c r="A83" s="2">
        <v>44534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44534</v>
      </c>
      <c r="B84" t="s">
        <v>184</v>
      </c>
      <c r="C84" t="s">
        <v>185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44534</v>
      </c>
      <c r="B85" t="s">
        <v>186</v>
      </c>
      <c r="C85" t="s">
        <v>187</v>
      </c>
      <c r="D85" t="s">
        <v>27</v>
      </c>
      <c r="F85">
        <v>377</v>
      </c>
      <c r="G85">
        <v>0</v>
      </c>
      <c r="H85">
        <v>0</v>
      </c>
      <c r="I85">
        <v>0</v>
      </c>
      <c r="J85">
        <f t="shared" si="27"/>
        <v>377</v>
      </c>
      <c r="K85">
        <v>0</v>
      </c>
      <c r="L85">
        <f t="shared" si="28"/>
        <v>377</v>
      </c>
      <c r="M85">
        <v>13</v>
      </c>
      <c r="N85">
        <v>1</v>
      </c>
      <c r="O85">
        <f t="shared" si="29"/>
        <v>29</v>
      </c>
      <c r="Q85">
        <v>229</v>
      </c>
      <c r="R85">
        <v>0</v>
      </c>
      <c r="S85">
        <v>0</v>
      </c>
      <c r="T85">
        <v>0</v>
      </c>
      <c r="U85">
        <f t="shared" si="30"/>
        <v>229</v>
      </c>
      <c r="V85">
        <v>0</v>
      </c>
      <c r="W85">
        <f t="shared" si="31"/>
        <v>229</v>
      </c>
      <c r="X85">
        <v>4</v>
      </c>
      <c r="Y85">
        <v>2</v>
      </c>
      <c r="Z85">
        <f t="shared" si="32"/>
        <v>57.25</v>
      </c>
      <c r="AB85">
        <v>1022</v>
      </c>
      <c r="AC85">
        <v>0</v>
      </c>
      <c r="AD85">
        <v>0</v>
      </c>
      <c r="AE85">
        <v>-6</v>
      </c>
      <c r="AF85">
        <f t="shared" si="33"/>
        <v>1016</v>
      </c>
      <c r="AG85">
        <v>0</v>
      </c>
      <c r="AH85">
        <f t="shared" si="34"/>
        <v>1016</v>
      </c>
      <c r="AI85">
        <v>17</v>
      </c>
      <c r="AJ85">
        <f t="shared" si="35"/>
        <v>6</v>
      </c>
      <c r="AK85">
        <f t="shared" si="52"/>
        <v>59.764705882352942</v>
      </c>
      <c r="AM85">
        <v>143</v>
      </c>
      <c r="AN85">
        <v>0</v>
      </c>
      <c r="AO85">
        <v>0</v>
      </c>
      <c r="AP85">
        <f t="shared" si="36"/>
        <v>143</v>
      </c>
      <c r="AQ85">
        <v>100</v>
      </c>
      <c r="AR85">
        <f t="shared" si="37"/>
        <v>243</v>
      </c>
      <c r="AS85">
        <v>4</v>
      </c>
      <c r="AT85">
        <f t="shared" si="38"/>
        <v>6</v>
      </c>
      <c r="AU85">
        <f>IFERROR(AR85/AS85,0)</f>
        <v>60.75</v>
      </c>
      <c r="AW85">
        <v>179</v>
      </c>
      <c r="AX85">
        <v>0</v>
      </c>
      <c r="AY85">
        <v>0</v>
      </c>
      <c r="AZ85">
        <f t="shared" si="40"/>
        <v>179</v>
      </c>
      <c r="BA85">
        <v>0</v>
      </c>
      <c r="BB85">
        <f t="shared" si="41"/>
        <v>179</v>
      </c>
      <c r="BC85">
        <v>3</v>
      </c>
      <c r="BD85">
        <f t="shared" si="42"/>
        <v>7</v>
      </c>
      <c r="BE85">
        <f t="shared" si="43"/>
        <v>59.666666666666664</v>
      </c>
      <c r="BG85">
        <v>230</v>
      </c>
      <c r="BH85">
        <v>0</v>
      </c>
      <c r="BI85">
        <v>0</v>
      </c>
      <c r="BJ85">
        <f t="shared" si="44"/>
        <v>230</v>
      </c>
      <c r="BK85">
        <v>0</v>
      </c>
      <c r="BL85">
        <f t="shared" si="45"/>
        <v>230</v>
      </c>
      <c r="BM85">
        <v>5</v>
      </c>
      <c r="BN85">
        <f t="shared" si="46"/>
        <v>5</v>
      </c>
      <c r="BO85">
        <f t="shared" si="47"/>
        <v>46</v>
      </c>
      <c r="BQ85">
        <v>225</v>
      </c>
      <c r="BR85">
        <v>0</v>
      </c>
      <c r="BS85">
        <v>0</v>
      </c>
      <c r="BT85">
        <f t="shared" si="48"/>
        <v>225</v>
      </c>
      <c r="BU85">
        <v>0</v>
      </c>
      <c r="BV85">
        <f t="shared" si="49"/>
        <v>225</v>
      </c>
      <c r="BW85">
        <v>2</v>
      </c>
      <c r="BX85">
        <f t="shared" si="50"/>
        <v>5</v>
      </c>
      <c r="BY85">
        <f t="shared" si="51"/>
        <v>112.5</v>
      </c>
      <c r="CA85">
        <v>0</v>
      </c>
    </row>
    <row r="86" spans="1:79" ht="18.600000000000001" customHeight="1" x14ac:dyDescent="0.3">
      <c r="A86" s="2">
        <v>44534</v>
      </c>
      <c r="B86" t="s">
        <v>188</v>
      </c>
      <c r="C86" t="s">
        <v>189</v>
      </c>
      <c r="D86" t="s">
        <v>27</v>
      </c>
      <c r="F86">
        <v>932</v>
      </c>
      <c r="G86">
        <v>0</v>
      </c>
      <c r="H86">
        <v>0</v>
      </c>
      <c r="I86">
        <v>0</v>
      </c>
      <c r="J86">
        <f t="shared" si="27"/>
        <v>932</v>
      </c>
      <c r="K86">
        <v>0</v>
      </c>
      <c r="L86">
        <f t="shared" si="28"/>
        <v>932</v>
      </c>
      <c r="M86">
        <v>13</v>
      </c>
      <c r="N86">
        <v>1</v>
      </c>
      <c r="O86">
        <f t="shared" si="29"/>
        <v>71.692307692307693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777</v>
      </c>
      <c r="AC86">
        <v>0</v>
      </c>
      <c r="AD86">
        <v>0</v>
      </c>
      <c r="AE86">
        <v>0</v>
      </c>
      <c r="AF86">
        <f t="shared" si="33"/>
        <v>777</v>
      </c>
      <c r="AG86">
        <v>0</v>
      </c>
      <c r="AH86">
        <f t="shared" si="34"/>
        <v>777</v>
      </c>
      <c r="AI86">
        <v>13</v>
      </c>
      <c r="AJ86">
        <f t="shared" si="35"/>
        <v>6</v>
      </c>
      <c r="AK86">
        <f t="shared" si="52"/>
        <v>59.769230769230766</v>
      </c>
      <c r="AM86">
        <v>142</v>
      </c>
      <c r="AN86">
        <v>0</v>
      </c>
      <c r="AO86">
        <v>0</v>
      </c>
      <c r="AP86">
        <f t="shared" si="36"/>
        <v>142</v>
      </c>
      <c r="AQ86">
        <v>0</v>
      </c>
      <c r="AR86">
        <f t="shared" si="37"/>
        <v>142</v>
      </c>
      <c r="AS86">
        <v>6</v>
      </c>
      <c r="AT86">
        <f t="shared" si="38"/>
        <v>6</v>
      </c>
      <c r="AU86">
        <f>IFERROR(AR86/AS86,0)</f>
        <v>23.666666666666668</v>
      </c>
      <c r="AW86">
        <v>176</v>
      </c>
      <c r="AX86">
        <v>0</v>
      </c>
      <c r="AY86">
        <v>0</v>
      </c>
      <c r="AZ86">
        <f t="shared" si="40"/>
        <v>176</v>
      </c>
      <c r="BA86">
        <v>0</v>
      </c>
      <c r="BB86">
        <f t="shared" si="41"/>
        <v>176</v>
      </c>
      <c r="BC86">
        <v>11</v>
      </c>
      <c r="BD86">
        <f t="shared" si="42"/>
        <v>7</v>
      </c>
      <c r="BE86">
        <f t="shared" si="43"/>
        <v>16</v>
      </c>
      <c r="BG86">
        <v>604</v>
      </c>
      <c r="BH86">
        <v>0</v>
      </c>
      <c r="BI86">
        <v>0</v>
      </c>
      <c r="BJ86">
        <f t="shared" si="44"/>
        <v>604</v>
      </c>
      <c r="BK86">
        <v>0</v>
      </c>
      <c r="BL86">
        <f t="shared" si="45"/>
        <v>604</v>
      </c>
      <c r="BM86">
        <v>1</v>
      </c>
      <c r="BN86">
        <f t="shared" si="46"/>
        <v>5</v>
      </c>
      <c r="BO86">
        <f t="shared" si="47"/>
        <v>604</v>
      </c>
      <c r="BQ86">
        <v>434</v>
      </c>
      <c r="BR86">
        <v>0</v>
      </c>
      <c r="BS86">
        <v>0</v>
      </c>
      <c r="BT86">
        <f t="shared" si="48"/>
        <v>434</v>
      </c>
      <c r="BU86">
        <v>0</v>
      </c>
      <c r="BV86">
        <f t="shared" si="49"/>
        <v>434</v>
      </c>
      <c r="BW86">
        <v>6</v>
      </c>
      <c r="BX86">
        <f t="shared" si="50"/>
        <v>5</v>
      </c>
      <c r="BY86">
        <f t="shared" si="51"/>
        <v>72.333333333333329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49DD-DF37-4447-9F40-934ABD6103B2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4.5546875" customWidth="1"/>
    <col min="2" max="2" width="7.88671875" customWidth="1"/>
    <col min="3" max="3" width="19.88671875" customWidth="1"/>
    <col min="5" max="5" width="10.33203125" bestFit="1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5" width="10.5546875" customWidth="1"/>
    <col min="16" max="16" width="12.6640625" customWidth="1"/>
    <col min="17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7" width="10.5546875" customWidth="1"/>
    <col min="78" max="78" width="12.109375" bestFit="1" customWidth="1"/>
    <col min="79" max="79" width="14.33203125" customWidth="1"/>
    <col min="80" max="80" width="9.66406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44536</v>
      </c>
      <c r="B2" t="s">
        <v>25</v>
      </c>
      <c r="C2" t="s">
        <v>26</v>
      </c>
      <c r="D2" t="s">
        <v>27</v>
      </c>
      <c r="E2" s="1" t="s">
        <v>4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33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65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44536</v>
      </c>
      <c r="B3" t="s">
        <v>28</v>
      </c>
      <c r="C3" t="s">
        <v>29</v>
      </c>
      <c r="D3" t="s">
        <v>27</v>
      </c>
      <c r="E3" s="1" t="s">
        <v>4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88</v>
      </c>
      <c r="BH3">
        <v>0</v>
      </c>
      <c r="BI3">
        <v>0</v>
      </c>
      <c r="BJ3">
        <f t="shared" si="17"/>
        <v>88</v>
      </c>
      <c r="BK3">
        <v>0</v>
      </c>
      <c r="BL3">
        <f t="shared" si="18"/>
        <v>88</v>
      </c>
      <c r="BM3">
        <v>6</v>
      </c>
      <c r="BN3">
        <f t="shared" si="19"/>
        <v>5</v>
      </c>
      <c r="BO3">
        <f t="shared" si="20"/>
        <v>14.666666666666666</v>
      </c>
      <c r="BQ3">
        <v>3</v>
      </c>
      <c r="BR3">
        <v>0</v>
      </c>
      <c r="BS3">
        <v>0</v>
      </c>
      <c r="BT3">
        <f t="shared" si="21"/>
        <v>3</v>
      </c>
      <c r="BU3">
        <v>0</v>
      </c>
      <c r="BV3">
        <f t="shared" si="22"/>
        <v>3</v>
      </c>
      <c r="BW3">
        <v>11</v>
      </c>
      <c r="BX3">
        <f t="shared" si="23"/>
        <v>5</v>
      </c>
      <c r="BY3">
        <f t="shared" si="24"/>
        <v>0.27272727272727271</v>
      </c>
      <c r="CA3">
        <v>0</v>
      </c>
    </row>
    <row r="4" spans="1:79" ht="16.5" customHeight="1" x14ac:dyDescent="0.3">
      <c r="A4" s="2">
        <v>44536</v>
      </c>
      <c r="E4" s="1" t="s">
        <v>4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44536</v>
      </c>
      <c r="B5" t="s">
        <v>30</v>
      </c>
      <c r="C5" t="s">
        <v>31</v>
      </c>
      <c r="D5" t="s">
        <v>27</v>
      </c>
      <c r="E5" s="1" t="s">
        <v>4</v>
      </c>
      <c r="F5">
        <v>268</v>
      </c>
      <c r="G5">
        <v>0</v>
      </c>
      <c r="H5">
        <v>0</v>
      </c>
      <c r="I5">
        <v>0</v>
      </c>
      <c r="J5">
        <f t="shared" si="0"/>
        <v>268</v>
      </c>
      <c r="K5">
        <v>0</v>
      </c>
      <c r="L5">
        <f t="shared" si="1"/>
        <v>268</v>
      </c>
      <c r="M5">
        <v>8</v>
      </c>
      <c r="N5">
        <v>1</v>
      </c>
      <c r="O5">
        <f t="shared" si="2"/>
        <v>33.5</v>
      </c>
      <c r="Q5">
        <v>418</v>
      </c>
      <c r="R5">
        <v>0</v>
      </c>
      <c r="S5">
        <v>0</v>
      </c>
      <c r="T5">
        <v>0</v>
      </c>
      <c r="U5">
        <f t="shared" si="3"/>
        <v>418</v>
      </c>
      <c r="V5">
        <v>0</v>
      </c>
      <c r="W5">
        <f t="shared" si="4"/>
        <v>418</v>
      </c>
      <c r="X5">
        <v>7</v>
      </c>
      <c r="Y5">
        <v>2</v>
      </c>
      <c r="Z5">
        <f t="shared" si="5"/>
        <v>59.714285714285715</v>
      </c>
      <c r="AB5">
        <v>434</v>
      </c>
      <c r="AC5">
        <v>0</v>
      </c>
      <c r="AD5">
        <v>0</v>
      </c>
      <c r="AE5">
        <v>-10</v>
      </c>
      <c r="AF5">
        <f t="shared" si="6"/>
        <v>424</v>
      </c>
      <c r="AG5">
        <v>800</v>
      </c>
      <c r="AH5">
        <f t="shared" si="7"/>
        <v>1224</v>
      </c>
      <c r="AI5">
        <v>21</v>
      </c>
      <c r="AJ5">
        <f t="shared" si="8"/>
        <v>6</v>
      </c>
      <c r="AK5">
        <f t="shared" si="25"/>
        <v>58.285714285714285</v>
      </c>
      <c r="AM5">
        <v>1715</v>
      </c>
      <c r="AN5">
        <v>165</v>
      </c>
      <c r="AO5">
        <v>0</v>
      </c>
      <c r="AP5">
        <f t="shared" si="9"/>
        <v>1880</v>
      </c>
      <c r="AQ5">
        <v>0</v>
      </c>
      <c r="AR5">
        <f t="shared" si="10"/>
        <v>1880</v>
      </c>
      <c r="AS5">
        <v>17</v>
      </c>
      <c r="AT5">
        <f t="shared" si="11"/>
        <v>6</v>
      </c>
      <c r="AU5">
        <f t="shared" si="12"/>
        <v>110.58823529411765</v>
      </c>
      <c r="AW5">
        <v>81</v>
      </c>
      <c r="AX5">
        <v>0</v>
      </c>
      <c r="AY5">
        <v>0</v>
      </c>
      <c r="AZ5">
        <f t="shared" si="13"/>
        <v>81</v>
      </c>
      <c r="BA5">
        <v>160</v>
      </c>
      <c r="BB5">
        <f t="shared" si="14"/>
        <v>241</v>
      </c>
      <c r="BC5">
        <v>4</v>
      </c>
      <c r="BD5">
        <f t="shared" si="15"/>
        <v>7</v>
      </c>
      <c r="BE5">
        <f t="shared" si="16"/>
        <v>60.25</v>
      </c>
      <c r="BG5">
        <v>327</v>
      </c>
      <c r="BH5">
        <v>0</v>
      </c>
      <c r="BI5">
        <v>0</v>
      </c>
      <c r="BJ5">
        <f t="shared" si="17"/>
        <v>327</v>
      </c>
      <c r="BK5">
        <v>0</v>
      </c>
      <c r="BL5">
        <f t="shared" si="18"/>
        <v>327</v>
      </c>
      <c r="BM5">
        <v>3</v>
      </c>
      <c r="BN5">
        <f t="shared" si="19"/>
        <v>5</v>
      </c>
      <c r="BO5">
        <f t="shared" si="20"/>
        <v>109</v>
      </c>
      <c r="BQ5">
        <v>887</v>
      </c>
      <c r="BR5">
        <v>0</v>
      </c>
      <c r="BS5">
        <v>0</v>
      </c>
      <c r="BT5">
        <f t="shared" si="21"/>
        <v>887</v>
      </c>
      <c r="BU5">
        <v>1280</v>
      </c>
      <c r="BV5">
        <f t="shared" si="22"/>
        <v>2167</v>
      </c>
      <c r="BW5">
        <v>18</v>
      </c>
      <c r="BX5">
        <f t="shared" si="23"/>
        <v>5</v>
      </c>
      <c r="BY5">
        <f t="shared" si="24"/>
        <v>120.38888888888889</v>
      </c>
      <c r="CA5">
        <v>1293</v>
      </c>
    </row>
    <row r="6" spans="1:79" ht="17.25" customHeight="1" x14ac:dyDescent="0.3">
      <c r="A6" s="2">
        <v>44536</v>
      </c>
      <c r="B6" t="s">
        <v>32</v>
      </c>
      <c r="C6" t="s">
        <v>33</v>
      </c>
      <c r="D6" t="s">
        <v>27</v>
      </c>
      <c r="E6" s="1" t="s">
        <v>4</v>
      </c>
      <c r="F6">
        <v>106</v>
      </c>
      <c r="G6">
        <v>0</v>
      </c>
      <c r="H6">
        <v>0</v>
      </c>
      <c r="I6">
        <v>-10</v>
      </c>
      <c r="J6">
        <f t="shared" si="0"/>
        <v>96</v>
      </c>
      <c r="K6">
        <v>0</v>
      </c>
      <c r="L6">
        <f t="shared" si="1"/>
        <v>96</v>
      </c>
      <c r="M6">
        <v>6</v>
      </c>
      <c r="N6">
        <v>1</v>
      </c>
      <c r="O6">
        <f t="shared" si="2"/>
        <v>16</v>
      </c>
      <c r="Q6">
        <v>123</v>
      </c>
      <c r="R6">
        <v>0</v>
      </c>
      <c r="S6">
        <v>0</v>
      </c>
      <c r="T6">
        <v>0</v>
      </c>
      <c r="U6">
        <f t="shared" si="3"/>
        <v>123</v>
      </c>
      <c r="V6">
        <v>0</v>
      </c>
      <c r="W6">
        <f t="shared" si="4"/>
        <v>123</v>
      </c>
      <c r="X6">
        <v>2</v>
      </c>
      <c r="Y6">
        <v>2</v>
      </c>
      <c r="Z6">
        <f t="shared" si="5"/>
        <v>61.5</v>
      </c>
      <c r="AB6">
        <v>422</v>
      </c>
      <c r="AC6">
        <v>0</v>
      </c>
      <c r="AD6">
        <v>0</v>
      </c>
      <c r="AE6">
        <v>0</v>
      </c>
      <c r="AF6">
        <f t="shared" si="6"/>
        <v>422</v>
      </c>
      <c r="AG6">
        <v>0</v>
      </c>
      <c r="AH6">
        <f t="shared" si="7"/>
        <v>422</v>
      </c>
      <c r="AI6">
        <v>3</v>
      </c>
      <c r="AJ6">
        <f t="shared" si="8"/>
        <v>6</v>
      </c>
      <c r="AK6">
        <f t="shared" si="25"/>
        <v>140.66666666666666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W6">
        <v>231</v>
      </c>
      <c r="AX6">
        <v>0</v>
      </c>
      <c r="AY6">
        <v>0</v>
      </c>
      <c r="AZ6">
        <f t="shared" si="13"/>
        <v>231</v>
      </c>
      <c r="BA6">
        <v>0</v>
      </c>
      <c r="BB6">
        <f t="shared" si="14"/>
        <v>231</v>
      </c>
      <c r="BC6">
        <v>1</v>
      </c>
      <c r="BD6">
        <f t="shared" si="15"/>
        <v>7</v>
      </c>
      <c r="BE6">
        <f t="shared" si="16"/>
        <v>231</v>
      </c>
      <c r="BG6">
        <v>83</v>
      </c>
      <c r="BH6">
        <v>5</v>
      </c>
      <c r="BI6">
        <v>0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220</v>
      </c>
      <c r="BR6">
        <v>0</v>
      </c>
      <c r="BS6">
        <v>0</v>
      </c>
      <c r="BT6">
        <f t="shared" si="21"/>
        <v>220</v>
      </c>
      <c r="BU6">
        <v>160</v>
      </c>
      <c r="BV6">
        <f t="shared" si="22"/>
        <v>380</v>
      </c>
      <c r="BW6">
        <v>2</v>
      </c>
      <c r="BX6">
        <f t="shared" si="23"/>
        <v>5</v>
      </c>
      <c r="BY6">
        <f t="shared" si="24"/>
        <v>190</v>
      </c>
      <c r="CA6">
        <v>3076</v>
      </c>
    </row>
    <row r="7" spans="1:79" ht="15.75" customHeight="1" x14ac:dyDescent="0.3">
      <c r="A7" s="2">
        <v>44536</v>
      </c>
      <c r="B7" t="s">
        <v>34</v>
      </c>
      <c r="C7" t="s">
        <v>35</v>
      </c>
      <c r="D7" t="s">
        <v>27</v>
      </c>
      <c r="E7" s="1" t="s">
        <v>4</v>
      </c>
      <c r="F7">
        <v>90</v>
      </c>
      <c r="G7">
        <v>0</v>
      </c>
      <c r="H7">
        <v>0</v>
      </c>
      <c r="I7">
        <v>0</v>
      </c>
      <c r="J7">
        <f t="shared" si="0"/>
        <v>90</v>
      </c>
      <c r="K7">
        <v>0</v>
      </c>
      <c r="L7">
        <f t="shared" si="1"/>
        <v>90</v>
      </c>
      <c r="M7">
        <v>8</v>
      </c>
      <c r="N7">
        <v>1</v>
      </c>
      <c r="O7">
        <f t="shared" si="2"/>
        <v>11.25</v>
      </c>
      <c r="Q7">
        <v>100</v>
      </c>
      <c r="R7">
        <v>0</v>
      </c>
      <c r="S7">
        <v>0</v>
      </c>
      <c r="T7">
        <v>0</v>
      </c>
      <c r="U7">
        <f t="shared" si="3"/>
        <v>100</v>
      </c>
      <c r="V7">
        <v>0</v>
      </c>
      <c r="W7">
        <f t="shared" si="4"/>
        <v>100</v>
      </c>
      <c r="X7">
        <v>2</v>
      </c>
      <c r="Y7">
        <v>2</v>
      </c>
      <c r="Z7">
        <f t="shared" si="5"/>
        <v>50</v>
      </c>
      <c r="AB7">
        <v>415</v>
      </c>
      <c r="AC7">
        <v>0</v>
      </c>
      <c r="AD7">
        <v>0</v>
      </c>
      <c r="AE7">
        <v>0</v>
      </c>
      <c r="AF7">
        <f t="shared" si="6"/>
        <v>415</v>
      </c>
      <c r="AG7">
        <v>0</v>
      </c>
      <c r="AH7">
        <f t="shared" si="7"/>
        <v>415</v>
      </c>
      <c r="AI7">
        <v>2</v>
      </c>
      <c r="AJ7">
        <f t="shared" si="8"/>
        <v>6</v>
      </c>
      <c r="AK7">
        <f t="shared" si="25"/>
        <v>207.5</v>
      </c>
      <c r="AM7">
        <v>455</v>
      </c>
      <c r="AN7">
        <v>0</v>
      </c>
      <c r="AO7">
        <v>-8</v>
      </c>
      <c r="AP7">
        <f t="shared" si="9"/>
        <v>447</v>
      </c>
      <c r="AQ7">
        <v>0</v>
      </c>
      <c r="AR7">
        <f t="shared" si="10"/>
        <v>447</v>
      </c>
      <c r="AS7">
        <v>4</v>
      </c>
      <c r="AT7">
        <f t="shared" si="11"/>
        <v>6</v>
      </c>
      <c r="AU7">
        <f t="shared" si="12"/>
        <v>111.75</v>
      </c>
      <c r="AW7">
        <v>564</v>
      </c>
      <c r="AX7">
        <v>18</v>
      </c>
      <c r="AY7">
        <v>0</v>
      </c>
      <c r="AZ7">
        <f t="shared" si="13"/>
        <v>582</v>
      </c>
      <c r="BA7">
        <v>0</v>
      </c>
      <c r="BB7">
        <f t="shared" si="14"/>
        <v>582</v>
      </c>
      <c r="BC7">
        <v>1</v>
      </c>
      <c r="BD7">
        <f t="shared" si="15"/>
        <v>7</v>
      </c>
      <c r="BE7">
        <f t="shared" si="16"/>
        <v>582</v>
      </c>
      <c r="BG7">
        <v>5</v>
      </c>
      <c r="BH7">
        <v>162</v>
      </c>
      <c r="BI7">
        <v>0</v>
      </c>
      <c r="BJ7">
        <f t="shared" si="17"/>
        <v>167</v>
      </c>
      <c r="BK7">
        <v>0</v>
      </c>
      <c r="BL7">
        <f t="shared" si="18"/>
        <v>167</v>
      </c>
      <c r="BM7">
        <v>1</v>
      </c>
      <c r="BN7">
        <f t="shared" si="19"/>
        <v>5</v>
      </c>
      <c r="BO7">
        <f t="shared" si="20"/>
        <v>167</v>
      </c>
      <c r="BQ7">
        <v>372</v>
      </c>
      <c r="BR7">
        <v>0</v>
      </c>
      <c r="BS7">
        <v>0</v>
      </c>
      <c r="BT7">
        <f t="shared" si="21"/>
        <v>372</v>
      </c>
      <c r="BU7">
        <v>0</v>
      </c>
      <c r="BV7">
        <f t="shared" si="22"/>
        <v>372</v>
      </c>
      <c r="BW7">
        <v>3</v>
      </c>
      <c r="BX7">
        <f t="shared" si="23"/>
        <v>5</v>
      </c>
      <c r="BY7">
        <f t="shared" si="24"/>
        <v>124</v>
      </c>
      <c r="CA7">
        <v>1503</v>
      </c>
    </row>
    <row r="8" spans="1:79" ht="17.25" customHeight="1" x14ac:dyDescent="0.3">
      <c r="A8" s="2">
        <v>44536</v>
      </c>
      <c r="B8" t="s">
        <v>36</v>
      </c>
      <c r="C8" t="s">
        <v>37</v>
      </c>
      <c r="D8" t="s">
        <v>27</v>
      </c>
      <c r="E8" s="1" t="s">
        <v>4</v>
      </c>
      <c r="F8">
        <v>247</v>
      </c>
      <c r="G8">
        <v>160</v>
      </c>
      <c r="H8">
        <v>0</v>
      </c>
      <c r="I8">
        <v>0</v>
      </c>
      <c r="J8">
        <f t="shared" si="0"/>
        <v>407</v>
      </c>
      <c r="K8">
        <v>0</v>
      </c>
      <c r="L8">
        <f t="shared" si="1"/>
        <v>407</v>
      </c>
      <c r="M8">
        <v>10</v>
      </c>
      <c r="N8">
        <v>1</v>
      </c>
      <c r="O8">
        <f t="shared" si="2"/>
        <v>40.700000000000003</v>
      </c>
      <c r="Q8">
        <v>380</v>
      </c>
      <c r="R8">
        <v>0</v>
      </c>
      <c r="S8">
        <v>0</v>
      </c>
      <c r="T8">
        <v>0</v>
      </c>
      <c r="U8">
        <f t="shared" si="3"/>
        <v>380</v>
      </c>
      <c r="V8">
        <v>0</v>
      </c>
      <c r="W8">
        <f t="shared" si="4"/>
        <v>380</v>
      </c>
      <c r="X8">
        <v>2</v>
      </c>
      <c r="Y8">
        <v>2</v>
      </c>
      <c r="Z8">
        <f t="shared" si="5"/>
        <v>190</v>
      </c>
      <c r="AB8">
        <v>346</v>
      </c>
      <c r="AC8">
        <v>0</v>
      </c>
      <c r="AD8">
        <v>0</v>
      </c>
      <c r="AE8">
        <v>0</v>
      </c>
      <c r="AF8">
        <f t="shared" si="6"/>
        <v>346</v>
      </c>
      <c r="AG8">
        <v>1680</v>
      </c>
      <c r="AH8">
        <f t="shared" si="7"/>
        <v>2026</v>
      </c>
      <c r="AI8">
        <v>27</v>
      </c>
      <c r="AJ8">
        <f t="shared" si="8"/>
        <v>6</v>
      </c>
      <c r="AK8">
        <f t="shared" si="25"/>
        <v>75.037037037037038</v>
      </c>
      <c r="AM8">
        <v>736</v>
      </c>
      <c r="AN8">
        <v>480</v>
      </c>
      <c r="AO8">
        <v>-10</v>
      </c>
      <c r="AP8">
        <f t="shared" si="9"/>
        <v>1206</v>
      </c>
      <c r="AQ8">
        <v>0</v>
      </c>
      <c r="AR8">
        <f t="shared" si="10"/>
        <v>1206</v>
      </c>
      <c r="AS8">
        <v>4</v>
      </c>
      <c r="AT8">
        <f t="shared" si="11"/>
        <v>6</v>
      </c>
      <c r="AU8">
        <f t="shared" si="12"/>
        <v>301.5</v>
      </c>
      <c r="AW8">
        <v>290</v>
      </c>
      <c r="AX8">
        <v>0</v>
      </c>
      <c r="AY8">
        <v>0</v>
      </c>
      <c r="AZ8">
        <f t="shared" si="13"/>
        <v>290</v>
      </c>
      <c r="BA8">
        <v>0</v>
      </c>
      <c r="BB8">
        <f t="shared" si="14"/>
        <v>290</v>
      </c>
      <c r="BC8">
        <v>4</v>
      </c>
      <c r="BD8">
        <f t="shared" si="15"/>
        <v>7</v>
      </c>
      <c r="BE8">
        <f t="shared" si="16"/>
        <v>72.5</v>
      </c>
      <c r="BG8">
        <v>131</v>
      </c>
      <c r="BH8">
        <v>330</v>
      </c>
      <c r="BI8">
        <v>0</v>
      </c>
      <c r="BJ8">
        <f t="shared" si="17"/>
        <v>461</v>
      </c>
      <c r="BK8">
        <v>0</v>
      </c>
      <c r="BL8">
        <f t="shared" si="18"/>
        <v>461</v>
      </c>
      <c r="BM8">
        <v>1</v>
      </c>
      <c r="BN8">
        <f t="shared" si="19"/>
        <v>5</v>
      </c>
      <c r="BO8">
        <f t="shared" si="20"/>
        <v>461</v>
      </c>
      <c r="BQ8">
        <v>1027</v>
      </c>
      <c r="BR8">
        <v>480</v>
      </c>
      <c r="BS8">
        <v>0</v>
      </c>
      <c r="BT8">
        <f t="shared" si="21"/>
        <v>1507</v>
      </c>
      <c r="BU8">
        <v>640</v>
      </c>
      <c r="BV8">
        <f t="shared" si="22"/>
        <v>2147</v>
      </c>
      <c r="BW8">
        <v>45</v>
      </c>
      <c r="BX8">
        <f t="shared" si="23"/>
        <v>5</v>
      </c>
      <c r="BY8">
        <f t="shared" si="24"/>
        <v>47.711111111111109</v>
      </c>
      <c r="CA8">
        <v>8282</v>
      </c>
    </row>
    <row r="9" spans="1:79" ht="17.25" customHeight="1" x14ac:dyDescent="0.3">
      <c r="A9" s="2">
        <v>44536</v>
      </c>
      <c r="B9" t="s">
        <v>38</v>
      </c>
      <c r="C9" t="s">
        <v>39</v>
      </c>
      <c r="D9" t="s">
        <v>27</v>
      </c>
      <c r="E9" s="1" t="s">
        <v>4</v>
      </c>
      <c r="F9">
        <v>365</v>
      </c>
      <c r="G9">
        <v>139</v>
      </c>
      <c r="H9">
        <v>0</v>
      </c>
      <c r="I9">
        <v>0</v>
      </c>
      <c r="J9">
        <f t="shared" si="0"/>
        <v>504</v>
      </c>
      <c r="K9">
        <v>0</v>
      </c>
      <c r="L9">
        <f t="shared" si="1"/>
        <v>504</v>
      </c>
      <c r="M9">
        <v>9</v>
      </c>
      <c r="N9">
        <v>1</v>
      </c>
      <c r="O9">
        <f t="shared" si="2"/>
        <v>56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419</v>
      </c>
      <c r="AC9">
        <v>0</v>
      </c>
      <c r="AD9">
        <v>0</v>
      </c>
      <c r="AE9">
        <v>0</v>
      </c>
      <c r="AF9">
        <f t="shared" si="6"/>
        <v>419</v>
      </c>
      <c r="AG9">
        <v>0</v>
      </c>
      <c r="AH9">
        <f t="shared" si="7"/>
        <v>419</v>
      </c>
      <c r="AI9">
        <v>1</v>
      </c>
      <c r="AJ9">
        <f t="shared" si="8"/>
        <v>6</v>
      </c>
      <c r="AK9">
        <f t="shared" si="25"/>
        <v>419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9070</v>
      </c>
    </row>
    <row r="10" spans="1:79" ht="17.25" customHeight="1" x14ac:dyDescent="0.3">
      <c r="A10" s="2">
        <v>44536</v>
      </c>
      <c r="B10" t="s">
        <v>40</v>
      </c>
      <c r="C10" t="s">
        <v>41</v>
      </c>
      <c r="D10" t="s">
        <v>27</v>
      </c>
      <c r="E10" s="1" t="s">
        <v>4</v>
      </c>
      <c r="F10">
        <v>240</v>
      </c>
      <c r="G10">
        <v>97</v>
      </c>
      <c r="H10">
        <v>0</v>
      </c>
      <c r="I10">
        <v>-12</v>
      </c>
      <c r="J10">
        <f t="shared" si="0"/>
        <v>325</v>
      </c>
      <c r="K10">
        <v>0</v>
      </c>
      <c r="L10">
        <f t="shared" si="1"/>
        <v>325</v>
      </c>
      <c r="M10">
        <v>33</v>
      </c>
      <c r="N10">
        <v>1</v>
      </c>
      <c r="O10">
        <v>360</v>
      </c>
      <c r="Q10">
        <v>68</v>
      </c>
      <c r="R10">
        <v>430</v>
      </c>
      <c r="S10">
        <v>0</v>
      </c>
      <c r="T10">
        <v>-5</v>
      </c>
      <c r="U10">
        <f t="shared" si="3"/>
        <v>493</v>
      </c>
      <c r="V10">
        <v>0</v>
      </c>
      <c r="W10">
        <f t="shared" si="4"/>
        <v>493</v>
      </c>
      <c r="X10">
        <v>5</v>
      </c>
      <c r="Y10">
        <v>2</v>
      </c>
      <c r="Z10">
        <f t="shared" si="5"/>
        <v>98.6</v>
      </c>
      <c r="AB10">
        <v>1062</v>
      </c>
      <c r="AC10">
        <v>0</v>
      </c>
      <c r="AD10">
        <v>0</v>
      </c>
      <c r="AE10">
        <v>0</v>
      </c>
      <c r="AF10">
        <f t="shared" si="6"/>
        <v>1062</v>
      </c>
      <c r="AG10">
        <v>0</v>
      </c>
      <c r="AH10">
        <f t="shared" si="7"/>
        <v>1062</v>
      </c>
      <c r="AI10">
        <v>5</v>
      </c>
      <c r="AJ10">
        <f t="shared" si="8"/>
        <v>6</v>
      </c>
      <c r="AK10">
        <f t="shared" si="25"/>
        <v>212.4</v>
      </c>
      <c r="AM10">
        <v>651</v>
      </c>
      <c r="AN10">
        <v>1760</v>
      </c>
      <c r="AO10">
        <v>-2</v>
      </c>
      <c r="AP10">
        <f t="shared" si="9"/>
        <v>2409</v>
      </c>
      <c r="AQ10">
        <v>0</v>
      </c>
      <c r="AR10">
        <f t="shared" si="10"/>
        <v>2409</v>
      </c>
      <c r="AS10">
        <v>11</v>
      </c>
      <c r="AT10">
        <f t="shared" si="11"/>
        <v>6</v>
      </c>
      <c r="AU10">
        <f t="shared" si="12"/>
        <v>219</v>
      </c>
      <c r="AW10">
        <v>130</v>
      </c>
      <c r="AX10">
        <v>450</v>
      </c>
      <c r="AY10">
        <v>0</v>
      </c>
      <c r="AZ10">
        <f t="shared" si="13"/>
        <v>580</v>
      </c>
      <c r="BA10">
        <v>0</v>
      </c>
      <c r="BB10">
        <f t="shared" si="14"/>
        <v>580</v>
      </c>
      <c r="BC10">
        <v>4</v>
      </c>
      <c r="BD10">
        <f t="shared" si="15"/>
        <v>7</v>
      </c>
      <c r="BE10">
        <f t="shared" si="16"/>
        <v>145</v>
      </c>
      <c r="BG10">
        <v>91</v>
      </c>
      <c r="BH10">
        <v>4082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627</v>
      </c>
      <c r="BR10">
        <v>341</v>
      </c>
      <c r="BS10">
        <v>0</v>
      </c>
      <c r="BT10">
        <f t="shared" si="21"/>
        <v>968</v>
      </c>
      <c r="BU10">
        <v>0</v>
      </c>
      <c r="BV10">
        <f t="shared" si="22"/>
        <v>968</v>
      </c>
      <c r="BW10">
        <v>2</v>
      </c>
      <c r="BX10">
        <f t="shared" si="23"/>
        <v>5</v>
      </c>
      <c r="BY10">
        <f t="shared" si="24"/>
        <v>484</v>
      </c>
      <c r="CA10">
        <v>3563</v>
      </c>
    </row>
    <row r="11" spans="1:79" ht="17.25" customHeight="1" x14ac:dyDescent="0.3">
      <c r="A11" s="2">
        <v>44536</v>
      </c>
      <c r="B11" t="s">
        <v>42</v>
      </c>
      <c r="C11" t="s">
        <v>43</v>
      </c>
      <c r="D11" t="s">
        <v>27</v>
      </c>
      <c r="E11" s="1" t="s">
        <v>4</v>
      </c>
      <c r="F11">
        <v>588</v>
      </c>
      <c r="G11">
        <v>392</v>
      </c>
      <c r="H11">
        <v>0</v>
      </c>
      <c r="I11">
        <v>0</v>
      </c>
      <c r="J11">
        <f t="shared" si="0"/>
        <v>980</v>
      </c>
      <c r="K11">
        <v>0</v>
      </c>
      <c r="L11">
        <f t="shared" si="1"/>
        <v>980</v>
      </c>
      <c r="M11">
        <v>51</v>
      </c>
      <c r="N11">
        <v>1</v>
      </c>
      <c r="O11">
        <f t="shared" si="2"/>
        <v>19.215686274509803</v>
      </c>
      <c r="Q11">
        <v>183</v>
      </c>
      <c r="R11">
        <v>524</v>
      </c>
      <c r="S11">
        <v>0</v>
      </c>
      <c r="T11">
        <v>0</v>
      </c>
      <c r="U11">
        <f t="shared" si="3"/>
        <v>707</v>
      </c>
      <c r="V11">
        <v>0</v>
      </c>
      <c r="W11">
        <f t="shared" si="4"/>
        <v>707</v>
      </c>
      <c r="X11">
        <v>8</v>
      </c>
      <c r="Y11">
        <v>2</v>
      </c>
      <c r="Z11">
        <f t="shared" si="5"/>
        <v>88.375</v>
      </c>
      <c r="AB11">
        <v>3994</v>
      </c>
      <c r="AC11">
        <v>3060</v>
      </c>
      <c r="AD11">
        <v>0</v>
      </c>
      <c r="AE11">
        <v>0</v>
      </c>
      <c r="AF11">
        <f t="shared" si="6"/>
        <v>7054</v>
      </c>
      <c r="AG11">
        <v>0</v>
      </c>
      <c r="AH11">
        <f t="shared" si="7"/>
        <v>7054</v>
      </c>
      <c r="AI11">
        <v>5</v>
      </c>
      <c r="AJ11">
        <f t="shared" si="8"/>
        <v>6</v>
      </c>
      <c r="AK11">
        <f t="shared" si="25"/>
        <v>1410.8</v>
      </c>
      <c r="AM11">
        <v>1286</v>
      </c>
      <c r="AN11">
        <v>1124</v>
      </c>
      <c r="AO11">
        <v>0</v>
      </c>
      <c r="AP11">
        <f t="shared" si="9"/>
        <v>2410</v>
      </c>
      <c r="AQ11">
        <v>0</v>
      </c>
      <c r="AR11">
        <f t="shared" si="10"/>
        <v>2410</v>
      </c>
      <c r="AS11">
        <v>7</v>
      </c>
      <c r="AT11">
        <f t="shared" si="11"/>
        <v>6</v>
      </c>
      <c r="AU11">
        <f t="shared" si="12"/>
        <v>344.28571428571428</v>
      </c>
      <c r="AW11">
        <v>193</v>
      </c>
      <c r="AX11">
        <v>200</v>
      </c>
      <c r="AY11">
        <v>0</v>
      </c>
      <c r="AZ11">
        <f t="shared" si="13"/>
        <v>393</v>
      </c>
      <c r="BA11">
        <v>0</v>
      </c>
      <c r="BB11">
        <f t="shared" si="14"/>
        <v>393</v>
      </c>
      <c r="BC11">
        <v>4</v>
      </c>
      <c r="BD11">
        <f t="shared" si="15"/>
        <v>7</v>
      </c>
      <c r="BE11">
        <f t="shared" si="16"/>
        <v>98.25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913</v>
      </c>
      <c r="BR11">
        <v>746</v>
      </c>
      <c r="BS11">
        <v>0</v>
      </c>
      <c r="BT11">
        <f t="shared" si="21"/>
        <v>1659</v>
      </c>
      <c r="BU11">
        <v>0</v>
      </c>
      <c r="BV11">
        <f t="shared" si="22"/>
        <v>1659</v>
      </c>
      <c r="BW11">
        <v>11</v>
      </c>
      <c r="BX11">
        <f t="shared" si="23"/>
        <v>5</v>
      </c>
      <c r="BY11">
        <f t="shared" si="24"/>
        <v>150.81818181818181</v>
      </c>
      <c r="CA11">
        <v>9604</v>
      </c>
    </row>
    <row r="12" spans="1:79" ht="17.25" customHeight="1" x14ac:dyDescent="0.3">
      <c r="A12" s="2">
        <v>44536</v>
      </c>
      <c r="B12" t="s">
        <v>44</v>
      </c>
      <c r="C12" t="s">
        <v>45</v>
      </c>
      <c r="D12" t="s">
        <v>27</v>
      </c>
      <c r="E12" s="1" t="s">
        <v>4</v>
      </c>
      <c r="F12">
        <v>214</v>
      </c>
      <c r="G12">
        <v>0</v>
      </c>
      <c r="H12">
        <v>0</v>
      </c>
      <c r="I12">
        <v>-27</v>
      </c>
      <c r="J12">
        <f t="shared" si="0"/>
        <v>187</v>
      </c>
      <c r="K12">
        <v>0</v>
      </c>
      <c r="L12">
        <f t="shared" si="1"/>
        <v>187</v>
      </c>
      <c r="M12">
        <v>15</v>
      </c>
      <c r="N12">
        <v>1</v>
      </c>
      <c r="O12">
        <f t="shared" si="2"/>
        <v>12.466666666666667</v>
      </c>
      <c r="Q12">
        <v>364</v>
      </c>
      <c r="R12">
        <v>0</v>
      </c>
      <c r="S12">
        <v>0</v>
      </c>
      <c r="T12">
        <v>0</v>
      </c>
      <c r="U12">
        <f t="shared" si="3"/>
        <v>364</v>
      </c>
      <c r="V12">
        <v>0</v>
      </c>
      <c r="W12">
        <f t="shared" si="4"/>
        <v>364</v>
      </c>
      <c r="X12">
        <v>6</v>
      </c>
      <c r="Y12">
        <v>2</v>
      </c>
      <c r="Z12">
        <f t="shared" si="5"/>
        <v>60.666666666666664</v>
      </c>
      <c r="AB12">
        <v>2043</v>
      </c>
      <c r="AC12">
        <v>0</v>
      </c>
      <c r="AD12">
        <v>0</v>
      </c>
      <c r="AE12">
        <v>-10</v>
      </c>
      <c r="AF12">
        <f t="shared" si="6"/>
        <v>2033</v>
      </c>
      <c r="AG12">
        <v>0</v>
      </c>
      <c r="AH12">
        <f t="shared" si="7"/>
        <v>2033</v>
      </c>
      <c r="AI12">
        <v>5</v>
      </c>
      <c r="AJ12">
        <f t="shared" si="8"/>
        <v>6</v>
      </c>
      <c r="AK12">
        <f t="shared" si="25"/>
        <v>406.6</v>
      </c>
      <c r="AM12">
        <v>2669</v>
      </c>
      <c r="AN12">
        <v>202</v>
      </c>
      <c r="AO12">
        <v>0</v>
      </c>
      <c r="AP12">
        <f t="shared" si="9"/>
        <v>2871</v>
      </c>
      <c r="AQ12">
        <v>0</v>
      </c>
      <c r="AR12">
        <f t="shared" si="10"/>
        <v>2871</v>
      </c>
      <c r="AS12">
        <v>5</v>
      </c>
      <c r="AT12">
        <f t="shared" si="11"/>
        <v>6</v>
      </c>
      <c r="AU12">
        <f t="shared" si="12"/>
        <v>574.20000000000005</v>
      </c>
      <c r="AW12">
        <v>246</v>
      </c>
      <c r="AX12">
        <v>58</v>
      </c>
      <c r="AY12">
        <v>0</v>
      </c>
      <c r="AZ12">
        <f t="shared" si="13"/>
        <v>304</v>
      </c>
      <c r="BA12">
        <v>0</v>
      </c>
      <c r="BB12">
        <f t="shared" si="14"/>
        <v>304</v>
      </c>
      <c r="BC12">
        <v>3</v>
      </c>
      <c r="BD12">
        <f t="shared" si="15"/>
        <v>7</v>
      </c>
      <c r="BE12">
        <f t="shared" si="16"/>
        <v>101.33333333333333</v>
      </c>
      <c r="BG12">
        <v>169</v>
      </c>
      <c r="BH12">
        <v>983</v>
      </c>
      <c r="BI12">
        <v>-5</v>
      </c>
      <c r="BJ12">
        <f t="shared" si="17"/>
        <v>1147</v>
      </c>
      <c r="BK12">
        <v>0</v>
      </c>
      <c r="BL12">
        <f t="shared" si="18"/>
        <v>1147</v>
      </c>
      <c r="BM12">
        <v>4</v>
      </c>
      <c r="BN12">
        <f t="shared" si="19"/>
        <v>5</v>
      </c>
      <c r="BO12">
        <f t="shared" si="20"/>
        <v>286.75</v>
      </c>
      <c r="BQ12">
        <v>535</v>
      </c>
      <c r="BR12">
        <v>0</v>
      </c>
      <c r="BS12">
        <v>0</v>
      </c>
      <c r="BT12">
        <f t="shared" si="21"/>
        <v>535</v>
      </c>
      <c r="BU12">
        <v>204</v>
      </c>
      <c r="BV12">
        <f t="shared" si="22"/>
        <v>739</v>
      </c>
      <c r="BW12">
        <v>7</v>
      </c>
      <c r="BX12">
        <f t="shared" si="23"/>
        <v>5</v>
      </c>
      <c r="BY12">
        <f t="shared" si="24"/>
        <v>105.57142857142857</v>
      </c>
      <c r="CA12">
        <v>8271</v>
      </c>
    </row>
    <row r="13" spans="1:79" ht="17.25" customHeight="1" x14ac:dyDescent="0.3">
      <c r="A13" s="2">
        <v>44536</v>
      </c>
      <c r="B13" t="s">
        <v>46</v>
      </c>
      <c r="C13" t="s">
        <v>47</v>
      </c>
      <c r="D13" t="s">
        <v>27</v>
      </c>
      <c r="E13" s="1" t="s">
        <v>4</v>
      </c>
      <c r="F13">
        <v>135</v>
      </c>
      <c r="G13">
        <v>0</v>
      </c>
      <c r="H13">
        <v>0</v>
      </c>
      <c r="I13">
        <v>0</v>
      </c>
      <c r="J13">
        <f t="shared" si="0"/>
        <v>135</v>
      </c>
      <c r="K13">
        <v>0</v>
      </c>
      <c r="L13">
        <f t="shared" si="1"/>
        <v>135</v>
      </c>
      <c r="M13">
        <v>3</v>
      </c>
      <c r="N13">
        <v>1</v>
      </c>
      <c r="O13">
        <f t="shared" si="2"/>
        <v>45</v>
      </c>
      <c r="Q13">
        <v>242</v>
      </c>
      <c r="R13">
        <v>0</v>
      </c>
      <c r="S13">
        <v>0</v>
      </c>
      <c r="T13">
        <v>0</v>
      </c>
      <c r="U13">
        <f t="shared" si="3"/>
        <v>242</v>
      </c>
      <c r="V13">
        <v>0</v>
      </c>
      <c r="W13">
        <f t="shared" si="4"/>
        <v>242</v>
      </c>
      <c r="X13">
        <v>0</v>
      </c>
      <c r="Y13">
        <v>2</v>
      </c>
      <c r="Z13">
        <f t="shared" si="5"/>
        <v>0</v>
      </c>
      <c r="AB13">
        <v>2475</v>
      </c>
      <c r="AC13">
        <v>0</v>
      </c>
      <c r="AD13">
        <v>0</v>
      </c>
      <c r="AE13">
        <v>-10</v>
      </c>
      <c r="AF13">
        <f t="shared" si="6"/>
        <v>2465</v>
      </c>
      <c r="AG13">
        <v>3200</v>
      </c>
      <c r="AH13">
        <f t="shared" si="7"/>
        <v>5665</v>
      </c>
      <c r="AI13">
        <v>51</v>
      </c>
      <c r="AJ13">
        <f t="shared" si="8"/>
        <v>6</v>
      </c>
      <c r="AK13">
        <f t="shared" si="25"/>
        <v>111.07843137254902</v>
      </c>
      <c r="AM13">
        <v>434</v>
      </c>
      <c r="AN13">
        <v>340</v>
      </c>
      <c r="AO13">
        <v>0</v>
      </c>
      <c r="AP13">
        <f t="shared" si="9"/>
        <v>774</v>
      </c>
      <c r="AQ13">
        <v>0</v>
      </c>
      <c r="AR13">
        <f t="shared" si="10"/>
        <v>774</v>
      </c>
      <c r="AS13">
        <v>15</v>
      </c>
      <c r="AT13">
        <f t="shared" si="11"/>
        <v>6</v>
      </c>
      <c r="AU13">
        <f t="shared" si="12"/>
        <v>51.6</v>
      </c>
      <c r="AW13">
        <v>237</v>
      </c>
      <c r="AX13">
        <v>490</v>
      </c>
      <c r="AY13">
        <v>0</v>
      </c>
      <c r="AZ13">
        <f t="shared" si="13"/>
        <v>727</v>
      </c>
      <c r="BA13">
        <v>0</v>
      </c>
      <c r="BB13">
        <f t="shared" si="14"/>
        <v>727</v>
      </c>
      <c r="BC13">
        <v>7</v>
      </c>
      <c r="BD13">
        <f t="shared" si="15"/>
        <v>7</v>
      </c>
      <c r="BE13">
        <f t="shared" si="16"/>
        <v>103.85714285714286</v>
      </c>
      <c r="BG13">
        <v>78</v>
      </c>
      <c r="BH13">
        <v>3998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1676</v>
      </c>
      <c r="BR13">
        <v>405</v>
      </c>
      <c r="BS13">
        <v>0</v>
      </c>
      <c r="BT13">
        <f t="shared" si="21"/>
        <v>2081</v>
      </c>
      <c r="BU13">
        <v>1600</v>
      </c>
      <c r="BV13">
        <f t="shared" si="22"/>
        <v>3681</v>
      </c>
      <c r="BW13">
        <v>13</v>
      </c>
      <c r="BX13">
        <f t="shared" si="23"/>
        <v>5</v>
      </c>
      <c r="BY13">
        <f t="shared" si="24"/>
        <v>283.15384615384613</v>
      </c>
      <c r="CA13">
        <v>12505</v>
      </c>
    </row>
    <row r="14" spans="1:79" ht="18" customHeight="1" x14ac:dyDescent="0.3">
      <c r="A14" s="2">
        <v>44536</v>
      </c>
      <c r="B14" t="s">
        <v>48</v>
      </c>
      <c r="C14" t="s">
        <v>49</v>
      </c>
      <c r="D14" t="s">
        <v>27</v>
      </c>
      <c r="E14" s="1" t="s">
        <v>4</v>
      </c>
      <c r="F14">
        <v>155</v>
      </c>
      <c r="G14">
        <v>0</v>
      </c>
      <c r="H14">
        <v>0</v>
      </c>
      <c r="I14">
        <v>0</v>
      </c>
      <c r="J14">
        <f t="shared" si="0"/>
        <v>155</v>
      </c>
      <c r="K14">
        <v>0</v>
      </c>
      <c r="L14">
        <f t="shared" si="1"/>
        <v>155</v>
      </c>
      <c r="M14">
        <v>5</v>
      </c>
      <c r="N14">
        <v>1</v>
      </c>
      <c r="O14">
        <f t="shared" si="2"/>
        <v>31</v>
      </c>
      <c r="Q14">
        <v>156</v>
      </c>
      <c r="R14">
        <v>0</v>
      </c>
      <c r="S14">
        <v>0</v>
      </c>
      <c r="T14">
        <v>0</v>
      </c>
      <c r="U14">
        <f t="shared" si="3"/>
        <v>156</v>
      </c>
      <c r="V14">
        <v>0</v>
      </c>
      <c r="W14">
        <f t="shared" si="4"/>
        <v>156</v>
      </c>
      <c r="X14">
        <v>1</v>
      </c>
      <c r="Y14">
        <v>2</v>
      </c>
      <c r="Z14">
        <f t="shared" si="5"/>
        <v>156</v>
      </c>
      <c r="AB14">
        <v>553</v>
      </c>
      <c r="AC14">
        <v>0</v>
      </c>
      <c r="AD14">
        <v>0</v>
      </c>
      <c r="AE14">
        <v>0</v>
      </c>
      <c r="AF14">
        <f t="shared" si="6"/>
        <v>553</v>
      </c>
      <c r="AG14">
        <v>0</v>
      </c>
      <c r="AH14">
        <f t="shared" si="7"/>
        <v>553</v>
      </c>
      <c r="AI14">
        <v>7</v>
      </c>
      <c r="AJ14">
        <f t="shared" si="8"/>
        <v>6</v>
      </c>
      <c r="AK14">
        <f>IFERROR(AH14/AI14,0)</f>
        <v>79</v>
      </c>
      <c r="AM14">
        <v>825</v>
      </c>
      <c r="AN14">
        <v>230</v>
      </c>
      <c r="AO14">
        <v>-10</v>
      </c>
      <c r="AP14">
        <f t="shared" si="9"/>
        <v>1045</v>
      </c>
      <c r="AQ14">
        <v>0</v>
      </c>
      <c r="AR14">
        <f t="shared" si="10"/>
        <v>1045</v>
      </c>
      <c r="AS14">
        <v>4</v>
      </c>
      <c r="AT14">
        <f t="shared" si="11"/>
        <v>6</v>
      </c>
      <c r="AU14">
        <f t="shared" si="12"/>
        <v>261.25</v>
      </c>
      <c r="AW14">
        <v>285</v>
      </c>
      <c r="AX14">
        <v>158</v>
      </c>
      <c r="AY14">
        <v>0</v>
      </c>
      <c r="AZ14">
        <f t="shared" si="13"/>
        <v>443</v>
      </c>
      <c r="BA14">
        <v>0</v>
      </c>
      <c r="BB14">
        <f t="shared" si="14"/>
        <v>443</v>
      </c>
      <c r="BC14">
        <v>1</v>
      </c>
      <c r="BD14">
        <f t="shared" si="15"/>
        <v>7</v>
      </c>
      <c r="BE14">
        <f t="shared" si="16"/>
        <v>443</v>
      </c>
      <c r="BG14">
        <v>59</v>
      </c>
      <c r="BH14">
        <v>310</v>
      </c>
      <c r="BI14">
        <v>0</v>
      </c>
      <c r="BJ14">
        <f t="shared" si="17"/>
        <v>369</v>
      </c>
      <c r="BK14">
        <v>0</v>
      </c>
      <c r="BL14">
        <f t="shared" si="18"/>
        <v>369</v>
      </c>
      <c r="BM14">
        <v>1</v>
      </c>
      <c r="BN14">
        <f t="shared" si="19"/>
        <v>5</v>
      </c>
      <c r="BO14">
        <f t="shared" si="20"/>
        <v>369</v>
      </c>
      <c r="BQ14">
        <v>502</v>
      </c>
      <c r="BR14">
        <v>679</v>
      </c>
      <c r="BS14">
        <v>0</v>
      </c>
      <c r="BT14">
        <f t="shared" si="21"/>
        <v>1181</v>
      </c>
      <c r="BU14">
        <v>640</v>
      </c>
      <c r="BV14">
        <f t="shared" si="22"/>
        <v>1821</v>
      </c>
      <c r="BW14">
        <v>4</v>
      </c>
      <c r="BX14">
        <f t="shared" si="23"/>
        <v>5</v>
      </c>
      <c r="BY14">
        <f t="shared" si="24"/>
        <v>455.25</v>
      </c>
      <c r="CA14">
        <v>4768</v>
      </c>
    </row>
    <row r="15" spans="1:79" ht="17.25" customHeight="1" x14ac:dyDescent="0.3">
      <c r="A15" s="2">
        <v>44536</v>
      </c>
      <c r="B15" t="s">
        <v>50</v>
      </c>
      <c r="C15" t="s">
        <v>51</v>
      </c>
      <c r="D15" t="s">
        <v>27</v>
      </c>
      <c r="E15" s="1" t="s">
        <v>4</v>
      </c>
      <c r="F15">
        <v>122</v>
      </c>
      <c r="G15">
        <v>0</v>
      </c>
      <c r="H15">
        <v>0</v>
      </c>
      <c r="I15">
        <v>0</v>
      </c>
      <c r="J15">
        <f t="shared" si="0"/>
        <v>122</v>
      </c>
      <c r="K15">
        <v>0</v>
      </c>
      <c r="L15">
        <f t="shared" si="1"/>
        <v>122</v>
      </c>
      <c r="M15">
        <v>5</v>
      </c>
      <c r="N15">
        <v>1</v>
      </c>
      <c r="O15">
        <f t="shared" si="2"/>
        <v>24.4</v>
      </c>
      <c r="Q15">
        <v>223</v>
      </c>
      <c r="R15">
        <v>0</v>
      </c>
      <c r="S15">
        <v>0</v>
      </c>
      <c r="T15">
        <v>-5</v>
      </c>
      <c r="U15">
        <f t="shared" si="3"/>
        <v>218</v>
      </c>
      <c r="V15">
        <v>0</v>
      </c>
      <c r="W15">
        <f t="shared" si="4"/>
        <v>218</v>
      </c>
      <c r="X15">
        <v>1</v>
      </c>
      <c r="Y15">
        <v>2</v>
      </c>
      <c r="Z15">
        <f t="shared" si="5"/>
        <v>218</v>
      </c>
      <c r="AB15">
        <v>212</v>
      </c>
      <c r="AC15">
        <v>0</v>
      </c>
      <c r="AD15">
        <v>0</v>
      </c>
      <c r="AE15">
        <v>-10</v>
      </c>
      <c r="AF15">
        <f t="shared" si="6"/>
        <v>202</v>
      </c>
      <c r="AG15">
        <v>800</v>
      </c>
      <c r="AH15">
        <f t="shared" si="7"/>
        <v>1002</v>
      </c>
      <c r="AI15">
        <v>8</v>
      </c>
      <c r="AJ15">
        <f t="shared" si="8"/>
        <v>6</v>
      </c>
      <c r="AK15">
        <f t="shared" si="25"/>
        <v>125.25</v>
      </c>
      <c r="AM15">
        <v>864</v>
      </c>
      <c r="AN15">
        <v>130</v>
      </c>
      <c r="AO15">
        <v>-10</v>
      </c>
      <c r="AP15">
        <f t="shared" si="9"/>
        <v>984</v>
      </c>
      <c r="AQ15">
        <v>0</v>
      </c>
      <c r="AR15">
        <f t="shared" si="10"/>
        <v>984</v>
      </c>
      <c r="AS15">
        <v>17</v>
      </c>
      <c r="AT15">
        <f t="shared" si="11"/>
        <v>6</v>
      </c>
      <c r="AU15">
        <f t="shared" si="12"/>
        <v>57.882352941176471</v>
      </c>
      <c r="AW15">
        <v>191</v>
      </c>
      <c r="AX15">
        <v>0</v>
      </c>
      <c r="AY15">
        <v>0</v>
      </c>
      <c r="AZ15">
        <f t="shared" si="13"/>
        <v>191</v>
      </c>
      <c r="BA15">
        <v>160</v>
      </c>
      <c r="BB15">
        <f t="shared" si="14"/>
        <v>351</v>
      </c>
      <c r="BC15">
        <v>15</v>
      </c>
      <c r="BD15">
        <f t="shared" si="15"/>
        <v>7</v>
      </c>
      <c r="BE15">
        <f t="shared" si="16"/>
        <v>23.4</v>
      </c>
      <c r="BG15">
        <v>102</v>
      </c>
      <c r="BH15">
        <v>40</v>
      </c>
      <c r="BI15">
        <v>0</v>
      </c>
      <c r="BJ15">
        <f t="shared" si="17"/>
        <v>142</v>
      </c>
      <c r="BK15">
        <v>0</v>
      </c>
      <c r="BL15">
        <f t="shared" si="18"/>
        <v>142</v>
      </c>
      <c r="BM15">
        <v>4</v>
      </c>
      <c r="BN15">
        <f t="shared" si="19"/>
        <v>5</v>
      </c>
      <c r="BO15">
        <f t="shared" si="20"/>
        <v>35.5</v>
      </c>
      <c r="BQ15">
        <v>505</v>
      </c>
      <c r="BR15">
        <v>0</v>
      </c>
      <c r="BS15">
        <v>-5</v>
      </c>
      <c r="BT15">
        <f t="shared" si="21"/>
        <v>500</v>
      </c>
      <c r="BU15">
        <v>320</v>
      </c>
      <c r="BV15">
        <f t="shared" si="22"/>
        <v>820</v>
      </c>
      <c r="BW15">
        <v>6</v>
      </c>
      <c r="BX15">
        <f t="shared" si="23"/>
        <v>5</v>
      </c>
      <c r="BY15">
        <f t="shared" si="24"/>
        <v>136.66666666666666</v>
      </c>
      <c r="CA15">
        <v>1695</v>
      </c>
    </row>
    <row r="16" spans="1:79" ht="17.25" customHeight="1" x14ac:dyDescent="0.3">
      <c r="A16" s="2">
        <v>44536</v>
      </c>
      <c r="B16" t="s">
        <v>52</v>
      </c>
      <c r="C16" t="s">
        <v>53</v>
      </c>
      <c r="D16" t="s">
        <v>27</v>
      </c>
      <c r="E16" s="1" t="s">
        <v>4</v>
      </c>
      <c r="F16">
        <v>44</v>
      </c>
      <c r="G16">
        <v>0</v>
      </c>
      <c r="H16">
        <v>0</v>
      </c>
      <c r="I16">
        <v>0</v>
      </c>
      <c r="J16">
        <f t="shared" si="0"/>
        <v>44</v>
      </c>
      <c r="K16">
        <v>0</v>
      </c>
      <c r="L16">
        <f t="shared" si="1"/>
        <v>44</v>
      </c>
      <c r="M16">
        <v>3</v>
      </c>
      <c r="N16">
        <v>1</v>
      </c>
      <c r="O16">
        <f t="shared" si="2"/>
        <v>14.666666666666666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626</v>
      </c>
      <c r="AC16">
        <v>0</v>
      </c>
      <c r="AD16">
        <v>0</v>
      </c>
      <c r="AE16">
        <v>0</v>
      </c>
      <c r="AF16">
        <f t="shared" si="6"/>
        <v>626</v>
      </c>
      <c r="AG16">
        <v>1600</v>
      </c>
      <c r="AH16">
        <f t="shared" si="7"/>
        <v>2226</v>
      </c>
      <c r="AI16">
        <v>26</v>
      </c>
      <c r="AJ16">
        <f t="shared" si="8"/>
        <v>6</v>
      </c>
      <c r="AK16">
        <f t="shared" si="25"/>
        <v>85.615384615384613</v>
      </c>
      <c r="AM16">
        <v>1039</v>
      </c>
      <c r="AN16">
        <v>160</v>
      </c>
      <c r="AO16">
        <v>-5</v>
      </c>
      <c r="AP16">
        <f t="shared" si="9"/>
        <v>1194</v>
      </c>
      <c r="AQ16">
        <v>0</v>
      </c>
      <c r="AR16">
        <f t="shared" si="10"/>
        <v>1194</v>
      </c>
      <c r="AS16">
        <v>7</v>
      </c>
      <c r="AT16">
        <f t="shared" si="11"/>
        <v>6</v>
      </c>
      <c r="AU16">
        <f t="shared" si="12"/>
        <v>170.57142857142858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96</v>
      </c>
      <c r="BH16">
        <v>660</v>
      </c>
      <c r="BI16">
        <v>-20</v>
      </c>
      <c r="BJ16">
        <f t="shared" si="17"/>
        <v>736</v>
      </c>
      <c r="BK16">
        <v>0</v>
      </c>
      <c r="BL16">
        <f t="shared" si="18"/>
        <v>736</v>
      </c>
      <c r="BM16">
        <v>3</v>
      </c>
      <c r="BN16">
        <f t="shared" si="19"/>
        <v>5</v>
      </c>
      <c r="BO16">
        <f t="shared" si="20"/>
        <v>245.33333333333334</v>
      </c>
      <c r="BQ16">
        <v>550</v>
      </c>
      <c r="BR16">
        <v>380</v>
      </c>
      <c r="BS16">
        <v>0</v>
      </c>
      <c r="BT16">
        <f t="shared" si="21"/>
        <v>930</v>
      </c>
      <c r="BU16">
        <v>0</v>
      </c>
      <c r="BV16">
        <f t="shared" si="22"/>
        <v>930</v>
      </c>
      <c r="BW16">
        <v>20</v>
      </c>
      <c r="BX16">
        <f t="shared" si="23"/>
        <v>5</v>
      </c>
      <c r="BY16">
        <f t="shared" si="24"/>
        <v>46.5</v>
      </c>
      <c r="CA16">
        <v>6978</v>
      </c>
    </row>
    <row r="17" spans="1:79" ht="17.25" customHeight="1" x14ac:dyDescent="0.3">
      <c r="A17" s="2">
        <v>44536</v>
      </c>
      <c r="B17" t="s">
        <v>54</v>
      </c>
      <c r="C17" t="s">
        <v>55</v>
      </c>
      <c r="D17" t="s">
        <v>27</v>
      </c>
      <c r="E17" s="1" t="s">
        <v>4</v>
      </c>
      <c r="F17">
        <v>320</v>
      </c>
      <c r="G17">
        <v>0</v>
      </c>
      <c r="H17">
        <v>0</v>
      </c>
      <c r="I17">
        <v>0</v>
      </c>
      <c r="J17">
        <f t="shared" si="0"/>
        <v>320</v>
      </c>
      <c r="K17">
        <v>0</v>
      </c>
      <c r="L17">
        <f t="shared" si="1"/>
        <v>320</v>
      </c>
      <c r="M17">
        <v>18</v>
      </c>
      <c r="N17">
        <v>1</v>
      </c>
      <c r="O17">
        <f t="shared" si="2"/>
        <v>17.777777777777779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655</v>
      </c>
      <c r="AC17">
        <v>0</v>
      </c>
      <c r="AD17">
        <v>0</v>
      </c>
      <c r="AE17">
        <v>0</v>
      </c>
      <c r="AF17">
        <f t="shared" si="6"/>
        <v>655</v>
      </c>
      <c r="AG17">
        <v>0</v>
      </c>
      <c r="AH17">
        <f t="shared" si="7"/>
        <v>655</v>
      </c>
      <c r="AI17">
        <v>10</v>
      </c>
      <c r="AJ17">
        <f t="shared" si="8"/>
        <v>6</v>
      </c>
      <c r="AK17">
        <f t="shared" si="25"/>
        <v>65.5</v>
      </c>
      <c r="AM17">
        <v>1923</v>
      </c>
      <c r="AN17">
        <v>231</v>
      </c>
      <c r="AO17">
        <v>-5</v>
      </c>
      <c r="AP17">
        <f t="shared" si="9"/>
        <v>2149</v>
      </c>
      <c r="AQ17">
        <v>0</v>
      </c>
      <c r="AR17">
        <f t="shared" si="10"/>
        <v>2149</v>
      </c>
      <c r="AS17">
        <v>12</v>
      </c>
      <c r="AT17">
        <f t="shared" si="11"/>
        <v>6</v>
      </c>
      <c r="AU17">
        <f t="shared" si="12"/>
        <v>179.08333333333334</v>
      </c>
      <c r="AW17">
        <v>352</v>
      </c>
      <c r="AX17">
        <v>28</v>
      </c>
      <c r="AY17">
        <v>0</v>
      </c>
      <c r="AZ17">
        <f t="shared" si="13"/>
        <v>380</v>
      </c>
      <c r="BA17">
        <v>0</v>
      </c>
      <c r="BB17">
        <f t="shared" si="14"/>
        <v>380</v>
      </c>
      <c r="BC17">
        <v>3</v>
      </c>
      <c r="BD17">
        <f t="shared" si="15"/>
        <v>7</v>
      </c>
      <c r="BE17">
        <f t="shared" si="16"/>
        <v>126.66666666666667</v>
      </c>
      <c r="BG17">
        <v>10</v>
      </c>
      <c r="BH17">
        <v>358</v>
      </c>
      <c r="BI17">
        <v>0</v>
      </c>
      <c r="BJ17">
        <f t="shared" si="17"/>
        <v>368</v>
      </c>
      <c r="BK17">
        <v>0</v>
      </c>
      <c r="BL17">
        <f t="shared" si="18"/>
        <v>368</v>
      </c>
      <c r="BM17">
        <v>4</v>
      </c>
      <c r="BN17">
        <f t="shared" si="19"/>
        <v>5</v>
      </c>
      <c r="BO17">
        <f t="shared" si="20"/>
        <v>92</v>
      </c>
      <c r="BQ17">
        <v>394</v>
      </c>
      <c r="BR17">
        <v>0</v>
      </c>
      <c r="BS17">
        <v>0</v>
      </c>
      <c r="BT17">
        <f t="shared" si="21"/>
        <v>394</v>
      </c>
      <c r="BU17">
        <v>0</v>
      </c>
      <c r="BV17">
        <f t="shared" si="22"/>
        <v>394</v>
      </c>
      <c r="BW17">
        <v>3</v>
      </c>
      <c r="BX17">
        <f t="shared" si="23"/>
        <v>5</v>
      </c>
      <c r="BY17">
        <f t="shared" si="24"/>
        <v>131.33333333333334</v>
      </c>
      <c r="CA17">
        <v>19164</v>
      </c>
    </row>
    <row r="18" spans="1:79" ht="17.25" customHeight="1" x14ac:dyDescent="0.3">
      <c r="A18" s="2">
        <v>44536</v>
      </c>
      <c r="B18" t="s">
        <v>56</v>
      </c>
      <c r="C18" t="s">
        <v>57</v>
      </c>
      <c r="D18" t="s">
        <v>27</v>
      </c>
      <c r="E18" s="1" t="s">
        <v>4</v>
      </c>
      <c r="F18">
        <v>335</v>
      </c>
      <c r="G18">
        <v>0</v>
      </c>
      <c r="H18">
        <v>0</v>
      </c>
      <c r="I18">
        <v>-10</v>
      </c>
      <c r="J18">
        <f t="shared" si="0"/>
        <v>325</v>
      </c>
      <c r="K18">
        <v>0</v>
      </c>
      <c r="L18">
        <f t="shared" si="1"/>
        <v>325</v>
      </c>
      <c r="M18">
        <v>26</v>
      </c>
      <c r="N18">
        <v>1</v>
      </c>
      <c r="O18">
        <f t="shared" si="2"/>
        <v>12.5</v>
      </c>
      <c r="Q18">
        <v>117</v>
      </c>
      <c r="R18">
        <v>0</v>
      </c>
      <c r="S18">
        <v>0</v>
      </c>
      <c r="T18">
        <v>0</v>
      </c>
      <c r="U18">
        <f t="shared" si="3"/>
        <v>117</v>
      </c>
      <c r="V18">
        <v>0</v>
      </c>
      <c r="W18">
        <f t="shared" si="4"/>
        <v>117</v>
      </c>
      <c r="X18">
        <v>3</v>
      </c>
      <c r="Y18">
        <v>2</v>
      </c>
      <c r="Z18">
        <f t="shared" si="5"/>
        <v>39</v>
      </c>
      <c r="AB18">
        <v>2400</v>
      </c>
      <c r="AC18">
        <v>1530</v>
      </c>
      <c r="AD18">
        <v>0</v>
      </c>
      <c r="AE18">
        <v>-5</v>
      </c>
      <c r="AF18">
        <f t="shared" si="6"/>
        <v>3925</v>
      </c>
      <c r="AG18">
        <v>0</v>
      </c>
      <c r="AH18">
        <f t="shared" si="7"/>
        <v>3925</v>
      </c>
      <c r="AI18">
        <v>16</v>
      </c>
      <c r="AJ18">
        <f t="shared" si="8"/>
        <v>6</v>
      </c>
      <c r="AK18">
        <f t="shared" si="25"/>
        <v>245.3125</v>
      </c>
      <c r="AM18">
        <v>1592</v>
      </c>
      <c r="AN18">
        <v>59</v>
      </c>
      <c r="AO18">
        <v>-5</v>
      </c>
      <c r="AP18">
        <f t="shared" si="9"/>
        <v>1646</v>
      </c>
      <c r="AQ18">
        <v>0</v>
      </c>
      <c r="AR18">
        <f t="shared" si="10"/>
        <v>1646</v>
      </c>
      <c r="AS18">
        <v>14</v>
      </c>
      <c r="AT18">
        <f t="shared" si="11"/>
        <v>6</v>
      </c>
      <c r="AU18">
        <f t="shared" si="12"/>
        <v>117.57142857142857</v>
      </c>
      <c r="AW18">
        <v>161</v>
      </c>
      <c r="AX18">
        <v>160</v>
      </c>
      <c r="AY18">
        <v>0</v>
      </c>
      <c r="AZ18">
        <f t="shared" si="13"/>
        <v>321</v>
      </c>
      <c r="BA18">
        <v>0</v>
      </c>
      <c r="BB18">
        <f t="shared" si="14"/>
        <v>321</v>
      </c>
      <c r="BC18">
        <v>3</v>
      </c>
      <c r="BD18">
        <f t="shared" si="15"/>
        <v>7</v>
      </c>
      <c r="BE18">
        <f t="shared" si="16"/>
        <v>107</v>
      </c>
      <c r="BG18">
        <v>267</v>
      </c>
      <c r="BH18">
        <v>0</v>
      </c>
      <c r="BI18">
        <v>-5</v>
      </c>
      <c r="BJ18">
        <f t="shared" si="17"/>
        <v>262</v>
      </c>
      <c r="BK18">
        <v>0</v>
      </c>
      <c r="BL18">
        <f t="shared" si="18"/>
        <v>262</v>
      </c>
      <c r="BM18">
        <v>5</v>
      </c>
      <c r="BN18">
        <f t="shared" si="19"/>
        <v>5</v>
      </c>
      <c r="BO18">
        <f t="shared" si="20"/>
        <v>52.4</v>
      </c>
      <c r="BQ18">
        <v>367</v>
      </c>
      <c r="BR18">
        <v>0</v>
      </c>
      <c r="BS18">
        <v>0</v>
      </c>
      <c r="BT18">
        <f t="shared" si="21"/>
        <v>367</v>
      </c>
      <c r="BU18">
        <v>102</v>
      </c>
      <c r="BV18">
        <f t="shared" si="22"/>
        <v>469</v>
      </c>
      <c r="BW18">
        <v>3</v>
      </c>
      <c r="BX18">
        <f t="shared" si="23"/>
        <v>5</v>
      </c>
      <c r="BY18">
        <f t="shared" si="24"/>
        <v>156.33333333333334</v>
      </c>
      <c r="CA18">
        <v>10529</v>
      </c>
    </row>
    <row r="19" spans="1:79" ht="17.25" customHeight="1" x14ac:dyDescent="0.3">
      <c r="A19" s="2">
        <v>44536</v>
      </c>
      <c r="B19" t="s">
        <v>58</v>
      </c>
      <c r="C19" t="s">
        <v>59</v>
      </c>
      <c r="D19" t="s">
        <v>27</v>
      </c>
      <c r="E19" s="1" t="s">
        <v>4</v>
      </c>
      <c r="F19">
        <v>52</v>
      </c>
      <c r="G19">
        <v>0</v>
      </c>
      <c r="H19">
        <v>0</v>
      </c>
      <c r="I19">
        <v>0</v>
      </c>
      <c r="J19">
        <f t="shared" si="0"/>
        <v>52</v>
      </c>
      <c r="K19">
        <v>0</v>
      </c>
      <c r="L19">
        <f t="shared" si="1"/>
        <v>52</v>
      </c>
      <c r="M19">
        <v>2</v>
      </c>
      <c r="N19">
        <v>1</v>
      </c>
      <c r="O19">
        <f t="shared" si="2"/>
        <v>26</v>
      </c>
      <c r="Q19">
        <v>122</v>
      </c>
      <c r="R19">
        <v>0</v>
      </c>
      <c r="S19">
        <v>0</v>
      </c>
      <c r="T19">
        <v>0</v>
      </c>
      <c r="U19">
        <f t="shared" si="3"/>
        <v>122</v>
      </c>
      <c r="V19">
        <v>0</v>
      </c>
      <c r="W19">
        <f t="shared" si="4"/>
        <v>122</v>
      </c>
      <c r="X19">
        <v>0</v>
      </c>
      <c r="Y19">
        <v>2</v>
      </c>
      <c r="Z19">
        <f t="shared" si="5"/>
        <v>0</v>
      </c>
      <c r="AB19">
        <v>86</v>
      </c>
      <c r="AC19">
        <v>0</v>
      </c>
      <c r="AD19">
        <v>0</v>
      </c>
      <c r="AE19">
        <v>0</v>
      </c>
      <c r="AF19">
        <f t="shared" si="6"/>
        <v>86</v>
      </c>
      <c r="AG19">
        <v>0</v>
      </c>
      <c r="AH19">
        <f t="shared" si="7"/>
        <v>86</v>
      </c>
      <c r="AI19">
        <v>4</v>
      </c>
      <c r="AJ19">
        <f t="shared" si="8"/>
        <v>6</v>
      </c>
      <c r="AK19">
        <f t="shared" si="25"/>
        <v>21.5</v>
      </c>
      <c r="AM19">
        <v>68</v>
      </c>
      <c r="AN19">
        <v>0</v>
      </c>
      <c r="AO19">
        <v>0</v>
      </c>
      <c r="AP19">
        <f t="shared" si="9"/>
        <v>68</v>
      </c>
      <c r="AQ19">
        <v>0</v>
      </c>
      <c r="AR19">
        <f t="shared" si="10"/>
        <v>68</v>
      </c>
      <c r="AS19">
        <v>3</v>
      </c>
      <c r="AT19">
        <f t="shared" si="11"/>
        <v>6</v>
      </c>
      <c r="AU19">
        <f t="shared" si="12"/>
        <v>22.666666666666668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100</v>
      </c>
      <c r="BH19">
        <v>40</v>
      </c>
      <c r="BI19">
        <v>0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355</v>
      </c>
    </row>
    <row r="20" spans="1:79" ht="17.25" customHeight="1" x14ac:dyDescent="0.3">
      <c r="A20" s="2">
        <v>44536</v>
      </c>
      <c r="B20" t="s">
        <v>60</v>
      </c>
      <c r="C20" t="s">
        <v>61</v>
      </c>
      <c r="D20" t="s">
        <v>27</v>
      </c>
      <c r="E20" s="1" t="s">
        <v>4</v>
      </c>
      <c r="F20">
        <v>190</v>
      </c>
      <c r="G20">
        <v>0</v>
      </c>
      <c r="H20">
        <v>0</v>
      </c>
      <c r="I20">
        <v>-4</v>
      </c>
      <c r="J20">
        <f t="shared" si="0"/>
        <v>186</v>
      </c>
      <c r="K20">
        <v>0</v>
      </c>
      <c r="L20">
        <f t="shared" si="1"/>
        <v>186</v>
      </c>
      <c r="M20">
        <v>3</v>
      </c>
      <c r="N20">
        <v>1</v>
      </c>
      <c r="O20">
        <f t="shared" si="2"/>
        <v>62</v>
      </c>
      <c r="Q20">
        <v>119</v>
      </c>
      <c r="R20">
        <v>0</v>
      </c>
      <c r="S20">
        <v>0</v>
      </c>
      <c r="T20">
        <v>0</v>
      </c>
      <c r="U20">
        <f t="shared" si="3"/>
        <v>119</v>
      </c>
      <c r="V20">
        <v>0</v>
      </c>
      <c r="W20">
        <f t="shared" si="4"/>
        <v>119</v>
      </c>
      <c r="X20">
        <v>0</v>
      </c>
      <c r="Y20">
        <v>2</v>
      </c>
      <c r="Z20">
        <f t="shared" si="5"/>
        <v>0</v>
      </c>
      <c r="AB20">
        <v>930</v>
      </c>
      <c r="AC20">
        <v>0</v>
      </c>
      <c r="AD20">
        <v>0</v>
      </c>
      <c r="AE20">
        <v>-10</v>
      </c>
      <c r="AF20">
        <f t="shared" si="6"/>
        <v>920</v>
      </c>
      <c r="AG20">
        <v>0</v>
      </c>
      <c r="AH20">
        <f t="shared" si="7"/>
        <v>920</v>
      </c>
      <c r="AI20">
        <v>14</v>
      </c>
      <c r="AJ20">
        <f t="shared" si="8"/>
        <v>6</v>
      </c>
      <c r="AK20">
        <f t="shared" si="25"/>
        <v>65.714285714285708</v>
      </c>
      <c r="AM20">
        <v>464</v>
      </c>
      <c r="AN20">
        <v>0</v>
      </c>
      <c r="AO20">
        <v>0</v>
      </c>
      <c r="AP20">
        <f t="shared" si="9"/>
        <v>464</v>
      </c>
      <c r="AQ20">
        <v>0</v>
      </c>
      <c r="AR20">
        <f t="shared" si="10"/>
        <v>464</v>
      </c>
      <c r="AS20">
        <v>5</v>
      </c>
      <c r="AT20">
        <f t="shared" si="11"/>
        <v>6</v>
      </c>
      <c r="AU20">
        <f t="shared" si="12"/>
        <v>92.8</v>
      </c>
      <c r="AW20">
        <v>484</v>
      </c>
      <c r="AX20">
        <v>0</v>
      </c>
      <c r="AY20">
        <v>-20</v>
      </c>
      <c r="AZ20">
        <f t="shared" si="13"/>
        <v>464</v>
      </c>
      <c r="BA20">
        <v>0</v>
      </c>
      <c r="BB20">
        <f t="shared" si="14"/>
        <v>464</v>
      </c>
      <c r="BC20">
        <v>10</v>
      </c>
      <c r="BD20">
        <f t="shared" si="15"/>
        <v>7</v>
      </c>
      <c r="BE20">
        <f t="shared" si="16"/>
        <v>46.4</v>
      </c>
      <c r="BG20">
        <v>220</v>
      </c>
      <c r="BH20">
        <v>0</v>
      </c>
      <c r="BI20">
        <v>0</v>
      </c>
      <c r="BJ20">
        <f t="shared" si="17"/>
        <v>220</v>
      </c>
      <c r="BK20">
        <v>0</v>
      </c>
      <c r="BL20">
        <f t="shared" si="18"/>
        <v>220</v>
      </c>
      <c r="BM20">
        <v>1</v>
      </c>
      <c r="BN20">
        <f t="shared" si="19"/>
        <v>5</v>
      </c>
      <c r="BO20">
        <f t="shared" si="20"/>
        <v>220</v>
      </c>
      <c r="BQ20">
        <v>269</v>
      </c>
      <c r="BR20">
        <v>0</v>
      </c>
      <c r="BS20">
        <v>0</v>
      </c>
      <c r="BT20">
        <f t="shared" si="21"/>
        <v>269</v>
      </c>
      <c r="BU20">
        <v>120</v>
      </c>
      <c r="BV20">
        <f t="shared" si="22"/>
        <v>389</v>
      </c>
      <c r="BW20">
        <v>3</v>
      </c>
      <c r="BX20">
        <f t="shared" si="23"/>
        <v>5</v>
      </c>
      <c r="BY20">
        <f t="shared" si="24"/>
        <v>129.66666666666666</v>
      </c>
      <c r="CA20">
        <v>2077</v>
      </c>
    </row>
    <row r="21" spans="1:79" ht="17.25" customHeight="1" x14ac:dyDescent="0.3">
      <c r="A21" s="2">
        <v>44536</v>
      </c>
      <c r="B21" t="s">
        <v>62</v>
      </c>
      <c r="C21" t="s">
        <v>63</v>
      </c>
      <c r="D21" t="s">
        <v>27</v>
      </c>
      <c r="E21" s="1" t="s">
        <v>4</v>
      </c>
      <c r="F21">
        <v>1546</v>
      </c>
      <c r="G21">
        <v>0</v>
      </c>
      <c r="H21">
        <v>0</v>
      </c>
      <c r="I21">
        <v>-10</v>
      </c>
      <c r="J21">
        <f t="shared" si="0"/>
        <v>1536</v>
      </c>
      <c r="K21">
        <v>0</v>
      </c>
      <c r="L21">
        <f t="shared" si="1"/>
        <v>1536</v>
      </c>
      <c r="M21">
        <v>77</v>
      </c>
      <c r="N21">
        <v>1</v>
      </c>
      <c r="O21">
        <f t="shared" si="2"/>
        <v>19.948051948051948</v>
      </c>
      <c r="Q21">
        <v>696</v>
      </c>
      <c r="R21">
        <v>0</v>
      </c>
      <c r="S21">
        <v>0</v>
      </c>
      <c r="T21">
        <v>-10</v>
      </c>
      <c r="U21">
        <f t="shared" si="3"/>
        <v>686</v>
      </c>
      <c r="V21">
        <v>0</v>
      </c>
      <c r="W21">
        <f t="shared" si="4"/>
        <v>686</v>
      </c>
      <c r="X21">
        <v>22</v>
      </c>
      <c r="Y21">
        <v>2</v>
      </c>
      <c r="Z21">
        <f t="shared" si="5"/>
        <v>31.181818181818183</v>
      </c>
      <c r="AB21">
        <v>6770</v>
      </c>
      <c r="AC21">
        <v>0</v>
      </c>
      <c r="AD21">
        <v>0</v>
      </c>
      <c r="AE21">
        <v>-30</v>
      </c>
      <c r="AF21">
        <f t="shared" si="6"/>
        <v>6740</v>
      </c>
      <c r="AG21">
        <v>6000</v>
      </c>
      <c r="AH21">
        <f t="shared" si="7"/>
        <v>12740</v>
      </c>
      <c r="AI21">
        <v>395</v>
      </c>
      <c r="AJ21">
        <f t="shared" si="8"/>
        <v>6</v>
      </c>
      <c r="AK21">
        <f t="shared" si="25"/>
        <v>32.253164556962027</v>
      </c>
      <c r="AM21">
        <v>3487</v>
      </c>
      <c r="AN21">
        <v>70</v>
      </c>
      <c r="AO21">
        <v>-84</v>
      </c>
      <c r="AP21">
        <f t="shared" si="9"/>
        <v>3473</v>
      </c>
      <c r="AQ21">
        <v>0</v>
      </c>
      <c r="AR21">
        <f t="shared" si="10"/>
        <v>3473</v>
      </c>
      <c r="AS21">
        <v>63</v>
      </c>
      <c r="AT21">
        <f t="shared" si="11"/>
        <v>6</v>
      </c>
      <c r="AU21">
        <f t="shared" si="12"/>
        <v>55.126984126984127</v>
      </c>
      <c r="AW21">
        <v>1178</v>
      </c>
      <c r="AX21">
        <v>0</v>
      </c>
      <c r="AY21">
        <v>-143</v>
      </c>
      <c r="AZ21">
        <f t="shared" si="13"/>
        <v>1035</v>
      </c>
      <c r="BA21">
        <v>900</v>
      </c>
      <c r="BB21">
        <f t="shared" si="14"/>
        <v>1935</v>
      </c>
      <c r="BC21">
        <v>91</v>
      </c>
      <c r="BD21">
        <f t="shared" si="15"/>
        <v>7</v>
      </c>
      <c r="BE21">
        <f t="shared" si="16"/>
        <v>21.263736263736263</v>
      </c>
      <c r="BG21">
        <v>1675</v>
      </c>
      <c r="BH21">
        <v>0</v>
      </c>
      <c r="BI21">
        <v>-10</v>
      </c>
      <c r="BJ21">
        <f t="shared" si="17"/>
        <v>1665</v>
      </c>
      <c r="BK21">
        <v>0</v>
      </c>
      <c r="BL21">
        <f t="shared" si="18"/>
        <v>1665</v>
      </c>
      <c r="BM21">
        <v>39</v>
      </c>
      <c r="BN21">
        <f t="shared" si="19"/>
        <v>5</v>
      </c>
      <c r="BO21">
        <f t="shared" si="20"/>
        <v>42.692307692307693</v>
      </c>
      <c r="BQ21">
        <v>1767</v>
      </c>
      <c r="BR21">
        <v>0</v>
      </c>
      <c r="BS21">
        <v>0</v>
      </c>
      <c r="BT21">
        <f t="shared" si="21"/>
        <v>1767</v>
      </c>
      <c r="BU21">
        <v>600</v>
      </c>
      <c r="BV21">
        <f t="shared" si="22"/>
        <v>2367</v>
      </c>
      <c r="BW21">
        <v>17</v>
      </c>
      <c r="BX21">
        <f t="shared" si="23"/>
        <v>5</v>
      </c>
      <c r="BY21">
        <f t="shared" si="24"/>
        <v>139.23529411764707</v>
      </c>
      <c r="CA21">
        <v>21900</v>
      </c>
    </row>
    <row r="22" spans="1:79" ht="17.25" customHeight="1" x14ac:dyDescent="0.3">
      <c r="A22" s="2">
        <v>44536</v>
      </c>
      <c r="B22" t="s">
        <v>64</v>
      </c>
      <c r="C22" t="s">
        <v>65</v>
      </c>
      <c r="D22" t="s">
        <v>27</v>
      </c>
      <c r="E22" s="1" t="s">
        <v>4</v>
      </c>
      <c r="F22">
        <v>17991</v>
      </c>
      <c r="G22">
        <v>0</v>
      </c>
      <c r="H22">
        <v>0</v>
      </c>
      <c r="I22">
        <v>-1094</v>
      </c>
      <c r="J22">
        <f t="shared" si="0"/>
        <v>16897</v>
      </c>
      <c r="K22">
        <v>0</v>
      </c>
      <c r="L22">
        <f t="shared" si="1"/>
        <v>16897</v>
      </c>
      <c r="M22">
        <v>4430</v>
      </c>
      <c r="N22">
        <v>1</v>
      </c>
      <c r="O22">
        <f t="shared" si="2"/>
        <v>3.8142212189616251</v>
      </c>
      <c r="Q22">
        <v>6850</v>
      </c>
      <c r="R22">
        <v>0</v>
      </c>
      <c r="S22">
        <v>0</v>
      </c>
      <c r="T22">
        <v>-417</v>
      </c>
      <c r="U22">
        <f t="shared" si="3"/>
        <v>6433</v>
      </c>
      <c r="V22">
        <v>6000</v>
      </c>
      <c r="W22">
        <f t="shared" si="4"/>
        <v>12433</v>
      </c>
      <c r="X22">
        <v>598</v>
      </c>
      <c r="Y22">
        <v>2</v>
      </c>
      <c r="Z22">
        <f t="shared" si="5"/>
        <v>20.790969899665551</v>
      </c>
      <c r="AB22">
        <v>64718</v>
      </c>
      <c r="AC22">
        <v>0</v>
      </c>
      <c r="AD22">
        <v>0</v>
      </c>
      <c r="AE22">
        <v>-2004</v>
      </c>
      <c r="AF22">
        <f t="shared" si="6"/>
        <v>62714</v>
      </c>
      <c r="AG22">
        <v>52500</v>
      </c>
      <c r="AH22">
        <f t="shared" si="7"/>
        <v>115214</v>
      </c>
      <c r="AI22">
        <v>4976</v>
      </c>
      <c r="AJ22">
        <f t="shared" si="8"/>
        <v>6</v>
      </c>
      <c r="AK22">
        <f t="shared" si="25"/>
        <v>23.153938906752412</v>
      </c>
      <c r="AM22">
        <v>41411</v>
      </c>
      <c r="AN22">
        <v>3530</v>
      </c>
      <c r="AO22">
        <v>-947</v>
      </c>
      <c r="AP22">
        <f t="shared" si="9"/>
        <v>43994</v>
      </c>
      <c r="AQ22">
        <v>0</v>
      </c>
      <c r="AR22">
        <f t="shared" si="10"/>
        <v>43994</v>
      </c>
      <c r="AS22">
        <v>1243</v>
      </c>
      <c r="AT22">
        <f t="shared" si="11"/>
        <v>6</v>
      </c>
      <c r="AU22">
        <f t="shared" si="12"/>
        <v>35.393403057119869</v>
      </c>
      <c r="AW22">
        <v>30646</v>
      </c>
      <c r="AX22">
        <v>0</v>
      </c>
      <c r="AY22">
        <v>-1598</v>
      </c>
      <c r="AZ22">
        <f t="shared" si="13"/>
        <v>29048</v>
      </c>
      <c r="BA22">
        <v>30000</v>
      </c>
      <c r="BB22">
        <f t="shared" si="14"/>
        <v>59048</v>
      </c>
      <c r="BC22">
        <v>3376</v>
      </c>
      <c r="BD22">
        <f t="shared" si="15"/>
        <v>7</v>
      </c>
      <c r="BE22">
        <f t="shared" si="16"/>
        <v>17.490521327014218</v>
      </c>
      <c r="BG22">
        <v>44836</v>
      </c>
      <c r="BH22">
        <v>0</v>
      </c>
      <c r="BI22">
        <v>-398</v>
      </c>
      <c r="BJ22">
        <f t="shared" si="17"/>
        <v>44438</v>
      </c>
      <c r="BK22">
        <v>0</v>
      </c>
      <c r="BL22">
        <f t="shared" si="18"/>
        <v>44438</v>
      </c>
      <c r="BM22">
        <v>1370</v>
      </c>
      <c r="BN22">
        <f t="shared" si="19"/>
        <v>5</v>
      </c>
      <c r="BO22">
        <f>IFERROR(BL22/BM22,0)</f>
        <v>32.436496350364962</v>
      </c>
      <c r="BQ22">
        <v>26295</v>
      </c>
      <c r="BR22">
        <v>0</v>
      </c>
      <c r="BS22">
        <v>-619</v>
      </c>
      <c r="BT22">
        <f t="shared" si="21"/>
        <v>25676</v>
      </c>
      <c r="BU22">
        <v>15000</v>
      </c>
      <c r="BV22">
        <f t="shared" si="22"/>
        <v>40676</v>
      </c>
      <c r="BW22">
        <v>985</v>
      </c>
      <c r="BX22">
        <f t="shared" si="23"/>
        <v>5</v>
      </c>
      <c r="BY22">
        <f t="shared" si="24"/>
        <v>41.295431472081219</v>
      </c>
      <c r="CA22">
        <v>356410</v>
      </c>
    </row>
    <row r="23" spans="1:79" ht="17.25" customHeight="1" x14ac:dyDescent="0.3">
      <c r="A23" s="2">
        <v>44536</v>
      </c>
      <c r="B23" t="s">
        <v>66</v>
      </c>
      <c r="C23" t="s">
        <v>67</v>
      </c>
      <c r="D23" t="s">
        <v>27</v>
      </c>
      <c r="E23" s="1" t="s">
        <v>4</v>
      </c>
      <c r="F23">
        <v>736</v>
      </c>
      <c r="G23">
        <v>389</v>
      </c>
      <c r="H23">
        <v>0</v>
      </c>
      <c r="I23">
        <v>0</v>
      </c>
      <c r="J23">
        <f t="shared" si="0"/>
        <v>1125</v>
      </c>
      <c r="K23">
        <v>0</v>
      </c>
      <c r="L23">
        <f t="shared" si="1"/>
        <v>1125</v>
      </c>
      <c r="M23">
        <v>14</v>
      </c>
      <c r="N23">
        <v>1</v>
      </c>
      <c r="O23">
        <f t="shared" si="2"/>
        <v>80.357142857142861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381</v>
      </c>
      <c r="AC23">
        <v>0</v>
      </c>
      <c r="AD23">
        <v>0</v>
      </c>
      <c r="AE23">
        <v>0</v>
      </c>
      <c r="AF23">
        <f t="shared" si="6"/>
        <v>381</v>
      </c>
      <c r="AG23">
        <v>1500</v>
      </c>
      <c r="AH23">
        <f t="shared" si="7"/>
        <v>1881</v>
      </c>
      <c r="AI23">
        <v>17</v>
      </c>
      <c r="AJ23">
        <f t="shared" si="8"/>
        <v>6</v>
      </c>
      <c r="AK23">
        <f t="shared" si="25"/>
        <v>110.64705882352941</v>
      </c>
      <c r="AM23">
        <v>562</v>
      </c>
      <c r="AN23">
        <v>1000</v>
      </c>
      <c r="AO23">
        <v>-50</v>
      </c>
      <c r="AP23">
        <f t="shared" si="9"/>
        <v>1512</v>
      </c>
      <c r="AQ23">
        <v>0</v>
      </c>
      <c r="AR23">
        <f t="shared" si="10"/>
        <v>1512</v>
      </c>
      <c r="AS23">
        <v>15</v>
      </c>
      <c r="AT23">
        <f t="shared" si="11"/>
        <v>6</v>
      </c>
      <c r="AU23">
        <f t="shared" si="12"/>
        <v>100.8</v>
      </c>
      <c r="AW23">
        <v>328</v>
      </c>
      <c r="AX23">
        <v>20</v>
      </c>
      <c r="AY23">
        <v>0</v>
      </c>
      <c r="AZ23">
        <f t="shared" si="13"/>
        <v>348</v>
      </c>
      <c r="BA23">
        <v>0</v>
      </c>
      <c r="BB23">
        <f t="shared" si="14"/>
        <v>348</v>
      </c>
      <c r="BC23">
        <v>5</v>
      </c>
      <c r="BD23">
        <f t="shared" si="15"/>
        <v>7</v>
      </c>
      <c r="BE23">
        <f t="shared" si="16"/>
        <v>69.599999999999994</v>
      </c>
      <c r="BG23">
        <v>506</v>
      </c>
      <c r="BH23">
        <v>2320</v>
      </c>
      <c r="BI23">
        <v>0</v>
      </c>
      <c r="BJ23">
        <f t="shared" si="17"/>
        <v>2826</v>
      </c>
      <c r="BK23">
        <v>0</v>
      </c>
      <c r="BL23">
        <f t="shared" si="18"/>
        <v>2826</v>
      </c>
      <c r="BM23">
        <v>17</v>
      </c>
      <c r="BN23">
        <f t="shared" si="19"/>
        <v>5</v>
      </c>
      <c r="BO23">
        <f t="shared" si="20"/>
        <v>166.23529411764707</v>
      </c>
      <c r="BQ23">
        <v>768</v>
      </c>
      <c r="BR23">
        <v>425</v>
      </c>
      <c r="BS23">
        <v>0</v>
      </c>
      <c r="BT23">
        <f t="shared" si="21"/>
        <v>1193</v>
      </c>
      <c r="BU23">
        <v>300</v>
      </c>
      <c r="BV23">
        <f t="shared" si="22"/>
        <v>1493</v>
      </c>
      <c r="BW23">
        <v>8</v>
      </c>
      <c r="BX23">
        <f t="shared" si="23"/>
        <v>5</v>
      </c>
      <c r="BY23">
        <f t="shared" si="24"/>
        <v>186.625</v>
      </c>
      <c r="CA23">
        <v>0</v>
      </c>
    </row>
    <row r="24" spans="1:79" ht="17.25" customHeight="1" x14ac:dyDescent="0.3">
      <c r="A24" s="2">
        <v>44536</v>
      </c>
      <c r="B24" t="s">
        <v>68</v>
      </c>
      <c r="C24" t="s">
        <v>69</v>
      </c>
      <c r="D24" t="s">
        <v>27</v>
      </c>
      <c r="E24" s="1" t="s">
        <v>4</v>
      </c>
      <c r="F24">
        <v>553</v>
      </c>
      <c r="G24">
        <v>0</v>
      </c>
      <c r="H24">
        <v>0</v>
      </c>
      <c r="I24">
        <v>0</v>
      </c>
      <c r="J24">
        <f t="shared" si="0"/>
        <v>553</v>
      </c>
      <c r="K24">
        <v>0</v>
      </c>
      <c r="L24">
        <f t="shared" si="1"/>
        <v>553</v>
      </c>
      <c r="M24">
        <v>17</v>
      </c>
      <c r="N24">
        <v>1</v>
      </c>
      <c r="O24">
        <f t="shared" si="2"/>
        <v>32.529411764705884</v>
      </c>
      <c r="Q24">
        <v>309</v>
      </c>
      <c r="R24">
        <v>0</v>
      </c>
      <c r="S24">
        <v>0</v>
      </c>
      <c r="T24">
        <v>-20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B24">
        <v>10</v>
      </c>
      <c r="AC24">
        <v>0</v>
      </c>
      <c r="AD24">
        <v>0</v>
      </c>
      <c r="AE24">
        <v>0</v>
      </c>
      <c r="AF24">
        <f t="shared" si="6"/>
        <v>10</v>
      </c>
      <c r="AG24">
        <v>300</v>
      </c>
      <c r="AH24">
        <f t="shared" si="7"/>
        <v>310</v>
      </c>
      <c r="AI24">
        <v>7</v>
      </c>
      <c r="AJ24">
        <f t="shared" si="8"/>
        <v>6</v>
      </c>
      <c r="AK24">
        <f t="shared" si="25"/>
        <v>44.285714285714285</v>
      </c>
      <c r="AM24">
        <v>1394</v>
      </c>
      <c r="AN24">
        <v>600</v>
      </c>
      <c r="AO24">
        <v>0</v>
      </c>
      <c r="AP24">
        <f t="shared" si="9"/>
        <v>1994</v>
      </c>
      <c r="AQ24">
        <v>0</v>
      </c>
      <c r="AR24">
        <f t="shared" si="10"/>
        <v>1994</v>
      </c>
      <c r="AS24">
        <v>16</v>
      </c>
      <c r="AT24">
        <f t="shared" si="11"/>
        <v>6</v>
      </c>
      <c r="AU24">
        <f t="shared" si="12"/>
        <v>124.625</v>
      </c>
      <c r="AW24">
        <v>233</v>
      </c>
      <c r="AX24">
        <v>0</v>
      </c>
      <c r="AY24">
        <v>0</v>
      </c>
      <c r="AZ24">
        <f t="shared" si="13"/>
        <v>233</v>
      </c>
      <c r="BA24">
        <v>300</v>
      </c>
      <c r="BB24">
        <f t="shared" si="14"/>
        <v>533</v>
      </c>
      <c r="BC24">
        <v>13</v>
      </c>
      <c r="BD24">
        <f t="shared" si="15"/>
        <v>7</v>
      </c>
      <c r="BE24">
        <f t="shared" si="16"/>
        <v>41</v>
      </c>
      <c r="BG24">
        <v>194</v>
      </c>
      <c r="BH24">
        <v>500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688</v>
      </c>
      <c r="BR24">
        <v>0</v>
      </c>
      <c r="BS24">
        <v>-10</v>
      </c>
      <c r="BT24">
        <f t="shared" si="21"/>
        <v>678</v>
      </c>
      <c r="BU24">
        <v>300</v>
      </c>
      <c r="BV24">
        <f t="shared" si="22"/>
        <v>978</v>
      </c>
      <c r="BW24">
        <v>8</v>
      </c>
      <c r="BX24">
        <f t="shared" si="23"/>
        <v>5</v>
      </c>
      <c r="BY24">
        <f t="shared" si="24"/>
        <v>122.25</v>
      </c>
      <c r="CA24">
        <v>898</v>
      </c>
    </row>
    <row r="25" spans="1:79" ht="17.25" customHeight="1" x14ac:dyDescent="0.3">
      <c r="A25" s="2">
        <v>44536</v>
      </c>
      <c r="B25" t="s">
        <v>70</v>
      </c>
      <c r="C25" t="s">
        <v>71</v>
      </c>
      <c r="D25" t="s">
        <v>27</v>
      </c>
      <c r="E25" s="1" t="s">
        <v>4</v>
      </c>
      <c r="F25">
        <v>998</v>
      </c>
      <c r="G25">
        <v>0</v>
      </c>
      <c r="H25">
        <v>0</v>
      </c>
      <c r="I25">
        <v>-130</v>
      </c>
      <c r="J25">
        <f t="shared" si="0"/>
        <v>868</v>
      </c>
      <c r="K25">
        <v>0</v>
      </c>
      <c r="L25">
        <f t="shared" si="1"/>
        <v>868</v>
      </c>
      <c r="M25">
        <v>94</v>
      </c>
      <c r="N25">
        <v>1</v>
      </c>
      <c r="O25">
        <f t="shared" si="2"/>
        <v>9.2340425531914896</v>
      </c>
      <c r="Q25">
        <v>736</v>
      </c>
      <c r="R25">
        <v>0</v>
      </c>
      <c r="S25">
        <v>0</v>
      </c>
      <c r="T25">
        <v>0</v>
      </c>
      <c r="U25">
        <f t="shared" si="3"/>
        <v>736</v>
      </c>
      <c r="V25">
        <v>0</v>
      </c>
      <c r="W25">
        <f t="shared" si="4"/>
        <v>736</v>
      </c>
      <c r="X25">
        <v>23</v>
      </c>
      <c r="Y25">
        <v>2</v>
      </c>
      <c r="Z25">
        <f t="shared" si="5"/>
        <v>32</v>
      </c>
      <c r="AB25">
        <v>808</v>
      </c>
      <c r="AC25">
        <v>0</v>
      </c>
      <c r="AD25">
        <v>0</v>
      </c>
      <c r="AE25">
        <v>-35</v>
      </c>
      <c r="AF25">
        <f t="shared" si="6"/>
        <v>773</v>
      </c>
      <c r="AG25">
        <v>1500</v>
      </c>
      <c r="AH25">
        <f t="shared" si="7"/>
        <v>2273</v>
      </c>
      <c r="AI25">
        <v>59</v>
      </c>
      <c r="AJ25">
        <f t="shared" si="8"/>
        <v>6</v>
      </c>
      <c r="AK25">
        <f t="shared" si="25"/>
        <v>38.525423728813557</v>
      </c>
      <c r="AM25">
        <v>1194</v>
      </c>
      <c r="AN25">
        <v>1800</v>
      </c>
      <c r="AO25">
        <v>-165</v>
      </c>
      <c r="AP25">
        <f t="shared" si="9"/>
        <v>2829</v>
      </c>
      <c r="AQ25">
        <v>0</v>
      </c>
      <c r="AR25">
        <f t="shared" si="10"/>
        <v>2829</v>
      </c>
      <c r="AS25">
        <v>82</v>
      </c>
      <c r="AT25">
        <f t="shared" si="11"/>
        <v>6</v>
      </c>
      <c r="AU25">
        <f t="shared" si="12"/>
        <v>34.5</v>
      </c>
      <c r="AW25">
        <v>1269</v>
      </c>
      <c r="AX25">
        <v>0</v>
      </c>
      <c r="AY25">
        <v>-156</v>
      </c>
      <c r="AZ25">
        <f t="shared" si="13"/>
        <v>1113</v>
      </c>
      <c r="BA25">
        <v>600</v>
      </c>
      <c r="BB25">
        <f t="shared" si="14"/>
        <v>1713</v>
      </c>
      <c r="BC25">
        <v>72</v>
      </c>
      <c r="BD25">
        <f t="shared" si="15"/>
        <v>7</v>
      </c>
      <c r="BE25">
        <f t="shared" si="16"/>
        <v>23.791666666666668</v>
      </c>
      <c r="BG25">
        <v>745</v>
      </c>
      <c r="BH25">
        <v>0</v>
      </c>
      <c r="BI25">
        <v>0</v>
      </c>
      <c r="BJ25">
        <f t="shared" si="17"/>
        <v>745</v>
      </c>
      <c r="BK25">
        <v>0</v>
      </c>
      <c r="BL25">
        <f t="shared" si="18"/>
        <v>745</v>
      </c>
      <c r="BM25">
        <v>45</v>
      </c>
      <c r="BN25">
        <f t="shared" si="19"/>
        <v>5</v>
      </c>
      <c r="BO25">
        <f t="shared" si="20"/>
        <v>16.555555555555557</v>
      </c>
      <c r="BQ25">
        <v>2773</v>
      </c>
      <c r="BR25">
        <v>0</v>
      </c>
      <c r="BS25">
        <v>-10</v>
      </c>
      <c r="BT25">
        <f t="shared" si="21"/>
        <v>2763</v>
      </c>
      <c r="BU25">
        <v>1500</v>
      </c>
      <c r="BV25">
        <f t="shared" si="22"/>
        <v>4263</v>
      </c>
      <c r="BW25">
        <v>41</v>
      </c>
      <c r="BX25">
        <f t="shared" si="23"/>
        <v>5</v>
      </c>
      <c r="BY25">
        <f t="shared" si="24"/>
        <v>103.97560975609755</v>
      </c>
      <c r="CA25">
        <v>36910</v>
      </c>
    </row>
    <row r="26" spans="1:79" ht="17.25" customHeight="1" x14ac:dyDescent="0.3">
      <c r="A26" s="2">
        <v>44536</v>
      </c>
      <c r="B26" t="s">
        <v>72</v>
      </c>
      <c r="C26" t="s">
        <v>73</v>
      </c>
      <c r="D26" t="s">
        <v>27</v>
      </c>
      <c r="E26" s="1" t="s">
        <v>4</v>
      </c>
      <c r="F26">
        <v>614</v>
      </c>
      <c r="G26">
        <v>0</v>
      </c>
      <c r="H26">
        <v>0</v>
      </c>
      <c r="I26">
        <v>0</v>
      </c>
      <c r="J26">
        <f t="shared" si="0"/>
        <v>614</v>
      </c>
      <c r="K26">
        <v>0</v>
      </c>
      <c r="L26">
        <f t="shared" si="1"/>
        <v>614</v>
      </c>
      <c r="M26">
        <v>33</v>
      </c>
      <c r="N26">
        <v>1</v>
      </c>
      <c r="O26">
        <f t="shared" si="2"/>
        <v>18.606060606060606</v>
      </c>
      <c r="Q26">
        <v>298</v>
      </c>
      <c r="R26">
        <v>0</v>
      </c>
      <c r="S26">
        <v>0</v>
      </c>
      <c r="T26">
        <v>-10</v>
      </c>
      <c r="U26">
        <f t="shared" si="3"/>
        <v>288</v>
      </c>
      <c r="V26">
        <v>0</v>
      </c>
      <c r="W26">
        <f t="shared" si="4"/>
        <v>288</v>
      </c>
      <c r="X26">
        <v>8</v>
      </c>
      <c r="Y26">
        <v>2</v>
      </c>
      <c r="Z26">
        <f t="shared" si="5"/>
        <v>36</v>
      </c>
      <c r="AB26">
        <v>624</v>
      </c>
      <c r="AC26">
        <v>0</v>
      </c>
      <c r="AD26">
        <v>0</v>
      </c>
      <c r="AE26">
        <v>-15</v>
      </c>
      <c r="AF26">
        <f t="shared" si="6"/>
        <v>609</v>
      </c>
      <c r="AG26">
        <v>300</v>
      </c>
      <c r="AH26">
        <f t="shared" si="7"/>
        <v>909</v>
      </c>
      <c r="AI26">
        <v>26</v>
      </c>
      <c r="AJ26">
        <f t="shared" si="8"/>
        <v>6</v>
      </c>
      <c r="AK26">
        <f t="shared" si="25"/>
        <v>34.96153846153846</v>
      </c>
      <c r="AM26">
        <v>1819</v>
      </c>
      <c r="AN26">
        <v>1700</v>
      </c>
      <c r="AO26">
        <v>-30</v>
      </c>
      <c r="AP26">
        <f t="shared" si="9"/>
        <v>3489</v>
      </c>
      <c r="AQ26">
        <v>0</v>
      </c>
      <c r="AR26">
        <f t="shared" si="10"/>
        <v>3489</v>
      </c>
      <c r="AS26">
        <v>30</v>
      </c>
      <c r="AT26">
        <f t="shared" si="11"/>
        <v>6</v>
      </c>
      <c r="AU26">
        <f t="shared" si="12"/>
        <v>116.3</v>
      </c>
      <c r="AW26">
        <v>304</v>
      </c>
      <c r="AX26">
        <v>0</v>
      </c>
      <c r="AY26">
        <v>-22</v>
      </c>
      <c r="AZ26">
        <f t="shared" si="13"/>
        <v>282</v>
      </c>
      <c r="BA26">
        <v>300</v>
      </c>
      <c r="BB26">
        <f t="shared" si="14"/>
        <v>582</v>
      </c>
      <c r="BC26">
        <v>15</v>
      </c>
      <c r="BD26">
        <f t="shared" si="15"/>
        <v>7</v>
      </c>
      <c r="BE26">
        <f t="shared" si="16"/>
        <v>38.799999999999997</v>
      </c>
      <c r="BG26">
        <v>1435</v>
      </c>
      <c r="BH26">
        <v>0</v>
      </c>
      <c r="BI26">
        <v>0</v>
      </c>
      <c r="BJ26">
        <f t="shared" si="17"/>
        <v>1435</v>
      </c>
      <c r="BK26">
        <v>0</v>
      </c>
      <c r="BL26">
        <f t="shared" si="18"/>
        <v>1435</v>
      </c>
      <c r="BM26">
        <v>14</v>
      </c>
      <c r="BN26">
        <f t="shared" si="19"/>
        <v>5</v>
      </c>
      <c r="BO26">
        <f t="shared" si="20"/>
        <v>102.5</v>
      </c>
      <c r="BQ26">
        <v>446</v>
      </c>
      <c r="BR26">
        <v>475</v>
      </c>
      <c r="BS26">
        <v>0</v>
      </c>
      <c r="BT26">
        <f t="shared" si="21"/>
        <v>921</v>
      </c>
      <c r="BU26">
        <v>300</v>
      </c>
      <c r="BV26">
        <f t="shared" si="22"/>
        <v>1221</v>
      </c>
      <c r="BW26">
        <v>24</v>
      </c>
      <c r="BX26">
        <f t="shared" si="23"/>
        <v>5</v>
      </c>
      <c r="BY26">
        <f t="shared" si="24"/>
        <v>50.875</v>
      </c>
      <c r="CA26">
        <v>10500</v>
      </c>
    </row>
    <row r="27" spans="1:79" ht="17.25" customHeight="1" x14ac:dyDescent="0.3">
      <c r="A27" s="2">
        <v>44536</v>
      </c>
      <c r="B27" t="s">
        <v>74</v>
      </c>
      <c r="C27" t="s">
        <v>75</v>
      </c>
      <c r="D27" t="s">
        <v>27</v>
      </c>
      <c r="E27" s="1" t="s">
        <v>4</v>
      </c>
      <c r="F27">
        <v>3373</v>
      </c>
      <c r="G27">
        <v>2047</v>
      </c>
      <c r="H27">
        <v>0</v>
      </c>
      <c r="I27">
        <v>-583</v>
      </c>
      <c r="J27">
        <f t="shared" si="0"/>
        <v>4837</v>
      </c>
      <c r="K27">
        <v>0</v>
      </c>
      <c r="L27">
        <f t="shared" si="1"/>
        <v>4837</v>
      </c>
      <c r="M27">
        <v>825</v>
      </c>
      <c r="N27">
        <v>1</v>
      </c>
      <c r="O27">
        <f t="shared" si="2"/>
        <v>5.8630303030303033</v>
      </c>
      <c r="Q27">
        <v>1520</v>
      </c>
      <c r="R27">
        <v>2526</v>
      </c>
      <c r="S27">
        <v>0</v>
      </c>
      <c r="T27">
        <v>-46</v>
      </c>
      <c r="U27">
        <f t="shared" si="3"/>
        <v>4000</v>
      </c>
      <c r="V27">
        <v>0</v>
      </c>
      <c r="W27">
        <f t="shared" si="4"/>
        <v>4000</v>
      </c>
      <c r="X27">
        <v>165</v>
      </c>
      <c r="Y27">
        <v>2</v>
      </c>
      <c r="Z27">
        <f>IFERROR(W27/X27,0)</f>
        <v>24.242424242424242</v>
      </c>
      <c r="AB27">
        <v>313</v>
      </c>
      <c r="AC27">
        <v>0</v>
      </c>
      <c r="AD27">
        <v>0</v>
      </c>
      <c r="AE27">
        <v>-25</v>
      </c>
      <c r="AF27">
        <f t="shared" si="6"/>
        <v>288</v>
      </c>
      <c r="AG27">
        <v>10500</v>
      </c>
      <c r="AH27">
        <f t="shared" si="7"/>
        <v>10788</v>
      </c>
      <c r="AI27">
        <v>224</v>
      </c>
      <c r="AJ27">
        <f t="shared" si="8"/>
        <v>6</v>
      </c>
      <c r="AK27">
        <f t="shared" si="25"/>
        <v>48.160714285714285</v>
      </c>
      <c r="AM27">
        <v>2603</v>
      </c>
      <c r="AN27">
        <v>1390</v>
      </c>
      <c r="AO27">
        <v>-79</v>
      </c>
      <c r="AP27">
        <f t="shared" si="9"/>
        <v>3914</v>
      </c>
      <c r="AQ27">
        <v>0</v>
      </c>
      <c r="AR27">
        <f t="shared" si="10"/>
        <v>3914</v>
      </c>
      <c r="AS27">
        <v>91</v>
      </c>
      <c r="AT27">
        <f t="shared" si="11"/>
        <v>6</v>
      </c>
      <c r="AU27">
        <f t="shared" si="12"/>
        <v>43.010989010989015</v>
      </c>
      <c r="AW27">
        <v>1453</v>
      </c>
      <c r="AX27">
        <v>560</v>
      </c>
      <c r="AY27">
        <v>-50</v>
      </c>
      <c r="AZ27">
        <f t="shared" si="13"/>
        <v>1963</v>
      </c>
      <c r="BA27">
        <v>900</v>
      </c>
      <c r="BB27">
        <f t="shared" si="14"/>
        <v>2863</v>
      </c>
      <c r="BC27">
        <v>80</v>
      </c>
      <c r="BD27">
        <f t="shared" si="15"/>
        <v>7</v>
      </c>
      <c r="BE27">
        <f t="shared" si="16"/>
        <v>35.787500000000001</v>
      </c>
      <c r="BG27">
        <v>937</v>
      </c>
      <c r="BH27">
        <v>3860</v>
      </c>
      <c r="BI27">
        <v>-55</v>
      </c>
      <c r="BJ27">
        <f t="shared" si="17"/>
        <v>4742</v>
      </c>
      <c r="BK27">
        <v>0</v>
      </c>
      <c r="BL27">
        <f t="shared" si="18"/>
        <v>4742</v>
      </c>
      <c r="BM27">
        <v>90</v>
      </c>
      <c r="BN27">
        <f t="shared" si="19"/>
        <v>5</v>
      </c>
      <c r="BO27">
        <f t="shared" si="20"/>
        <v>52.68888888888889</v>
      </c>
      <c r="BQ27">
        <v>3047</v>
      </c>
      <c r="BR27">
        <v>1894</v>
      </c>
      <c r="BS27">
        <v>-81</v>
      </c>
      <c r="BT27">
        <f t="shared" si="21"/>
        <v>4860</v>
      </c>
      <c r="BU27">
        <v>2289</v>
      </c>
      <c r="BV27">
        <f t="shared" si="22"/>
        <v>7149</v>
      </c>
      <c r="BW27">
        <v>101</v>
      </c>
      <c r="BX27">
        <f t="shared" si="23"/>
        <v>5</v>
      </c>
      <c r="BY27">
        <f t="shared" si="24"/>
        <v>70.78217821782178</v>
      </c>
      <c r="CA27">
        <v>26718</v>
      </c>
    </row>
    <row r="28" spans="1:79" ht="17.25" customHeight="1" x14ac:dyDescent="0.3">
      <c r="A28" s="2">
        <v>44536</v>
      </c>
      <c r="B28" t="s">
        <v>76</v>
      </c>
      <c r="C28" t="s">
        <v>77</v>
      </c>
      <c r="D28" t="s">
        <v>27</v>
      </c>
      <c r="E28" s="1" t="s">
        <v>4</v>
      </c>
      <c r="F28">
        <v>573</v>
      </c>
      <c r="G28">
        <v>0</v>
      </c>
      <c r="H28">
        <v>0</v>
      </c>
      <c r="I28">
        <v>-20</v>
      </c>
      <c r="J28">
        <f t="shared" si="0"/>
        <v>553</v>
      </c>
      <c r="K28">
        <v>0</v>
      </c>
      <c r="L28">
        <f t="shared" si="1"/>
        <v>553</v>
      </c>
      <c r="M28">
        <v>60</v>
      </c>
      <c r="N28">
        <v>1</v>
      </c>
      <c r="O28">
        <f t="shared" si="2"/>
        <v>9.2166666666666668</v>
      </c>
      <c r="Q28">
        <v>341</v>
      </c>
      <c r="R28">
        <v>0</v>
      </c>
      <c r="S28">
        <v>0</v>
      </c>
      <c r="T28">
        <v>-20</v>
      </c>
      <c r="U28">
        <f t="shared" si="3"/>
        <v>321</v>
      </c>
      <c r="V28">
        <v>0</v>
      </c>
      <c r="W28">
        <f t="shared" si="4"/>
        <v>321</v>
      </c>
      <c r="X28">
        <v>11</v>
      </c>
      <c r="Y28">
        <v>2</v>
      </c>
      <c r="Z28">
        <f t="shared" si="5"/>
        <v>29.181818181818183</v>
      </c>
      <c r="AB28">
        <v>319</v>
      </c>
      <c r="AC28">
        <v>0</v>
      </c>
      <c r="AD28">
        <v>0</v>
      </c>
      <c r="AE28">
        <v>-7</v>
      </c>
      <c r="AF28">
        <f t="shared" si="6"/>
        <v>312</v>
      </c>
      <c r="AG28">
        <v>1200</v>
      </c>
      <c r="AH28">
        <f t="shared" si="7"/>
        <v>1512</v>
      </c>
      <c r="AI28">
        <v>40</v>
      </c>
      <c r="AJ28">
        <f t="shared" si="8"/>
        <v>6</v>
      </c>
      <c r="AK28">
        <f t="shared" si="25"/>
        <v>37.799999999999997</v>
      </c>
      <c r="AM28">
        <v>783</v>
      </c>
      <c r="AN28">
        <v>0</v>
      </c>
      <c r="AO28">
        <v>0</v>
      </c>
      <c r="AP28">
        <f t="shared" si="9"/>
        <v>783</v>
      </c>
      <c r="AQ28">
        <v>0</v>
      </c>
      <c r="AR28">
        <f t="shared" si="10"/>
        <v>783</v>
      </c>
      <c r="AS28">
        <v>11</v>
      </c>
      <c r="AT28">
        <f t="shared" si="11"/>
        <v>6</v>
      </c>
      <c r="AU28">
        <f t="shared" si="12"/>
        <v>71.181818181818187</v>
      </c>
      <c r="AW28">
        <v>947</v>
      </c>
      <c r="AX28">
        <v>0</v>
      </c>
      <c r="AY28">
        <v>-50</v>
      </c>
      <c r="AZ28">
        <f t="shared" si="13"/>
        <v>897</v>
      </c>
      <c r="BA28">
        <v>0</v>
      </c>
      <c r="BB28">
        <f t="shared" si="14"/>
        <v>897</v>
      </c>
      <c r="BC28">
        <v>32</v>
      </c>
      <c r="BD28">
        <f t="shared" si="15"/>
        <v>7</v>
      </c>
      <c r="BE28">
        <f t="shared" si="16"/>
        <v>28.03125</v>
      </c>
      <c r="BG28">
        <v>549</v>
      </c>
      <c r="BH28">
        <v>0</v>
      </c>
      <c r="BI28">
        <v>0</v>
      </c>
      <c r="BJ28">
        <f t="shared" si="17"/>
        <v>549</v>
      </c>
      <c r="BK28">
        <v>0</v>
      </c>
      <c r="BL28">
        <f t="shared" si="18"/>
        <v>549</v>
      </c>
      <c r="BM28">
        <v>13</v>
      </c>
      <c r="BN28">
        <f t="shared" si="19"/>
        <v>5</v>
      </c>
      <c r="BO28">
        <f t="shared" si="20"/>
        <v>42.230769230769234</v>
      </c>
      <c r="BQ28">
        <v>1052</v>
      </c>
      <c r="BR28">
        <v>0</v>
      </c>
      <c r="BS28">
        <v>-5</v>
      </c>
      <c r="BT28">
        <f t="shared" si="21"/>
        <v>1047</v>
      </c>
      <c r="BU28">
        <v>600</v>
      </c>
      <c r="BV28">
        <f t="shared" si="22"/>
        <v>1647</v>
      </c>
      <c r="BW28">
        <v>17</v>
      </c>
      <c r="BX28">
        <f t="shared" si="23"/>
        <v>5</v>
      </c>
      <c r="BY28">
        <f t="shared" si="24"/>
        <v>96.882352941176464</v>
      </c>
      <c r="CA28">
        <v>13200</v>
      </c>
    </row>
    <row r="29" spans="1:79" ht="17.25" customHeight="1" x14ac:dyDescent="0.3">
      <c r="A29" s="2">
        <v>44536</v>
      </c>
      <c r="B29" t="s">
        <v>78</v>
      </c>
      <c r="C29" t="s">
        <v>79</v>
      </c>
      <c r="D29" t="s">
        <v>27</v>
      </c>
      <c r="E29" s="1" t="s">
        <v>4</v>
      </c>
      <c r="F29">
        <v>838</v>
      </c>
      <c r="G29">
        <v>0</v>
      </c>
      <c r="H29">
        <v>0</v>
      </c>
      <c r="I29">
        <v>0</v>
      </c>
      <c r="J29">
        <f t="shared" si="0"/>
        <v>838</v>
      </c>
      <c r="K29">
        <v>0</v>
      </c>
      <c r="L29">
        <f t="shared" si="1"/>
        <v>838</v>
      </c>
      <c r="M29">
        <v>27</v>
      </c>
      <c r="N29">
        <v>1</v>
      </c>
      <c r="O29">
        <f t="shared" si="2"/>
        <v>31.037037037037038</v>
      </c>
      <c r="Q29">
        <v>577</v>
      </c>
      <c r="R29">
        <v>0</v>
      </c>
      <c r="S29">
        <v>0</v>
      </c>
      <c r="T29">
        <v>-10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B29">
        <v>2909</v>
      </c>
      <c r="AC29">
        <v>0</v>
      </c>
      <c r="AD29">
        <v>0</v>
      </c>
      <c r="AE29">
        <v>0</v>
      </c>
      <c r="AF29">
        <f t="shared" si="6"/>
        <v>2909</v>
      </c>
      <c r="AG29">
        <v>0</v>
      </c>
      <c r="AH29">
        <f t="shared" si="7"/>
        <v>2909</v>
      </c>
      <c r="AI29">
        <v>52</v>
      </c>
      <c r="AJ29">
        <f t="shared" si="8"/>
        <v>6</v>
      </c>
      <c r="AK29">
        <f t="shared" si="25"/>
        <v>55.942307692307693</v>
      </c>
      <c r="AM29">
        <v>1052</v>
      </c>
      <c r="AN29">
        <v>0</v>
      </c>
      <c r="AO29">
        <v>-50</v>
      </c>
      <c r="AP29">
        <f t="shared" si="9"/>
        <v>1002</v>
      </c>
      <c r="AQ29">
        <v>0</v>
      </c>
      <c r="AR29">
        <f t="shared" si="10"/>
        <v>1002</v>
      </c>
      <c r="AS29">
        <v>11</v>
      </c>
      <c r="AT29">
        <f t="shared" si="11"/>
        <v>6</v>
      </c>
      <c r="AU29">
        <f t="shared" si="12"/>
        <v>91.090909090909093</v>
      </c>
      <c r="AW29">
        <v>1563</v>
      </c>
      <c r="AX29">
        <v>0</v>
      </c>
      <c r="AY29">
        <v>0</v>
      </c>
      <c r="AZ29">
        <f t="shared" si="13"/>
        <v>1563</v>
      </c>
      <c r="BA29">
        <v>0</v>
      </c>
      <c r="BB29">
        <f t="shared" si="14"/>
        <v>1563</v>
      </c>
      <c r="BC29">
        <v>38</v>
      </c>
      <c r="BD29">
        <f t="shared" si="15"/>
        <v>7</v>
      </c>
      <c r="BE29">
        <f t="shared" si="16"/>
        <v>41.131578947368418</v>
      </c>
      <c r="BG29">
        <v>755</v>
      </c>
      <c r="BH29">
        <v>0</v>
      </c>
      <c r="BI29">
        <v>0</v>
      </c>
      <c r="BJ29">
        <f t="shared" si="17"/>
        <v>755</v>
      </c>
      <c r="BK29">
        <v>0</v>
      </c>
      <c r="BL29">
        <f t="shared" si="18"/>
        <v>755</v>
      </c>
      <c r="BM29">
        <v>16</v>
      </c>
      <c r="BN29">
        <f t="shared" si="19"/>
        <v>5</v>
      </c>
      <c r="BO29">
        <f t="shared" si="20"/>
        <v>47.1875</v>
      </c>
      <c r="BQ29">
        <v>886</v>
      </c>
      <c r="BR29">
        <v>0</v>
      </c>
      <c r="BS29">
        <v>0</v>
      </c>
      <c r="BT29">
        <f t="shared" si="21"/>
        <v>886</v>
      </c>
      <c r="BU29">
        <v>600</v>
      </c>
      <c r="BV29">
        <f t="shared" si="22"/>
        <v>1486</v>
      </c>
      <c r="BW29">
        <v>5</v>
      </c>
      <c r="BX29">
        <f t="shared" si="23"/>
        <v>5</v>
      </c>
      <c r="BY29">
        <f t="shared" si="24"/>
        <v>297.2</v>
      </c>
      <c r="CA29">
        <v>3600</v>
      </c>
    </row>
    <row r="30" spans="1:79" ht="17.25" customHeight="1" x14ac:dyDescent="0.3">
      <c r="A30" s="2">
        <v>44536</v>
      </c>
      <c r="B30" t="s">
        <v>80</v>
      </c>
      <c r="C30" t="s">
        <v>81</v>
      </c>
      <c r="D30" t="s">
        <v>27</v>
      </c>
      <c r="E30" s="1" t="s">
        <v>4</v>
      </c>
      <c r="F30">
        <v>736</v>
      </c>
      <c r="G30">
        <v>2</v>
      </c>
      <c r="H30">
        <v>0</v>
      </c>
      <c r="I30">
        <v>-15</v>
      </c>
      <c r="J30">
        <f t="shared" si="0"/>
        <v>723</v>
      </c>
      <c r="K30">
        <v>0</v>
      </c>
      <c r="L30">
        <f t="shared" si="1"/>
        <v>723</v>
      </c>
      <c r="M30">
        <v>30</v>
      </c>
      <c r="N30">
        <v>1</v>
      </c>
      <c r="O30">
        <f t="shared" si="2"/>
        <v>24.1</v>
      </c>
      <c r="Q30">
        <v>435</v>
      </c>
      <c r="R30">
        <v>0</v>
      </c>
      <c r="S30">
        <v>0</v>
      </c>
      <c r="T30">
        <v>-10</v>
      </c>
      <c r="U30">
        <f t="shared" si="3"/>
        <v>425</v>
      </c>
      <c r="V30">
        <v>0</v>
      </c>
      <c r="W30">
        <f t="shared" si="4"/>
        <v>425</v>
      </c>
      <c r="X30">
        <v>7</v>
      </c>
      <c r="Y30">
        <v>2</v>
      </c>
      <c r="Z30">
        <f t="shared" si="5"/>
        <v>60.714285714285715</v>
      </c>
      <c r="AB30">
        <v>2701</v>
      </c>
      <c r="AC30">
        <v>0</v>
      </c>
      <c r="AD30">
        <v>0</v>
      </c>
      <c r="AE30">
        <v>-10</v>
      </c>
      <c r="AF30">
        <f t="shared" si="6"/>
        <v>2691</v>
      </c>
      <c r="AG30">
        <v>1500</v>
      </c>
      <c r="AH30">
        <f t="shared" si="7"/>
        <v>4191</v>
      </c>
      <c r="AI30">
        <v>99</v>
      </c>
      <c r="AJ30">
        <f t="shared" si="8"/>
        <v>6</v>
      </c>
      <c r="AK30">
        <f t="shared" si="25"/>
        <v>42.333333333333336</v>
      </c>
      <c r="AM30">
        <v>2161</v>
      </c>
      <c r="AN30">
        <v>0</v>
      </c>
      <c r="AO30">
        <v>-10</v>
      </c>
      <c r="AP30">
        <f t="shared" si="9"/>
        <v>2151</v>
      </c>
      <c r="AQ30">
        <v>0</v>
      </c>
      <c r="AR30">
        <f t="shared" si="10"/>
        <v>2151</v>
      </c>
      <c r="AS30">
        <v>40</v>
      </c>
      <c r="AT30">
        <f t="shared" si="11"/>
        <v>6</v>
      </c>
      <c r="AU30">
        <f t="shared" si="12"/>
        <v>53.774999999999999</v>
      </c>
      <c r="AW30">
        <v>1960</v>
      </c>
      <c r="AX30">
        <v>0</v>
      </c>
      <c r="AY30">
        <v>-35</v>
      </c>
      <c r="AZ30">
        <f t="shared" si="13"/>
        <v>1925</v>
      </c>
      <c r="BA30">
        <v>0</v>
      </c>
      <c r="BB30">
        <f t="shared" si="14"/>
        <v>1925</v>
      </c>
      <c r="BC30">
        <v>77</v>
      </c>
      <c r="BD30">
        <f t="shared" si="15"/>
        <v>7</v>
      </c>
      <c r="BE30">
        <f t="shared" si="16"/>
        <v>25</v>
      </c>
      <c r="BG30">
        <v>1091</v>
      </c>
      <c r="BH30">
        <v>40</v>
      </c>
      <c r="BI30">
        <v>-40</v>
      </c>
      <c r="BJ30">
        <f t="shared" si="17"/>
        <v>1091</v>
      </c>
      <c r="BK30">
        <v>0</v>
      </c>
      <c r="BL30">
        <f t="shared" si="18"/>
        <v>1091</v>
      </c>
      <c r="BM30">
        <v>29</v>
      </c>
      <c r="BN30">
        <f t="shared" si="19"/>
        <v>5</v>
      </c>
      <c r="BO30">
        <f t="shared" si="20"/>
        <v>37.620689655172413</v>
      </c>
      <c r="BQ30">
        <v>1241</v>
      </c>
      <c r="BR30">
        <v>0</v>
      </c>
      <c r="BS30">
        <v>-15</v>
      </c>
      <c r="BT30">
        <f t="shared" si="21"/>
        <v>1226</v>
      </c>
      <c r="BU30">
        <v>600</v>
      </c>
      <c r="BV30">
        <f t="shared" si="22"/>
        <v>1826</v>
      </c>
      <c r="BW30">
        <v>14</v>
      </c>
      <c r="BX30">
        <f t="shared" si="23"/>
        <v>5</v>
      </c>
      <c r="BY30">
        <f t="shared" si="24"/>
        <v>130.42857142857142</v>
      </c>
      <c r="CA30">
        <v>4188</v>
      </c>
    </row>
    <row r="31" spans="1:79" ht="17.25" customHeight="1" x14ac:dyDescent="0.3">
      <c r="A31" s="2">
        <v>44536</v>
      </c>
      <c r="B31" t="s">
        <v>82</v>
      </c>
      <c r="C31" t="s">
        <v>83</v>
      </c>
      <c r="D31" t="s">
        <v>27</v>
      </c>
      <c r="E31" s="1" t="s">
        <v>4</v>
      </c>
      <c r="F31">
        <v>5</v>
      </c>
      <c r="G31">
        <v>0</v>
      </c>
      <c r="H31">
        <v>0</v>
      </c>
      <c r="I31">
        <v>0</v>
      </c>
      <c r="J31">
        <f t="shared" si="0"/>
        <v>5</v>
      </c>
      <c r="K31">
        <v>0</v>
      </c>
      <c r="L31">
        <f t="shared" si="1"/>
        <v>5</v>
      </c>
      <c r="M31">
        <v>41</v>
      </c>
      <c r="N31">
        <v>1</v>
      </c>
      <c r="O31">
        <f t="shared" si="2"/>
        <v>0.12195121951219512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608</v>
      </c>
      <c r="AC31">
        <v>0</v>
      </c>
      <c r="AD31">
        <v>0</v>
      </c>
      <c r="AE31">
        <v>-13</v>
      </c>
      <c r="AF31">
        <f t="shared" si="6"/>
        <v>595</v>
      </c>
      <c r="AG31">
        <v>0</v>
      </c>
      <c r="AH31">
        <f t="shared" si="7"/>
        <v>595</v>
      </c>
      <c r="AI31">
        <v>52</v>
      </c>
      <c r="AJ31">
        <f t="shared" si="8"/>
        <v>6</v>
      </c>
      <c r="AK31">
        <f t="shared" si="25"/>
        <v>11.442307692307692</v>
      </c>
      <c r="AM31">
        <v>161</v>
      </c>
      <c r="AN31">
        <v>0</v>
      </c>
      <c r="AO31">
        <v>0</v>
      </c>
      <c r="AP31">
        <f t="shared" si="9"/>
        <v>161</v>
      </c>
      <c r="AQ31">
        <v>0</v>
      </c>
      <c r="AR31">
        <f t="shared" si="10"/>
        <v>161</v>
      </c>
      <c r="AS31">
        <v>24</v>
      </c>
      <c r="AT31">
        <f t="shared" si="11"/>
        <v>6</v>
      </c>
      <c r="AU31">
        <f t="shared" si="12"/>
        <v>6.708333333333333</v>
      </c>
      <c r="AW31">
        <v>86</v>
      </c>
      <c r="AX31">
        <v>0</v>
      </c>
      <c r="AY31">
        <v>-6</v>
      </c>
      <c r="AZ31">
        <f t="shared" si="13"/>
        <v>80</v>
      </c>
      <c r="BA31">
        <v>0</v>
      </c>
      <c r="BB31">
        <f t="shared" si="14"/>
        <v>80</v>
      </c>
      <c r="BC31">
        <v>32</v>
      </c>
      <c r="BD31">
        <f t="shared" si="15"/>
        <v>7</v>
      </c>
      <c r="BE31">
        <f t="shared" si="16"/>
        <v>2.5</v>
      </c>
      <c r="BG31">
        <v>141</v>
      </c>
      <c r="BH31">
        <v>0</v>
      </c>
      <c r="BI31">
        <v>-13</v>
      </c>
      <c r="BJ31">
        <f t="shared" si="17"/>
        <v>128</v>
      </c>
      <c r="BK31">
        <v>0</v>
      </c>
      <c r="BL31">
        <f t="shared" si="18"/>
        <v>128</v>
      </c>
      <c r="BM31">
        <v>15</v>
      </c>
      <c r="BN31">
        <f t="shared" si="19"/>
        <v>5</v>
      </c>
      <c r="BO31">
        <f t="shared" si="20"/>
        <v>8.5333333333333332</v>
      </c>
      <c r="BQ31">
        <v>169</v>
      </c>
      <c r="BR31">
        <v>0</v>
      </c>
      <c r="BS31">
        <v>0</v>
      </c>
      <c r="BT31">
        <f t="shared" si="21"/>
        <v>169</v>
      </c>
      <c r="BU31">
        <v>0</v>
      </c>
      <c r="BV31">
        <f t="shared" si="22"/>
        <v>169</v>
      </c>
      <c r="BW31">
        <v>11</v>
      </c>
      <c r="BX31">
        <f t="shared" si="23"/>
        <v>5</v>
      </c>
      <c r="BY31">
        <f t="shared" si="24"/>
        <v>15.363636363636363</v>
      </c>
      <c r="CA31">
        <v>0</v>
      </c>
    </row>
    <row r="32" spans="1:79" ht="17.25" customHeight="1" x14ac:dyDescent="0.3">
      <c r="A32" s="2">
        <v>44536</v>
      </c>
      <c r="B32" t="s">
        <v>84</v>
      </c>
      <c r="C32" t="s">
        <v>85</v>
      </c>
      <c r="D32" t="s">
        <v>27</v>
      </c>
      <c r="E32" s="1" t="s">
        <v>4</v>
      </c>
      <c r="F32">
        <v>1024</v>
      </c>
      <c r="G32">
        <v>0</v>
      </c>
      <c r="H32">
        <v>0</v>
      </c>
      <c r="I32">
        <v>-65</v>
      </c>
      <c r="J32">
        <f t="shared" si="0"/>
        <v>959</v>
      </c>
      <c r="K32">
        <v>0</v>
      </c>
      <c r="L32">
        <f t="shared" si="1"/>
        <v>959</v>
      </c>
      <c r="M32">
        <v>168</v>
      </c>
      <c r="N32">
        <v>1</v>
      </c>
      <c r="O32">
        <f t="shared" si="2"/>
        <v>5.708333333333333</v>
      </c>
      <c r="Q32">
        <v>99</v>
      </c>
      <c r="R32">
        <v>0</v>
      </c>
      <c r="S32">
        <v>0</v>
      </c>
      <c r="T32">
        <v>0</v>
      </c>
      <c r="U32">
        <f t="shared" si="3"/>
        <v>99</v>
      </c>
      <c r="V32">
        <v>900</v>
      </c>
      <c r="W32">
        <f t="shared" si="4"/>
        <v>999</v>
      </c>
      <c r="X32">
        <v>33</v>
      </c>
      <c r="Y32">
        <v>2</v>
      </c>
      <c r="Z32">
        <f t="shared" si="5"/>
        <v>30.272727272727273</v>
      </c>
      <c r="AB32">
        <v>10788</v>
      </c>
      <c r="AC32">
        <v>0</v>
      </c>
      <c r="AD32">
        <v>0</v>
      </c>
      <c r="AE32">
        <v>-88</v>
      </c>
      <c r="AF32">
        <f t="shared" si="6"/>
        <v>10700</v>
      </c>
      <c r="AG32">
        <v>0</v>
      </c>
      <c r="AH32">
        <f t="shared" si="7"/>
        <v>10700</v>
      </c>
      <c r="AI32">
        <v>308</v>
      </c>
      <c r="AJ32">
        <f t="shared" si="8"/>
        <v>6</v>
      </c>
      <c r="AK32">
        <f t="shared" si="25"/>
        <v>34.740259740259738</v>
      </c>
      <c r="AM32">
        <v>2657</v>
      </c>
      <c r="AN32">
        <v>345</v>
      </c>
      <c r="AO32">
        <v>-21</v>
      </c>
      <c r="AP32">
        <f t="shared" si="9"/>
        <v>2981</v>
      </c>
      <c r="AQ32">
        <v>0</v>
      </c>
      <c r="AR32">
        <f t="shared" si="10"/>
        <v>2981</v>
      </c>
      <c r="AS32">
        <v>60</v>
      </c>
      <c r="AT32">
        <f t="shared" si="11"/>
        <v>6</v>
      </c>
      <c r="AU32">
        <f t="shared" si="12"/>
        <v>49.68333333333333</v>
      </c>
      <c r="AW32">
        <v>1804</v>
      </c>
      <c r="AX32">
        <v>0</v>
      </c>
      <c r="AY32">
        <v>-195</v>
      </c>
      <c r="AZ32">
        <f t="shared" si="13"/>
        <v>1609</v>
      </c>
      <c r="BA32">
        <v>600</v>
      </c>
      <c r="BB32">
        <f t="shared" si="14"/>
        <v>2209</v>
      </c>
      <c r="BC32">
        <v>86</v>
      </c>
      <c r="BD32">
        <f t="shared" si="15"/>
        <v>7</v>
      </c>
      <c r="BE32">
        <f t="shared" si="16"/>
        <v>25.686046511627907</v>
      </c>
      <c r="BG32">
        <v>1437</v>
      </c>
      <c r="BH32">
        <v>0</v>
      </c>
      <c r="BI32">
        <v>0</v>
      </c>
      <c r="BJ32">
        <f t="shared" si="17"/>
        <v>1437</v>
      </c>
      <c r="BK32">
        <v>0</v>
      </c>
      <c r="BL32">
        <f t="shared" si="18"/>
        <v>1437</v>
      </c>
      <c r="BM32">
        <v>62</v>
      </c>
      <c r="BN32">
        <f t="shared" si="19"/>
        <v>5</v>
      </c>
      <c r="BO32">
        <f t="shared" si="20"/>
        <v>23.177419354838708</v>
      </c>
      <c r="BQ32">
        <v>1482</v>
      </c>
      <c r="BR32">
        <v>0</v>
      </c>
      <c r="BS32">
        <v>-70</v>
      </c>
      <c r="BT32">
        <f t="shared" si="21"/>
        <v>1412</v>
      </c>
      <c r="BU32">
        <v>600</v>
      </c>
      <c r="BV32">
        <f t="shared" si="22"/>
        <v>2012</v>
      </c>
      <c r="BW32">
        <v>45</v>
      </c>
      <c r="BX32">
        <f t="shared" si="23"/>
        <v>5</v>
      </c>
      <c r="BY32">
        <f t="shared" si="24"/>
        <v>44.711111111111109</v>
      </c>
      <c r="CA32">
        <v>24982</v>
      </c>
    </row>
    <row r="33" spans="1:79" ht="17.25" customHeight="1" x14ac:dyDescent="0.3">
      <c r="A33" s="2">
        <v>44536</v>
      </c>
      <c r="B33" t="s">
        <v>86</v>
      </c>
      <c r="C33" t="s">
        <v>87</v>
      </c>
      <c r="D33" t="s">
        <v>27</v>
      </c>
      <c r="E33" s="1" t="s">
        <v>4</v>
      </c>
      <c r="F33">
        <v>281</v>
      </c>
      <c r="G33">
        <v>2477</v>
      </c>
      <c r="H33">
        <v>0</v>
      </c>
      <c r="I33">
        <v>-200</v>
      </c>
      <c r="J33">
        <f t="shared" si="0"/>
        <v>2558</v>
      </c>
      <c r="K33">
        <v>0</v>
      </c>
      <c r="L33">
        <f t="shared" si="1"/>
        <v>2558</v>
      </c>
      <c r="M33">
        <v>183</v>
      </c>
      <c r="N33">
        <v>1</v>
      </c>
      <c r="O33">
        <f t="shared" si="2"/>
        <v>13.978142076502733</v>
      </c>
      <c r="Q33">
        <v>804</v>
      </c>
      <c r="R33">
        <v>1482</v>
      </c>
      <c r="S33">
        <v>0</v>
      </c>
      <c r="T33">
        <v>0</v>
      </c>
      <c r="U33">
        <f t="shared" si="3"/>
        <v>2286</v>
      </c>
      <c r="V33">
        <v>0</v>
      </c>
      <c r="W33">
        <f t="shared" si="4"/>
        <v>2286</v>
      </c>
      <c r="X33">
        <v>32</v>
      </c>
      <c r="Y33">
        <v>2</v>
      </c>
      <c r="Z33">
        <f t="shared" si="5"/>
        <v>71.4375</v>
      </c>
      <c r="AB33">
        <v>8902</v>
      </c>
      <c r="AC33">
        <v>0</v>
      </c>
      <c r="AD33">
        <v>0</v>
      </c>
      <c r="AE33">
        <v>-80</v>
      </c>
      <c r="AF33">
        <f t="shared" si="6"/>
        <v>8822</v>
      </c>
      <c r="AG33">
        <v>7120</v>
      </c>
      <c r="AH33">
        <f t="shared" si="7"/>
        <v>15942</v>
      </c>
      <c r="AI33">
        <v>230</v>
      </c>
      <c r="AJ33">
        <f t="shared" si="8"/>
        <v>6</v>
      </c>
      <c r="AK33">
        <f t="shared" si="25"/>
        <v>69.313043478260866</v>
      </c>
      <c r="AM33">
        <v>1476</v>
      </c>
      <c r="AN33">
        <v>847</v>
      </c>
      <c r="AO33">
        <v>-100</v>
      </c>
      <c r="AP33">
        <f t="shared" si="9"/>
        <v>2223</v>
      </c>
      <c r="AQ33">
        <v>0</v>
      </c>
      <c r="AR33">
        <f t="shared" si="10"/>
        <v>2223</v>
      </c>
      <c r="AS33">
        <v>39</v>
      </c>
      <c r="AT33">
        <f t="shared" si="11"/>
        <v>6</v>
      </c>
      <c r="AU33">
        <f t="shared" si="12"/>
        <v>57</v>
      </c>
      <c r="AW33">
        <v>468</v>
      </c>
      <c r="AX33">
        <v>2129</v>
      </c>
      <c r="AY33">
        <v>0</v>
      </c>
      <c r="AZ33">
        <f t="shared" si="13"/>
        <v>2597</v>
      </c>
      <c r="BA33">
        <v>0</v>
      </c>
      <c r="BB33">
        <f t="shared" si="14"/>
        <v>2597</v>
      </c>
      <c r="BC33">
        <v>50</v>
      </c>
      <c r="BD33">
        <f t="shared" si="15"/>
        <v>7</v>
      </c>
      <c r="BE33">
        <f t="shared" si="16"/>
        <v>51.94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761</v>
      </c>
      <c r="BR33">
        <v>2198</v>
      </c>
      <c r="BS33">
        <v>0</v>
      </c>
      <c r="BT33">
        <f t="shared" si="21"/>
        <v>2959</v>
      </c>
      <c r="BU33">
        <v>1920</v>
      </c>
      <c r="BV33">
        <f t="shared" si="22"/>
        <v>4879</v>
      </c>
      <c r="BW33">
        <v>72</v>
      </c>
      <c r="BX33">
        <f t="shared" si="23"/>
        <v>5</v>
      </c>
      <c r="BY33">
        <f t="shared" si="24"/>
        <v>67.763888888888886</v>
      </c>
      <c r="CA33">
        <v>54040</v>
      </c>
    </row>
    <row r="34" spans="1:79" ht="17.25" customHeight="1" x14ac:dyDescent="0.3">
      <c r="A34" s="2">
        <v>44536</v>
      </c>
      <c r="B34" t="s">
        <v>88</v>
      </c>
      <c r="C34" t="s">
        <v>89</v>
      </c>
      <c r="D34" t="s">
        <v>27</v>
      </c>
      <c r="E34" s="1" t="s">
        <v>4</v>
      </c>
      <c r="F34">
        <v>1549</v>
      </c>
      <c r="G34">
        <v>1945</v>
      </c>
      <c r="H34">
        <v>0</v>
      </c>
      <c r="I34">
        <v>-320</v>
      </c>
      <c r="J34">
        <f t="shared" si="0"/>
        <v>3174</v>
      </c>
      <c r="K34">
        <v>0</v>
      </c>
      <c r="L34">
        <f t="shared" si="1"/>
        <v>3174</v>
      </c>
      <c r="M34">
        <v>160</v>
      </c>
      <c r="N34">
        <v>1</v>
      </c>
      <c r="O34">
        <f t="shared" si="2"/>
        <v>19.837499999999999</v>
      </c>
      <c r="Q34">
        <v>137</v>
      </c>
      <c r="R34">
        <v>1400</v>
      </c>
      <c r="S34">
        <v>0</v>
      </c>
      <c r="T34">
        <v>-1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4449</v>
      </c>
      <c r="AC34">
        <v>0</v>
      </c>
      <c r="AD34">
        <v>0</v>
      </c>
      <c r="AE34">
        <v>-5</v>
      </c>
      <c r="AF34">
        <f t="shared" si="6"/>
        <v>4444</v>
      </c>
      <c r="AG34">
        <v>0</v>
      </c>
      <c r="AH34">
        <f t="shared" ref="AH34:AH65" si="26">SUM(AF34:AG34)</f>
        <v>4444</v>
      </c>
      <c r="AI34">
        <v>19</v>
      </c>
      <c r="AJ34">
        <f t="shared" si="8"/>
        <v>6</v>
      </c>
      <c r="AK34">
        <f t="shared" si="25"/>
        <v>233.89473684210526</v>
      </c>
      <c r="AM34">
        <v>1320</v>
      </c>
      <c r="AN34">
        <v>431</v>
      </c>
      <c r="AO34">
        <v>-230</v>
      </c>
      <c r="AP34">
        <f t="shared" si="9"/>
        <v>1521</v>
      </c>
      <c r="AQ34">
        <v>0</v>
      </c>
      <c r="AR34">
        <f t="shared" si="10"/>
        <v>1521</v>
      </c>
      <c r="AS34">
        <v>23</v>
      </c>
      <c r="AT34">
        <f t="shared" si="11"/>
        <v>6</v>
      </c>
      <c r="AU34">
        <f t="shared" si="12"/>
        <v>66.130434782608702</v>
      </c>
      <c r="AW34">
        <v>7</v>
      </c>
      <c r="AX34">
        <v>550</v>
      </c>
      <c r="AY34">
        <v>-7</v>
      </c>
      <c r="AZ34">
        <f t="shared" si="13"/>
        <v>550</v>
      </c>
      <c r="BA34">
        <v>0</v>
      </c>
      <c r="BB34">
        <f t="shared" si="14"/>
        <v>550</v>
      </c>
      <c r="BC34">
        <v>13</v>
      </c>
      <c r="BD34">
        <f t="shared" si="15"/>
        <v>7</v>
      </c>
      <c r="BE34">
        <f t="shared" si="16"/>
        <v>42.307692307692307</v>
      </c>
      <c r="BG34">
        <v>78</v>
      </c>
      <c r="BH34">
        <v>2370</v>
      </c>
      <c r="BI34">
        <v>0</v>
      </c>
      <c r="BJ34">
        <f t="shared" si="17"/>
        <v>2448</v>
      </c>
      <c r="BK34">
        <v>0</v>
      </c>
      <c r="BL34">
        <f t="shared" si="18"/>
        <v>2448</v>
      </c>
      <c r="BM34">
        <v>45</v>
      </c>
      <c r="BN34">
        <f t="shared" si="19"/>
        <v>5</v>
      </c>
      <c r="BO34">
        <f t="shared" si="20"/>
        <v>54.4</v>
      </c>
      <c r="BQ34">
        <v>135</v>
      </c>
      <c r="BR34">
        <v>1761</v>
      </c>
      <c r="BS34">
        <v>-20</v>
      </c>
      <c r="BT34">
        <f t="shared" si="21"/>
        <v>1876</v>
      </c>
      <c r="BU34">
        <v>3000</v>
      </c>
      <c r="BV34">
        <f t="shared" si="22"/>
        <v>4876</v>
      </c>
      <c r="BW34">
        <v>60</v>
      </c>
      <c r="BX34">
        <f t="shared" si="23"/>
        <v>5</v>
      </c>
      <c r="BY34">
        <f t="shared" si="24"/>
        <v>81.266666666666666</v>
      </c>
      <c r="CA34">
        <v>9726</v>
      </c>
    </row>
    <row r="35" spans="1:79" ht="17.25" customHeight="1" x14ac:dyDescent="0.3">
      <c r="A35" s="2">
        <v>44536</v>
      </c>
      <c r="B35" t="s">
        <v>90</v>
      </c>
      <c r="C35" t="s">
        <v>91</v>
      </c>
      <c r="D35" t="s">
        <v>27</v>
      </c>
      <c r="E35" s="1" t="s">
        <v>4</v>
      </c>
      <c r="F35">
        <v>462</v>
      </c>
      <c r="G35">
        <v>0</v>
      </c>
      <c r="H35">
        <v>0</v>
      </c>
      <c r="I35">
        <v>-14</v>
      </c>
      <c r="J35">
        <f t="shared" si="0"/>
        <v>448</v>
      </c>
      <c r="K35">
        <v>0</v>
      </c>
      <c r="L35">
        <f t="shared" si="1"/>
        <v>448</v>
      </c>
      <c r="M35">
        <v>43</v>
      </c>
      <c r="N35">
        <v>1</v>
      </c>
      <c r="O35">
        <f t="shared" si="2"/>
        <v>10.418604651162791</v>
      </c>
      <c r="Q35">
        <v>628</v>
      </c>
      <c r="R35">
        <v>0</v>
      </c>
      <c r="S35">
        <v>0</v>
      </c>
      <c r="T35">
        <v>-10</v>
      </c>
      <c r="U35">
        <f t="shared" si="3"/>
        <v>618</v>
      </c>
      <c r="V35">
        <v>0</v>
      </c>
      <c r="W35">
        <f t="shared" si="4"/>
        <v>618</v>
      </c>
      <c r="X35">
        <v>16</v>
      </c>
      <c r="Y35">
        <v>2</v>
      </c>
      <c r="Z35">
        <f t="shared" si="5"/>
        <v>38.625</v>
      </c>
      <c r="AB35">
        <v>8153</v>
      </c>
      <c r="AC35">
        <v>0</v>
      </c>
      <c r="AD35">
        <v>0</v>
      </c>
      <c r="AE35">
        <v>-112</v>
      </c>
      <c r="AF35">
        <f t="shared" si="6"/>
        <v>8041</v>
      </c>
      <c r="AG35">
        <v>0</v>
      </c>
      <c r="AH35">
        <f t="shared" si="26"/>
        <v>8041</v>
      </c>
      <c r="AI35">
        <v>177</v>
      </c>
      <c r="AJ35">
        <f t="shared" si="8"/>
        <v>6</v>
      </c>
      <c r="AK35">
        <f t="shared" si="25"/>
        <v>45.429378531073446</v>
      </c>
      <c r="AM35">
        <v>2446</v>
      </c>
      <c r="AN35">
        <v>460</v>
      </c>
      <c r="AO35">
        <v>-42</v>
      </c>
      <c r="AP35">
        <f t="shared" si="9"/>
        <v>2864</v>
      </c>
      <c r="AQ35">
        <v>0</v>
      </c>
      <c r="AR35">
        <f t="shared" si="10"/>
        <v>2864</v>
      </c>
      <c r="AS35">
        <v>91</v>
      </c>
      <c r="AT35">
        <f t="shared" si="11"/>
        <v>6</v>
      </c>
      <c r="AU35">
        <f t="shared" si="12"/>
        <v>31.472527472527471</v>
      </c>
      <c r="AW35">
        <v>1449</v>
      </c>
      <c r="AX35">
        <v>0</v>
      </c>
      <c r="AY35">
        <v>-22</v>
      </c>
      <c r="AZ35">
        <f t="shared" si="13"/>
        <v>1427</v>
      </c>
      <c r="BA35">
        <v>1440</v>
      </c>
      <c r="BB35">
        <f t="shared" si="14"/>
        <v>2867</v>
      </c>
      <c r="BC35">
        <v>102</v>
      </c>
      <c r="BD35">
        <f t="shared" si="15"/>
        <v>7</v>
      </c>
      <c r="BE35">
        <f t="shared" si="16"/>
        <v>28.107843137254903</v>
      </c>
      <c r="BG35">
        <v>1322</v>
      </c>
      <c r="BH35">
        <v>2</v>
      </c>
      <c r="BI35">
        <v>-38</v>
      </c>
      <c r="BJ35">
        <f t="shared" si="17"/>
        <v>1286</v>
      </c>
      <c r="BK35">
        <v>0</v>
      </c>
      <c r="BL35">
        <f t="shared" si="18"/>
        <v>1286</v>
      </c>
      <c r="BM35">
        <v>52</v>
      </c>
      <c r="BN35">
        <f t="shared" si="19"/>
        <v>5</v>
      </c>
      <c r="BO35">
        <f t="shared" si="20"/>
        <v>24.73076923076923</v>
      </c>
      <c r="BQ35">
        <v>2778</v>
      </c>
      <c r="BR35">
        <v>0</v>
      </c>
      <c r="BS35">
        <v>-54</v>
      </c>
      <c r="BT35">
        <f t="shared" si="21"/>
        <v>2724</v>
      </c>
      <c r="BU35">
        <v>0</v>
      </c>
      <c r="BV35">
        <f t="shared" si="22"/>
        <v>2724</v>
      </c>
      <c r="BW35">
        <v>41</v>
      </c>
      <c r="BX35">
        <f t="shared" si="23"/>
        <v>5</v>
      </c>
      <c r="BY35">
        <f t="shared" si="24"/>
        <v>66.439024390243901</v>
      </c>
      <c r="CA35">
        <v>7900</v>
      </c>
    </row>
    <row r="36" spans="1:79" ht="17.25" customHeight="1" x14ac:dyDescent="0.3">
      <c r="A36" s="2">
        <v>44536</v>
      </c>
      <c r="B36" t="s">
        <v>92</v>
      </c>
      <c r="C36" t="s">
        <v>93</v>
      </c>
      <c r="D36" t="s">
        <v>27</v>
      </c>
      <c r="E36" s="1" t="s">
        <v>4</v>
      </c>
      <c r="F36">
        <v>270</v>
      </c>
      <c r="G36">
        <v>0</v>
      </c>
      <c r="H36">
        <v>0</v>
      </c>
      <c r="I36">
        <v>-12</v>
      </c>
      <c r="J36">
        <f t="shared" si="0"/>
        <v>258</v>
      </c>
      <c r="K36">
        <v>0</v>
      </c>
      <c r="L36">
        <f t="shared" si="1"/>
        <v>258</v>
      </c>
      <c r="M36">
        <v>32</v>
      </c>
      <c r="N36">
        <v>1</v>
      </c>
      <c r="O36">
        <f t="shared" si="2"/>
        <v>8.0625</v>
      </c>
      <c r="Q36">
        <v>443</v>
      </c>
      <c r="R36">
        <v>0</v>
      </c>
      <c r="S36">
        <v>0</v>
      </c>
      <c r="T36">
        <v>-10</v>
      </c>
      <c r="U36">
        <f t="shared" si="3"/>
        <v>433</v>
      </c>
      <c r="V36">
        <v>0</v>
      </c>
      <c r="W36">
        <f t="shared" si="4"/>
        <v>433</v>
      </c>
      <c r="X36">
        <v>10</v>
      </c>
      <c r="Y36">
        <v>2</v>
      </c>
      <c r="Z36">
        <f t="shared" si="5"/>
        <v>43.3</v>
      </c>
      <c r="AB36">
        <v>779</v>
      </c>
      <c r="AC36">
        <v>0</v>
      </c>
      <c r="AD36">
        <v>0</v>
      </c>
      <c r="AE36">
        <v>-60</v>
      </c>
      <c r="AF36">
        <f t="shared" si="6"/>
        <v>719</v>
      </c>
      <c r="AG36">
        <v>6720</v>
      </c>
      <c r="AH36">
        <f t="shared" si="26"/>
        <v>7439</v>
      </c>
      <c r="AI36">
        <v>153</v>
      </c>
      <c r="AJ36">
        <f t="shared" si="8"/>
        <v>6</v>
      </c>
      <c r="AK36">
        <f t="shared" si="25"/>
        <v>48.62091503267974</v>
      </c>
      <c r="AM36">
        <v>1355</v>
      </c>
      <c r="AN36">
        <v>241</v>
      </c>
      <c r="AO36">
        <v>-24</v>
      </c>
      <c r="AP36">
        <f t="shared" si="9"/>
        <v>1572</v>
      </c>
      <c r="AQ36">
        <v>480</v>
      </c>
      <c r="AR36">
        <f t="shared" si="10"/>
        <v>2052</v>
      </c>
      <c r="AS36">
        <v>59</v>
      </c>
      <c r="AT36">
        <f t="shared" si="11"/>
        <v>6</v>
      </c>
      <c r="AU36">
        <f t="shared" si="12"/>
        <v>34.779661016949156</v>
      </c>
      <c r="AW36">
        <v>1811</v>
      </c>
      <c r="AX36">
        <v>0</v>
      </c>
      <c r="AY36">
        <v>-12</v>
      </c>
      <c r="AZ36">
        <f t="shared" si="13"/>
        <v>1799</v>
      </c>
      <c r="BA36">
        <v>1440</v>
      </c>
      <c r="BB36">
        <f t="shared" si="14"/>
        <v>3239</v>
      </c>
      <c r="BC36">
        <v>89</v>
      </c>
      <c r="BD36">
        <f t="shared" si="15"/>
        <v>7</v>
      </c>
      <c r="BE36">
        <f t="shared" si="16"/>
        <v>36.393258426966291</v>
      </c>
      <c r="BG36">
        <v>474</v>
      </c>
      <c r="BH36">
        <v>2</v>
      </c>
      <c r="BI36">
        <v>-29</v>
      </c>
      <c r="BJ36">
        <f t="shared" si="17"/>
        <v>447</v>
      </c>
      <c r="BK36">
        <v>960</v>
      </c>
      <c r="BL36">
        <f t="shared" si="18"/>
        <v>1407</v>
      </c>
      <c r="BM36">
        <v>44</v>
      </c>
      <c r="BN36">
        <f t="shared" si="19"/>
        <v>5</v>
      </c>
      <c r="BO36">
        <f t="shared" si="20"/>
        <v>31.977272727272727</v>
      </c>
      <c r="BQ36">
        <v>280</v>
      </c>
      <c r="BR36">
        <v>0</v>
      </c>
      <c r="BS36">
        <v>-18</v>
      </c>
      <c r="BT36">
        <f t="shared" si="21"/>
        <v>262</v>
      </c>
      <c r="BU36">
        <v>1440</v>
      </c>
      <c r="BV36">
        <f t="shared" si="22"/>
        <v>1702</v>
      </c>
      <c r="BW36">
        <v>25</v>
      </c>
      <c r="BX36">
        <f t="shared" si="23"/>
        <v>5</v>
      </c>
      <c r="BY36">
        <f t="shared" si="24"/>
        <v>68.08</v>
      </c>
      <c r="CA36">
        <v>18811</v>
      </c>
    </row>
    <row r="37" spans="1:79" ht="17.25" customHeight="1" x14ac:dyDescent="0.3">
      <c r="A37" s="2">
        <v>44536</v>
      </c>
      <c r="B37" t="s">
        <v>94</v>
      </c>
      <c r="C37" t="s">
        <v>95</v>
      </c>
      <c r="D37" t="s">
        <v>27</v>
      </c>
      <c r="E37" s="1" t="s">
        <v>4</v>
      </c>
      <c r="F37">
        <v>1469</v>
      </c>
      <c r="G37">
        <v>0</v>
      </c>
      <c r="H37">
        <v>0</v>
      </c>
      <c r="I37">
        <v>-150</v>
      </c>
      <c r="J37">
        <f t="shared" si="0"/>
        <v>1319</v>
      </c>
      <c r="K37">
        <v>0</v>
      </c>
      <c r="L37">
        <f t="shared" si="1"/>
        <v>1319</v>
      </c>
      <c r="M37">
        <v>65</v>
      </c>
      <c r="N37">
        <v>1</v>
      </c>
      <c r="O37">
        <f t="shared" si="2"/>
        <v>20.292307692307691</v>
      </c>
      <c r="Q37">
        <v>1121</v>
      </c>
      <c r="R37">
        <v>0</v>
      </c>
      <c r="S37">
        <v>0</v>
      </c>
      <c r="T37">
        <v>0</v>
      </c>
      <c r="U37">
        <f t="shared" si="3"/>
        <v>1121</v>
      </c>
      <c r="V37">
        <v>0</v>
      </c>
      <c r="W37">
        <f t="shared" si="4"/>
        <v>1121</v>
      </c>
      <c r="X37">
        <v>21</v>
      </c>
      <c r="Y37">
        <v>2</v>
      </c>
      <c r="Z37">
        <f t="shared" si="5"/>
        <v>53.38095238095238</v>
      </c>
      <c r="AB37">
        <v>4276</v>
      </c>
      <c r="AC37">
        <v>0</v>
      </c>
      <c r="AD37">
        <v>0</v>
      </c>
      <c r="AE37">
        <v>-30</v>
      </c>
      <c r="AF37">
        <f t="shared" si="6"/>
        <v>4246</v>
      </c>
      <c r="AG37">
        <v>0</v>
      </c>
      <c r="AH37">
        <f t="shared" si="26"/>
        <v>4246</v>
      </c>
      <c r="AI37">
        <v>61</v>
      </c>
      <c r="AJ37">
        <f t="shared" si="8"/>
        <v>6</v>
      </c>
      <c r="AK37">
        <f t="shared" si="25"/>
        <v>69.606557377049185</v>
      </c>
      <c r="AM37">
        <v>4208</v>
      </c>
      <c r="AN37">
        <v>300</v>
      </c>
      <c r="AO37">
        <v>0</v>
      </c>
      <c r="AP37">
        <f t="shared" si="9"/>
        <v>4508</v>
      </c>
      <c r="AQ37">
        <v>0</v>
      </c>
      <c r="AR37">
        <f t="shared" si="10"/>
        <v>4508</v>
      </c>
      <c r="AS37">
        <v>24</v>
      </c>
      <c r="AT37">
        <f t="shared" si="11"/>
        <v>6</v>
      </c>
      <c r="AU37">
        <f t="shared" si="12"/>
        <v>187.83333333333334</v>
      </c>
      <c r="AW37">
        <v>735</v>
      </c>
      <c r="AX37">
        <v>0</v>
      </c>
      <c r="AY37">
        <v>-20</v>
      </c>
      <c r="AZ37">
        <f t="shared" si="13"/>
        <v>715</v>
      </c>
      <c r="BA37">
        <v>600</v>
      </c>
      <c r="BB37">
        <f t="shared" si="14"/>
        <v>1315</v>
      </c>
      <c r="BC37">
        <v>43</v>
      </c>
      <c r="BD37">
        <f t="shared" si="15"/>
        <v>7</v>
      </c>
      <c r="BE37">
        <f t="shared" si="16"/>
        <v>30.581395348837209</v>
      </c>
      <c r="BG37">
        <v>1877</v>
      </c>
      <c r="BH37">
        <v>0</v>
      </c>
      <c r="BI37">
        <v>-30</v>
      </c>
      <c r="BJ37">
        <f t="shared" si="17"/>
        <v>1847</v>
      </c>
      <c r="BK37">
        <v>0</v>
      </c>
      <c r="BL37">
        <f t="shared" si="18"/>
        <v>1847</v>
      </c>
      <c r="BM37">
        <v>37</v>
      </c>
      <c r="BN37">
        <f t="shared" si="19"/>
        <v>5</v>
      </c>
      <c r="BO37">
        <f t="shared" si="20"/>
        <v>49.918918918918919</v>
      </c>
      <c r="BQ37">
        <v>2932</v>
      </c>
      <c r="BR37">
        <v>0</v>
      </c>
      <c r="BS37">
        <v>-60</v>
      </c>
      <c r="BT37">
        <f t="shared" si="21"/>
        <v>2872</v>
      </c>
      <c r="BU37">
        <v>1200</v>
      </c>
      <c r="BV37">
        <f t="shared" si="22"/>
        <v>4072</v>
      </c>
      <c r="BW37">
        <v>30</v>
      </c>
      <c r="BX37">
        <f t="shared" si="23"/>
        <v>5</v>
      </c>
      <c r="BY37">
        <f t="shared" si="24"/>
        <v>135.73333333333332</v>
      </c>
      <c r="CA37">
        <v>27034</v>
      </c>
    </row>
    <row r="38" spans="1:79" ht="17.25" customHeight="1" x14ac:dyDescent="0.3">
      <c r="A38" s="2">
        <v>44536</v>
      </c>
      <c r="B38" t="s">
        <v>96</v>
      </c>
      <c r="C38" t="s">
        <v>97</v>
      </c>
      <c r="D38" t="s">
        <v>27</v>
      </c>
      <c r="E38" s="1" t="s">
        <v>4</v>
      </c>
      <c r="F38">
        <v>4856</v>
      </c>
      <c r="G38">
        <v>0</v>
      </c>
      <c r="H38">
        <v>0</v>
      </c>
      <c r="I38">
        <v>-1792</v>
      </c>
      <c r="J38">
        <f t="shared" si="0"/>
        <v>3064</v>
      </c>
      <c r="K38">
        <v>0</v>
      </c>
      <c r="L38">
        <f t="shared" si="1"/>
        <v>3064</v>
      </c>
      <c r="M38">
        <v>1882</v>
      </c>
      <c r="N38">
        <v>1</v>
      </c>
      <c r="O38">
        <f t="shared" si="2"/>
        <v>1.6280552603613176</v>
      </c>
      <c r="Q38">
        <v>3876</v>
      </c>
      <c r="R38">
        <v>0</v>
      </c>
      <c r="S38">
        <v>0</v>
      </c>
      <c r="T38">
        <v>-170</v>
      </c>
      <c r="U38">
        <f t="shared" si="3"/>
        <v>3706</v>
      </c>
      <c r="V38">
        <v>4800</v>
      </c>
      <c r="W38">
        <f t="shared" si="4"/>
        <v>8506</v>
      </c>
      <c r="X38">
        <v>470</v>
      </c>
      <c r="Y38">
        <v>2</v>
      </c>
      <c r="Z38">
        <f t="shared" si="5"/>
        <v>18.097872340425532</v>
      </c>
      <c r="AB38">
        <v>9599</v>
      </c>
      <c r="AC38">
        <v>0</v>
      </c>
      <c r="AD38">
        <v>0</v>
      </c>
      <c r="AE38">
        <v>0</v>
      </c>
      <c r="AF38">
        <f t="shared" si="6"/>
        <v>9599</v>
      </c>
      <c r="AG38">
        <v>43000</v>
      </c>
      <c r="AH38">
        <f t="shared" si="26"/>
        <v>52599</v>
      </c>
      <c r="AI38">
        <v>2542</v>
      </c>
      <c r="AJ38">
        <f t="shared" si="8"/>
        <v>6</v>
      </c>
      <c r="AK38">
        <f t="shared" si="25"/>
        <v>20.691974822974036</v>
      </c>
      <c r="AM38">
        <v>15063</v>
      </c>
      <c r="AN38">
        <v>13174</v>
      </c>
      <c r="AO38">
        <v>-10047</v>
      </c>
      <c r="AP38">
        <f t="shared" si="9"/>
        <v>18190</v>
      </c>
      <c r="AQ38">
        <v>7000</v>
      </c>
      <c r="AR38">
        <f t="shared" si="10"/>
        <v>25190</v>
      </c>
      <c r="AS38">
        <v>1093</v>
      </c>
      <c r="AT38">
        <f t="shared" si="11"/>
        <v>6</v>
      </c>
      <c r="AU38">
        <f t="shared" si="12"/>
        <v>23.046660567246111</v>
      </c>
      <c r="AW38">
        <v>9661</v>
      </c>
      <c r="AX38">
        <v>0</v>
      </c>
      <c r="AY38">
        <v>-339</v>
      </c>
      <c r="AZ38">
        <f t="shared" si="13"/>
        <v>9322</v>
      </c>
      <c r="BA38">
        <v>5000</v>
      </c>
      <c r="BB38">
        <f t="shared" si="14"/>
        <v>14322</v>
      </c>
      <c r="BC38">
        <v>704</v>
      </c>
      <c r="BD38">
        <f t="shared" si="15"/>
        <v>7</v>
      </c>
      <c r="BE38">
        <f t="shared" si="16"/>
        <v>20.34375</v>
      </c>
      <c r="BG38">
        <v>7866</v>
      </c>
      <c r="BH38">
        <v>0</v>
      </c>
      <c r="BI38">
        <v>-817</v>
      </c>
      <c r="BJ38">
        <f t="shared" si="17"/>
        <v>7049</v>
      </c>
      <c r="BK38">
        <v>1500</v>
      </c>
      <c r="BL38">
        <f t="shared" si="18"/>
        <v>8549</v>
      </c>
      <c r="BM38">
        <v>424</v>
      </c>
      <c r="BN38">
        <f t="shared" si="19"/>
        <v>5</v>
      </c>
      <c r="BO38">
        <f t="shared" si="20"/>
        <v>20.162735849056602</v>
      </c>
      <c r="BQ38">
        <v>1429</v>
      </c>
      <c r="BR38">
        <v>0</v>
      </c>
      <c r="BS38">
        <v>-469</v>
      </c>
      <c r="BT38">
        <f t="shared" si="21"/>
        <v>960</v>
      </c>
      <c r="BU38">
        <v>4000</v>
      </c>
      <c r="BV38">
        <f t="shared" si="22"/>
        <v>4960</v>
      </c>
      <c r="BW38">
        <v>512</v>
      </c>
      <c r="BX38">
        <f t="shared" si="23"/>
        <v>5</v>
      </c>
      <c r="BY38">
        <f t="shared" si="24"/>
        <v>9.6875</v>
      </c>
      <c r="CA38">
        <v>12600</v>
      </c>
    </row>
    <row r="39" spans="1:79" ht="17.25" customHeight="1" x14ac:dyDescent="0.3">
      <c r="A39" s="2">
        <v>44536</v>
      </c>
      <c r="B39" t="s">
        <v>98</v>
      </c>
      <c r="C39" t="s">
        <v>99</v>
      </c>
      <c r="D39" t="s">
        <v>27</v>
      </c>
      <c r="E39" s="1" t="s">
        <v>4</v>
      </c>
      <c r="F39">
        <v>149</v>
      </c>
      <c r="G39">
        <v>0</v>
      </c>
      <c r="H39">
        <v>0</v>
      </c>
      <c r="I39">
        <v>-59</v>
      </c>
      <c r="J39">
        <f t="shared" si="0"/>
        <v>90</v>
      </c>
      <c r="K39">
        <v>0</v>
      </c>
      <c r="L39">
        <f t="shared" si="1"/>
        <v>90</v>
      </c>
      <c r="M39">
        <v>100</v>
      </c>
      <c r="N39">
        <v>1</v>
      </c>
      <c r="O39">
        <f t="shared" si="2"/>
        <v>0.9</v>
      </c>
      <c r="Q39">
        <v>450</v>
      </c>
      <c r="R39">
        <v>0</v>
      </c>
      <c r="S39">
        <v>0</v>
      </c>
      <c r="T39">
        <v>0</v>
      </c>
      <c r="U39">
        <f t="shared" si="3"/>
        <v>450</v>
      </c>
      <c r="V39">
        <v>400</v>
      </c>
      <c r="W39">
        <f t="shared" si="4"/>
        <v>850</v>
      </c>
      <c r="X39">
        <v>26</v>
      </c>
      <c r="Y39">
        <v>2</v>
      </c>
      <c r="Z39">
        <f t="shared" si="5"/>
        <v>32.692307692307693</v>
      </c>
      <c r="AB39">
        <v>301</v>
      </c>
      <c r="AC39">
        <v>0</v>
      </c>
      <c r="AD39">
        <v>0</v>
      </c>
      <c r="AE39">
        <v>-130</v>
      </c>
      <c r="AF39">
        <f t="shared" si="6"/>
        <v>171</v>
      </c>
      <c r="AG39">
        <v>0</v>
      </c>
      <c r="AH39">
        <f t="shared" si="26"/>
        <v>171</v>
      </c>
      <c r="AI39">
        <v>1637</v>
      </c>
      <c r="AJ39">
        <f t="shared" si="8"/>
        <v>6</v>
      </c>
      <c r="AK39">
        <f t="shared" si="25"/>
        <v>0.10445937690897984</v>
      </c>
      <c r="AM39">
        <v>4429</v>
      </c>
      <c r="AN39">
        <v>9000</v>
      </c>
      <c r="AO39">
        <v>-9586</v>
      </c>
      <c r="AP39">
        <f t="shared" si="9"/>
        <v>3843</v>
      </c>
      <c r="AQ39">
        <v>0</v>
      </c>
      <c r="AR39">
        <f t="shared" si="10"/>
        <v>3843</v>
      </c>
      <c r="AS39">
        <v>821</v>
      </c>
      <c r="AT39">
        <f t="shared" si="11"/>
        <v>6</v>
      </c>
      <c r="AU39">
        <f t="shared" si="12"/>
        <v>4.6808769792935445</v>
      </c>
      <c r="AW39">
        <v>4569</v>
      </c>
      <c r="AX39">
        <v>0</v>
      </c>
      <c r="AY39">
        <v>-269</v>
      </c>
      <c r="AZ39">
        <f t="shared" si="13"/>
        <v>4300</v>
      </c>
      <c r="BA39">
        <v>0</v>
      </c>
      <c r="BB39">
        <f t="shared" si="14"/>
        <v>4300</v>
      </c>
      <c r="BC39">
        <v>633</v>
      </c>
      <c r="BD39">
        <f t="shared" si="15"/>
        <v>7</v>
      </c>
      <c r="BE39">
        <f t="shared" si="16"/>
        <v>6.79304897314376</v>
      </c>
      <c r="BG39">
        <v>492</v>
      </c>
      <c r="BH39">
        <v>0</v>
      </c>
      <c r="BI39">
        <v>-467</v>
      </c>
      <c r="BJ39">
        <f t="shared" si="17"/>
        <v>25</v>
      </c>
      <c r="BK39">
        <v>0</v>
      </c>
      <c r="BL39">
        <f t="shared" si="18"/>
        <v>25</v>
      </c>
      <c r="BM39">
        <v>119</v>
      </c>
      <c r="BN39">
        <f t="shared" si="19"/>
        <v>5</v>
      </c>
      <c r="BO39">
        <f t="shared" si="20"/>
        <v>0.21008403361344538</v>
      </c>
      <c r="BQ39">
        <v>137</v>
      </c>
      <c r="BR39">
        <v>0</v>
      </c>
      <c r="BS39">
        <v>-47</v>
      </c>
      <c r="BT39">
        <f t="shared" si="21"/>
        <v>90</v>
      </c>
      <c r="BU39">
        <v>1000</v>
      </c>
      <c r="BV39">
        <f t="shared" si="22"/>
        <v>1090</v>
      </c>
      <c r="BW39">
        <v>89</v>
      </c>
      <c r="BX39">
        <f t="shared" si="23"/>
        <v>5</v>
      </c>
      <c r="BY39">
        <f t="shared" si="24"/>
        <v>12.247191011235955</v>
      </c>
      <c r="CA39">
        <v>3682</v>
      </c>
    </row>
    <row r="40" spans="1:79" ht="17.25" customHeight="1" x14ac:dyDescent="0.3">
      <c r="A40" s="2">
        <v>44536</v>
      </c>
      <c r="B40" t="s">
        <v>100</v>
      </c>
      <c r="C40" t="s">
        <v>101</v>
      </c>
      <c r="D40" t="s">
        <v>27</v>
      </c>
      <c r="E40" s="1" t="s">
        <v>4</v>
      </c>
      <c r="F40">
        <v>3416</v>
      </c>
      <c r="G40">
        <v>0</v>
      </c>
      <c r="H40">
        <v>0</v>
      </c>
      <c r="I40">
        <v>-2694</v>
      </c>
      <c r="J40">
        <f t="shared" si="0"/>
        <v>722</v>
      </c>
      <c r="K40">
        <v>0</v>
      </c>
      <c r="L40">
        <f t="shared" si="1"/>
        <v>722</v>
      </c>
      <c r="M40">
        <v>2054</v>
      </c>
      <c r="N40">
        <v>1</v>
      </c>
      <c r="O40">
        <f t="shared" si="2"/>
        <v>0.35150925024342744</v>
      </c>
      <c r="Q40">
        <v>731</v>
      </c>
      <c r="R40">
        <v>0</v>
      </c>
      <c r="S40">
        <v>0</v>
      </c>
      <c r="T40">
        <v>-306</v>
      </c>
      <c r="U40">
        <f t="shared" si="3"/>
        <v>425</v>
      </c>
      <c r="V40">
        <v>4200</v>
      </c>
      <c r="W40">
        <f t="shared" si="4"/>
        <v>4625</v>
      </c>
      <c r="X40">
        <v>460</v>
      </c>
      <c r="Y40">
        <v>2</v>
      </c>
      <c r="Z40">
        <f t="shared" si="5"/>
        <v>10.054347826086957</v>
      </c>
      <c r="AB40">
        <v>31732</v>
      </c>
      <c r="AC40">
        <v>0</v>
      </c>
      <c r="AD40">
        <v>190</v>
      </c>
      <c r="AE40">
        <v>-27094</v>
      </c>
      <c r="AF40">
        <f t="shared" si="6"/>
        <v>4828</v>
      </c>
      <c r="AG40">
        <f>67445+22200</f>
        <v>89645</v>
      </c>
      <c r="AH40">
        <f t="shared" si="26"/>
        <v>94473</v>
      </c>
      <c r="AI40">
        <v>8249</v>
      </c>
      <c r="AJ40">
        <f t="shared" si="8"/>
        <v>6</v>
      </c>
      <c r="AK40">
        <f t="shared" si="25"/>
        <v>11.452660928597405</v>
      </c>
      <c r="AM40">
        <v>2151</v>
      </c>
      <c r="AN40">
        <v>3000</v>
      </c>
      <c r="AO40">
        <v>-5041</v>
      </c>
      <c r="AP40">
        <f t="shared" si="9"/>
        <v>110</v>
      </c>
      <c r="AQ40">
        <f>23400+4700+6500</f>
        <v>34600</v>
      </c>
      <c r="AR40">
        <f t="shared" si="10"/>
        <v>34710</v>
      </c>
      <c r="AS40">
        <v>3543</v>
      </c>
      <c r="AT40">
        <f t="shared" si="11"/>
        <v>6</v>
      </c>
      <c r="AU40">
        <f t="shared" si="12"/>
        <v>9.7967823878069424</v>
      </c>
      <c r="AW40">
        <v>1861</v>
      </c>
      <c r="AX40">
        <v>0</v>
      </c>
      <c r="AY40">
        <v>-1647</v>
      </c>
      <c r="AZ40">
        <f t="shared" si="13"/>
        <v>214</v>
      </c>
      <c r="BA40">
        <v>62000</v>
      </c>
      <c r="BB40">
        <f t="shared" si="14"/>
        <v>62214</v>
      </c>
      <c r="BC40">
        <v>2607</v>
      </c>
      <c r="BD40">
        <f t="shared" si="15"/>
        <v>7</v>
      </c>
      <c r="BE40">
        <f t="shared" si="16"/>
        <v>23.864211737629461</v>
      </c>
      <c r="BG40">
        <v>1888</v>
      </c>
      <c r="BH40">
        <v>0</v>
      </c>
      <c r="BI40">
        <v>-1874</v>
      </c>
      <c r="BJ40">
        <f t="shared" si="17"/>
        <v>14</v>
      </c>
      <c r="BK40">
        <v>9000</v>
      </c>
      <c r="BL40">
        <f t="shared" si="18"/>
        <v>9014</v>
      </c>
      <c r="BM40">
        <v>1129</v>
      </c>
      <c r="BN40">
        <f t="shared" si="19"/>
        <v>5</v>
      </c>
      <c r="BO40">
        <f t="shared" si="20"/>
        <v>7.9840566873339238</v>
      </c>
      <c r="BQ40">
        <v>718</v>
      </c>
      <c r="BR40">
        <v>0</v>
      </c>
      <c r="BS40">
        <v>-709</v>
      </c>
      <c r="BT40">
        <f t="shared" si="21"/>
        <v>9</v>
      </c>
      <c r="BU40">
        <v>14400</v>
      </c>
      <c r="BV40">
        <f t="shared" si="22"/>
        <v>14409</v>
      </c>
      <c r="BW40">
        <v>848</v>
      </c>
      <c r="BX40">
        <f t="shared" si="23"/>
        <v>5</v>
      </c>
      <c r="BY40">
        <f t="shared" si="24"/>
        <v>16.991745283018869</v>
      </c>
      <c r="CA40">
        <v>14111</v>
      </c>
    </row>
    <row r="41" spans="1:79" ht="17.25" customHeight="1" x14ac:dyDescent="0.3">
      <c r="A41" s="2">
        <v>44536</v>
      </c>
      <c r="B41" t="s">
        <v>102</v>
      </c>
      <c r="C41" t="s">
        <v>103</v>
      </c>
      <c r="D41" t="s">
        <v>27</v>
      </c>
      <c r="E41" s="1" t="s">
        <v>4</v>
      </c>
      <c r="F41">
        <v>965</v>
      </c>
      <c r="G41">
        <v>0</v>
      </c>
      <c r="H41">
        <v>0</v>
      </c>
      <c r="I41">
        <v>-138</v>
      </c>
      <c r="J41">
        <f t="shared" si="0"/>
        <v>827</v>
      </c>
      <c r="K41">
        <v>0</v>
      </c>
      <c r="L41">
        <f t="shared" si="1"/>
        <v>827</v>
      </c>
      <c r="M41">
        <v>209</v>
      </c>
      <c r="N41">
        <v>1</v>
      </c>
      <c r="O41">
        <f t="shared" si="2"/>
        <v>3.9569377990430623</v>
      </c>
      <c r="Q41">
        <v>1614</v>
      </c>
      <c r="R41">
        <v>0</v>
      </c>
      <c r="S41">
        <v>0</v>
      </c>
      <c r="T41">
        <v>-105</v>
      </c>
      <c r="U41">
        <f t="shared" si="3"/>
        <v>1509</v>
      </c>
      <c r="V41">
        <v>0</v>
      </c>
      <c r="W41">
        <f t="shared" si="4"/>
        <v>1509</v>
      </c>
      <c r="X41">
        <v>44</v>
      </c>
      <c r="Y41">
        <v>2</v>
      </c>
      <c r="Z41">
        <f t="shared" si="5"/>
        <v>34.295454545454547</v>
      </c>
      <c r="AB41">
        <v>3812</v>
      </c>
      <c r="AC41">
        <v>0</v>
      </c>
      <c r="AD41">
        <v>0</v>
      </c>
      <c r="AE41">
        <v>-663</v>
      </c>
      <c r="AF41">
        <f t="shared" si="6"/>
        <v>3149</v>
      </c>
      <c r="AG41">
        <f>5000+2000</f>
        <v>7000</v>
      </c>
      <c r="AH41">
        <f t="shared" si="26"/>
        <v>10149</v>
      </c>
      <c r="AI41">
        <v>220</v>
      </c>
      <c r="AJ41">
        <f t="shared" si="8"/>
        <v>6</v>
      </c>
      <c r="AK41">
        <f t="shared" si="25"/>
        <v>46.131818181818183</v>
      </c>
      <c r="AM41">
        <v>2417</v>
      </c>
      <c r="AN41">
        <v>70</v>
      </c>
      <c r="AO41">
        <v>-193</v>
      </c>
      <c r="AP41">
        <f t="shared" si="9"/>
        <v>2294</v>
      </c>
      <c r="AQ41">
        <v>0</v>
      </c>
      <c r="AR41">
        <f t="shared" si="10"/>
        <v>2294</v>
      </c>
      <c r="AS41">
        <v>69</v>
      </c>
      <c r="AT41">
        <f t="shared" si="11"/>
        <v>6</v>
      </c>
      <c r="AU41">
        <f t="shared" si="12"/>
        <v>33.246376811594203</v>
      </c>
      <c r="AW41">
        <v>8</v>
      </c>
      <c r="AX41">
        <v>0</v>
      </c>
      <c r="AY41">
        <v>0</v>
      </c>
      <c r="AZ41">
        <f t="shared" si="13"/>
        <v>8</v>
      </c>
      <c r="BA41">
        <v>3000</v>
      </c>
      <c r="BB41">
        <f t="shared" si="14"/>
        <v>3008</v>
      </c>
      <c r="BC41">
        <v>105</v>
      </c>
      <c r="BD41">
        <f t="shared" si="15"/>
        <v>7</v>
      </c>
      <c r="BE41">
        <f t="shared" si="16"/>
        <v>28.647619047619049</v>
      </c>
      <c r="BG41">
        <v>201</v>
      </c>
      <c r="BH41">
        <v>70</v>
      </c>
      <c r="BI41">
        <v>-46</v>
      </c>
      <c r="BJ41">
        <f t="shared" si="17"/>
        <v>225</v>
      </c>
      <c r="BK41">
        <v>0</v>
      </c>
      <c r="BL41">
        <f t="shared" si="18"/>
        <v>225</v>
      </c>
      <c r="BM41">
        <v>25</v>
      </c>
      <c r="BN41">
        <f t="shared" si="19"/>
        <v>5</v>
      </c>
      <c r="BO41">
        <f t="shared" si="20"/>
        <v>9</v>
      </c>
      <c r="BQ41">
        <v>2939</v>
      </c>
      <c r="BR41">
        <v>0</v>
      </c>
      <c r="BS41">
        <v>-6</v>
      </c>
      <c r="BT41">
        <f t="shared" si="21"/>
        <v>2933</v>
      </c>
      <c r="BU41">
        <v>1500</v>
      </c>
      <c r="BV41">
        <f t="shared" si="22"/>
        <v>4433</v>
      </c>
      <c r="BW41">
        <v>36</v>
      </c>
      <c r="BX41">
        <f t="shared" si="23"/>
        <v>5</v>
      </c>
      <c r="BY41">
        <f t="shared" si="24"/>
        <v>123.13888888888889</v>
      </c>
      <c r="CA41">
        <v>8300</v>
      </c>
    </row>
    <row r="42" spans="1:79" ht="17.25" customHeight="1" x14ac:dyDescent="0.3">
      <c r="A42" s="2">
        <v>44536</v>
      </c>
      <c r="B42" t="s">
        <v>104</v>
      </c>
      <c r="C42" t="s">
        <v>105</v>
      </c>
      <c r="D42" t="s">
        <v>27</v>
      </c>
      <c r="E42" s="1" t="s">
        <v>4</v>
      </c>
      <c r="F42">
        <v>592</v>
      </c>
      <c r="G42">
        <v>0</v>
      </c>
      <c r="H42">
        <v>0</v>
      </c>
      <c r="I42">
        <v>-43</v>
      </c>
      <c r="J42">
        <f t="shared" si="0"/>
        <v>549</v>
      </c>
      <c r="K42">
        <v>0</v>
      </c>
      <c r="L42">
        <f t="shared" si="1"/>
        <v>549</v>
      </c>
      <c r="M42">
        <v>81</v>
      </c>
      <c r="N42">
        <v>1</v>
      </c>
      <c r="O42">
        <f t="shared" si="2"/>
        <v>6.7777777777777777</v>
      </c>
      <c r="Q42">
        <v>736</v>
      </c>
      <c r="R42">
        <v>0</v>
      </c>
      <c r="S42">
        <v>0</v>
      </c>
      <c r="T42">
        <v>-10</v>
      </c>
      <c r="U42">
        <f t="shared" si="3"/>
        <v>726</v>
      </c>
      <c r="V42">
        <v>0</v>
      </c>
      <c r="W42">
        <f t="shared" si="4"/>
        <v>726</v>
      </c>
      <c r="X42">
        <v>21</v>
      </c>
      <c r="Y42">
        <v>2</v>
      </c>
      <c r="Z42">
        <f t="shared" si="5"/>
        <v>34.571428571428569</v>
      </c>
      <c r="AB42">
        <v>846</v>
      </c>
      <c r="AC42">
        <v>0</v>
      </c>
      <c r="AD42">
        <v>0</v>
      </c>
      <c r="AE42">
        <v>0</v>
      </c>
      <c r="AF42">
        <f t="shared" si="6"/>
        <v>846</v>
      </c>
      <c r="AG42">
        <v>999</v>
      </c>
      <c r="AH42">
        <f t="shared" si="26"/>
        <v>1845</v>
      </c>
      <c r="AI42">
        <v>34</v>
      </c>
      <c r="AJ42">
        <f t="shared" si="8"/>
        <v>6</v>
      </c>
      <c r="AK42">
        <f t="shared" si="25"/>
        <v>54.264705882352942</v>
      </c>
      <c r="AM42">
        <v>1636</v>
      </c>
      <c r="AN42">
        <v>0</v>
      </c>
      <c r="AO42">
        <v>-75</v>
      </c>
      <c r="AP42">
        <f t="shared" si="9"/>
        <v>1561</v>
      </c>
      <c r="AQ42">
        <v>0</v>
      </c>
      <c r="AR42">
        <f t="shared" si="10"/>
        <v>1561</v>
      </c>
      <c r="AS42">
        <v>27</v>
      </c>
      <c r="AT42">
        <f t="shared" si="11"/>
        <v>6</v>
      </c>
      <c r="AU42">
        <f t="shared" si="12"/>
        <v>57.814814814814817</v>
      </c>
      <c r="AW42">
        <v>0</v>
      </c>
      <c r="AX42">
        <v>0</v>
      </c>
      <c r="AY42">
        <v>0</v>
      </c>
      <c r="AZ42">
        <f t="shared" si="13"/>
        <v>0</v>
      </c>
      <c r="BA42">
        <v>200</v>
      </c>
      <c r="BB42">
        <f t="shared" si="14"/>
        <v>200</v>
      </c>
      <c r="BC42">
        <v>12</v>
      </c>
      <c r="BD42">
        <f t="shared" si="15"/>
        <v>7</v>
      </c>
      <c r="BE42">
        <f t="shared" si="16"/>
        <v>16.666666666666668</v>
      </c>
      <c r="BG42">
        <v>485</v>
      </c>
      <c r="BH42">
        <v>0</v>
      </c>
      <c r="BI42">
        <v>-5</v>
      </c>
      <c r="BJ42">
        <f t="shared" si="17"/>
        <v>480</v>
      </c>
      <c r="BK42">
        <v>0</v>
      </c>
      <c r="BL42">
        <f t="shared" si="18"/>
        <v>480</v>
      </c>
      <c r="BM42">
        <v>9</v>
      </c>
      <c r="BN42">
        <f t="shared" si="19"/>
        <v>5</v>
      </c>
      <c r="BO42">
        <f t="shared" si="20"/>
        <v>53.333333333333336</v>
      </c>
      <c r="BQ42">
        <v>985</v>
      </c>
      <c r="BR42">
        <v>0</v>
      </c>
      <c r="BS42">
        <v>-123</v>
      </c>
      <c r="BT42">
        <f t="shared" si="21"/>
        <v>862</v>
      </c>
      <c r="BU42">
        <v>0</v>
      </c>
      <c r="BV42">
        <f t="shared" si="22"/>
        <v>862</v>
      </c>
      <c r="BW42">
        <v>23</v>
      </c>
      <c r="BX42">
        <f t="shared" si="23"/>
        <v>5</v>
      </c>
      <c r="BY42">
        <f t="shared" si="24"/>
        <v>37.478260869565219</v>
      </c>
      <c r="CA42">
        <v>0</v>
      </c>
    </row>
    <row r="43" spans="1:79" ht="17.25" customHeight="1" x14ac:dyDescent="0.3">
      <c r="A43" s="2">
        <v>44536</v>
      </c>
      <c r="B43" t="s">
        <v>106</v>
      </c>
      <c r="C43" t="s">
        <v>107</v>
      </c>
      <c r="D43" t="s">
        <v>27</v>
      </c>
      <c r="E43" s="1" t="s">
        <v>4</v>
      </c>
      <c r="F43">
        <v>672</v>
      </c>
      <c r="G43">
        <v>0</v>
      </c>
      <c r="H43">
        <v>0</v>
      </c>
      <c r="I43">
        <v>-300</v>
      </c>
      <c r="J43">
        <f t="shared" si="0"/>
        <v>372</v>
      </c>
      <c r="K43">
        <v>0</v>
      </c>
      <c r="L43">
        <f t="shared" si="1"/>
        <v>372</v>
      </c>
      <c r="M43">
        <v>71</v>
      </c>
      <c r="N43">
        <v>1</v>
      </c>
      <c r="O43">
        <f t="shared" si="2"/>
        <v>5.23943661971831</v>
      </c>
      <c r="Q43">
        <v>275</v>
      </c>
      <c r="R43">
        <v>0</v>
      </c>
      <c r="S43">
        <v>0</v>
      </c>
      <c r="T43">
        <v>-20</v>
      </c>
      <c r="U43">
        <f t="shared" si="3"/>
        <v>255</v>
      </c>
      <c r="V43">
        <v>800</v>
      </c>
      <c r="W43">
        <f t="shared" si="4"/>
        <v>1055</v>
      </c>
      <c r="X43">
        <v>19</v>
      </c>
      <c r="Y43">
        <v>2</v>
      </c>
      <c r="Z43">
        <f t="shared" si="5"/>
        <v>55.526315789473685</v>
      </c>
      <c r="AB43">
        <v>0</v>
      </c>
      <c r="AC43">
        <v>0</v>
      </c>
      <c r="AD43">
        <v>0</v>
      </c>
      <c r="AE43">
        <v>0</v>
      </c>
      <c r="AF43">
        <f t="shared" si="6"/>
        <v>0</v>
      </c>
      <c r="AG43">
        <v>600</v>
      </c>
      <c r="AH43">
        <f t="shared" si="26"/>
        <v>600</v>
      </c>
      <c r="AI43">
        <v>12</v>
      </c>
      <c r="AJ43">
        <f t="shared" si="8"/>
        <v>6</v>
      </c>
      <c r="AK43">
        <f t="shared" si="25"/>
        <v>50</v>
      </c>
      <c r="AM43">
        <v>1097</v>
      </c>
      <c r="AN43">
        <v>0</v>
      </c>
      <c r="AO43">
        <v>-25</v>
      </c>
      <c r="AP43">
        <f t="shared" si="9"/>
        <v>1072</v>
      </c>
      <c r="AQ43">
        <v>0</v>
      </c>
      <c r="AR43">
        <f t="shared" si="10"/>
        <v>1072</v>
      </c>
      <c r="AS43">
        <v>10</v>
      </c>
      <c r="AT43">
        <f t="shared" si="11"/>
        <v>6</v>
      </c>
      <c r="AU43">
        <f t="shared" si="12"/>
        <v>107.2</v>
      </c>
      <c r="AW43">
        <v>51</v>
      </c>
      <c r="AX43">
        <v>0</v>
      </c>
      <c r="AY43">
        <v>0</v>
      </c>
      <c r="AZ43">
        <f t="shared" si="13"/>
        <v>51</v>
      </c>
      <c r="BA43">
        <v>0</v>
      </c>
      <c r="BB43">
        <f t="shared" si="14"/>
        <v>51</v>
      </c>
      <c r="BC43">
        <v>2</v>
      </c>
      <c r="BD43">
        <f t="shared" si="15"/>
        <v>7</v>
      </c>
      <c r="BE43">
        <f t="shared" si="16"/>
        <v>25.5</v>
      </c>
      <c r="BG43">
        <v>670</v>
      </c>
      <c r="BH43">
        <v>0</v>
      </c>
      <c r="BI43">
        <v>0</v>
      </c>
      <c r="BJ43">
        <f t="shared" si="17"/>
        <v>670</v>
      </c>
      <c r="BK43">
        <v>0</v>
      </c>
      <c r="BL43">
        <f t="shared" si="18"/>
        <v>670</v>
      </c>
      <c r="BM43">
        <v>8</v>
      </c>
      <c r="BN43">
        <f t="shared" si="19"/>
        <v>5</v>
      </c>
      <c r="BO43">
        <f t="shared" si="20"/>
        <v>83.75</v>
      </c>
      <c r="BQ43">
        <v>824</v>
      </c>
      <c r="BR43">
        <v>0</v>
      </c>
      <c r="BS43">
        <v>-18</v>
      </c>
      <c r="BT43">
        <f t="shared" si="21"/>
        <v>806</v>
      </c>
      <c r="BU43">
        <v>600</v>
      </c>
      <c r="BV43">
        <f t="shared" si="22"/>
        <v>1406</v>
      </c>
      <c r="BW43">
        <v>21</v>
      </c>
      <c r="BX43">
        <f t="shared" si="23"/>
        <v>5</v>
      </c>
      <c r="BY43">
        <f t="shared" si="24"/>
        <v>66.952380952380949</v>
      </c>
      <c r="CA43">
        <v>2000</v>
      </c>
    </row>
    <row r="44" spans="1:79" ht="17.25" customHeight="1" x14ac:dyDescent="0.3">
      <c r="A44" s="2">
        <v>44536</v>
      </c>
      <c r="B44" t="s">
        <v>108</v>
      </c>
      <c r="C44" t="s">
        <v>109</v>
      </c>
      <c r="D44" t="s">
        <v>27</v>
      </c>
      <c r="E44" s="1" t="s">
        <v>4</v>
      </c>
      <c r="F44">
        <v>544</v>
      </c>
      <c r="G44">
        <v>0</v>
      </c>
      <c r="H44">
        <v>0</v>
      </c>
      <c r="I44">
        <v>0</v>
      </c>
      <c r="J44">
        <f t="shared" si="0"/>
        <v>544</v>
      </c>
      <c r="K44">
        <v>0</v>
      </c>
      <c r="L44">
        <f t="shared" si="1"/>
        <v>544</v>
      </c>
      <c r="M44">
        <v>12</v>
      </c>
      <c r="N44">
        <v>1</v>
      </c>
      <c r="O44">
        <f t="shared" si="2"/>
        <v>45.333333333333336</v>
      </c>
      <c r="Q44">
        <v>126</v>
      </c>
      <c r="R44">
        <v>0</v>
      </c>
      <c r="S44">
        <v>0</v>
      </c>
      <c r="T44">
        <v>0</v>
      </c>
      <c r="U44">
        <f t="shared" si="3"/>
        <v>126</v>
      </c>
      <c r="V44">
        <v>0</v>
      </c>
      <c r="W44">
        <f t="shared" si="4"/>
        <v>126</v>
      </c>
      <c r="X44">
        <v>1</v>
      </c>
      <c r="Y44">
        <v>2</v>
      </c>
      <c r="Z44">
        <f t="shared" si="5"/>
        <v>126</v>
      </c>
      <c r="AB44">
        <v>96</v>
      </c>
      <c r="AC44">
        <v>0</v>
      </c>
      <c r="AD44">
        <v>0</v>
      </c>
      <c r="AE44">
        <v>0</v>
      </c>
      <c r="AF44">
        <f t="shared" si="6"/>
        <v>96</v>
      </c>
      <c r="AG44">
        <f>1800+900</f>
        <v>2700</v>
      </c>
      <c r="AH44">
        <f t="shared" si="26"/>
        <v>2796</v>
      </c>
      <c r="AI44">
        <v>17</v>
      </c>
      <c r="AJ44">
        <f t="shared" si="8"/>
        <v>6</v>
      </c>
      <c r="AK44">
        <f>IFERROR(AH44/AI44,0)</f>
        <v>164.47058823529412</v>
      </c>
      <c r="AM44">
        <v>452</v>
      </c>
      <c r="AN44">
        <v>0</v>
      </c>
      <c r="AO44">
        <v>0</v>
      </c>
      <c r="AP44">
        <f t="shared" si="9"/>
        <v>452</v>
      </c>
      <c r="AQ44">
        <v>0</v>
      </c>
      <c r="AR44">
        <f t="shared" si="10"/>
        <v>452</v>
      </c>
      <c r="AS44">
        <v>6</v>
      </c>
      <c r="AT44">
        <f t="shared" si="11"/>
        <v>6</v>
      </c>
      <c r="AU44">
        <f t="shared" si="12"/>
        <v>75.333333333333329</v>
      </c>
      <c r="AW44">
        <v>110</v>
      </c>
      <c r="AX44">
        <v>0</v>
      </c>
      <c r="AY44">
        <v>0</v>
      </c>
      <c r="AZ44">
        <f t="shared" si="13"/>
        <v>110</v>
      </c>
      <c r="BA44">
        <v>600</v>
      </c>
      <c r="BB44">
        <f t="shared" si="14"/>
        <v>710</v>
      </c>
      <c r="BC44">
        <v>7</v>
      </c>
      <c r="BD44">
        <f t="shared" si="15"/>
        <v>7</v>
      </c>
      <c r="BE44">
        <f t="shared" si="16"/>
        <v>101.42857142857143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518</v>
      </c>
      <c r="BR44">
        <v>0</v>
      </c>
      <c r="BS44">
        <v>0</v>
      </c>
      <c r="BT44">
        <f t="shared" si="21"/>
        <v>518</v>
      </c>
      <c r="BU44">
        <v>300</v>
      </c>
      <c r="BV44">
        <f t="shared" si="22"/>
        <v>818</v>
      </c>
      <c r="BW44">
        <v>6</v>
      </c>
      <c r="BX44">
        <f t="shared" si="23"/>
        <v>5</v>
      </c>
      <c r="BY44">
        <f t="shared" si="24"/>
        <v>136.33333333333334</v>
      </c>
      <c r="CA44">
        <v>0</v>
      </c>
    </row>
    <row r="45" spans="1:79" ht="17.25" customHeight="1" x14ac:dyDescent="0.3">
      <c r="A45" s="2">
        <v>44536</v>
      </c>
      <c r="B45" t="s">
        <v>110</v>
      </c>
      <c r="C45" t="s">
        <v>111</v>
      </c>
      <c r="D45" t="s">
        <v>27</v>
      </c>
      <c r="E45" s="1" t="s">
        <v>4</v>
      </c>
      <c r="F45">
        <v>2228</v>
      </c>
      <c r="G45">
        <v>1322</v>
      </c>
      <c r="H45">
        <v>0</v>
      </c>
      <c r="I45">
        <v>-144</v>
      </c>
      <c r="J45">
        <f t="shared" si="0"/>
        <v>3406</v>
      </c>
      <c r="K45">
        <v>0</v>
      </c>
      <c r="L45">
        <f t="shared" si="1"/>
        <v>3406</v>
      </c>
      <c r="M45">
        <v>330</v>
      </c>
      <c r="N45">
        <v>1</v>
      </c>
      <c r="O45">
        <f t="shared" si="2"/>
        <v>10.32121212121212</v>
      </c>
      <c r="Q45">
        <v>1474</v>
      </c>
      <c r="R45">
        <v>795</v>
      </c>
      <c r="S45">
        <v>0</v>
      </c>
      <c r="T45">
        <v>-78</v>
      </c>
      <c r="U45">
        <f t="shared" si="3"/>
        <v>2191</v>
      </c>
      <c r="V45">
        <v>0</v>
      </c>
      <c r="W45">
        <f t="shared" si="4"/>
        <v>2191</v>
      </c>
      <c r="X45">
        <v>61</v>
      </c>
      <c r="Y45">
        <v>2</v>
      </c>
      <c r="Z45">
        <f t="shared" si="5"/>
        <v>35.918032786885249</v>
      </c>
      <c r="AB45">
        <v>7882</v>
      </c>
      <c r="AC45">
        <v>0</v>
      </c>
      <c r="AD45">
        <v>0</v>
      </c>
      <c r="AE45">
        <v>-90</v>
      </c>
      <c r="AF45">
        <f t="shared" si="6"/>
        <v>7792</v>
      </c>
      <c r="AG45">
        <v>4000</v>
      </c>
      <c r="AH45">
        <f t="shared" si="26"/>
        <v>11792</v>
      </c>
      <c r="AI45">
        <v>533</v>
      </c>
      <c r="AJ45">
        <f t="shared" si="8"/>
        <v>6</v>
      </c>
      <c r="AK45">
        <f t="shared" si="25"/>
        <v>22.123827392120074</v>
      </c>
      <c r="AM45">
        <v>3876</v>
      </c>
      <c r="AN45">
        <v>2674</v>
      </c>
      <c r="AO45">
        <v>-189</v>
      </c>
      <c r="AP45">
        <f t="shared" si="9"/>
        <v>6361</v>
      </c>
      <c r="AQ45">
        <v>0</v>
      </c>
      <c r="AR45">
        <f t="shared" si="10"/>
        <v>6361</v>
      </c>
      <c r="AS45">
        <v>161</v>
      </c>
      <c r="AT45">
        <f t="shared" si="11"/>
        <v>6</v>
      </c>
      <c r="AU45">
        <f t="shared" si="12"/>
        <v>39.509316770186338</v>
      </c>
      <c r="AW45">
        <v>1170</v>
      </c>
      <c r="AX45">
        <v>2500</v>
      </c>
      <c r="AY45">
        <v>-191</v>
      </c>
      <c r="AZ45">
        <f t="shared" si="13"/>
        <v>3479</v>
      </c>
      <c r="BA45">
        <v>2000</v>
      </c>
      <c r="BB45">
        <f t="shared" si="14"/>
        <v>5479</v>
      </c>
      <c r="BC45">
        <v>203</v>
      </c>
      <c r="BD45">
        <f t="shared" si="15"/>
        <v>7</v>
      </c>
      <c r="BE45">
        <f t="shared" si="16"/>
        <v>26.990147783251231</v>
      </c>
      <c r="BG45">
        <v>4113</v>
      </c>
      <c r="BH45">
        <v>3890</v>
      </c>
      <c r="BI45">
        <v>-75</v>
      </c>
      <c r="BJ45">
        <f t="shared" si="17"/>
        <v>7928</v>
      </c>
      <c r="BK45">
        <v>0</v>
      </c>
      <c r="BL45">
        <f t="shared" si="18"/>
        <v>7928</v>
      </c>
      <c r="BM45">
        <v>227</v>
      </c>
      <c r="BN45">
        <f t="shared" si="19"/>
        <v>5</v>
      </c>
      <c r="BO45">
        <f t="shared" si="20"/>
        <v>34.925110132158594</v>
      </c>
      <c r="BQ45">
        <v>4894</v>
      </c>
      <c r="BR45">
        <v>1943</v>
      </c>
      <c r="BS45">
        <v>-56</v>
      </c>
      <c r="BT45">
        <f t="shared" si="21"/>
        <v>6781</v>
      </c>
      <c r="BU45">
        <v>3000</v>
      </c>
      <c r="BV45">
        <f t="shared" si="22"/>
        <v>9781</v>
      </c>
      <c r="BW45">
        <v>142</v>
      </c>
      <c r="BX45">
        <f t="shared" si="23"/>
        <v>5</v>
      </c>
      <c r="BY45">
        <f t="shared" si="24"/>
        <v>68.880281690140848</v>
      </c>
      <c r="CA45">
        <v>49028</v>
      </c>
    </row>
    <row r="46" spans="1:79" ht="17.25" customHeight="1" x14ac:dyDescent="0.3">
      <c r="A46" s="2">
        <v>44536</v>
      </c>
      <c r="B46" t="s">
        <v>112</v>
      </c>
      <c r="C46" t="s">
        <v>113</v>
      </c>
      <c r="D46" t="s">
        <v>27</v>
      </c>
      <c r="E46" s="1" t="s">
        <v>4</v>
      </c>
      <c r="F46">
        <v>1388</v>
      </c>
      <c r="G46">
        <v>1291</v>
      </c>
      <c r="H46">
        <v>0</v>
      </c>
      <c r="I46">
        <v>-198</v>
      </c>
      <c r="J46">
        <f t="shared" si="0"/>
        <v>2481</v>
      </c>
      <c r="K46">
        <v>0</v>
      </c>
      <c r="L46">
        <f t="shared" si="1"/>
        <v>2481</v>
      </c>
      <c r="M46">
        <v>184</v>
      </c>
      <c r="N46">
        <v>1</v>
      </c>
      <c r="O46">
        <f t="shared" si="2"/>
        <v>13.483695652173912</v>
      </c>
      <c r="Q46">
        <v>1431</v>
      </c>
      <c r="R46">
        <v>980</v>
      </c>
      <c r="S46">
        <v>0</v>
      </c>
      <c r="T46">
        <v>-28</v>
      </c>
      <c r="U46">
        <f t="shared" si="3"/>
        <v>2383</v>
      </c>
      <c r="V46">
        <v>0</v>
      </c>
      <c r="W46">
        <f t="shared" si="4"/>
        <v>2383</v>
      </c>
      <c r="X46">
        <v>85</v>
      </c>
      <c r="Y46">
        <v>2</v>
      </c>
      <c r="Z46">
        <f t="shared" si="5"/>
        <v>28.035294117647059</v>
      </c>
      <c r="AB46">
        <v>6872</v>
      </c>
      <c r="AC46">
        <v>0</v>
      </c>
      <c r="AD46">
        <v>0</v>
      </c>
      <c r="AE46">
        <v>-96</v>
      </c>
      <c r="AF46">
        <f t="shared" si="6"/>
        <v>6776</v>
      </c>
      <c r="AG46">
        <v>7000</v>
      </c>
      <c r="AH46">
        <f t="shared" si="26"/>
        <v>13776</v>
      </c>
      <c r="AI46">
        <v>417</v>
      </c>
      <c r="AJ46">
        <f t="shared" si="8"/>
        <v>6</v>
      </c>
      <c r="AK46">
        <f t="shared" si="25"/>
        <v>33.035971223021583</v>
      </c>
      <c r="AM46">
        <v>3903</v>
      </c>
      <c r="AN46">
        <v>2770</v>
      </c>
      <c r="AO46">
        <v>-415</v>
      </c>
      <c r="AP46">
        <f t="shared" si="9"/>
        <v>6258</v>
      </c>
      <c r="AQ46">
        <v>0</v>
      </c>
      <c r="AR46">
        <f t="shared" si="10"/>
        <v>6258</v>
      </c>
      <c r="AS46">
        <v>166</v>
      </c>
      <c r="AT46">
        <f t="shared" si="11"/>
        <v>6</v>
      </c>
      <c r="AU46">
        <f t="shared" si="12"/>
        <v>37.69879518072289</v>
      </c>
      <c r="AW46">
        <v>4112</v>
      </c>
      <c r="AX46">
        <v>2620</v>
      </c>
      <c r="AY46">
        <v>-148</v>
      </c>
      <c r="AZ46">
        <f t="shared" si="13"/>
        <v>6584</v>
      </c>
      <c r="BA46">
        <v>2000</v>
      </c>
      <c r="BB46">
        <f t="shared" si="14"/>
        <v>8584</v>
      </c>
      <c r="BC46">
        <v>161</v>
      </c>
      <c r="BD46">
        <f t="shared" si="15"/>
        <v>7</v>
      </c>
      <c r="BE46">
        <f t="shared" si="16"/>
        <v>53.316770186335404</v>
      </c>
      <c r="BG46">
        <v>1907</v>
      </c>
      <c r="BH46">
        <v>3180</v>
      </c>
      <c r="BI46">
        <v>-24</v>
      </c>
      <c r="BJ46">
        <f t="shared" si="17"/>
        <v>5063</v>
      </c>
      <c r="BK46">
        <v>0</v>
      </c>
      <c r="BL46">
        <f t="shared" si="18"/>
        <v>5063</v>
      </c>
      <c r="BM46">
        <v>93</v>
      </c>
      <c r="BN46">
        <f t="shared" si="19"/>
        <v>5</v>
      </c>
      <c r="BO46">
        <f t="shared" si="20"/>
        <v>54.44086021505376</v>
      </c>
      <c r="BQ46">
        <v>1502</v>
      </c>
      <c r="BR46">
        <v>1040</v>
      </c>
      <c r="BS46">
        <v>-5</v>
      </c>
      <c r="BT46">
        <f t="shared" si="21"/>
        <v>2537</v>
      </c>
      <c r="BU46">
        <v>1400</v>
      </c>
      <c r="BV46">
        <f t="shared" si="22"/>
        <v>3937</v>
      </c>
      <c r="BW46">
        <v>78</v>
      </c>
      <c r="BX46">
        <f t="shared" si="23"/>
        <v>5</v>
      </c>
      <c r="BY46">
        <f t="shared" si="24"/>
        <v>50.474358974358971</v>
      </c>
      <c r="CA46">
        <v>42019</v>
      </c>
    </row>
    <row r="47" spans="1:79" ht="17.25" customHeight="1" x14ac:dyDescent="0.3">
      <c r="A47" s="2">
        <v>44536</v>
      </c>
      <c r="B47" t="s">
        <v>114</v>
      </c>
      <c r="C47" t="s">
        <v>115</v>
      </c>
      <c r="D47" t="s">
        <v>27</v>
      </c>
      <c r="E47" s="1" t="s">
        <v>4</v>
      </c>
      <c r="F47">
        <v>712</v>
      </c>
      <c r="G47">
        <v>449</v>
      </c>
      <c r="H47">
        <v>0</v>
      </c>
      <c r="I47">
        <v>-13</v>
      </c>
      <c r="J47">
        <f t="shared" si="0"/>
        <v>1148</v>
      </c>
      <c r="K47">
        <v>0</v>
      </c>
      <c r="L47">
        <f t="shared" si="1"/>
        <v>1148</v>
      </c>
      <c r="M47">
        <v>57</v>
      </c>
      <c r="N47">
        <v>1</v>
      </c>
      <c r="O47">
        <f t="shared" si="2"/>
        <v>20.140350877192983</v>
      </c>
      <c r="Q47">
        <v>345</v>
      </c>
      <c r="R47">
        <v>50</v>
      </c>
      <c r="S47">
        <v>0</v>
      </c>
      <c r="T47">
        <v>0</v>
      </c>
      <c r="U47">
        <f t="shared" si="3"/>
        <v>395</v>
      </c>
      <c r="V47">
        <v>600</v>
      </c>
      <c r="W47">
        <f t="shared" si="4"/>
        <v>995</v>
      </c>
      <c r="X47">
        <v>68</v>
      </c>
      <c r="Y47">
        <v>2</v>
      </c>
      <c r="Z47">
        <f t="shared" si="5"/>
        <v>14.632352941176471</v>
      </c>
      <c r="AB47">
        <v>1499</v>
      </c>
      <c r="AC47">
        <v>0</v>
      </c>
      <c r="AD47">
        <v>0</v>
      </c>
      <c r="AE47">
        <v>0</v>
      </c>
      <c r="AF47">
        <f t="shared" si="6"/>
        <v>1499</v>
      </c>
      <c r="AG47">
        <v>0</v>
      </c>
      <c r="AH47">
        <f t="shared" si="26"/>
        <v>1499</v>
      </c>
      <c r="AI47">
        <v>26</v>
      </c>
      <c r="AJ47">
        <f t="shared" si="8"/>
        <v>6</v>
      </c>
      <c r="AK47">
        <f t="shared" si="25"/>
        <v>57.653846153846153</v>
      </c>
      <c r="AM47">
        <v>1094</v>
      </c>
      <c r="AN47">
        <v>550</v>
      </c>
      <c r="AO47">
        <v>-200</v>
      </c>
      <c r="AP47">
        <f t="shared" si="9"/>
        <v>1444</v>
      </c>
      <c r="AQ47">
        <v>0</v>
      </c>
      <c r="AR47">
        <f t="shared" si="10"/>
        <v>1444</v>
      </c>
      <c r="AS47">
        <v>20</v>
      </c>
      <c r="AT47">
        <f t="shared" si="11"/>
        <v>6</v>
      </c>
      <c r="AU47">
        <f t="shared" si="12"/>
        <v>72.2</v>
      </c>
      <c r="AW47">
        <v>298</v>
      </c>
      <c r="AX47">
        <v>470</v>
      </c>
      <c r="AY47">
        <v>0</v>
      </c>
      <c r="AZ47">
        <f t="shared" si="13"/>
        <v>768</v>
      </c>
      <c r="BA47">
        <v>0</v>
      </c>
      <c r="BB47">
        <f t="shared" si="14"/>
        <v>768</v>
      </c>
      <c r="BC47">
        <v>14</v>
      </c>
      <c r="BD47">
        <f t="shared" si="15"/>
        <v>7</v>
      </c>
      <c r="BE47">
        <f t="shared" si="16"/>
        <v>54.857142857142854</v>
      </c>
      <c r="BG47">
        <v>168</v>
      </c>
      <c r="BH47">
        <v>2100</v>
      </c>
      <c r="BI47">
        <v>-17</v>
      </c>
      <c r="BJ47">
        <f t="shared" si="17"/>
        <v>2251</v>
      </c>
      <c r="BK47">
        <v>0</v>
      </c>
      <c r="BL47">
        <f t="shared" si="18"/>
        <v>2251</v>
      </c>
      <c r="BM47">
        <v>12</v>
      </c>
      <c r="BN47">
        <f t="shared" si="19"/>
        <v>5</v>
      </c>
      <c r="BO47">
        <f t="shared" si="20"/>
        <v>187.58333333333334</v>
      </c>
      <c r="BQ47">
        <v>793</v>
      </c>
      <c r="BR47">
        <v>373</v>
      </c>
      <c r="BS47">
        <v>-15</v>
      </c>
      <c r="BT47">
        <f t="shared" si="21"/>
        <v>1151</v>
      </c>
      <c r="BU47">
        <v>0</v>
      </c>
      <c r="BV47">
        <f t="shared" si="22"/>
        <v>1151</v>
      </c>
      <c r="BW47">
        <v>11</v>
      </c>
      <c r="BX47">
        <f t="shared" si="23"/>
        <v>5</v>
      </c>
      <c r="BY47">
        <f t="shared" si="24"/>
        <v>104.63636363636364</v>
      </c>
      <c r="CA47">
        <v>-204</v>
      </c>
    </row>
    <row r="48" spans="1:79" ht="17.25" customHeight="1" x14ac:dyDescent="0.3">
      <c r="A48" s="2">
        <v>44536</v>
      </c>
      <c r="B48" t="s">
        <v>116</v>
      </c>
      <c r="C48" t="s">
        <v>117</v>
      </c>
      <c r="D48" t="s">
        <v>27</v>
      </c>
      <c r="E48" s="1" t="s">
        <v>4</v>
      </c>
      <c r="F48">
        <v>283</v>
      </c>
      <c r="G48">
        <v>100</v>
      </c>
      <c r="H48">
        <v>0</v>
      </c>
      <c r="I48">
        <v>-76</v>
      </c>
      <c r="J48">
        <f t="shared" si="0"/>
        <v>307</v>
      </c>
      <c r="K48">
        <v>0</v>
      </c>
      <c r="L48">
        <f t="shared" si="1"/>
        <v>307</v>
      </c>
      <c r="M48">
        <v>222</v>
      </c>
      <c r="N48">
        <v>1</v>
      </c>
      <c r="O48">
        <f t="shared" si="2"/>
        <v>1.382882882882883</v>
      </c>
      <c r="Q48">
        <v>1184</v>
      </c>
      <c r="R48">
        <v>0</v>
      </c>
      <c r="S48">
        <v>0</v>
      </c>
      <c r="T48">
        <v>0</v>
      </c>
      <c r="U48">
        <f t="shared" si="3"/>
        <v>1184</v>
      </c>
      <c r="V48">
        <v>0</v>
      </c>
      <c r="W48">
        <f t="shared" si="4"/>
        <v>1184</v>
      </c>
      <c r="X48">
        <v>53</v>
      </c>
      <c r="Y48">
        <v>2</v>
      </c>
      <c r="Z48">
        <f t="shared" si="5"/>
        <v>22.339622641509433</v>
      </c>
      <c r="AB48">
        <v>4977</v>
      </c>
      <c r="AC48">
        <v>0</v>
      </c>
      <c r="AD48">
        <v>0</v>
      </c>
      <c r="AE48">
        <v>-1103</v>
      </c>
      <c r="AF48">
        <f t="shared" si="6"/>
        <v>3874</v>
      </c>
      <c r="AG48">
        <v>15030</v>
      </c>
      <c r="AH48">
        <f t="shared" si="26"/>
        <v>18904</v>
      </c>
      <c r="AI48">
        <v>1523</v>
      </c>
      <c r="AJ48">
        <f t="shared" si="8"/>
        <v>6</v>
      </c>
      <c r="AK48">
        <f t="shared" si="25"/>
        <v>12.412344057780697</v>
      </c>
      <c r="AM48">
        <v>10485</v>
      </c>
      <c r="AN48">
        <v>2280</v>
      </c>
      <c r="AO48">
        <v>-673</v>
      </c>
      <c r="AP48">
        <f t="shared" si="9"/>
        <v>12092</v>
      </c>
      <c r="AQ48">
        <v>0</v>
      </c>
      <c r="AR48">
        <f t="shared" si="10"/>
        <v>12092</v>
      </c>
      <c r="AS48">
        <v>266</v>
      </c>
      <c r="AT48">
        <f t="shared" si="11"/>
        <v>6</v>
      </c>
      <c r="AU48">
        <f t="shared" si="12"/>
        <v>45.458646616541351</v>
      </c>
      <c r="AW48">
        <v>22</v>
      </c>
      <c r="AX48">
        <v>0</v>
      </c>
      <c r="AY48">
        <v>-22</v>
      </c>
      <c r="AZ48">
        <f t="shared" si="13"/>
        <v>0</v>
      </c>
      <c r="BA48">
        <v>6000</v>
      </c>
      <c r="BB48">
        <f t="shared" si="14"/>
        <v>6000</v>
      </c>
      <c r="BC48">
        <v>205</v>
      </c>
      <c r="BD48">
        <f t="shared" si="15"/>
        <v>7</v>
      </c>
      <c r="BE48">
        <f t="shared" si="16"/>
        <v>29.26829268292683</v>
      </c>
      <c r="BG48">
        <v>6165</v>
      </c>
      <c r="BH48">
        <v>160</v>
      </c>
      <c r="BI48">
        <v>-66</v>
      </c>
      <c r="BJ48">
        <f t="shared" si="17"/>
        <v>6259</v>
      </c>
      <c r="BK48">
        <v>0</v>
      </c>
      <c r="BL48">
        <f t="shared" si="18"/>
        <v>6259</v>
      </c>
      <c r="BM48">
        <v>92</v>
      </c>
      <c r="BN48">
        <f t="shared" si="19"/>
        <v>5</v>
      </c>
      <c r="BO48">
        <f t="shared" si="20"/>
        <v>68.032608695652172</v>
      </c>
      <c r="BQ48">
        <v>187</v>
      </c>
      <c r="BR48">
        <v>1216</v>
      </c>
      <c r="BS48">
        <v>-24</v>
      </c>
      <c r="BT48">
        <f t="shared" si="21"/>
        <v>1379</v>
      </c>
      <c r="BU48">
        <v>0</v>
      </c>
      <c r="BV48">
        <f t="shared" si="22"/>
        <v>1379</v>
      </c>
      <c r="BW48">
        <v>143</v>
      </c>
      <c r="BX48">
        <f t="shared" si="23"/>
        <v>5</v>
      </c>
      <c r="BY48">
        <f t="shared" si="24"/>
        <v>9.6433566433566433</v>
      </c>
      <c r="CA48">
        <v>0</v>
      </c>
    </row>
    <row r="49" spans="1:79" ht="17.25" customHeight="1" x14ac:dyDescent="0.3">
      <c r="A49" s="2">
        <v>44536</v>
      </c>
      <c r="B49" t="s">
        <v>118</v>
      </c>
      <c r="C49" t="s">
        <v>119</v>
      </c>
      <c r="D49" t="s">
        <v>27</v>
      </c>
      <c r="E49" s="1" t="s">
        <v>4</v>
      </c>
      <c r="F49">
        <v>281</v>
      </c>
      <c r="G49">
        <v>0</v>
      </c>
      <c r="H49">
        <v>0</v>
      </c>
      <c r="I49">
        <v>0</v>
      </c>
      <c r="J49">
        <f t="shared" si="0"/>
        <v>281</v>
      </c>
      <c r="K49">
        <v>0</v>
      </c>
      <c r="L49">
        <f t="shared" si="1"/>
        <v>281</v>
      </c>
      <c r="M49">
        <v>15</v>
      </c>
      <c r="N49">
        <v>1</v>
      </c>
      <c r="O49">
        <f t="shared" si="2"/>
        <v>18.733333333333334</v>
      </c>
      <c r="Q49">
        <v>7</v>
      </c>
      <c r="R49">
        <v>0</v>
      </c>
      <c r="S49">
        <v>0</v>
      </c>
      <c r="T49">
        <v>-5</v>
      </c>
      <c r="U49">
        <f t="shared" si="3"/>
        <v>2</v>
      </c>
      <c r="V49">
        <v>0</v>
      </c>
      <c r="W49">
        <f t="shared" si="4"/>
        <v>2</v>
      </c>
      <c r="X49">
        <v>5</v>
      </c>
      <c r="Y49">
        <v>2</v>
      </c>
      <c r="Z49">
        <f t="shared" si="5"/>
        <v>0.4</v>
      </c>
      <c r="AB49">
        <v>293</v>
      </c>
      <c r="AC49">
        <v>0</v>
      </c>
      <c r="AD49">
        <v>0</v>
      </c>
      <c r="AE49">
        <v>-33</v>
      </c>
      <c r="AF49">
        <f t="shared" si="6"/>
        <v>260</v>
      </c>
      <c r="AG49">
        <v>960</v>
      </c>
      <c r="AH49">
        <f t="shared" si="26"/>
        <v>1220</v>
      </c>
      <c r="AI49">
        <v>23</v>
      </c>
      <c r="AJ49">
        <f t="shared" si="8"/>
        <v>6</v>
      </c>
      <c r="AK49">
        <f t="shared" si="25"/>
        <v>53.043478260869563</v>
      </c>
      <c r="AM49">
        <v>258</v>
      </c>
      <c r="AN49">
        <v>0</v>
      </c>
      <c r="AO49">
        <v>0</v>
      </c>
      <c r="AP49">
        <f t="shared" si="9"/>
        <v>258</v>
      </c>
      <c r="AQ49">
        <v>0</v>
      </c>
      <c r="AR49">
        <f t="shared" si="10"/>
        <v>258</v>
      </c>
      <c r="AS49">
        <v>22</v>
      </c>
      <c r="AT49">
        <f t="shared" si="11"/>
        <v>6</v>
      </c>
      <c r="AU49">
        <f t="shared" si="12"/>
        <v>11.727272727272727</v>
      </c>
      <c r="AW49">
        <v>249</v>
      </c>
      <c r="AX49">
        <v>0</v>
      </c>
      <c r="AY49">
        <v>-200</v>
      </c>
      <c r="AZ49">
        <f t="shared" si="13"/>
        <v>49</v>
      </c>
      <c r="BA49">
        <v>0</v>
      </c>
      <c r="BB49">
        <f t="shared" si="14"/>
        <v>49</v>
      </c>
      <c r="BC49">
        <v>35</v>
      </c>
      <c r="BD49">
        <f t="shared" si="15"/>
        <v>7</v>
      </c>
      <c r="BE49">
        <f t="shared" si="16"/>
        <v>1.4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1191</v>
      </c>
      <c r="BR49">
        <v>0</v>
      </c>
      <c r="BS49">
        <v>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1:79" ht="17.25" customHeight="1" x14ac:dyDescent="0.3">
      <c r="A50" s="2">
        <v>44536</v>
      </c>
      <c r="B50" t="s">
        <v>120</v>
      </c>
      <c r="C50" t="s">
        <v>121</v>
      </c>
      <c r="D50" t="s">
        <v>27</v>
      </c>
      <c r="E50" s="1" t="s">
        <v>4</v>
      </c>
      <c r="F50">
        <v>606</v>
      </c>
      <c r="G50">
        <v>0</v>
      </c>
      <c r="H50">
        <v>0</v>
      </c>
      <c r="I50">
        <v>-32</v>
      </c>
      <c r="J50">
        <f t="shared" si="0"/>
        <v>574</v>
      </c>
      <c r="K50">
        <v>0</v>
      </c>
      <c r="L50">
        <f t="shared" si="1"/>
        <v>574</v>
      </c>
      <c r="M50">
        <v>64</v>
      </c>
      <c r="N50">
        <v>1</v>
      </c>
      <c r="O50">
        <f t="shared" si="2"/>
        <v>8.96875</v>
      </c>
      <c r="Q50">
        <v>409</v>
      </c>
      <c r="R50">
        <v>0</v>
      </c>
      <c r="S50">
        <v>0</v>
      </c>
      <c r="T50">
        <v>0</v>
      </c>
      <c r="U50">
        <f t="shared" si="3"/>
        <v>409</v>
      </c>
      <c r="V50">
        <v>0</v>
      </c>
      <c r="W50">
        <f t="shared" si="4"/>
        <v>409</v>
      </c>
      <c r="X50">
        <v>9</v>
      </c>
      <c r="Y50">
        <v>2</v>
      </c>
      <c r="Z50">
        <f t="shared" si="5"/>
        <v>45.444444444444443</v>
      </c>
      <c r="AB50">
        <v>2031</v>
      </c>
      <c r="AC50">
        <v>0</v>
      </c>
      <c r="AD50">
        <v>0</v>
      </c>
      <c r="AE50">
        <v>0</v>
      </c>
      <c r="AF50">
        <f t="shared" si="6"/>
        <v>2031</v>
      </c>
      <c r="AG50">
        <v>800</v>
      </c>
      <c r="AH50">
        <f t="shared" si="26"/>
        <v>2831</v>
      </c>
      <c r="AI50">
        <v>66</v>
      </c>
      <c r="AJ50">
        <f t="shared" si="8"/>
        <v>6</v>
      </c>
      <c r="AK50">
        <f t="shared" si="25"/>
        <v>42.893939393939391</v>
      </c>
      <c r="AM50">
        <v>2237</v>
      </c>
      <c r="AN50">
        <v>430</v>
      </c>
      <c r="AO50">
        <v>-6</v>
      </c>
      <c r="AP50">
        <f t="shared" si="9"/>
        <v>2661</v>
      </c>
      <c r="AQ50">
        <v>0</v>
      </c>
      <c r="AR50">
        <f t="shared" si="10"/>
        <v>2661</v>
      </c>
      <c r="AS50">
        <v>53</v>
      </c>
      <c r="AT50">
        <f t="shared" si="11"/>
        <v>6</v>
      </c>
      <c r="AU50">
        <f t="shared" si="12"/>
        <v>50.20754716981132</v>
      </c>
      <c r="AW50">
        <v>1025</v>
      </c>
      <c r="AX50">
        <v>0</v>
      </c>
      <c r="AY50">
        <v>-40</v>
      </c>
      <c r="AZ50">
        <f t="shared" si="13"/>
        <v>985</v>
      </c>
      <c r="BA50">
        <v>0</v>
      </c>
      <c r="BB50">
        <f t="shared" si="14"/>
        <v>985</v>
      </c>
      <c r="BC50">
        <v>44</v>
      </c>
      <c r="BD50">
        <f t="shared" si="15"/>
        <v>7</v>
      </c>
      <c r="BE50">
        <f t="shared" si="16"/>
        <v>22.386363636363637</v>
      </c>
      <c r="BG50">
        <v>1268</v>
      </c>
      <c r="BH50">
        <v>0</v>
      </c>
      <c r="BI50">
        <v>-10</v>
      </c>
      <c r="BJ50">
        <f t="shared" si="17"/>
        <v>1258</v>
      </c>
      <c r="BK50">
        <v>0</v>
      </c>
      <c r="BL50">
        <f t="shared" si="18"/>
        <v>1258</v>
      </c>
      <c r="BM50">
        <v>29</v>
      </c>
      <c r="BN50">
        <f t="shared" si="19"/>
        <v>5</v>
      </c>
      <c r="BO50">
        <f t="shared" si="20"/>
        <v>43.379310344827587</v>
      </c>
      <c r="BQ50">
        <v>1545</v>
      </c>
      <c r="BR50">
        <v>0</v>
      </c>
      <c r="BS50">
        <v>0</v>
      </c>
      <c r="BT50">
        <f t="shared" si="21"/>
        <v>1545</v>
      </c>
      <c r="BU50">
        <v>400</v>
      </c>
      <c r="BV50">
        <f t="shared" si="22"/>
        <v>1945</v>
      </c>
      <c r="BW50">
        <v>23</v>
      </c>
      <c r="BX50">
        <f t="shared" si="23"/>
        <v>5</v>
      </c>
      <c r="BY50">
        <f t="shared" si="24"/>
        <v>84.565217391304344</v>
      </c>
      <c r="CA50">
        <v>8800</v>
      </c>
    </row>
    <row r="51" spans="1:79" ht="17.25" customHeight="1" x14ac:dyDescent="0.3">
      <c r="A51" s="2">
        <v>44536</v>
      </c>
      <c r="B51" t="s">
        <v>122</v>
      </c>
      <c r="C51" t="s">
        <v>123</v>
      </c>
      <c r="D51" t="s">
        <v>27</v>
      </c>
      <c r="E51" s="1" t="s">
        <v>4</v>
      </c>
      <c r="F51">
        <v>787</v>
      </c>
      <c r="G51">
        <v>0</v>
      </c>
      <c r="H51">
        <v>0</v>
      </c>
      <c r="I51">
        <v>0</v>
      </c>
      <c r="J51">
        <f t="shared" si="0"/>
        <v>787</v>
      </c>
      <c r="K51">
        <v>0</v>
      </c>
      <c r="L51">
        <f t="shared" si="1"/>
        <v>787</v>
      </c>
      <c r="M51">
        <v>42</v>
      </c>
      <c r="N51">
        <v>1</v>
      </c>
      <c r="O51">
        <f t="shared" si="2"/>
        <v>18.738095238095237</v>
      </c>
      <c r="Q51">
        <v>427</v>
      </c>
      <c r="R51">
        <v>0</v>
      </c>
      <c r="S51">
        <v>0</v>
      </c>
      <c r="T51">
        <v>-68</v>
      </c>
      <c r="U51">
        <f t="shared" si="3"/>
        <v>359</v>
      </c>
      <c r="V51">
        <v>0</v>
      </c>
      <c r="W51">
        <f t="shared" si="4"/>
        <v>359</v>
      </c>
      <c r="X51">
        <v>6</v>
      </c>
      <c r="Y51">
        <v>2</v>
      </c>
      <c r="Z51">
        <f t="shared" si="5"/>
        <v>59.833333333333336</v>
      </c>
      <c r="AB51">
        <v>5304</v>
      </c>
      <c r="AC51">
        <v>0</v>
      </c>
      <c r="AD51">
        <v>0</v>
      </c>
      <c r="AE51">
        <v>-17</v>
      </c>
      <c r="AF51">
        <f t="shared" si="6"/>
        <v>5287</v>
      </c>
      <c r="AG51">
        <v>0</v>
      </c>
      <c r="AH51">
        <f t="shared" si="26"/>
        <v>5287</v>
      </c>
      <c r="AI51">
        <v>101</v>
      </c>
      <c r="AJ51">
        <f t="shared" si="8"/>
        <v>6</v>
      </c>
      <c r="AK51">
        <f t="shared" si="25"/>
        <v>52.346534653465348</v>
      </c>
      <c r="AM51">
        <v>1732</v>
      </c>
      <c r="AN51">
        <v>0</v>
      </c>
      <c r="AO51">
        <v>0</v>
      </c>
      <c r="AP51">
        <f t="shared" si="9"/>
        <v>1732</v>
      </c>
      <c r="AQ51">
        <v>0</v>
      </c>
      <c r="AR51">
        <f t="shared" si="10"/>
        <v>1732</v>
      </c>
      <c r="AS51">
        <v>37</v>
      </c>
      <c r="AT51">
        <f t="shared" si="11"/>
        <v>6</v>
      </c>
      <c r="AU51">
        <f t="shared" si="12"/>
        <v>46.810810810810814</v>
      </c>
      <c r="AW51">
        <v>2198</v>
      </c>
      <c r="AX51">
        <v>0</v>
      </c>
      <c r="AY51">
        <v>-34</v>
      </c>
      <c r="AZ51">
        <f t="shared" si="13"/>
        <v>2164</v>
      </c>
      <c r="BA51">
        <v>0</v>
      </c>
      <c r="BB51">
        <f t="shared" si="14"/>
        <v>2164</v>
      </c>
      <c r="BC51">
        <v>66</v>
      </c>
      <c r="BD51">
        <f t="shared" si="15"/>
        <v>7</v>
      </c>
      <c r="BE51">
        <f t="shared" si="16"/>
        <v>32.787878787878789</v>
      </c>
      <c r="BG51">
        <v>1427</v>
      </c>
      <c r="BH51">
        <v>0</v>
      </c>
      <c r="BI51">
        <v>-34</v>
      </c>
      <c r="BJ51">
        <f t="shared" si="17"/>
        <v>1393</v>
      </c>
      <c r="BK51">
        <v>0</v>
      </c>
      <c r="BL51">
        <f t="shared" si="18"/>
        <v>1393</v>
      </c>
      <c r="BM51">
        <v>30</v>
      </c>
      <c r="BN51">
        <f t="shared" si="19"/>
        <v>5</v>
      </c>
      <c r="BO51">
        <f t="shared" si="20"/>
        <v>46.43333333333333</v>
      </c>
      <c r="BQ51">
        <v>468</v>
      </c>
      <c r="BR51">
        <v>0</v>
      </c>
      <c r="BS51">
        <v>-17</v>
      </c>
      <c r="BT51">
        <f t="shared" si="21"/>
        <v>451</v>
      </c>
      <c r="BU51">
        <v>2000</v>
      </c>
      <c r="BV51">
        <f t="shared" si="22"/>
        <v>2451</v>
      </c>
      <c r="BW51">
        <v>33</v>
      </c>
      <c r="BX51">
        <f t="shared" si="23"/>
        <v>5</v>
      </c>
      <c r="BY51">
        <f t="shared" si="24"/>
        <v>74.272727272727266</v>
      </c>
      <c r="CA51">
        <v>15445</v>
      </c>
    </row>
    <row r="52" spans="1:79" ht="17.25" customHeight="1" x14ac:dyDescent="0.3">
      <c r="A52" s="2">
        <v>44536</v>
      </c>
      <c r="B52" t="s">
        <v>124</v>
      </c>
      <c r="C52" t="s">
        <v>125</v>
      </c>
      <c r="D52" t="s">
        <v>27</v>
      </c>
      <c r="E52" s="1" t="s">
        <v>4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26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14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44536</v>
      </c>
      <c r="B53" t="s">
        <v>126</v>
      </c>
      <c r="C53" t="s">
        <v>127</v>
      </c>
      <c r="D53" t="s">
        <v>27</v>
      </c>
      <c r="E53" s="1" t="s">
        <v>4</v>
      </c>
      <c r="F53">
        <v>1399</v>
      </c>
      <c r="G53">
        <v>948</v>
      </c>
      <c r="H53">
        <v>0</v>
      </c>
      <c r="I53">
        <v>-32</v>
      </c>
      <c r="J53">
        <f t="shared" si="0"/>
        <v>2315</v>
      </c>
      <c r="K53">
        <v>0</v>
      </c>
      <c r="L53">
        <f t="shared" si="1"/>
        <v>2315</v>
      </c>
      <c r="M53">
        <v>111</v>
      </c>
      <c r="N53">
        <v>1</v>
      </c>
      <c r="O53">
        <f t="shared" si="2"/>
        <v>20.855855855855857</v>
      </c>
      <c r="Q53">
        <v>757</v>
      </c>
      <c r="R53">
        <v>820</v>
      </c>
      <c r="S53">
        <v>0</v>
      </c>
      <c r="T53">
        <v>0</v>
      </c>
      <c r="U53">
        <f t="shared" si="3"/>
        <v>1577</v>
      </c>
      <c r="V53">
        <v>0</v>
      </c>
      <c r="W53">
        <f t="shared" si="4"/>
        <v>1577</v>
      </c>
      <c r="X53">
        <v>20</v>
      </c>
      <c r="Y53">
        <v>2</v>
      </c>
      <c r="Z53">
        <f t="shared" si="5"/>
        <v>78.849999999999994</v>
      </c>
      <c r="AB53">
        <v>2635</v>
      </c>
      <c r="AC53">
        <v>0</v>
      </c>
      <c r="AD53">
        <v>0</v>
      </c>
      <c r="AE53">
        <v>-52</v>
      </c>
      <c r="AF53">
        <f t="shared" si="6"/>
        <v>2583</v>
      </c>
      <c r="AG53">
        <v>0</v>
      </c>
      <c r="AH53">
        <f t="shared" si="26"/>
        <v>2583</v>
      </c>
      <c r="AI53">
        <v>30</v>
      </c>
      <c r="AJ53">
        <f t="shared" si="8"/>
        <v>6</v>
      </c>
      <c r="AK53">
        <f t="shared" si="25"/>
        <v>86.1</v>
      </c>
      <c r="AM53">
        <v>2444</v>
      </c>
      <c r="AN53">
        <v>570</v>
      </c>
      <c r="AO53">
        <v>-50</v>
      </c>
      <c r="AP53">
        <f t="shared" si="9"/>
        <v>2964</v>
      </c>
      <c r="AQ53">
        <v>0</v>
      </c>
      <c r="AR53">
        <f t="shared" si="10"/>
        <v>2964</v>
      </c>
      <c r="AS53">
        <v>20</v>
      </c>
      <c r="AT53">
        <f t="shared" si="11"/>
        <v>6</v>
      </c>
      <c r="AU53">
        <f t="shared" si="12"/>
        <v>148.19999999999999</v>
      </c>
      <c r="AW53">
        <v>391</v>
      </c>
      <c r="AX53">
        <v>278</v>
      </c>
      <c r="AY53">
        <v>0</v>
      </c>
      <c r="AZ53">
        <f t="shared" si="13"/>
        <v>669</v>
      </c>
      <c r="BA53">
        <v>400</v>
      </c>
      <c r="BB53">
        <f t="shared" si="14"/>
        <v>1069</v>
      </c>
      <c r="BC53">
        <v>21</v>
      </c>
      <c r="BD53">
        <f t="shared" si="15"/>
        <v>7</v>
      </c>
      <c r="BE53">
        <f t="shared" si="16"/>
        <v>50.904761904761905</v>
      </c>
      <c r="BG53">
        <v>182</v>
      </c>
      <c r="BH53">
        <v>660</v>
      </c>
      <c r="BI53">
        <v>0</v>
      </c>
      <c r="BJ53">
        <f t="shared" si="17"/>
        <v>842</v>
      </c>
      <c r="BK53">
        <v>0</v>
      </c>
      <c r="BL53">
        <f t="shared" si="18"/>
        <v>842</v>
      </c>
      <c r="BM53">
        <v>11</v>
      </c>
      <c r="BN53">
        <f t="shared" si="19"/>
        <v>5</v>
      </c>
      <c r="BO53">
        <f t="shared" si="20"/>
        <v>76.545454545454547</v>
      </c>
      <c r="BQ53">
        <v>1159</v>
      </c>
      <c r="BR53">
        <v>600</v>
      </c>
      <c r="BS53">
        <v>0</v>
      </c>
      <c r="BT53">
        <f t="shared" si="21"/>
        <v>1759</v>
      </c>
      <c r="BU53">
        <v>800</v>
      </c>
      <c r="BV53">
        <f t="shared" si="22"/>
        <v>2559</v>
      </c>
      <c r="BW53">
        <v>37</v>
      </c>
      <c r="BX53">
        <f t="shared" si="23"/>
        <v>5</v>
      </c>
      <c r="BY53">
        <f t="shared" si="24"/>
        <v>69.162162162162161</v>
      </c>
      <c r="CA53">
        <v>10396</v>
      </c>
    </row>
    <row r="54" spans="1:79" ht="17.25" customHeight="1" x14ac:dyDescent="0.3">
      <c r="A54" s="2">
        <v>44536</v>
      </c>
      <c r="B54" t="s">
        <v>128</v>
      </c>
      <c r="C54" t="s">
        <v>129</v>
      </c>
      <c r="D54" t="s">
        <v>27</v>
      </c>
      <c r="E54" s="1" t="s">
        <v>4</v>
      </c>
      <c r="F54">
        <v>25</v>
      </c>
      <c r="G54">
        <v>0</v>
      </c>
      <c r="H54">
        <v>0</v>
      </c>
      <c r="I54">
        <v>0</v>
      </c>
      <c r="J54">
        <f t="shared" si="0"/>
        <v>25</v>
      </c>
      <c r="K54">
        <v>0</v>
      </c>
      <c r="L54">
        <f t="shared" si="1"/>
        <v>25</v>
      </c>
      <c r="M54">
        <v>2</v>
      </c>
      <c r="N54">
        <v>1</v>
      </c>
      <c r="O54">
        <f t="shared" si="2"/>
        <v>12.5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0</v>
      </c>
      <c r="AC54">
        <v>0</v>
      </c>
      <c r="AD54">
        <v>0</v>
      </c>
      <c r="AE54">
        <v>0</v>
      </c>
      <c r="AF54">
        <f t="shared" si="6"/>
        <v>0</v>
      </c>
      <c r="AG54">
        <v>450</v>
      </c>
      <c r="AH54">
        <f t="shared" si="26"/>
        <v>450</v>
      </c>
      <c r="AI54">
        <v>17</v>
      </c>
      <c r="AJ54">
        <f t="shared" si="8"/>
        <v>6</v>
      </c>
      <c r="AK54">
        <f t="shared" si="25"/>
        <v>26.470588235294116</v>
      </c>
      <c r="AM54">
        <v>0</v>
      </c>
      <c r="AN54">
        <v>0</v>
      </c>
      <c r="AO54">
        <v>0</v>
      </c>
      <c r="AP54">
        <f t="shared" si="9"/>
        <v>0</v>
      </c>
      <c r="AQ54">
        <v>240</v>
      </c>
      <c r="AR54">
        <f t="shared" si="10"/>
        <v>240</v>
      </c>
      <c r="AS54">
        <v>10</v>
      </c>
      <c r="AT54">
        <f t="shared" si="11"/>
        <v>6</v>
      </c>
      <c r="AU54">
        <f t="shared" si="12"/>
        <v>24</v>
      </c>
      <c r="AW54">
        <v>0</v>
      </c>
      <c r="AX54">
        <v>0</v>
      </c>
      <c r="AY54">
        <v>0</v>
      </c>
      <c r="AZ54">
        <f t="shared" si="13"/>
        <v>0</v>
      </c>
      <c r="BA54">
        <v>150</v>
      </c>
      <c r="BB54">
        <f t="shared" si="14"/>
        <v>150</v>
      </c>
      <c r="BC54">
        <v>5</v>
      </c>
      <c r="BD54">
        <f t="shared" si="15"/>
        <v>7</v>
      </c>
      <c r="BE54">
        <f t="shared" si="16"/>
        <v>30</v>
      </c>
      <c r="BG54">
        <v>103</v>
      </c>
      <c r="BH54">
        <v>10</v>
      </c>
      <c r="BI54">
        <v>0</v>
      </c>
      <c r="BJ54">
        <f t="shared" si="17"/>
        <v>113</v>
      </c>
      <c r="BK54">
        <v>0</v>
      </c>
      <c r="BL54">
        <f t="shared" si="18"/>
        <v>113</v>
      </c>
      <c r="BM54">
        <v>6</v>
      </c>
      <c r="BN54">
        <f t="shared" si="19"/>
        <v>5</v>
      </c>
      <c r="BO54">
        <f t="shared" si="20"/>
        <v>18.833333333333332</v>
      </c>
      <c r="BQ54">
        <v>50</v>
      </c>
      <c r="BR54">
        <v>120</v>
      </c>
      <c r="BS54">
        <v>0</v>
      </c>
      <c r="BT54">
        <f t="shared" si="21"/>
        <v>170</v>
      </c>
      <c r="BU54">
        <v>90</v>
      </c>
      <c r="BV54">
        <f t="shared" si="22"/>
        <v>260</v>
      </c>
      <c r="BW54">
        <v>7</v>
      </c>
      <c r="BX54">
        <f t="shared" si="23"/>
        <v>5</v>
      </c>
      <c r="BY54">
        <f t="shared" si="24"/>
        <v>37.142857142857146</v>
      </c>
      <c r="CA54">
        <v>636</v>
      </c>
    </row>
    <row r="55" spans="1:79" ht="17.25" customHeight="1" x14ac:dyDescent="0.3">
      <c r="A55" s="2">
        <v>44536</v>
      </c>
      <c r="B55" t="s">
        <v>130</v>
      </c>
      <c r="C55" t="s">
        <v>131</v>
      </c>
      <c r="D55" t="s">
        <v>27</v>
      </c>
      <c r="E55" s="1" t="s">
        <v>4</v>
      </c>
      <c r="F55">
        <v>474</v>
      </c>
      <c r="G55">
        <v>0</v>
      </c>
      <c r="H55">
        <v>0</v>
      </c>
      <c r="I55">
        <v>-24</v>
      </c>
      <c r="J55">
        <f t="shared" si="0"/>
        <v>450</v>
      </c>
      <c r="K55">
        <v>0</v>
      </c>
      <c r="L55">
        <f t="shared" si="1"/>
        <v>450</v>
      </c>
      <c r="M55">
        <v>27</v>
      </c>
      <c r="N55">
        <v>1</v>
      </c>
      <c r="O55">
        <f t="shared" si="2"/>
        <v>16.666666666666668</v>
      </c>
      <c r="Q55">
        <v>434</v>
      </c>
      <c r="R55">
        <v>0</v>
      </c>
      <c r="S55">
        <v>0</v>
      </c>
      <c r="T55">
        <v>0</v>
      </c>
      <c r="U55">
        <f t="shared" si="3"/>
        <v>434</v>
      </c>
      <c r="V55">
        <v>0</v>
      </c>
      <c r="W55">
        <f t="shared" si="4"/>
        <v>434</v>
      </c>
      <c r="X55">
        <v>17</v>
      </c>
      <c r="Y55">
        <v>2</v>
      </c>
      <c r="Z55">
        <f t="shared" si="5"/>
        <v>25.529411764705884</v>
      </c>
      <c r="AB55">
        <v>1426</v>
      </c>
      <c r="AC55">
        <v>0</v>
      </c>
      <c r="AD55">
        <v>0</v>
      </c>
      <c r="AE55">
        <v>-10</v>
      </c>
      <c r="AF55">
        <f t="shared" si="6"/>
        <v>1416</v>
      </c>
      <c r="AG55">
        <v>1800</v>
      </c>
      <c r="AH55">
        <f t="shared" si="26"/>
        <v>3216</v>
      </c>
      <c r="AI55">
        <v>83</v>
      </c>
      <c r="AJ55">
        <f t="shared" si="8"/>
        <v>6</v>
      </c>
      <c r="AK55">
        <f t="shared" si="25"/>
        <v>38.746987951807228</v>
      </c>
      <c r="AM55">
        <v>1005</v>
      </c>
      <c r="AN55">
        <v>80</v>
      </c>
      <c r="AO55">
        <v>-35</v>
      </c>
      <c r="AP55">
        <f t="shared" si="9"/>
        <v>1050</v>
      </c>
      <c r="AQ55">
        <v>0</v>
      </c>
      <c r="AR55">
        <f t="shared" si="10"/>
        <v>1050</v>
      </c>
      <c r="AS55">
        <v>33</v>
      </c>
      <c r="AT55">
        <f t="shared" si="11"/>
        <v>6</v>
      </c>
      <c r="AU55">
        <f t="shared" si="12"/>
        <v>31.818181818181817</v>
      </c>
      <c r="AW55">
        <v>107</v>
      </c>
      <c r="AX55">
        <v>0</v>
      </c>
      <c r="AY55">
        <v>0</v>
      </c>
      <c r="AZ55">
        <f t="shared" si="13"/>
        <v>107</v>
      </c>
      <c r="BA55">
        <v>540</v>
      </c>
      <c r="BB55">
        <f t="shared" si="14"/>
        <v>647</v>
      </c>
      <c r="BC55">
        <v>20</v>
      </c>
      <c r="BD55">
        <f t="shared" si="15"/>
        <v>7</v>
      </c>
      <c r="BE55">
        <f t="shared" si="16"/>
        <v>32.35</v>
      </c>
      <c r="BG55">
        <v>567</v>
      </c>
      <c r="BH55">
        <v>0</v>
      </c>
      <c r="BI55">
        <v>0</v>
      </c>
      <c r="BJ55">
        <f t="shared" si="17"/>
        <v>567</v>
      </c>
      <c r="BK55">
        <v>358</v>
      </c>
      <c r="BL55">
        <f t="shared" si="18"/>
        <v>925</v>
      </c>
      <c r="BM55">
        <v>17</v>
      </c>
      <c r="BN55">
        <f t="shared" si="19"/>
        <v>5</v>
      </c>
      <c r="BO55">
        <f t="shared" si="20"/>
        <v>54.411764705882355</v>
      </c>
      <c r="BQ55">
        <v>900</v>
      </c>
      <c r="BR55">
        <v>0</v>
      </c>
      <c r="BS55">
        <v>0</v>
      </c>
      <c r="BT55">
        <f t="shared" si="21"/>
        <v>900</v>
      </c>
      <c r="BU55">
        <v>900</v>
      </c>
      <c r="BV55">
        <f t="shared" si="22"/>
        <v>1800</v>
      </c>
      <c r="BW55">
        <v>46</v>
      </c>
      <c r="BX55">
        <f t="shared" si="23"/>
        <v>5</v>
      </c>
      <c r="BY55">
        <f t="shared" si="24"/>
        <v>39.130434782608695</v>
      </c>
      <c r="CA55">
        <v>15453</v>
      </c>
    </row>
    <row r="56" spans="1:79" ht="17.25" customHeight="1" x14ac:dyDescent="0.3">
      <c r="A56" s="2">
        <v>44536</v>
      </c>
      <c r="B56" t="s">
        <v>132</v>
      </c>
      <c r="C56" t="s">
        <v>133</v>
      </c>
      <c r="D56" t="s">
        <v>27</v>
      </c>
      <c r="E56" s="1" t="s">
        <v>4</v>
      </c>
      <c r="F56">
        <v>959</v>
      </c>
      <c r="G56">
        <v>159</v>
      </c>
      <c r="H56">
        <v>0</v>
      </c>
      <c r="I56">
        <v>-40</v>
      </c>
      <c r="J56">
        <f t="shared" si="0"/>
        <v>1078</v>
      </c>
      <c r="K56">
        <v>0</v>
      </c>
      <c r="L56">
        <f t="shared" si="1"/>
        <v>1078</v>
      </c>
      <c r="M56">
        <v>144</v>
      </c>
      <c r="N56">
        <v>1</v>
      </c>
      <c r="O56">
        <f t="shared" si="2"/>
        <v>7.4861111111111107</v>
      </c>
      <c r="Q56">
        <v>194</v>
      </c>
      <c r="R56">
        <v>1680</v>
      </c>
      <c r="S56">
        <v>0</v>
      </c>
      <c r="T56">
        <v>0</v>
      </c>
      <c r="U56">
        <f t="shared" si="3"/>
        <v>1874</v>
      </c>
      <c r="V56">
        <v>1000</v>
      </c>
      <c r="W56">
        <f t="shared" si="4"/>
        <v>2874</v>
      </c>
      <c r="X56">
        <v>86</v>
      </c>
      <c r="Y56">
        <v>2</v>
      </c>
      <c r="Z56">
        <f t="shared" si="5"/>
        <v>33.418604651162788</v>
      </c>
      <c r="AB56">
        <v>5143</v>
      </c>
      <c r="AC56">
        <v>1500</v>
      </c>
      <c r="AD56">
        <v>0</v>
      </c>
      <c r="AE56">
        <v>-245</v>
      </c>
      <c r="AF56">
        <f t="shared" si="6"/>
        <v>6398</v>
      </c>
      <c r="AG56">
        <v>5500</v>
      </c>
      <c r="AH56">
        <f t="shared" si="26"/>
        <v>11898</v>
      </c>
      <c r="AI56">
        <v>320</v>
      </c>
      <c r="AJ56">
        <f t="shared" si="8"/>
        <v>6</v>
      </c>
      <c r="AK56">
        <f t="shared" si="25"/>
        <v>37.181249999999999</v>
      </c>
      <c r="AM56">
        <v>10464</v>
      </c>
      <c r="AN56">
        <v>13333</v>
      </c>
      <c r="AO56">
        <v>-1334</v>
      </c>
      <c r="AP56">
        <f t="shared" si="9"/>
        <v>22463</v>
      </c>
      <c r="AQ56">
        <v>0</v>
      </c>
      <c r="AR56">
        <f t="shared" si="10"/>
        <v>22463</v>
      </c>
      <c r="AS56">
        <v>276</v>
      </c>
      <c r="AT56">
        <f t="shared" si="11"/>
        <v>6</v>
      </c>
      <c r="AU56">
        <f t="shared" si="12"/>
        <v>81.387681159420296</v>
      </c>
      <c r="AW56">
        <v>3470</v>
      </c>
      <c r="AX56">
        <v>250</v>
      </c>
      <c r="AY56">
        <v>-175</v>
      </c>
      <c r="AZ56">
        <f t="shared" si="13"/>
        <v>3545</v>
      </c>
      <c r="BA56">
        <v>2000</v>
      </c>
      <c r="BB56">
        <f t="shared" si="14"/>
        <v>5545</v>
      </c>
      <c r="BC56">
        <v>235</v>
      </c>
      <c r="BD56">
        <f t="shared" si="15"/>
        <v>7</v>
      </c>
      <c r="BE56">
        <f t="shared" si="16"/>
        <v>23.595744680851062</v>
      </c>
      <c r="BG56">
        <v>585</v>
      </c>
      <c r="BH56">
        <v>13368</v>
      </c>
      <c r="BI56">
        <v>-453</v>
      </c>
      <c r="BJ56">
        <f t="shared" si="17"/>
        <v>13500</v>
      </c>
      <c r="BK56">
        <v>0</v>
      </c>
      <c r="BL56">
        <f t="shared" si="18"/>
        <v>13500</v>
      </c>
      <c r="BM56">
        <v>339</v>
      </c>
      <c r="BN56">
        <f t="shared" si="19"/>
        <v>5</v>
      </c>
      <c r="BO56">
        <f t="shared" si="20"/>
        <v>39.823008849557525</v>
      </c>
      <c r="BQ56">
        <v>473</v>
      </c>
      <c r="BR56">
        <v>6071</v>
      </c>
      <c r="BS56">
        <v>-1000</v>
      </c>
      <c r="BT56">
        <f t="shared" si="21"/>
        <v>5544</v>
      </c>
      <c r="BU56">
        <v>2300</v>
      </c>
      <c r="BV56">
        <f t="shared" si="22"/>
        <v>7844</v>
      </c>
      <c r="BW56">
        <v>181</v>
      </c>
      <c r="BX56">
        <f t="shared" si="23"/>
        <v>5</v>
      </c>
      <c r="BY56">
        <f t="shared" si="24"/>
        <v>43.337016574585633</v>
      </c>
      <c r="CA56">
        <v>74105</v>
      </c>
    </row>
    <row r="57" spans="1:79" ht="17.25" customHeight="1" x14ac:dyDescent="0.3">
      <c r="A57" s="2">
        <v>44536</v>
      </c>
      <c r="B57" t="s">
        <v>134</v>
      </c>
      <c r="C57" t="s">
        <v>135</v>
      </c>
      <c r="D57" t="s">
        <v>27</v>
      </c>
      <c r="E57" s="1" t="s">
        <v>4</v>
      </c>
      <c r="F57">
        <v>700</v>
      </c>
      <c r="G57">
        <v>0</v>
      </c>
      <c r="H57">
        <v>0</v>
      </c>
      <c r="I57">
        <v>-57</v>
      </c>
      <c r="J57">
        <f t="shared" si="0"/>
        <v>643</v>
      </c>
      <c r="K57">
        <v>0</v>
      </c>
      <c r="L57">
        <f t="shared" si="1"/>
        <v>643</v>
      </c>
      <c r="M57">
        <v>117</v>
      </c>
      <c r="N57">
        <v>1</v>
      </c>
      <c r="O57">
        <f t="shared" si="2"/>
        <v>5.4957264957264957</v>
      </c>
      <c r="Q57">
        <v>933</v>
      </c>
      <c r="R57">
        <v>0</v>
      </c>
      <c r="S57">
        <v>0</v>
      </c>
      <c r="T57">
        <v>-53</v>
      </c>
      <c r="U57">
        <f t="shared" si="3"/>
        <v>880</v>
      </c>
      <c r="V57">
        <v>0</v>
      </c>
      <c r="W57">
        <f t="shared" si="4"/>
        <v>880</v>
      </c>
      <c r="X57">
        <v>43</v>
      </c>
      <c r="Y57">
        <v>2</v>
      </c>
      <c r="Z57">
        <f t="shared" si="5"/>
        <v>20.465116279069768</v>
      </c>
      <c r="AB57">
        <v>2065</v>
      </c>
      <c r="AC57">
        <v>0</v>
      </c>
      <c r="AD57">
        <v>0</v>
      </c>
      <c r="AE57">
        <v>-86</v>
      </c>
      <c r="AF57">
        <f t="shared" si="6"/>
        <v>1979</v>
      </c>
      <c r="AG57">
        <v>0</v>
      </c>
      <c r="AH57">
        <f t="shared" si="26"/>
        <v>1979</v>
      </c>
      <c r="AI57">
        <v>50</v>
      </c>
      <c r="AJ57">
        <f t="shared" si="8"/>
        <v>6</v>
      </c>
      <c r="AK57">
        <f t="shared" si="25"/>
        <v>39.58</v>
      </c>
      <c r="AM57">
        <v>1809</v>
      </c>
      <c r="AN57">
        <v>0</v>
      </c>
      <c r="AO57">
        <v>-45</v>
      </c>
      <c r="AP57">
        <f t="shared" si="9"/>
        <v>1764</v>
      </c>
      <c r="AQ57">
        <v>0</v>
      </c>
      <c r="AR57">
        <f t="shared" si="10"/>
        <v>1764</v>
      </c>
      <c r="AS57">
        <v>20</v>
      </c>
      <c r="AT57">
        <f t="shared" si="11"/>
        <v>6</v>
      </c>
      <c r="AU57">
        <f t="shared" si="12"/>
        <v>88.2</v>
      </c>
      <c r="AW57">
        <v>816</v>
      </c>
      <c r="AX57">
        <v>50</v>
      </c>
      <c r="AY57">
        <v>-11</v>
      </c>
      <c r="AZ57">
        <f t="shared" si="13"/>
        <v>855</v>
      </c>
      <c r="BA57">
        <v>0</v>
      </c>
      <c r="BB57">
        <f t="shared" si="14"/>
        <v>855</v>
      </c>
      <c r="BC57">
        <v>20</v>
      </c>
      <c r="BD57">
        <f t="shared" si="15"/>
        <v>7</v>
      </c>
      <c r="BE57">
        <f t="shared" si="16"/>
        <v>42.75</v>
      </c>
      <c r="BG57">
        <v>808</v>
      </c>
      <c r="BH57">
        <v>100</v>
      </c>
      <c r="BI57">
        <v>-5</v>
      </c>
      <c r="BJ57">
        <f t="shared" si="17"/>
        <v>903</v>
      </c>
      <c r="BK57">
        <v>0</v>
      </c>
      <c r="BL57">
        <f t="shared" si="18"/>
        <v>903</v>
      </c>
      <c r="BM57">
        <v>17</v>
      </c>
      <c r="BN57">
        <f t="shared" si="19"/>
        <v>5</v>
      </c>
      <c r="BO57">
        <f t="shared" si="20"/>
        <v>53.117647058823529</v>
      </c>
      <c r="BQ57">
        <v>1667</v>
      </c>
      <c r="BR57">
        <v>970</v>
      </c>
      <c r="BS57">
        <v>-87</v>
      </c>
      <c r="BT57">
        <f t="shared" si="21"/>
        <v>2550</v>
      </c>
      <c r="BU57">
        <v>0</v>
      </c>
      <c r="BV57">
        <f t="shared" si="22"/>
        <v>2550</v>
      </c>
      <c r="BW57">
        <v>38</v>
      </c>
      <c r="BX57">
        <f t="shared" si="23"/>
        <v>5</v>
      </c>
      <c r="BY57">
        <f t="shared" si="24"/>
        <v>67.10526315789474</v>
      </c>
      <c r="CA57">
        <v>8600</v>
      </c>
    </row>
    <row r="58" spans="1:79" ht="17.25" customHeight="1" x14ac:dyDescent="0.3">
      <c r="A58" s="2">
        <v>44536</v>
      </c>
      <c r="B58" t="s">
        <v>136</v>
      </c>
      <c r="C58" t="s">
        <v>137</v>
      </c>
      <c r="D58" t="s">
        <v>27</v>
      </c>
      <c r="E58" s="1" t="s">
        <v>4</v>
      </c>
      <c r="F58">
        <v>372</v>
      </c>
      <c r="G58">
        <v>0</v>
      </c>
      <c r="H58">
        <v>0</v>
      </c>
      <c r="I58">
        <v>-18</v>
      </c>
      <c r="J58">
        <f t="shared" si="0"/>
        <v>354</v>
      </c>
      <c r="K58">
        <v>0</v>
      </c>
      <c r="L58">
        <f t="shared" si="1"/>
        <v>354</v>
      </c>
      <c r="M58">
        <v>8</v>
      </c>
      <c r="N58">
        <v>1</v>
      </c>
      <c r="O58">
        <f t="shared" si="2"/>
        <v>44.25</v>
      </c>
      <c r="Q58">
        <v>223</v>
      </c>
      <c r="R58">
        <v>0</v>
      </c>
      <c r="S58">
        <v>0</v>
      </c>
      <c r="T58">
        <v>0</v>
      </c>
      <c r="U58">
        <f t="shared" si="3"/>
        <v>223</v>
      </c>
      <c r="V58">
        <v>216</v>
      </c>
      <c r="W58">
        <f t="shared" si="4"/>
        <v>439</v>
      </c>
      <c r="X58">
        <v>16</v>
      </c>
      <c r="Y58">
        <v>2</v>
      </c>
      <c r="Z58">
        <f t="shared" si="5"/>
        <v>27.4375</v>
      </c>
      <c r="AB58">
        <v>3522</v>
      </c>
      <c r="AC58">
        <v>0</v>
      </c>
      <c r="AD58">
        <v>0</v>
      </c>
      <c r="AE58">
        <v>0</v>
      </c>
      <c r="AF58">
        <f t="shared" si="6"/>
        <v>3522</v>
      </c>
      <c r="AG58">
        <v>0</v>
      </c>
      <c r="AH58">
        <f t="shared" si="26"/>
        <v>3522</v>
      </c>
      <c r="AI58">
        <v>12</v>
      </c>
      <c r="AJ58">
        <f t="shared" si="8"/>
        <v>6</v>
      </c>
      <c r="AK58">
        <f t="shared" si="25"/>
        <v>293.5</v>
      </c>
      <c r="AM58">
        <v>681</v>
      </c>
      <c r="AN58">
        <v>0</v>
      </c>
      <c r="AO58">
        <v>0</v>
      </c>
      <c r="AP58">
        <f t="shared" si="9"/>
        <v>681</v>
      </c>
      <c r="AQ58">
        <v>648</v>
      </c>
      <c r="AR58">
        <f t="shared" si="10"/>
        <v>1329</v>
      </c>
      <c r="AS58">
        <v>5</v>
      </c>
      <c r="AT58">
        <f t="shared" si="11"/>
        <v>6</v>
      </c>
      <c r="AU58">
        <f t="shared" si="12"/>
        <v>265.8</v>
      </c>
      <c r="AW58">
        <v>590</v>
      </c>
      <c r="AX58">
        <v>0</v>
      </c>
      <c r="AY58">
        <v>0</v>
      </c>
      <c r="AZ58">
        <f t="shared" si="13"/>
        <v>590</v>
      </c>
      <c r="BA58">
        <v>0</v>
      </c>
      <c r="BB58">
        <f t="shared" si="14"/>
        <v>590</v>
      </c>
      <c r="BC58">
        <v>4</v>
      </c>
      <c r="BD58">
        <f t="shared" si="15"/>
        <v>7</v>
      </c>
      <c r="BE58">
        <f t="shared" si="16"/>
        <v>147.5</v>
      </c>
      <c r="BG58">
        <v>640</v>
      </c>
      <c r="BH58">
        <v>0</v>
      </c>
      <c r="BI58">
        <v>-15</v>
      </c>
      <c r="BJ58">
        <f t="shared" si="17"/>
        <v>625</v>
      </c>
      <c r="BK58">
        <v>0</v>
      </c>
      <c r="BL58">
        <f t="shared" si="18"/>
        <v>625</v>
      </c>
      <c r="BM58">
        <v>4</v>
      </c>
      <c r="BN58">
        <f t="shared" si="19"/>
        <v>5</v>
      </c>
      <c r="BO58">
        <f t="shared" si="20"/>
        <v>156.25</v>
      </c>
      <c r="BQ58">
        <v>459</v>
      </c>
      <c r="BR58">
        <v>0</v>
      </c>
      <c r="BS58">
        <v>0</v>
      </c>
      <c r="BT58">
        <f t="shared" si="21"/>
        <v>459</v>
      </c>
      <c r="BU58">
        <v>432</v>
      </c>
      <c r="BV58">
        <f t="shared" si="22"/>
        <v>891</v>
      </c>
      <c r="BW58">
        <v>15</v>
      </c>
      <c r="BX58">
        <f t="shared" si="23"/>
        <v>5</v>
      </c>
      <c r="BY58">
        <f t="shared" si="24"/>
        <v>59.4</v>
      </c>
      <c r="CA58">
        <v>26170</v>
      </c>
    </row>
    <row r="59" spans="1:79" ht="17.25" customHeight="1" x14ac:dyDescent="0.3">
      <c r="A59" s="2">
        <v>44536</v>
      </c>
      <c r="B59" t="s">
        <v>138</v>
      </c>
      <c r="C59" t="s">
        <v>139</v>
      </c>
      <c r="D59" t="s">
        <v>27</v>
      </c>
      <c r="E59" s="1" t="s">
        <v>4</v>
      </c>
      <c r="F59">
        <v>768</v>
      </c>
      <c r="G59">
        <v>0</v>
      </c>
      <c r="H59">
        <v>0</v>
      </c>
      <c r="I59">
        <v>-112</v>
      </c>
      <c r="J59">
        <f t="shared" si="0"/>
        <v>656</v>
      </c>
      <c r="K59">
        <v>0</v>
      </c>
      <c r="L59">
        <f t="shared" si="1"/>
        <v>656</v>
      </c>
      <c r="M59">
        <v>249</v>
      </c>
      <c r="N59">
        <v>1</v>
      </c>
      <c r="O59">
        <f t="shared" si="2"/>
        <v>2.6345381526104417</v>
      </c>
      <c r="Q59">
        <v>746</v>
      </c>
      <c r="R59">
        <v>0</v>
      </c>
      <c r="S59">
        <v>0</v>
      </c>
      <c r="T59">
        <v>-20</v>
      </c>
      <c r="U59">
        <f t="shared" si="3"/>
        <v>726</v>
      </c>
      <c r="V59">
        <v>0</v>
      </c>
      <c r="W59">
        <f t="shared" si="4"/>
        <v>726</v>
      </c>
      <c r="X59">
        <v>54</v>
      </c>
      <c r="Y59">
        <v>2</v>
      </c>
      <c r="Z59">
        <f t="shared" si="5"/>
        <v>13.444444444444445</v>
      </c>
      <c r="AB59">
        <v>2726</v>
      </c>
      <c r="AC59">
        <v>0</v>
      </c>
      <c r="AD59">
        <v>0</v>
      </c>
      <c r="AE59">
        <v>-162</v>
      </c>
      <c r="AF59">
        <f t="shared" si="6"/>
        <v>2564</v>
      </c>
      <c r="AG59">
        <v>5750</v>
      </c>
      <c r="AH59">
        <f t="shared" si="26"/>
        <v>8314</v>
      </c>
      <c r="AI59">
        <v>623</v>
      </c>
      <c r="AJ59">
        <f t="shared" si="8"/>
        <v>6</v>
      </c>
      <c r="AK59">
        <f t="shared" si="25"/>
        <v>13.345104333868379</v>
      </c>
      <c r="AM59">
        <v>1552</v>
      </c>
      <c r="AN59">
        <v>0</v>
      </c>
      <c r="AO59">
        <v>-67</v>
      </c>
      <c r="AP59">
        <f t="shared" si="9"/>
        <v>1485</v>
      </c>
      <c r="AQ59">
        <v>0</v>
      </c>
      <c r="AR59">
        <f t="shared" si="10"/>
        <v>1485</v>
      </c>
      <c r="AS59">
        <v>68</v>
      </c>
      <c r="AT59">
        <f t="shared" si="11"/>
        <v>6</v>
      </c>
      <c r="AU59">
        <f t="shared" si="12"/>
        <v>21.838235294117649</v>
      </c>
      <c r="AW59">
        <v>281</v>
      </c>
      <c r="AX59">
        <v>0</v>
      </c>
      <c r="AY59">
        <v>-95</v>
      </c>
      <c r="AZ59">
        <f t="shared" si="13"/>
        <v>186</v>
      </c>
      <c r="BA59">
        <v>1500</v>
      </c>
      <c r="BB59">
        <f t="shared" si="14"/>
        <v>1686</v>
      </c>
      <c r="BC59">
        <v>82</v>
      </c>
      <c r="BD59">
        <f t="shared" si="15"/>
        <v>7</v>
      </c>
      <c r="BE59">
        <f t="shared" si="16"/>
        <v>20.560975609756099</v>
      </c>
      <c r="BG59">
        <v>2639</v>
      </c>
      <c r="BH59">
        <v>50</v>
      </c>
      <c r="BI59">
        <v>-91</v>
      </c>
      <c r="BJ59">
        <f t="shared" si="17"/>
        <v>2598</v>
      </c>
      <c r="BK59">
        <v>0</v>
      </c>
      <c r="BL59">
        <f t="shared" si="18"/>
        <v>2598</v>
      </c>
      <c r="BM59">
        <v>103</v>
      </c>
      <c r="BN59">
        <f t="shared" si="19"/>
        <v>5</v>
      </c>
      <c r="BO59">
        <f t="shared" si="20"/>
        <v>25.223300970873787</v>
      </c>
      <c r="BQ59">
        <v>928</v>
      </c>
      <c r="BR59">
        <v>0</v>
      </c>
      <c r="BS59">
        <v>-36</v>
      </c>
      <c r="BT59">
        <f t="shared" si="21"/>
        <v>892</v>
      </c>
      <c r="BU59">
        <v>2600</v>
      </c>
      <c r="BV59">
        <f t="shared" si="22"/>
        <v>3492</v>
      </c>
      <c r="BW59">
        <v>66</v>
      </c>
      <c r="BX59">
        <f t="shared" si="23"/>
        <v>5</v>
      </c>
      <c r="BY59">
        <f t="shared" si="24"/>
        <v>52.909090909090907</v>
      </c>
      <c r="CA59">
        <v>17270</v>
      </c>
    </row>
    <row r="60" spans="1:79" ht="17.25" customHeight="1" x14ac:dyDescent="0.3">
      <c r="A60" s="2">
        <v>44536</v>
      </c>
      <c r="B60" t="s">
        <v>140</v>
      </c>
      <c r="C60" t="s">
        <v>141</v>
      </c>
      <c r="D60" t="s">
        <v>27</v>
      </c>
      <c r="E60" s="1" t="s">
        <v>4</v>
      </c>
      <c r="F60">
        <v>382</v>
      </c>
      <c r="G60">
        <v>0</v>
      </c>
      <c r="H60">
        <v>0</v>
      </c>
      <c r="I60">
        <v>0</v>
      </c>
      <c r="J60">
        <f t="shared" si="0"/>
        <v>382</v>
      </c>
      <c r="K60">
        <v>0</v>
      </c>
      <c r="L60">
        <f t="shared" si="1"/>
        <v>382</v>
      </c>
      <c r="M60">
        <v>2</v>
      </c>
      <c r="N60">
        <v>1</v>
      </c>
      <c r="O60">
        <f t="shared" si="2"/>
        <v>191</v>
      </c>
      <c r="Q60">
        <v>181</v>
      </c>
      <c r="R60">
        <v>0</v>
      </c>
      <c r="S60">
        <v>0</v>
      </c>
      <c r="T60">
        <v>0</v>
      </c>
      <c r="U60">
        <f t="shared" si="3"/>
        <v>181</v>
      </c>
      <c r="V60">
        <v>0</v>
      </c>
      <c r="W60">
        <f t="shared" si="4"/>
        <v>181</v>
      </c>
      <c r="X60">
        <v>1</v>
      </c>
      <c r="Y60">
        <v>2</v>
      </c>
      <c r="Z60">
        <f t="shared" si="5"/>
        <v>181</v>
      </c>
      <c r="AB60">
        <v>752</v>
      </c>
      <c r="AC60">
        <v>0</v>
      </c>
      <c r="AD60">
        <v>0</v>
      </c>
      <c r="AE60">
        <v>-4</v>
      </c>
      <c r="AF60">
        <f t="shared" si="6"/>
        <v>748</v>
      </c>
      <c r="AG60">
        <v>0</v>
      </c>
      <c r="AH60">
        <f t="shared" si="26"/>
        <v>748</v>
      </c>
      <c r="AI60">
        <v>15</v>
      </c>
      <c r="AJ60">
        <f t="shared" si="8"/>
        <v>6</v>
      </c>
      <c r="AK60">
        <f t="shared" si="25"/>
        <v>49.866666666666667</v>
      </c>
      <c r="AM60">
        <v>1229</v>
      </c>
      <c r="AN60">
        <v>340</v>
      </c>
      <c r="AO60">
        <v>-5</v>
      </c>
      <c r="AP60">
        <f t="shared" si="9"/>
        <v>1564</v>
      </c>
      <c r="AQ60">
        <v>0</v>
      </c>
      <c r="AR60">
        <f t="shared" si="10"/>
        <v>1564</v>
      </c>
      <c r="AS60">
        <v>23</v>
      </c>
      <c r="AT60">
        <f t="shared" si="11"/>
        <v>6</v>
      </c>
      <c r="AU60">
        <f t="shared" si="12"/>
        <v>68</v>
      </c>
      <c r="AW60">
        <v>81</v>
      </c>
      <c r="AX60">
        <v>0</v>
      </c>
      <c r="AY60">
        <v>0</v>
      </c>
      <c r="AZ60">
        <f t="shared" si="13"/>
        <v>81</v>
      </c>
      <c r="BA60">
        <v>0</v>
      </c>
      <c r="BB60">
        <f t="shared" si="14"/>
        <v>81</v>
      </c>
      <c r="BC60">
        <v>3</v>
      </c>
      <c r="BD60">
        <f t="shared" si="15"/>
        <v>7</v>
      </c>
      <c r="BE60">
        <f t="shared" si="16"/>
        <v>27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Q60">
        <v>1226</v>
      </c>
      <c r="BR60">
        <v>0</v>
      </c>
      <c r="BS60">
        <v>0</v>
      </c>
      <c r="BT60">
        <f t="shared" si="21"/>
        <v>1226</v>
      </c>
      <c r="BU60">
        <v>0</v>
      </c>
      <c r="BV60">
        <f t="shared" si="22"/>
        <v>1226</v>
      </c>
      <c r="BW60">
        <v>17</v>
      </c>
      <c r="BX60">
        <f t="shared" si="23"/>
        <v>5</v>
      </c>
      <c r="BY60">
        <f t="shared" si="24"/>
        <v>72.117647058823536</v>
      </c>
      <c r="CA60">
        <v>1440</v>
      </c>
    </row>
    <row r="61" spans="1:79" ht="17.25" customHeight="1" x14ac:dyDescent="0.3">
      <c r="A61" s="2">
        <v>44536</v>
      </c>
      <c r="B61" t="s">
        <v>142</v>
      </c>
      <c r="C61" t="s">
        <v>143</v>
      </c>
      <c r="D61" t="s">
        <v>27</v>
      </c>
      <c r="E61" s="1" t="s">
        <v>4</v>
      </c>
      <c r="F61">
        <v>699</v>
      </c>
      <c r="G61">
        <v>0</v>
      </c>
      <c r="H61">
        <v>0</v>
      </c>
      <c r="I61">
        <v>-49</v>
      </c>
      <c r="J61">
        <f t="shared" si="0"/>
        <v>650</v>
      </c>
      <c r="K61">
        <v>0</v>
      </c>
      <c r="L61">
        <f t="shared" si="1"/>
        <v>650</v>
      </c>
      <c r="M61">
        <v>20</v>
      </c>
      <c r="N61">
        <v>1</v>
      </c>
      <c r="O61">
        <f t="shared" si="2"/>
        <v>32.5</v>
      </c>
      <c r="Q61">
        <v>4</v>
      </c>
      <c r="R61">
        <v>1262</v>
      </c>
      <c r="S61">
        <v>0</v>
      </c>
      <c r="T61">
        <v>0</v>
      </c>
      <c r="U61">
        <f t="shared" si="3"/>
        <v>1266</v>
      </c>
      <c r="V61">
        <v>648</v>
      </c>
      <c r="W61">
        <f t="shared" si="4"/>
        <v>1914</v>
      </c>
      <c r="X61">
        <v>10</v>
      </c>
      <c r="Y61">
        <v>2</v>
      </c>
      <c r="Z61">
        <f t="shared" si="5"/>
        <v>191.4</v>
      </c>
      <c r="AB61">
        <v>484</v>
      </c>
      <c r="AC61">
        <v>0</v>
      </c>
      <c r="AD61">
        <v>0</v>
      </c>
      <c r="AE61">
        <v>0</v>
      </c>
      <c r="AF61">
        <f t="shared" si="6"/>
        <v>484</v>
      </c>
      <c r="AG61">
        <v>1080</v>
      </c>
      <c r="AH61">
        <f t="shared" si="26"/>
        <v>1564</v>
      </c>
      <c r="AI61">
        <v>8</v>
      </c>
      <c r="AJ61">
        <f t="shared" si="8"/>
        <v>6</v>
      </c>
      <c r="AK61">
        <f t="shared" si="25"/>
        <v>195.5</v>
      </c>
      <c r="AM61">
        <v>676</v>
      </c>
      <c r="AN61">
        <v>0</v>
      </c>
      <c r="AO61">
        <v>0</v>
      </c>
      <c r="AP61">
        <f t="shared" si="9"/>
        <v>676</v>
      </c>
      <c r="AQ61">
        <v>648</v>
      </c>
      <c r="AR61">
        <f t="shared" si="10"/>
        <v>1324</v>
      </c>
      <c r="AS61">
        <v>6</v>
      </c>
      <c r="AT61">
        <f t="shared" si="11"/>
        <v>6</v>
      </c>
      <c r="AU61">
        <f t="shared" si="12"/>
        <v>220.66666666666666</v>
      </c>
      <c r="AW61">
        <v>30</v>
      </c>
      <c r="AX61">
        <v>0</v>
      </c>
      <c r="AY61">
        <v>0</v>
      </c>
      <c r="AZ61">
        <f t="shared" si="13"/>
        <v>30</v>
      </c>
      <c r="BA61">
        <v>432</v>
      </c>
      <c r="BB61">
        <f t="shared" si="14"/>
        <v>462</v>
      </c>
      <c r="BC61">
        <v>2</v>
      </c>
      <c r="BD61">
        <f t="shared" si="15"/>
        <v>7</v>
      </c>
      <c r="BE61">
        <f t="shared" si="16"/>
        <v>231</v>
      </c>
      <c r="BG61">
        <v>453</v>
      </c>
      <c r="BH61">
        <v>312</v>
      </c>
      <c r="BI61">
        <v>0</v>
      </c>
      <c r="BJ61">
        <f t="shared" si="17"/>
        <v>765</v>
      </c>
      <c r="BK61">
        <v>0</v>
      </c>
      <c r="BL61">
        <f t="shared" si="18"/>
        <v>765</v>
      </c>
      <c r="BM61">
        <v>7</v>
      </c>
      <c r="BN61">
        <f t="shared" si="19"/>
        <v>5</v>
      </c>
      <c r="BO61">
        <f t="shared" si="20"/>
        <v>109.28571428571429</v>
      </c>
      <c r="BQ61">
        <v>1156</v>
      </c>
      <c r="BR61">
        <v>100</v>
      </c>
      <c r="BS61">
        <v>0</v>
      </c>
      <c r="BT61">
        <f t="shared" si="21"/>
        <v>1256</v>
      </c>
      <c r="BU61">
        <v>0</v>
      </c>
      <c r="BV61">
        <f t="shared" si="22"/>
        <v>1256</v>
      </c>
      <c r="BW61">
        <v>4</v>
      </c>
      <c r="BX61">
        <f t="shared" si="23"/>
        <v>5</v>
      </c>
      <c r="BY61">
        <f t="shared" si="24"/>
        <v>314</v>
      </c>
      <c r="CA61">
        <v>7065</v>
      </c>
    </row>
    <row r="62" spans="1:79" ht="17.25" customHeight="1" x14ac:dyDescent="0.3">
      <c r="A62" s="2">
        <v>44536</v>
      </c>
      <c r="B62" t="s">
        <v>144</v>
      </c>
      <c r="C62" t="s">
        <v>145</v>
      </c>
      <c r="D62" t="s">
        <v>27</v>
      </c>
      <c r="E62" s="1" t="s">
        <v>4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26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14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44536</v>
      </c>
      <c r="B63" t="s">
        <v>146</v>
      </c>
      <c r="C63" t="s">
        <v>147</v>
      </c>
      <c r="D63" t="s">
        <v>27</v>
      </c>
      <c r="E63" s="1" t="s">
        <v>4</v>
      </c>
      <c r="F63">
        <v>311</v>
      </c>
      <c r="G63">
        <v>0</v>
      </c>
      <c r="H63">
        <v>0</v>
      </c>
      <c r="I63">
        <v>0</v>
      </c>
      <c r="J63">
        <f t="shared" si="0"/>
        <v>311</v>
      </c>
      <c r="K63">
        <v>0</v>
      </c>
      <c r="L63">
        <f t="shared" si="1"/>
        <v>311</v>
      </c>
      <c r="M63">
        <v>11</v>
      </c>
      <c r="N63">
        <v>1</v>
      </c>
      <c r="O63">
        <f t="shared" si="2"/>
        <v>28.272727272727273</v>
      </c>
      <c r="Q63">
        <v>28</v>
      </c>
      <c r="R63">
        <v>0</v>
      </c>
      <c r="S63">
        <v>0</v>
      </c>
      <c r="T63">
        <v>-5</v>
      </c>
      <c r="U63">
        <f t="shared" si="3"/>
        <v>23</v>
      </c>
      <c r="V63">
        <v>204</v>
      </c>
      <c r="W63">
        <f t="shared" si="4"/>
        <v>227</v>
      </c>
      <c r="X63">
        <v>2</v>
      </c>
      <c r="Y63">
        <v>2</v>
      </c>
      <c r="Z63">
        <f t="shared" si="5"/>
        <v>113.5</v>
      </c>
      <c r="AB63">
        <v>1064</v>
      </c>
      <c r="AC63">
        <v>0</v>
      </c>
      <c r="AD63">
        <v>0</v>
      </c>
      <c r="AE63">
        <v>0</v>
      </c>
      <c r="AF63">
        <f t="shared" si="6"/>
        <v>1064</v>
      </c>
      <c r="AG63">
        <v>0</v>
      </c>
      <c r="AH63">
        <f t="shared" si="26"/>
        <v>1064</v>
      </c>
      <c r="AI63">
        <v>1</v>
      </c>
      <c r="AJ63">
        <f t="shared" si="8"/>
        <v>6</v>
      </c>
      <c r="AK63">
        <f t="shared" si="25"/>
        <v>1064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14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1020</v>
      </c>
    </row>
    <row r="64" spans="1:79" ht="17.25" customHeight="1" x14ac:dyDescent="0.3">
      <c r="A64" s="2">
        <v>44536</v>
      </c>
      <c r="B64" t="s">
        <v>148</v>
      </c>
      <c r="C64" t="s">
        <v>149</v>
      </c>
      <c r="D64" t="s">
        <v>27</v>
      </c>
      <c r="E64" s="1" t="s">
        <v>4</v>
      </c>
      <c r="F64">
        <v>509</v>
      </c>
      <c r="G64">
        <v>132</v>
      </c>
      <c r="H64">
        <v>0</v>
      </c>
      <c r="I64">
        <v>0</v>
      </c>
      <c r="J64">
        <f t="shared" si="0"/>
        <v>641</v>
      </c>
      <c r="K64">
        <v>0</v>
      </c>
      <c r="L64">
        <f t="shared" si="1"/>
        <v>641</v>
      </c>
      <c r="M64">
        <v>39</v>
      </c>
      <c r="N64">
        <v>1</v>
      </c>
      <c r="O64">
        <f t="shared" si="2"/>
        <v>16.435897435897434</v>
      </c>
      <c r="Q64">
        <v>560</v>
      </c>
      <c r="R64">
        <v>250</v>
      </c>
      <c r="S64">
        <v>0</v>
      </c>
      <c r="T64">
        <v>0</v>
      </c>
      <c r="U64">
        <f t="shared" si="3"/>
        <v>810</v>
      </c>
      <c r="V64">
        <v>480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B64">
        <v>1292</v>
      </c>
      <c r="AC64">
        <v>0</v>
      </c>
      <c r="AD64">
        <v>0</v>
      </c>
      <c r="AE64">
        <v>0</v>
      </c>
      <c r="AF64">
        <f t="shared" si="6"/>
        <v>1292</v>
      </c>
      <c r="AG64">
        <v>0</v>
      </c>
      <c r="AH64">
        <f t="shared" si="26"/>
        <v>1292</v>
      </c>
      <c r="AI64">
        <v>25</v>
      </c>
      <c r="AJ64">
        <f t="shared" si="8"/>
        <v>6</v>
      </c>
      <c r="AK64">
        <f t="shared" si="25"/>
        <v>51.68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W64">
        <v>631</v>
      </c>
      <c r="AX64">
        <v>230</v>
      </c>
      <c r="AY64">
        <v>0</v>
      </c>
      <c r="AZ64">
        <f t="shared" si="13"/>
        <v>861</v>
      </c>
      <c r="BA64">
        <v>0</v>
      </c>
      <c r="BB64">
        <f t="shared" si="14"/>
        <v>861</v>
      </c>
      <c r="BC64">
        <v>16</v>
      </c>
      <c r="BD64">
        <f t="shared" si="15"/>
        <v>7</v>
      </c>
      <c r="BE64">
        <f t="shared" si="16"/>
        <v>53.8125</v>
      </c>
      <c r="BG64">
        <v>458</v>
      </c>
      <c r="BH64">
        <v>600</v>
      </c>
      <c r="BI64">
        <v>0</v>
      </c>
      <c r="BJ64">
        <f t="shared" si="17"/>
        <v>1058</v>
      </c>
      <c r="BK64">
        <v>0</v>
      </c>
      <c r="BL64">
        <f t="shared" si="18"/>
        <v>1058</v>
      </c>
      <c r="BM64">
        <v>13</v>
      </c>
      <c r="BN64">
        <f t="shared" si="19"/>
        <v>5</v>
      </c>
      <c r="BO64">
        <f t="shared" si="20"/>
        <v>81.384615384615387</v>
      </c>
      <c r="BQ64">
        <v>862</v>
      </c>
      <c r="BR64">
        <v>1050</v>
      </c>
      <c r="BS64">
        <v>0</v>
      </c>
      <c r="BT64">
        <f t="shared" si="21"/>
        <v>1912</v>
      </c>
      <c r="BU64">
        <v>0</v>
      </c>
      <c r="BV64">
        <f t="shared" si="22"/>
        <v>1912</v>
      </c>
      <c r="BW64">
        <v>12</v>
      </c>
      <c r="BX64">
        <f t="shared" si="23"/>
        <v>5</v>
      </c>
      <c r="BY64">
        <f t="shared" si="24"/>
        <v>159.33333333333334</v>
      </c>
      <c r="CA64">
        <v>1078</v>
      </c>
    </row>
    <row r="65" spans="1:79" ht="17.25" customHeight="1" x14ac:dyDescent="0.3">
      <c r="A65" s="2">
        <v>44536</v>
      </c>
      <c r="B65" t="s">
        <v>150</v>
      </c>
      <c r="C65" t="s">
        <v>151</v>
      </c>
      <c r="D65" t="s">
        <v>27</v>
      </c>
      <c r="E65" s="1" t="s">
        <v>4</v>
      </c>
      <c r="F65">
        <v>70</v>
      </c>
      <c r="G65">
        <v>0</v>
      </c>
      <c r="H65">
        <v>0</v>
      </c>
      <c r="I65">
        <v>0</v>
      </c>
      <c r="J65">
        <f t="shared" si="0"/>
        <v>70</v>
      </c>
      <c r="K65">
        <v>0</v>
      </c>
      <c r="L65">
        <f t="shared" si="1"/>
        <v>70</v>
      </c>
      <c r="M65">
        <v>7</v>
      </c>
      <c r="N65">
        <v>1</v>
      </c>
      <c r="O65">
        <f t="shared" si="2"/>
        <v>10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728</v>
      </c>
      <c r="AC65">
        <v>0</v>
      </c>
      <c r="AD65">
        <v>0</v>
      </c>
      <c r="AE65">
        <v>0</v>
      </c>
      <c r="AF65">
        <f t="shared" si="6"/>
        <v>728</v>
      </c>
      <c r="AG65">
        <v>0</v>
      </c>
      <c r="AH65">
        <f t="shared" si="26"/>
        <v>728</v>
      </c>
      <c r="AI65">
        <v>16</v>
      </c>
      <c r="AJ65">
        <f t="shared" si="8"/>
        <v>6</v>
      </c>
      <c r="AK65">
        <f t="shared" si="25"/>
        <v>45.5</v>
      </c>
      <c r="AM65">
        <v>886</v>
      </c>
      <c r="AN65">
        <v>0</v>
      </c>
      <c r="AO65">
        <v>-10</v>
      </c>
      <c r="AP65">
        <f t="shared" si="9"/>
        <v>876</v>
      </c>
      <c r="AQ65">
        <v>0</v>
      </c>
      <c r="AR65">
        <f t="shared" si="10"/>
        <v>876</v>
      </c>
      <c r="AS65">
        <v>13</v>
      </c>
      <c r="AT65">
        <f t="shared" si="11"/>
        <v>6</v>
      </c>
      <c r="AU65">
        <f t="shared" si="12"/>
        <v>67.384615384615387</v>
      </c>
      <c r="AW65">
        <v>370</v>
      </c>
      <c r="AX65">
        <v>0</v>
      </c>
      <c r="AY65">
        <v>0</v>
      </c>
      <c r="AZ65">
        <f t="shared" si="13"/>
        <v>370</v>
      </c>
      <c r="BA65">
        <v>0</v>
      </c>
      <c r="BB65">
        <f t="shared" si="14"/>
        <v>370</v>
      </c>
      <c r="BC65">
        <v>11</v>
      </c>
      <c r="BD65">
        <f t="shared" si="15"/>
        <v>7</v>
      </c>
      <c r="BE65">
        <f t="shared" si="16"/>
        <v>33.636363636363633</v>
      </c>
      <c r="BG65">
        <v>267</v>
      </c>
      <c r="BH65">
        <v>0</v>
      </c>
      <c r="BI65">
        <v>0</v>
      </c>
      <c r="BJ65">
        <f t="shared" si="17"/>
        <v>267</v>
      </c>
      <c r="BK65">
        <v>0</v>
      </c>
      <c r="BL65">
        <f t="shared" si="18"/>
        <v>267</v>
      </c>
      <c r="BM65">
        <v>7</v>
      </c>
      <c r="BN65">
        <f t="shared" si="19"/>
        <v>5</v>
      </c>
      <c r="BO65">
        <f t="shared" si="20"/>
        <v>38.142857142857146</v>
      </c>
      <c r="BQ65">
        <v>705</v>
      </c>
      <c r="BR65">
        <v>0</v>
      </c>
      <c r="BS65">
        <v>0</v>
      </c>
      <c r="BT65">
        <f t="shared" si="21"/>
        <v>705</v>
      </c>
      <c r="BU65">
        <v>400</v>
      </c>
      <c r="BV65">
        <f t="shared" si="22"/>
        <v>1105</v>
      </c>
      <c r="BW65">
        <v>5</v>
      </c>
      <c r="BX65">
        <f t="shared" si="23"/>
        <v>5</v>
      </c>
      <c r="BY65">
        <f t="shared" si="24"/>
        <v>221</v>
      </c>
      <c r="CA65">
        <v>1600</v>
      </c>
    </row>
    <row r="66" spans="1:79" ht="17.25" customHeight="1" x14ac:dyDescent="0.3">
      <c r="A66" s="2">
        <v>44536</v>
      </c>
      <c r="B66" t="s">
        <v>152</v>
      </c>
      <c r="C66" t="s">
        <v>153</v>
      </c>
      <c r="D66" t="s">
        <v>27</v>
      </c>
      <c r="E66" s="1" t="s">
        <v>4</v>
      </c>
      <c r="F66">
        <v>244</v>
      </c>
      <c r="G66">
        <v>0</v>
      </c>
      <c r="H66">
        <v>0</v>
      </c>
      <c r="I66">
        <v>-24</v>
      </c>
      <c r="J66">
        <f t="shared" ref="J66:J86" si="27">SUM(F66:I66)</f>
        <v>220</v>
      </c>
      <c r="K66">
        <v>0</v>
      </c>
      <c r="L66">
        <f t="shared" ref="L66:L86" si="28">SUM(J66:K66)</f>
        <v>220</v>
      </c>
      <c r="M66">
        <v>46</v>
      </c>
      <c r="N66">
        <v>1</v>
      </c>
      <c r="O66">
        <f t="shared" ref="O66:O86" si="29">IFERROR(L66/M66,0)</f>
        <v>4.7826086956521738</v>
      </c>
      <c r="Q66">
        <v>333</v>
      </c>
      <c r="R66">
        <v>0</v>
      </c>
      <c r="S66">
        <v>0</v>
      </c>
      <c r="T66">
        <v>0</v>
      </c>
      <c r="U66">
        <f t="shared" ref="U66:U86" si="30">SUM(Q66:T66)</f>
        <v>333</v>
      </c>
      <c r="V66">
        <v>0</v>
      </c>
      <c r="W66">
        <f t="shared" ref="W66:W86" si="31">SUM(U66:V66)</f>
        <v>333</v>
      </c>
      <c r="X66">
        <v>8</v>
      </c>
      <c r="Y66">
        <v>2</v>
      </c>
      <c r="Z66">
        <f t="shared" ref="Z66:Z86" si="32">IFERROR(W66/X66,0)</f>
        <v>41.625</v>
      </c>
      <c r="AB66">
        <v>3136</v>
      </c>
      <c r="AC66">
        <v>0</v>
      </c>
      <c r="AD66">
        <v>0</v>
      </c>
      <c r="AE66">
        <v>-108</v>
      </c>
      <c r="AF66">
        <f t="shared" ref="AF66:AF86" si="33">SUM(AB66:AE66)</f>
        <v>3028</v>
      </c>
      <c r="AG66">
        <v>2592</v>
      </c>
      <c r="AH66">
        <f t="shared" ref="AH66:AH86" si="34">SUM(AF66:AG66)</f>
        <v>5620</v>
      </c>
      <c r="AI66">
        <v>223</v>
      </c>
      <c r="AJ66">
        <f t="shared" ref="AJ66:AJ86" si="35">4+2</f>
        <v>6</v>
      </c>
      <c r="AK66">
        <f t="shared" si="25"/>
        <v>25.201793721973093</v>
      </c>
      <c r="AM66">
        <v>2471</v>
      </c>
      <c r="AN66">
        <v>300</v>
      </c>
      <c r="AO66">
        <v>-165</v>
      </c>
      <c r="AP66">
        <f t="shared" ref="AP66:AP86" si="36">SUM(AM66:AO66)</f>
        <v>2606</v>
      </c>
      <c r="AQ66">
        <v>0</v>
      </c>
      <c r="AR66">
        <f t="shared" ref="AR66:AR86" si="37">SUM(AP66:AQ66)</f>
        <v>2606</v>
      </c>
      <c r="AS66">
        <v>85</v>
      </c>
      <c r="AT66">
        <f t="shared" ref="AT66:AT86" si="38">4+2</f>
        <v>6</v>
      </c>
      <c r="AU66">
        <f t="shared" ref="AU66:AU84" si="39">IFERROR(AR66/AS66,0)</f>
        <v>30.658823529411766</v>
      </c>
      <c r="AW66">
        <v>926</v>
      </c>
      <c r="AX66">
        <v>0</v>
      </c>
      <c r="AY66">
        <v>-43</v>
      </c>
      <c r="AZ66">
        <f t="shared" ref="AZ66:AZ86" si="40">SUM(AW66:AY66)</f>
        <v>883</v>
      </c>
      <c r="BA66">
        <v>1200</v>
      </c>
      <c r="BB66">
        <f t="shared" ref="BB66:BB86" si="41">SUM(AZ66:BA66)</f>
        <v>2083</v>
      </c>
      <c r="BC66">
        <v>93</v>
      </c>
      <c r="BD66">
        <f t="shared" ref="BD66:BD86" si="42">5+2</f>
        <v>7</v>
      </c>
      <c r="BE66">
        <f t="shared" ref="BE66:BE86" si="43">IFERROR(BB66/BC66,0)</f>
        <v>22.397849462365592</v>
      </c>
      <c r="BG66">
        <v>1118</v>
      </c>
      <c r="BH66">
        <v>0</v>
      </c>
      <c r="BI66">
        <v>-66</v>
      </c>
      <c r="BJ66">
        <f t="shared" ref="BJ66:BJ86" si="44">SUM(BG66:BI66)</f>
        <v>1052</v>
      </c>
      <c r="BK66">
        <v>0</v>
      </c>
      <c r="BL66">
        <f t="shared" ref="BL66:BL86" si="45">SUM(BJ66:BK66)</f>
        <v>1052</v>
      </c>
      <c r="BM66">
        <v>29</v>
      </c>
      <c r="BN66">
        <f t="shared" ref="BN66:BN86" si="46">3+2</f>
        <v>5</v>
      </c>
      <c r="BO66">
        <f t="shared" ref="BO66:BO86" si="47">IFERROR(BL66/BM66,0)</f>
        <v>36.275862068965516</v>
      </c>
      <c r="BQ66">
        <v>786</v>
      </c>
      <c r="BR66">
        <v>0</v>
      </c>
      <c r="BS66">
        <v>-48</v>
      </c>
      <c r="BT66">
        <f t="shared" ref="BT66:BT86" si="48">SUM(BQ66:BS66)</f>
        <v>738</v>
      </c>
      <c r="BU66">
        <v>720</v>
      </c>
      <c r="BV66">
        <f t="shared" ref="BV66:BV86" si="49">SUM(BT66:BU66)</f>
        <v>1458</v>
      </c>
      <c r="BW66">
        <v>19</v>
      </c>
      <c r="BX66">
        <f t="shared" ref="BX66:BX86" si="50">3+2</f>
        <v>5</v>
      </c>
      <c r="BY66">
        <f t="shared" ref="BY66:BY86" si="51">IFERROR(BV66/BW66,0)</f>
        <v>76.736842105263165</v>
      </c>
      <c r="CA66">
        <v>0</v>
      </c>
    </row>
    <row r="67" spans="1:79" ht="17.25" customHeight="1" x14ac:dyDescent="0.3">
      <c r="A67" s="2">
        <v>44536</v>
      </c>
      <c r="B67" t="s">
        <v>154</v>
      </c>
      <c r="C67" t="s">
        <v>155</v>
      </c>
      <c r="D67" t="s">
        <v>27</v>
      </c>
      <c r="E67" s="1" t="s">
        <v>4</v>
      </c>
      <c r="F67">
        <v>243</v>
      </c>
      <c r="G67">
        <v>0</v>
      </c>
      <c r="H67">
        <v>0</v>
      </c>
      <c r="I67">
        <v>-21</v>
      </c>
      <c r="J67">
        <f t="shared" si="27"/>
        <v>222</v>
      </c>
      <c r="K67">
        <v>0</v>
      </c>
      <c r="L67">
        <f t="shared" si="28"/>
        <v>222</v>
      </c>
      <c r="M67">
        <v>33</v>
      </c>
      <c r="N67">
        <v>1</v>
      </c>
      <c r="O67">
        <f t="shared" si="29"/>
        <v>6.7272727272727275</v>
      </c>
      <c r="Q67">
        <v>234</v>
      </c>
      <c r="R67">
        <v>0</v>
      </c>
      <c r="S67">
        <v>0</v>
      </c>
      <c r="T67">
        <v>0</v>
      </c>
      <c r="U67">
        <f t="shared" si="30"/>
        <v>234</v>
      </c>
      <c r="V67">
        <v>0</v>
      </c>
      <c r="W67">
        <f t="shared" si="31"/>
        <v>234</v>
      </c>
      <c r="X67">
        <v>5</v>
      </c>
      <c r="Y67">
        <v>2</v>
      </c>
      <c r="Z67">
        <f t="shared" si="32"/>
        <v>46.8</v>
      </c>
      <c r="AB67">
        <v>3791</v>
      </c>
      <c r="AC67">
        <v>0</v>
      </c>
      <c r="AD67">
        <v>0</v>
      </c>
      <c r="AE67">
        <v>-103</v>
      </c>
      <c r="AF67">
        <f t="shared" si="33"/>
        <v>3688</v>
      </c>
      <c r="AG67">
        <v>2880</v>
      </c>
      <c r="AH67">
        <f t="shared" si="34"/>
        <v>6568</v>
      </c>
      <c r="AI67">
        <v>196</v>
      </c>
      <c r="AJ67">
        <f t="shared" si="35"/>
        <v>6</v>
      </c>
      <c r="AK67">
        <f t="shared" ref="AK67:AK86" si="52">IFERROR(AH67/AI67,0)</f>
        <v>33.510204081632651</v>
      </c>
      <c r="AM67">
        <v>3154</v>
      </c>
      <c r="AN67">
        <v>300</v>
      </c>
      <c r="AO67">
        <v>-134</v>
      </c>
      <c r="AP67">
        <f t="shared" si="36"/>
        <v>3320</v>
      </c>
      <c r="AQ67">
        <v>0</v>
      </c>
      <c r="AR67">
        <f t="shared" si="37"/>
        <v>3320</v>
      </c>
      <c r="AS67">
        <v>74</v>
      </c>
      <c r="AT67">
        <f t="shared" si="38"/>
        <v>6</v>
      </c>
      <c r="AU67">
        <f t="shared" si="39"/>
        <v>44.864864864864863</v>
      </c>
      <c r="AW67">
        <v>1212</v>
      </c>
      <c r="AX67">
        <v>0</v>
      </c>
      <c r="AY67">
        <v>-23</v>
      </c>
      <c r="AZ67">
        <f t="shared" si="40"/>
        <v>1189</v>
      </c>
      <c r="BA67">
        <v>1200</v>
      </c>
      <c r="BB67">
        <f t="shared" si="41"/>
        <v>2389</v>
      </c>
      <c r="BC67">
        <v>79</v>
      </c>
      <c r="BD67">
        <f t="shared" si="42"/>
        <v>7</v>
      </c>
      <c r="BE67">
        <f t="shared" si="43"/>
        <v>30.240506329113924</v>
      </c>
      <c r="BG67">
        <v>809</v>
      </c>
      <c r="BH67">
        <v>0</v>
      </c>
      <c r="BI67">
        <v>-43</v>
      </c>
      <c r="BJ67">
        <f t="shared" si="44"/>
        <v>766</v>
      </c>
      <c r="BK67">
        <v>0</v>
      </c>
      <c r="BL67">
        <f t="shared" si="45"/>
        <v>766</v>
      </c>
      <c r="BM67">
        <v>25</v>
      </c>
      <c r="BN67">
        <f t="shared" si="46"/>
        <v>5</v>
      </c>
      <c r="BO67">
        <f t="shared" si="47"/>
        <v>30.64</v>
      </c>
      <c r="BQ67">
        <v>521</v>
      </c>
      <c r="BR67">
        <v>0</v>
      </c>
      <c r="BS67">
        <v>-5</v>
      </c>
      <c r="BT67">
        <f t="shared" si="48"/>
        <v>516</v>
      </c>
      <c r="BU67">
        <v>912</v>
      </c>
      <c r="BV67">
        <f t="shared" si="49"/>
        <v>1428</v>
      </c>
      <c r="BW67">
        <v>14</v>
      </c>
      <c r="BX67">
        <f t="shared" si="50"/>
        <v>5</v>
      </c>
      <c r="BY67">
        <f t="shared" si="51"/>
        <v>102</v>
      </c>
      <c r="CA67">
        <v>-1120</v>
      </c>
    </row>
    <row r="68" spans="1:79" ht="17.25" customHeight="1" x14ac:dyDescent="0.3">
      <c r="A68" s="2">
        <v>44536</v>
      </c>
      <c r="B68" t="s">
        <v>156</v>
      </c>
      <c r="C68" t="s">
        <v>157</v>
      </c>
      <c r="D68" t="s">
        <v>27</v>
      </c>
      <c r="E68" s="1" t="s">
        <v>4</v>
      </c>
      <c r="F68">
        <v>426</v>
      </c>
      <c r="G68">
        <v>0</v>
      </c>
      <c r="H68">
        <v>0</v>
      </c>
      <c r="I68">
        <v>0</v>
      </c>
      <c r="J68">
        <f t="shared" si="27"/>
        <v>426</v>
      </c>
      <c r="K68">
        <v>0</v>
      </c>
      <c r="L68">
        <f t="shared" si="28"/>
        <v>426</v>
      </c>
      <c r="M68">
        <v>28</v>
      </c>
      <c r="N68">
        <v>1</v>
      </c>
      <c r="O68">
        <f t="shared" si="29"/>
        <v>15.214285714285714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1874</v>
      </c>
      <c r="AC68">
        <v>0</v>
      </c>
      <c r="AD68">
        <v>0</v>
      </c>
      <c r="AE68">
        <v>-17</v>
      </c>
      <c r="AF68">
        <f t="shared" si="33"/>
        <v>1857</v>
      </c>
      <c r="AG68">
        <v>800</v>
      </c>
      <c r="AH68">
        <f t="shared" si="34"/>
        <v>2657</v>
      </c>
      <c r="AI68">
        <v>67</v>
      </c>
      <c r="AJ68">
        <f t="shared" si="35"/>
        <v>6</v>
      </c>
      <c r="AK68">
        <f t="shared" si="52"/>
        <v>39.656716417910445</v>
      </c>
      <c r="AM68">
        <v>1</v>
      </c>
      <c r="AN68">
        <v>0</v>
      </c>
      <c r="AO68">
        <v>0</v>
      </c>
      <c r="AP68">
        <f t="shared" si="36"/>
        <v>1</v>
      </c>
      <c r="AQ68">
        <v>800</v>
      </c>
      <c r="AR68">
        <f t="shared" si="37"/>
        <v>801</v>
      </c>
      <c r="AS68">
        <v>23</v>
      </c>
      <c r="AT68">
        <f t="shared" si="38"/>
        <v>6</v>
      </c>
      <c r="AU68">
        <f t="shared" si="39"/>
        <v>34.826086956521742</v>
      </c>
      <c r="AW68">
        <v>1170</v>
      </c>
      <c r="AX68">
        <v>0</v>
      </c>
      <c r="AY68">
        <v>0</v>
      </c>
      <c r="AZ68">
        <f t="shared" si="40"/>
        <v>1170</v>
      </c>
      <c r="BA68">
        <v>800</v>
      </c>
      <c r="BB68">
        <f t="shared" si="41"/>
        <v>1970</v>
      </c>
      <c r="BC68">
        <v>35</v>
      </c>
      <c r="BD68">
        <f t="shared" si="42"/>
        <v>7</v>
      </c>
      <c r="BE68">
        <f t="shared" si="43"/>
        <v>56.285714285714285</v>
      </c>
      <c r="BG68">
        <v>923</v>
      </c>
      <c r="BH68">
        <v>0</v>
      </c>
      <c r="BI68">
        <v>0</v>
      </c>
      <c r="BJ68">
        <f t="shared" si="44"/>
        <v>923</v>
      </c>
      <c r="BK68">
        <v>0</v>
      </c>
      <c r="BL68">
        <f t="shared" si="45"/>
        <v>923</v>
      </c>
      <c r="BM68">
        <v>9</v>
      </c>
      <c r="BN68">
        <f t="shared" si="46"/>
        <v>5</v>
      </c>
      <c r="BO68">
        <f t="shared" si="47"/>
        <v>102.55555555555556</v>
      </c>
      <c r="BQ68">
        <v>1860</v>
      </c>
      <c r="BR68">
        <v>0</v>
      </c>
      <c r="BS68">
        <v>-136</v>
      </c>
      <c r="BT68">
        <f t="shared" si="48"/>
        <v>1724</v>
      </c>
      <c r="BU68">
        <v>1200</v>
      </c>
      <c r="BV68">
        <f t="shared" si="49"/>
        <v>2924</v>
      </c>
      <c r="BW68">
        <v>22</v>
      </c>
      <c r="BX68">
        <f t="shared" si="50"/>
        <v>5</v>
      </c>
      <c r="BY68">
        <f t="shared" si="51"/>
        <v>132.90909090909091</v>
      </c>
      <c r="CA68">
        <v>3680</v>
      </c>
    </row>
    <row r="69" spans="1:79" ht="17.25" customHeight="1" x14ac:dyDescent="0.3">
      <c r="A69" s="2">
        <v>44536</v>
      </c>
      <c r="B69" t="s">
        <v>158</v>
      </c>
      <c r="C69" t="s">
        <v>159</v>
      </c>
      <c r="D69" t="s">
        <v>27</v>
      </c>
      <c r="E69" s="1" t="s">
        <v>4</v>
      </c>
      <c r="F69">
        <v>24</v>
      </c>
      <c r="G69">
        <v>0</v>
      </c>
      <c r="H69">
        <v>0</v>
      </c>
      <c r="I69">
        <v>0</v>
      </c>
      <c r="J69">
        <f t="shared" si="27"/>
        <v>24</v>
      </c>
      <c r="K69">
        <v>0</v>
      </c>
      <c r="L69">
        <f t="shared" si="28"/>
        <v>24</v>
      </c>
      <c r="M69">
        <v>2</v>
      </c>
      <c r="N69">
        <v>1</v>
      </c>
      <c r="O69">
        <f t="shared" si="29"/>
        <v>12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1798</v>
      </c>
      <c r="AC69">
        <v>0</v>
      </c>
      <c r="AD69">
        <v>0</v>
      </c>
      <c r="AE69">
        <v>0</v>
      </c>
      <c r="AF69">
        <f t="shared" si="33"/>
        <v>1798</v>
      </c>
      <c r="AG69">
        <v>0</v>
      </c>
      <c r="AH69">
        <f t="shared" si="34"/>
        <v>1798</v>
      </c>
      <c r="AI69">
        <v>4</v>
      </c>
      <c r="AJ69">
        <f t="shared" si="35"/>
        <v>6</v>
      </c>
      <c r="AK69">
        <f t="shared" si="52"/>
        <v>449.5</v>
      </c>
      <c r="AM69">
        <v>605</v>
      </c>
      <c r="AN69">
        <v>1267</v>
      </c>
      <c r="AO69">
        <v>0</v>
      </c>
      <c r="AP69">
        <f t="shared" si="36"/>
        <v>1872</v>
      </c>
      <c r="AQ69">
        <v>0</v>
      </c>
      <c r="AR69">
        <f t="shared" si="37"/>
        <v>1872</v>
      </c>
      <c r="AS69">
        <v>1</v>
      </c>
      <c r="AT69">
        <f t="shared" si="38"/>
        <v>6</v>
      </c>
      <c r="AU69">
        <f t="shared" si="39"/>
        <v>1872</v>
      </c>
      <c r="AW69">
        <v>96</v>
      </c>
      <c r="AX69">
        <v>152</v>
      </c>
      <c r="AY69">
        <v>-3</v>
      </c>
      <c r="AZ69">
        <f t="shared" si="40"/>
        <v>245</v>
      </c>
      <c r="BA69">
        <v>0</v>
      </c>
      <c r="BB69">
        <f t="shared" si="41"/>
        <v>245</v>
      </c>
      <c r="BC69">
        <v>3</v>
      </c>
      <c r="BD69">
        <f t="shared" si="42"/>
        <v>7</v>
      </c>
      <c r="BE69">
        <f t="shared" si="43"/>
        <v>81.666666666666671</v>
      </c>
      <c r="BG69">
        <v>25</v>
      </c>
      <c r="BH69">
        <v>40</v>
      </c>
      <c r="BI69">
        <v>0</v>
      </c>
      <c r="BJ69">
        <f t="shared" si="44"/>
        <v>65</v>
      </c>
      <c r="BK69">
        <v>0</v>
      </c>
      <c r="BL69">
        <f t="shared" si="45"/>
        <v>65</v>
      </c>
      <c r="BM69">
        <v>1</v>
      </c>
      <c r="BN69">
        <f t="shared" si="46"/>
        <v>5</v>
      </c>
      <c r="BO69">
        <f t="shared" si="47"/>
        <v>65</v>
      </c>
      <c r="BQ69">
        <v>35</v>
      </c>
      <c r="BR69">
        <v>200</v>
      </c>
      <c r="BS69">
        <v>0</v>
      </c>
      <c r="BT69">
        <f t="shared" si="48"/>
        <v>235</v>
      </c>
      <c r="BU69">
        <v>0</v>
      </c>
      <c r="BV69">
        <f t="shared" si="49"/>
        <v>235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44536</v>
      </c>
      <c r="B70" t="s">
        <v>160</v>
      </c>
      <c r="C70" t="s">
        <v>161</v>
      </c>
      <c r="D70" t="s">
        <v>27</v>
      </c>
      <c r="E70" s="1" t="s">
        <v>4</v>
      </c>
      <c r="F70">
        <v>8</v>
      </c>
      <c r="G70">
        <v>0</v>
      </c>
      <c r="H70">
        <v>0</v>
      </c>
      <c r="I70">
        <v>0</v>
      </c>
      <c r="J70">
        <f t="shared" si="27"/>
        <v>8</v>
      </c>
      <c r="K70">
        <v>0</v>
      </c>
      <c r="L70">
        <f t="shared" si="28"/>
        <v>8</v>
      </c>
      <c r="M70">
        <v>10</v>
      </c>
      <c r="N70">
        <v>1</v>
      </c>
      <c r="O70">
        <f t="shared" si="29"/>
        <v>0.8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85</v>
      </c>
      <c r="AN70">
        <v>0</v>
      </c>
      <c r="AO70">
        <v>-17</v>
      </c>
      <c r="AP70">
        <f t="shared" si="36"/>
        <v>68</v>
      </c>
      <c r="AQ70">
        <v>0</v>
      </c>
      <c r="AR70">
        <f t="shared" si="37"/>
        <v>68</v>
      </c>
      <c r="AS70">
        <v>4</v>
      </c>
      <c r="AT70">
        <f t="shared" si="38"/>
        <v>6</v>
      </c>
      <c r="AU70">
        <f t="shared" si="39"/>
        <v>17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44536</v>
      </c>
      <c r="B71" t="s">
        <v>162</v>
      </c>
      <c r="C71" t="s">
        <v>163</v>
      </c>
      <c r="D71" t="s">
        <v>27</v>
      </c>
      <c r="E71" s="1" t="s">
        <v>4</v>
      </c>
      <c r="F71">
        <v>195</v>
      </c>
      <c r="G71">
        <v>0</v>
      </c>
      <c r="H71">
        <v>0</v>
      </c>
      <c r="I71">
        <v>0</v>
      </c>
      <c r="J71">
        <f t="shared" si="27"/>
        <v>195</v>
      </c>
      <c r="K71">
        <v>0</v>
      </c>
      <c r="L71">
        <f t="shared" si="28"/>
        <v>195</v>
      </c>
      <c r="M71">
        <v>3</v>
      </c>
      <c r="N71">
        <v>1</v>
      </c>
      <c r="O71">
        <f t="shared" si="29"/>
        <v>65</v>
      </c>
      <c r="Q71">
        <v>55</v>
      </c>
      <c r="R71">
        <v>0</v>
      </c>
      <c r="S71">
        <v>0</v>
      </c>
      <c r="T71">
        <v>-5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1197</v>
      </c>
      <c r="AC71">
        <v>0</v>
      </c>
      <c r="AD71">
        <v>0</v>
      </c>
      <c r="AE71">
        <v>-7</v>
      </c>
      <c r="AF71">
        <f t="shared" si="33"/>
        <v>1190</v>
      </c>
      <c r="AG71">
        <v>0</v>
      </c>
      <c r="AH71">
        <f t="shared" si="34"/>
        <v>1190</v>
      </c>
      <c r="AI71">
        <v>13</v>
      </c>
      <c r="AJ71">
        <f t="shared" si="35"/>
        <v>6</v>
      </c>
      <c r="AK71">
        <f t="shared" si="52"/>
        <v>91.538461538461533</v>
      </c>
      <c r="AM71">
        <v>248</v>
      </c>
      <c r="AN71">
        <v>0</v>
      </c>
      <c r="AO71">
        <v>0</v>
      </c>
      <c r="AP71">
        <f t="shared" si="36"/>
        <v>248</v>
      </c>
      <c r="AQ71">
        <v>0</v>
      </c>
      <c r="AR71">
        <f t="shared" si="37"/>
        <v>248</v>
      </c>
      <c r="AS71">
        <v>2</v>
      </c>
      <c r="AT71">
        <f t="shared" si="38"/>
        <v>6</v>
      </c>
      <c r="AU71">
        <f t="shared" si="39"/>
        <v>124</v>
      </c>
      <c r="AW71">
        <v>176</v>
      </c>
      <c r="AX71">
        <v>0</v>
      </c>
      <c r="AY71">
        <v>-1</v>
      </c>
      <c r="AZ71">
        <f t="shared" si="40"/>
        <v>175</v>
      </c>
      <c r="BA71">
        <v>0</v>
      </c>
      <c r="BB71">
        <f t="shared" si="41"/>
        <v>175</v>
      </c>
      <c r="BC71">
        <v>2</v>
      </c>
      <c r="BD71">
        <f t="shared" si="42"/>
        <v>7</v>
      </c>
      <c r="BE71">
        <f t="shared" si="43"/>
        <v>87.5</v>
      </c>
      <c r="BG71">
        <v>0</v>
      </c>
      <c r="BH71">
        <v>0</v>
      </c>
      <c r="BI71">
        <v>0</v>
      </c>
      <c r="BJ71">
        <f t="shared" si="44"/>
        <v>0</v>
      </c>
      <c r="BK71">
        <v>0</v>
      </c>
      <c r="BL71">
        <f t="shared" si="45"/>
        <v>0</v>
      </c>
      <c r="BM71">
        <v>1</v>
      </c>
      <c r="BN71">
        <f t="shared" si="46"/>
        <v>5</v>
      </c>
      <c r="BO71">
        <f t="shared" si="47"/>
        <v>0</v>
      </c>
      <c r="BQ71">
        <v>845</v>
      </c>
      <c r="BR71">
        <v>0</v>
      </c>
      <c r="BS71">
        <v>-12</v>
      </c>
      <c r="BT71">
        <f t="shared" si="48"/>
        <v>833</v>
      </c>
      <c r="BU71">
        <v>0</v>
      </c>
      <c r="BV71">
        <f t="shared" si="49"/>
        <v>833</v>
      </c>
      <c r="BW71">
        <v>3</v>
      </c>
      <c r="BX71">
        <f t="shared" si="50"/>
        <v>5</v>
      </c>
      <c r="BY71">
        <f t="shared" si="51"/>
        <v>277.66666666666669</v>
      </c>
      <c r="CA71">
        <v>236</v>
      </c>
    </row>
    <row r="72" spans="1:79" ht="17.25" customHeight="1" x14ac:dyDescent="0.3">
      <c r="A72" s="2">
        <v>44536</v>
      </c>
      <c r="B72" t="s">
        <v>164</v>
      </c>
      <c r="C72" t="s">
        <v>165</v>
      </c>
      <c r="D72" t="s">
        <v>27</v>
      </c>
      <c r="E72" s="1" t="s">
        <v>4</v>
      </c>
      <c r="F72">
        <v>56</v>
      </c>
      <c r="G72">
        <v>0</v>
      </c>
      <c r="H72">
        <v>0</v>
      </c>
      <c r="I72">
        <v>-5</v>
      </c>
      <c r="J72">
        <f t="shared" si="27"/>
        <v>51</v>
      </c>
      <c r="K72">
        <v>0</v>
      </c>
      <c r="L72">
        <f t="shared" si="28"/>
        <v>51</v>
      </c>
      <c r="M72">
        <v>7</v>
      </c>
      <c r="N72">
        <v>1</v>
      </c>
      <c r="O72">
        <f t="shared" si="29"/>
        <v>7.2857142857142856</v>
      </c>
      <c r="Q72">
        <v>56</v>
      </c>
      <c r="R72">
        <v>0</v>
      </c>
      <c r="S72">
        <v>0</v>
      </c>
      <c r="T72">
        <v>0</v>
      </c>
      <c r="U72">
        <f t="shared" si="30"/>
        <v>56</v>
      </c>
      <c r="V72">
        <v>0</v>
      </c>
      <c r="W72">
        <f t="shared" si="31"/>
        <v>56</v>
      </c>
      <c r="X72">
        <v>2</v>
      </c>
      <c r="Y72">
        <v>2</v>
      </c>
      <c r="Z72">
        <f t="shared" si="32"/>
        <v>28</v>
      </c>
      <c r="AB72">
        <v>322</v>
      </c>
      <c r="AC72">
        <v>0</v>
      </c>
      <c r="AD72">
        <v>0</v>
      </c>
      <c r="AE72">
        <v>-2</v>
      </c>
      <c r="AF72">
        <f t="shared" si="33"/>
        <v>320</v>
      </c>
      <c r="AG72">
        <v>0</v>
      </c>
      <c r="AH72">
        <f t="shared" si="34"/>
        <v>320</v>
      </c>
      <c r="AI72">
        <v>3</v>
      </c>
      <c r="AJ72">
        <f t="shared" si="35"/>
        <v>6</v>
      </c>
      <c r="AK72">
        <f t="shared" si="52"/>
        <v>106.66666666666667</v>
      </c>
      <c r="AM72">
        <v>329</v>
      </c>
      <c r="AN72">
        <v>0</v>
      </c>
      <c r="AO72">
        <v>0</v>
      </c>
      <c r="AP72">
        <f t="shared" si="36"/>
        <v>329</v>
      </c>
      <c r="AQ72">
        <v>0</v>
      </c>
      <c r="AR72">
        <f t="shared" si="37"/>
        <v>329</v>
      </c>
      <c r="AS72">
        <v>1</v>
      </c>
      <c r="AT72">
        <f t="shared" si="38"/>
        <v>6</v>
      </c>
      <c r="AU72">
        <f t="shared" si="39"/>
        <v>329</v>
      </c>
      <c r="AW72">
        <v>113</v>
      </c>
      <c r="AX72">
        <v>0</v>
      </c>
      <c r="AY72">
        <v>0</v>
      </c>
      <c r="AZ72">
        <f t="shared" si="40"/>
        <v>113</v>
      </c>
      <c r="BA72">
        <v>0</v>
      </c>
      <c r="BB72">
        <f t="shared" si="41"/>
        <v>113</v>
      </c>
      <c r="BC72">
        <v>1</v>
      </c>
      <c r="BD72">
        <f t="shared" si="42"/>
        <v>7</v>
      </c>
      <c r="BE72">
        <f t="shared" si="43"/>
        <v>113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320</v>
      </c>
      <c r="BR72">
        <v>0</v>
      </c>
      <c r="BS72">
        <v>0</v>
      </c>
      <c r="BT72">
        <f t="shared" si="48"/>
        <v>320</v>
      </c>
      <c r="BU72">
        <v>0</v>
      </c>
      <c r="BV72">
        <f t="shared" si="49"/>
        <v>320</v>
      </c>
      <c r="BW72">
        <v>4</v>
      </c>
      <c r="BX72">
        <f t="shared" si="50"/>
        <v>5</v>
      </c>
      <c r="BY72">
        <f t="shared" si="51"/>
        <v>80</v>
      </c>
      <c r="CA72">
        <v>0</v>
      </c>
    </row>
    <row r="73" spans="1:79" ht="17.25" customHeight="1" x14ac:dyDescent="0.3">
      <c r="A73" s="2">
        <v>44536</v>
      </c>
      <c r="B73" t="s">
        <v>166</v>
      </c>
      <c r="C73" t="s">
        <v>167</v>
      </c>
      <c r="D73" t="s">
        <v>27</v>
      </c>
      <c r="E73" s="1" t="s">
        <v>4</v>
      </c>
      <c r="F73">
        <v>282</v>
      </c>
      <c r="G73">
        <v>620</v>
      </c>
      <c r="H73">
        <v>0</v>
      </c>
      <c r="I73">
        <v>0</v>
      </c>
      <c r="J73">
        <f t="shared" si="27"/>
        <v>902</v>
      </c>
      <c r="K73">
        <v>0</v>
      </c>
      <c r="L73">
        <f t="shared" si="28"/>
        <v>902</v>
      </c>
      <c r="M73">
        <v>64</v>
      </c>
      <c r="N73">
        <v>1</v>
      </c>
      <c r="O73">
        <f t="shared" si="29"/>
        <v>14.09375</v>
      </c>
      <c r="Q73">
        <v>40</v>
      </c>
      <c r="R73">
        <v>0</v>
      </c>
      <c r="S73">
        <v>0</v>
      </c>
      <c r="T73">
        <v>0</v>
      </c>
      <c r="U73">
        <f t="shared" si="30"/>
        <v>40</v>
      </c>
      <c r="V73">
        <v>0</v>
      </c>
      <c r="W73">
        <f t="shared" si="31"/>
        <v>40</v>
      </c>
      <c r="X73">
        <v>1</v>
      </c>
      <c r="Y73">
        <v>2</v>
      </c>
      <c r="Z73">
        <f t="shared" si="32"/>
        <v>40</v>
      </c>
      <c r="AB73">
        <v>1046</v>
      </c>
      <c r="AC73">
        <v>0</v>
      </c>
      <c r="AD73">
        <v>0</v>
      </c>
      <c r="AE73">
        <v>-10</v>
      </c>
      <c r="AF73">
        <f t="shared" si="33"/>
        <v>1036</v>
      </c>
      <c r="AG73">
        <v>300</v>
      </c>
      <c r="AH73">
        <f t="shared" si="34"/>
        <v>1336</v>
      </c>
      <c r="AI73">
        <v>28</v>
      </c>
      <c r="AJ73">
        <f t="shared" si="35"/>
        <v>6</v>
      </c>
      <c r="AK73">
        <f t="shared" si="52"/>
        <v>47.714285714285715</v>
      </c>
      <c r="AM73">
        <v>526</v>
      </c>
      <c r="AN73">
        <v>1170</v>
      </c>
      <c r="AO73">
        <v>-20</v>
      </c>
      <c r="AP73">
        <f t="shared" si="36"/>
        <v>1676</v>
      </c>
      <c r="AQ73">
        <v>0</v>
      </c>
      <c r="AR73">
        <f t="shared" si="37"/>
        <v>1676</v>
      </c>
      <c r="AS73">
        <v>30</v>
      </c>
      <c r="AT73">
        <f t="shared" si="38"/>
        <v>6</v>
      </c>
      <c r="AU73">
        <f t="shared" si="39"/>
        <v>55.866666666666667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232</v>
      </c>
      <c r="BH73">
        <v>500</v>
      </c>
      <c r="BI73">
        <v>-17</v>
      </c>
      <c r="BJ73">
        <f t="shared" si="44"/>
        <v>715</v>
      </c>
      <c r="BK73">
        <v>0</v>
      </c>
      <c r="BL73">
        <f t="shared" si="45"/>
        <v>715</v>
      </c>
      <c r="BM73">
        <v>6</v>
      </c>
      <c r="BN73">
        <f t="shared" si="46"/>
        <v>5</v>
      </c>
      <c r="BO73">
        <f t="shared" si="47"/>
        <v>119.16666666666667</v>
      </c>
      <c r="BQ73">
        <v>530</v>
      </c>
      <c r="BR73">
        <v>683</v>
      </c>
      <c r="BS73">
        <v>0</v>
      </c>
      <c r="BT73">
        <f t="shared" si="48"/>
        <v>1213</v>
      </c>
      <c r="BU73">
        <v>0</v>
      </c>
      <c r="BV73">
        <f t="shared" si="49"/>
        <v>1213</v>
      </c>
      <c r="BW73">
        <v>10</v>
      </c>
      <c r="BX73">
        <f t="shared" si="50"/>
        <v>5</v>
      </c>
      <c r="BY73">
        <f t="shared" si="51"/>
        <v>121.3</v>
      </c>
      <c r="CA73">
        <v>1200</v>
      </c>
    </row>
    <row r="74" spans="1:79" ht="17.25" customHeight="1" x14ac:dyDescent="0.3">
      <c r="A74" s="2">
        <v>44536</v>
      </c>
      <c r="B74" t="s">
        <v>168</v>
      </c>
      <c r="C74" t="s">
        <v>169</v>
      </c>
      <c r="D74" t="s">
        <v>27</v>
      </c>
      <c r="E74" s="1" t="s">
        <v>4</v>
      </c>
      <c r="F74">
        <v>432</v>
      </c>
      <c r="G74">
        <v>0</v>
      </c>
      <c r="H74">
        <v>0</v>
      </c>
      <c r="I74">
        <v>0</v>
      </c>
      <c r="J74">
        <f t="shared" si="27"/>
        <v>432</v>
      </c>
      <c r="K74">
        <v>0</v>
      </c>
      <c r="L74">
        <f t="shared" si="28"/>
        <v>432</v>
      </c>
      <c r="M74">
        <v>3</v>
      </c>
      <c r="N74">
        <v>1</v>
      </c>
      <c r="O74">
        <f t="shared" si="29"/>
        <v>144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294</v>
      </c>
      <c r="AN74">
        <v>720</v>
      </c>
      <c r="AO74">
        <v>0</v>
      </c>
      <c r="AP74">
        <f t="shared" si="36"/>
        <v>1014</v>
      </c>
      <c r="AQ74">
        <v>0</v>
      </c>
      <c r="AR74">
        <f t="shared" si="37"/>
        <v>1014</v>
      </c>
      <c r="AS74">
        <v>4</v>
      </c>
      <c r="AT74">
        <f t="shared" si="38"/>
        <v>6</v>
      </c>
      <c r="AU74">
        <f t="shared" si="39"/>
        <v>253.5</v>
      </c>
      <c r="AW74">
        <v>236</v>
      </c>
      <c r="AX74">
        <v>30</v>
      </c>
      <c r="AY74">
        <v>0</v>
      </c>
      <c r="AZ74">
        <f t="shared" si="40"/>
        <v>266</v>
      </c>
      <c r="BA74">
        <v>0</v>
      </c>
      <c r="BB74">
        <f t="shared" si="41"/>
        <v>266</v>
      </c>
      <c r="BC74">
        <v>1</v>
      </c>
      <c r="BD74">
        <f t="shared" si="42"/>
        <v>7</v>
      </c>
      <c r="BE74">
        <f t="shared" si="43"/>
        <v>266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162</v>
      </c>
      <c r="BR74">
        <v>250</v>
      </c>
      <c r="BS74">
        <v>0</v>
      </c>
      <c r="BT74">
        <f t="shared" si="48"/>
        <v>412</v>
      </c>
      <c r="BU74">
        <v>0</v>
      </c>
      <c r="BV74">
        <f t="shared" si="49"/>
        <v>412</v>
      </c>
      <c r="BW74">
        <v>2</v>
      </c>
      <c r="BX74">
        <f t="shared" si="50"/>
        <v>5</v>
      </c>
      <c r="BY74">
        <f t="shared" si="51"/>
        <v>206</v>
      </c>
      <c r="CA74">
        <v>1500</v>
      </c>
    </row>
    <row r="75" spans="1:79" ht="17.25" customHeight="1" x14ac:dyDescent="0.3">
      <c r="A75" s="2">
        <v>44536</v>
      </c>
      <c r="B75" t="s">
        <v>170</v>
      </c>
      <c r="C75" t="s">
        <v>171</v>
      </c>
      <c r="D75" t="s">
        <v>27</v>
      </c>
      <c r="E75" s="1" t="s">
        <v>4</v>
      </c>
      <c r="F75">
        <v>141</v>
      </c>
      <c r="G75">
        <v>0</v>
      </c>
      <c r="H75">
        <v>0</v>
      </c>
      <c r="I75">
        <v>0</v>
      </c>
      <c r="J75">
        <f t="shared" si="27"/>
        <v>141</v>
      </c>
      <c r="K75">
        <v>0</v>
      </c>
      <c r="L75">
        <f t="shared" si="28"/>
        <v>141</v>
      </c>
      <c r="M75">
        <v>2</v>
      </c>
      <c r="N75">
        <v>1</v>
      </c>
      <c r="O75">
        <f t="shared" si="29"/>
        <v>70.5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B75">
        <v>341</v>
      </c>
      <c r="AC75">
        <v>0</v>
      </c>
      <c r="AD75">
        <v>0</v>
      </c>
      <c r="AE75">
        <v>0</v>
      </c>
      <c r="AF75">
        <f t="shared" si="33"/>
        <v>341</v>
      </c>
      <c r="AG75">
        <v>0</v>
      </c>
      <c r="AH75">
        <f t="shared" si="34"/>
        <v>341</v>
      </c>
      <c r="AI75">
        <v>4</v>
      </c>
      <c r="AJ75">
        <f t="shared" si="35"/>
        <v>6</v>
      </c>
      <c r="AK75">
        <f t="shared" si="52"/>
        <v>85.25</v>
      </c>
      <c r="AM75">
        <v>956</v>
      </c>
      <c r="AN75">
        <v>0</v>
      </c>
      <c r="AO75">
        <v>-13</v>
      </c>
      <c r="AP75">
        <f t="shared" si="36"/>
        <v>943</v>
      </c>
      <c r="AQ75">
        <v>0</v>
      </c>
      <c r="AR75">
        <f t="shared" si="37"/>
        <v>943</v>
      </c>
      <c r="AS75">
        <v>2</v>
      </c>
      <c r="AT75">
        <f t="shared" si="38"/>
        <v>6</v>
      </c>
      <c r="AU75">
        <f t="shared" si="39"/>
        <v>471.5</v>
      </c>
      <c r="AW75">
        <v>187</v>
      </c>
      <c r="AX75">
        <v>0</v>
      </c>
      <c r="AY75">
        <v>0</v>
      </c>
      <c r="AZ75">
        <f t="shared" si="40"/>
        <v>187</v>
      </c>
      <c r="BA75">
        <v>0</v>
      </c>
      <c r="BB75">
        <f t="shared" si="41"/>
        <v>187</v>
      </c>
      <c r="BC75">
        <v>3</v>
      </c>
      <c r="BD75">
        <f t="shared" si="42"/>
        <v>7</v>
      </c>
      <c r="BE75">
        <f t="shared" si="43"/>
        <v>62.333333333333336</v>
      </c>
      <c r="BG75">
        <v>424</v>
      </c>
      <c r="BH75">
        <v>0</v>
      </c>
      <c r="BI75">
        <v>0</v>
      </c>
      <c r="BJ75">
        <f t="shared" si="44"/>
        <v>424</v>
      </c>
      <c r="BK75">
        <v>0</v>
      </c>
      <c r="BL75">
        <f t="shared" si="45"/>
        <v>424</v>
      </c>
      <c r="BM75">
        <v>1</v>
      </c>
      <c r="BN75">
        <f t="shared" si="46"/>
        <v>5</v>
      </c>
      <c r="BO75">
        <f t="shared" si="47"/>
        <v>424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ht="17.25" customHeight="1" x14ac:dyDescent="0.3">
      <c r="A76" s="2">
        <v>44536</v>
      </c>
      <c r="B76" t="s">
        <v>172</v>
      </c>
      <c r="C76" t="s">
        <v>173</v>
      </c>
      <c r="D76" t="s">
        <v>27</v>
      </c>
      <c r="E76" s="1" t="s">
        <v>4</v>
      </c>
      <c r="F76">
        <v>230</v>
      </c>
      <c r="G76">
        <v>0</v>
      </c>
      <c r="H76">
        <v>0</v>
      </c>
      <c r="I76">
        <v>0</v>
      </c>
      <c r="J76">
        <f t="shared" si="27"/>
        <v>230</v>
      </c>
      <c r="K76">
        <v>0</v>
      </c>
      <c r="L76">
        <f t="shared" si="28"/>
        <v>230</v>
      </c>
      <c r="M76">
        <v>6</v>
      </c>
      <c r="N76">
        <v>1</v>
      </c>
      <c r="O76">
        <f t="shared" si="29"/>
        <v>38.333333333333336</v>
      </c>
      <c r="Q76">
        <v>239</v>
      </c>
      <c r="R76">
        <v>0</v>
      </c>
      <c r="S76">
        <v>0</v>
      </c>
      <c r="T76">
        <v>-3</v>
      </c>
      <c r="U76">
        <f t="shared" si="30"/>
        <v>236</v>
      </c>
      <c r="V76">
        <v>0</v>
      </c>
      <c r="W76">
        <f t="shared" si="31"/>
        <v>236</v>
      </c>
      <c r="X76">
        <v>2</v>
      </c>
      <c r="Y76">
        <v>2</v>
      </c>
      <c r="Z76">
        <f t="shared" si="32"/>
        <v>118</v>
      </c>
      <c r="AB76">
        <v>1498</v>
      </c>
      <c r="AC76">
        <v>0</v>
      </c>
      <c r="AD76">
        <v>0</v>
      </c>
      <c r="AE76">
        <v>0</v>
      </c>
      <c r="AF76">
        <f t="shared" si="33"/>
        <v>1498</v>
      </c>
      <c r="AG76">
        <v>0</v>
      </c>
      <c r="AH76">
        <f t="shared" si="34"/>
        <v>1498</v>
      </c>
      <c r="AI76">
        <v>2</v>
      </c>
      <c r="AJ76">
        <f t="shared" si="35"/>
        <v>6</v>
      </c>
      <c r="AK76">
        <f t="shared" si="52"/>
        <v>749</v>
      </c>
      <c r="AM76">
        <v>935</v>
      </c>
      <c r="AN76">
        <v>0</v>
      </c>
      <c r="AO76">
        <v>-3</v>
      </c>
      <c r="AP76">
        <f t="shared" si="36"/>
        <v>932</v>
      </c>
      <c r="AQ76">
        <v>0</v>
      </c>
      <c r="AR76">
        <f t="shared" si="37"/>
        <v>932</v>
      </c>
      <c r="AS76">
        <v>10</v>
      </c>
      <c r="AT76">
        <f t="shared" si="38"/>
        <v>6</v>
      </c>
      <c r="AU76">
        <f t="shared" si="39"/>
        <v>93.2</v>
      </c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G76">
        <v>544</v>
      </c>
      <c r="BH76">
        <v>0</v>
      </c>
      <c r="BI76">
        <v>-2</v>
      </c>
      <c r="BJ76">
        <f t="shared" si="44"/>
        <v>542</v>
      </c>
      <c r="BK76">
        <v>0</v>
      </c>
      <c r="BL76">
        <f t="shared" si="45"/>
        <v>542</v>
      </c>
      <c r="BM76">
        <v>2</v>
      </c>
      <c r="BN76">
        <f t="shared" si="46"/>
        <v>5</v>
      </c>
      <c r="BO76">
        <f t="shared" si="47"/>
        <v>271</v>
      </c>
      <c r="BQ76">
        <v>1229</v>
      </c>
      <c r="BR76">
        <v>0</v>
      </c>
      <c r="BS76">
        <v>0</v>
      </c>
      <c r="BT76">
        <f t="shared" si="48"/>
        <v>1229</v>
      </c>
      <c r="BU76">
        <v>720</v>
      </c>
      <c r="BV76">
        <f t="shared" si="49"/>
        <v>1949</v>
      </c>
      <c r="BW76">
        <v>10</v>
      </c>
      <c r="BX76">
        <f t="shared" si="50"/>
        <v>5</v>
      </c>
      <c r="BY76">
        <f t="shared" si="51"/>
        <v>194.9</v>
      </c>
      <c r="CA76">
        <v>750</v>
      </c>
    </row>
    <row r="77" spans="1:79" ht="17.25" customHeight="1" x14ac:dyDescent="0.3">
      <c r="A77" s="2">
        <v>44536</v>
      </c>
      <c r="B77" t="s">
        <v>174</v>
      </c>
      <c r="C77" t="s">
        <v>175</v>
      </c>
      <c r="D77" t="s">
        <v>27</v>
      </c>
      <c r="E77" s="1" t="s">
        <v>4</v>
      </c>
      <c r="F77">
        <v>261</v>
      </c>
      <c r="G77">
        <v>0</v>
      </c>
      <c r="H77">
        <v>0</v>
      </c>
      <c r="I77">
        <v>0</v>
      </c>
      <c r="J77">
        <f t="shared" si="27"/>
        <v>261</v>
      </c>
      <c r="K77">
        <v>0</v>
      </c>
      <c r="L77">
        <f t="shared" si="28"/>
        <v>261</v>
      </c>
      <c r="M77">
        <v>2</v>
      </c>
      <c r="N77">
        <v>1</v>
      </c>
      <c r="O77">
        <f t="shared" si="29"/>
        <v>130.5</v>
      </c>
      <c r="Q77">
        <v>93</v>
      </c>
      <c r="R77">
        <v>0</v>
      </c>
      <c r="S77">
        <v>0</v>
      </c>
      <c r="T77">
        <v>0</v>
      </c>
      <c r="U77">
        <f t="shared" si="30"/>
        <v>93</v>
      </c>
      <c r="V77">
        <v>0</v>
      </c>
      <c r="W77">
        <f t="shared" si="31"/>
        <v>93</v>
      </c>
      <c r="X77">
        <v>0</v>
      </c>
      <c r="Y77">
        <v>2</v>
      </c>
      <c r="Z77">
        <f t="shared" si="32"/>
        <v>0</v>
      </c>
      <c r="AB77">
        <v>1581</v>
      </c>
      <c r="AC77">
        <v>0</v>
      </c>
      <c r="AD77">
        <v>0</v>
      </c>
      <c r="AE77">
        <v>0</v>
      </c>
      <c r="AF77">
        <f t="shared" si="33"/>
        <v>1581</v>
      </c>
      <c r="AG77">
        <v>0</v>
      </c>
      <c r="AH77">
        <f t="shared" si="34"/>
        <v>1581</v>
      </c>
      <c r="AI77">
        <v>3</v>
      </c>
      <c r="AJ77">
        <f t="shared" si="35"/>
        <v>6</v>
      </c>
      <c r="AK77">
        <f t="shared" si="52"/>
        <v>527</v>
      </c>
      <c r="AM77">
        <v>806</v>
      </c>
      <c r="AN77">
        <v>1160</v>
      </c>
      <c r="AO77">
        <v>-3</v>
      </c>
      <c r="AP77">
        <f t="shared" si="36"/>
        <v>1963</v>
      </c>
      <c r="AQ77">
        <v>0</v>
      </c>
      <c r="AR77">
        <f t="shared" si="37"/>
        <v>1963</v>
      </c>
      <c r="AS77">
        <v>2</v>
      </c>
      <c r="AT77">
        <f t="shared" si="38"/>
        <v>6</v>
      </c>
      <c r="AU77">
        <f t="shared" si="39"/>
        <v>981.5</v>
      </c>
      <c r="AW77">
        <v>159</v>
      </c>
      <c r="AX77">
        <v>235</v>
      </c>
      <c r="AY77">
        <v>-10</v>
      </c>
      <c r="AZ77">
        <f t="shared" si="40"/>
        <v>384</v>
      </c>
      <c r="BA77">
        <v>0</v>
      </c>
      <c r="BB77">
        <f t="shared" si="41"/>
        <v>384</v>
      </c>
      <c r="BC77">
        <v>1</v>
      </c>
      <c r="BD77">
        <f t="shared" si="42"/>
        <v>7</v>
      </c>
      <c r="BE77">
        <f t="shared" si="43"/>
        <v>384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75</v>
      </c>
      <c r="BR77">
        <v>240</v>
      </c>
      <c r="BS77">
        <v>0</v>
      </c>
      <c r="BT77">
        <f t="shared" si="48"/>
        <v>315</v>
      </c>
      <c r="BU77">
        <v>0</v>
      </c>
      <c r="BV77">
        <f t="shared" si="49"/>
        <v>315</v>
      </c>
      <c r="BW77">
        <v>2</v>
      </c>
      <c r="BX77">
        <f t="shared" si="50"/>
        <v>5</v>
      </c>
      <c r="BY77">
        <f t="shared" si="51"/>
        <v>157.5</v>
      </c>
      <c r="CA77">
        <v>367</v>
      </c>
    </row>
    <row r="78" spans="1:79" ht="17.25" customHeight="1" x14ac:dyDescent="0.3">
      <c r="A78" s="2">
        <v>44536</v>
      </c>
      <c r="B78" t="s">
        <v>176</v>
      </c>
      <c r="C78" t="s">
        <v>177</v>
      </c>
      <c r="D78" t="s">
        <v>27</v>
      </c>
      <c r="E78" s="1" t="s">
        <v>4</v>
      </c>
      <c r="F78">
        <v>197</v>
      </c>
      <c r="G78">
        <v>0</v>
      </c>
      <c r="H78">
        <v>0</v>
      </c>
      <c r="I78">
        <v>-150</v>
      </c>
      <c r="J78">
        <f t="shared" si="27"/>
        <v>47</v>
      </c>
      <c r="K78">
        <v>0</v>
      </c>
      <c r="L78">
        <f t="shared" si="28"/>
        <v>47</v>
      </c>
      <c r="M78">
        <v>38</v>
      </c>
      <c r="N78">
        <v>1</v>
      </c>
      <c r="O78">
        <f t="shared" si="29"/>
        <v>1.236842105263158</v>
      </c>
      <c r="Q78">
        <v>390</v>
      </c>
      <c r="R78">
        <v>0</v>
      </c>
      <c r="S78">
        <v>0</v>
      </c>
      <c r="T78">
        <v>-14</v>
      </c>
      <c r="U78">
        <f t="shared" si="30"/>
        <v>376</v>
      </c>
      <c r="V78">
        <v>0</v>
      </c>
      <c r="W78">
        <f t="shared" si="31"/>
        <v>376</v>
      </c>
      <c r="X78">
        <v>19</v>
      </c>
      <c r="Y78">
        <v>2</v>
      </c>
      <c r="Z78">
        <f t="shared" si="32"/>
        <v>19.789473684210527</v>
      </c>
      <c r="AB78">
        <v>14</v>
      </c>
      <c r="AC78">
        <v>0</v>
      </c>
      <c r="AD78">
        <v>0</v>
      </c>
      <c r="AE78">
        <v>-11</v>
      </c>
      <c r="AF78">
        <f t="shared" si="33"/>
        <v>3</v>
      </c>
      <c r="AG78">
        <v>0</v>
      </c>
      <c r="AH78">
        <f t="shared" si="34"/>
        <v>3</v>
      </c>
      <c r="AI78">
        <v>95</v>
      </c>
      <c r="AJ78">
        <f t="shared" si="35"/>
        <v>6</v>
      </c>
      <c r="AK78">
        <f t="shared" si="52"/>
        <v>3.1578947368421054E-2</v>
      </c>
      <c r="AM78">
        <v>2</v>
      </c>
      <c r="AN78">
        <v>0</v>
      </c>
      <c r="AO78">
        <v>0</v>
      </c>
      <c r="AP78">
        <f t="shared" si="36"/>
        <v>2</v>
      </c>
      <c r="AQ78">
        <v>0</v>
      </c>
      <c r="AR78">
        <f t="shared" si="37"/>
        <v>2</v>
      </c>
      <c r="AS78">
        <v>81</v>
      </c>
      <c r="AT78">
        <f t="shared" si="38"/>
        <v>6</v>
      </c>
      <c r="AU78">
        <f t="shared" si="39"/>
        <v>2.4691358024691357E-2</v>
      </c>
      <c r="AW78">
        <v>11</v>
      </c>
      <c r="AX78">
        <v>0</v>
      </c>
      <c r="AY78">
        <v>-11</v>
      </c>
      <c r="AZ78">
        <f t="shared" si="40"/>
        <v>0</v>
      </c>
      <c r="BA78">
        <v>0</v>
      </c>
      <c r="BB78">
        <f t="shared" si="41"/>
        <v>0</v>
      </c>
      <c r="BC78">
        <v>64</v>
      </c>
      <c r="BD78">
        <f t="shared" si="42"/>
        <v>7</v>
      </c>
      <c r="BE78">
        <f t="shared" si="43"/>
        <v>0</v>
      </c>
      <c r="BG78">
        <v>5</v>
      </c>
      <c r="BH78">
        <v>0</v>
      </c>
      <c r="BI78">
        <v>0</v>
      </c>
      <c r="BJ78">
        <f t="shared" si="44"/>
        <v>5</v>
      </c>
      <c r="BK78">
        <v>0</v>
      </c>
      <c r="BL78">
        <f t="shared" si="45"/>
        <v>5</v>
      </c>
      <c r="BM78">
        <v>25</v>
      </c>
      <c r="BN78">
        <f t="shared" si="46"/>
        <v>5</v>
      </c>
      <c r="BO78">
        <f t="shared" si="47"/>
        <v>0.2</v>
      </c>
      <c r="BQ78">
        <v>32</v>
      </c>
      <c r="BR78">
        <v>0</v>
      </c>
      <c r="BS78">
        <v>-16</v>
      </c>
      <c r="BT78">
        <f t="shared" si="48"/>
        <v>16</v>
      </c>
      <c r="BU78">
        <v>0</v>
      </c>
      <c r="BV78">
        <f t="shared" si="49"/>
        <v>16</v>
      </c>
      <c r="BW78">
        <v>22</v>
      </c>
      <c r="BX78">
        <f t="shared" si="50"/>
        <v>5</v>
      </c>
      <c r="BY78">
        <f t="shared" si="51"/>
        <v>0.72727272727272729</v>
      </c>
      <c r="CA78">
        <v>0</v>
      </c>
    </row>
    <row r="79" spans="1:79" ht="17.25" customHeight="1" x14ac:dyDescent="0.3">
      <c r="A79" s="2">
        <v>44536</v>
      </c>
      <c r="E79" s="1" t="s">
        <v>4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44536</v>
      </c>
      <c r="B80" t="s">
        <v>178</v>
      </c>
      <c r="C80" t="s">
        <v>179</v>
      </c>
      <c r="D80" t="s">
        <v>27</v>
      </c>
      <c r="E80" s="1" t="s">
        <v>4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44536</v>
      </c>
      <c r="B81" t="s">
        <v>180</v>
      </c>
      <c r="C81" t="s">
        <v>181</v>
      </c>
      <c r="D81" t="s">
        <v>27</v>
      </c>
      <c r="E81" s="1" t="s">
        <v>4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44536</v>
      </c>
      <c r="B82" t="s">
        <v>182</v>
      </c>
      <c r="C82" t="s">
        <v>183</v>
      </c>
      <c r="D82" t="s">
        <v>27</v>
      </c>
      <c r="E82" s="1" t="s">
        <v>4</v>
      </c>
      <c r="F82">
        <v>409</v>
      </c>
      <c r="G82">
        <v>0</v>
      </c>
      <c r="H82">
        <v>0</v>
      </c>
      <c r="I82">
        <v>0</v>
      </c>
      <c r="J82">
        <f t="shared" si="27"/>
        <v>409</v>
      </c>
      <c r="K82">
        <v>0</v>
      </c>
      <c r="L82">
        <f t="shared" si="28"/>
        <v>409</v>
      </c>
      <c r="M82">
        <v>11</v>
      </c>
      <c r="N82">
        <v>1</v>
      </c>
      <c r="O82">
        <f t="shared" si="29"/>
        <v>37.18181818181818</v>
      </c>
      <c r="Q82">
        <v>36</v>
      </c>
      <c r="R82">
        <v>0</v>
      </c>
      <c r="S82">
        <v>0</v>
      </c>
      <c r="T82">
        <v>0</v>
      </c>
      <c r="U82">
        <f t="shared" si="30"/>
        <v>36</v>
      </c>
      <c r="V82">
        <v>0</v>
      </c>
      <c r="W82">
        <f t="shared" si="31"/>
        <v>36</v>
      </c>
      <c r="X82">
        <v>4</v>
      </c>
      <c r="Y82">
        <v>2</v>
      </c>
      <c r="Z82">
        <f t="shared" si="32"/>
        <v>9</v>
      </c>
      <c r="AB82">
        <v>732</v>
      </c>
      <c r="AC82">
        <v>0</v>
      </c>
      <c r="AD82">
        <v>0</v>
      </c>
      <c r="AE82">
        <v>-20</v>
      </c>
      <c r="AF82">
        <f t="shared" si="33"/>
        <v>712</v>
      </c>
      <c r="AG82">
        <v>0</v>
      </c>
      <c r="AH82">
        <f t="shared" si="34"/>
        <v>712</v>
      </c>
      <c r="AI82">
        <v>61</v>
      </c>
      <c r="AJ82">
        <f t="shared" si="35"/>
        <v>6</v>
      </c>
      <c r="AK82">
        <f t="shared" si="52"/>
        <v>11.672131147540984</v>
      </c>
      <c r="AM82">
        <v>461</v>
      </c>
      <c r="AN82">
        <v>0</v>
      </c>
      <c r="AO82">
        <v>-22</v>
      </c>
      <c r="AP82">
        <f t="shared" si="36"/>
        <v>439</v>
      </c>
      <c r="AQ82">
        <v>0</v>
      </c>
      <c r="AR82">
        <f t="shared" si="37"/>
        <v>439</v>
      </c>
      <c r="AS82">
        <v>17</v>
      </c>
      <c r="AT82">
        <f t="shared" si="38"/>
        <v>6</v>
      </c>
      <c r="AU82">
        <f t="shared" si="39"/>
        <v>25.823529411764707</v>
      </c>
      <c r="AW82">
        <v>135</v>
      </c>
      <c r="AX82">
        <v>0</v>
      </c>
      <c r="AY82">
        <v>0</v>
      </c>
      <c r="AZ82">
        <f t="shared" si="40"/>
        <v>135</v>
      </c>
      <c r="BA82">
        <v>0</v>
      </c>
      <c r="BB82">
        <f t="shared" si="41"/>
        <v>135</v>
      </c>
      <c r="BC82">
        <v>10</v>
      </c>
      <c r="BD82">
        <f t="shared" si="42"/>
        <v>7</v>
      </c>
      <c r="BE82">
        <f t="shared" si="43"/>
        <v>13.5</v>
      </c>
      <c r="BG82">
        <v>379</v>
      </c>
      <c r="BH82">
        <v>0</v>
      </c>
      <c r="BI82">
        <v>-51</v>
      </c>
      <c r="BJ82">
        <f t="shared" si="44"/>
        <v>328</v>
      </c>
      <c r="BK82">
        <v>0</v>
      </c>
      <c r="BL82">
        <f t="shared" si="45"/>
        <v>328</v>
      </c>
      <c r="BM82">
        <v>15</v>
      </c>
      <c r="BN82">
        <v>71</v>
      </c>
      <c r="BO82">
        <f t="shared" si="47"/>
        <v>21.866666666666667</v>
      </c>
      <c r="BQ82">
        <v>499</v>
      </c>
      <c r="BR82">
        <v>0</v>
      </c>
      <c r="BS82">
        <v>0</v>
      </c>
      <c r="BT82">
        <f t="shared" si="48"/>
        <v>499</v>
      </c>
      <c r="BU82">
        <v>0</v>
      </c>
      <c r="BV82">
        <f t="shared" si="49"/>
        <v>499</v>
      </c>
      <c r="BW82">
        <v>4</v>
      </c>
      <c r="BX82">
        <f t="shared" si="50"/>
        <v>5</v>
      </c>
      <c r="BY82">
        <f t="shared" si="51"/>
        <v>124.75</v>
      </c>
      <c r="CA82">
        <v>0</v>
      </c>
    </row>
    <row r="83" spans="1:79" ht="17.25" customHeight="1" x14ac:dyDescent="0.3">
      <c r="A83" s="2">
        <v>44536</v>
      </c>
      <c r="E83" s="1" t="s">
        <v>4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44536</v>
      </c>
      <c r="B84" t="s">
        <v>184</v>
      </c>
      <c r="C84" t="s">
        <v>185</v>
      </c>
      <c r="D84" t="s">
        <v>27</v>
      </c>
      <c r="E84" s="1" t="s">
        <v>4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44536</v>
      </c>
      <c r="B85" t="s">
        <v>186</v>
      </c>
      <c r="C85" t="s">
        <v>187</v>
      </c>
      <c r="D85" t="s">
        <v>27</v>
      </c>
      <c r="E85" s="1" t="s">
        <v>4</v>
      </c>
      <c r="F85">
        <v>364</v>
      </c>
      <c r="G85">
        <v>0</v>
      </c>
      <c r="H85">
        <v>0</v>
      </c>
      <c r="I85">
        <v>-26</v>
      </c>
      <c r="J85">
        <f t="shared" si="27"/>
        <v>338</v>
      </c>
      <c r="K85">
        <v>0</v>
      </c>
      <c r="L85">
        <f t="shared" si="28"/>
        <v>338</v>
      </c>
      <c r="M85">
        <v>13</v>
      </c>
      <c r="N85">
        <v>1</v>
      </c>
      <c r="O85">
        <f t="shared" si="29"/>
        <v>26</v>
      </c>
      <c r="Q85">
        <v>229</v>
      </c>
      <c r="R85">
        <v>0</v>
      </c>
      <c r="S85">
        <v>0</v>
      </c>
      <c r="T85">
        <v>-104</v>
      </c>
      <c r="U85">
        <f t="shared" si="30"/>
        <v>125</v>
      </c>
      <c r="V85">
        <v>0</v>
      </c>
      <c r="W85">
        <f t="shared" si="31"/>
        <v>125</v>
      </c>
      <c r="X85">
        <v>4</v>
      </c>
      <c r="Y85">
        <v>2</v>
      </c>
      <c r="Z85">
        <f t="shared" si="32"/>
        <v>31.25</v>
      </c>
      <c r="AB85">
        <v>1016</v>
      </c>
      <c r="AC85">
        <v>0</v>
      </c>
      <c r="AD85">
        <v>0</v>
      </c>
      <c r="AE85">
        <v>0</v>
      </c>
      <c r="AF85">
        <f t="shared" si="33"/>
        <v>1016</v>
      </c>
      <c r="AG85">
        <v>0</v>
      </c>
      <c r="AH85">
        <f t="shared" si="34"/>
        <v>1016</v>
      </c>
      <c r="AI85">
        <v>17</v>
      </c>
      <c r="AJ85">
        <f t="shared" si="35"/>
        <v>6</v>
      </c>
      <c r="AK85">
        <f t="shared" si="52"/>
        <v>59.764705882352942</v>
      </c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W85">
        <v>179</v>
      </c>
      <c r="AX85">
        <v>0</v>
      </c>
      <c r="AY85">
        <v>-13</v>
      </c>
      <c r="AZ85">
        <f t="shared" si="40"/>
        <v>166</v>
      </c>
      <c r="BA85">
        <v>0</v>
      </c>
      <c r="BB85">
        <f t="shared" si="41"/>
        <v>166</v>
      </c>
      <c r="BC85">
        <v>3</v>
      </c>
      <c r="BD85">
        <f t="shared" si="42"/>
        <v>7</v>
      </c>
      <c r="BE85">
        <f t="shared" si="43"/>
        <v>55.333333333333336</v>
      </c>
      <c r="BG85">
        <v>165</v>
      </c>
      <c r="BH85">
        <v>0</v>
      </c>
      <c r="BI85">
        <v>0</v>
      </c>
      <c r="BJ85">
        <f t="shared" si="44"/>
        <v>165</v>
      </c>
      <c r="BK85">
        <v>0</v>
      </c>
      <c r="BL85">
        <f t="shared" si="45"/>
        <v>165</v>
      </c>
      <c r="BM85">
        <v>5</v>
      </c>
      <c r="BN85">
        <f t="shared" si="46"/>
        <v>5</v>
      </c>
      <c r="BO85">
        <f t="shared" si="47"/>
        <v>33</v>
      </c>
      <c r="BQ85">
        <v>179</v>
      </c>
      <c r="BR85">
        <v>0</v>
      </c>
      <c r="BS85">
        <v>0</v>
      </c>
      <c r="BT85">
        <f t="shared" si="48"/>
        <v>179</v>
      </c>
      <c r="BU85">
        <v>0</v>
      </c>
      <c r="BV85">
        <f t="shared" si="49"/>
        <v>179</v>
      </c>
      <c r="BW85">
        <v>2</v>
      </c>
      <c r="BX85">
        <f t="shared" si="50"/>
        <v>5</v>
      </c>
      <c r="BY85">
        <f t="shared" si="51"/>
        <v>89.5</v>
      </c>
      <c r="CA85">
        <v>0</v>
      </c>
    </row>
    <row r="86" spans="1:79" ht="18.600000000000001" customHeight="1" x14ac:dyDescent="0.3">
      <c r="A86" s="2">
        <v>44536</v>
      </c>
      <c r="B86" t="s">
        <v>188</v>
      </c>
      <c r="C86" t="s">
        <v>189</v>
      </c>
      <c r="D86" t="s">
        <v>27</v>
      </c>
      <c r="E86" s="1" t="s">
        <v>4</v>
      </c>
      <c r="F86">
        <v>932</v>
      </c>
      <c r="G86">
        <v>0</v>
      </c>
      <c r="H86">
        <v>0</v>
      </c>
      <c r="I86">
        <v>0</v>
      </c>
      <c r="J86">
        <f t="shared" si="27"/>
        <v>932</v>
      </c>
      <c r="K86">
        <v>0</v>
      </c>
      <c r="L86">
        <f t="shared" si="28"/>
        <v>932</v>
      </c>
      <c r="M86">
        <v>13</v>
      </c>
      <c r="N86">
        <v>1</v>
      </c>
      <c r="O86">
        <f t="shared" si="29"/>
        <v>71.692307692307693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760</v>
      </c>
      <c r="AC86">
        <v>0</v>
      </c>
      <c r="AD86">
        <v>0</v>
      </c>
      <c r="AE86">
        <v>0</v>
      </c>
      <c r="AF86">
        <f t="shared" si="33"/>
        <v>760</v>
      </c>
      <c r="AG86">
        <v>0</v>
      </c>
      <c r="AH86">
        <f t="shared" si="34"/>
        <v>760</v>
      </c>
      <c r="AI86">
        <v>13</v>
      </c>
      <c r="AJ86">
        <f t="shared" si="35"/>
        <v>6</v>
      </c>
      <c r="AK86">
        <f t="shared" si="52"/>
        <v>58.46153846153846</v>
      </c>
      <c r="AM86">
        <v>138</v>
      </c>
      <c r="AN86">
        <v>0</v>
      </c>
      <c r="AO86">
        <v>0</v>
      </c>
      <c r="AP86">
        <f t="shared" si="36"/>
        <v>138</v>
      </c>
      <c r="AQ86">
        <v>0</v>
      </c>
      <c r="AR86">
        <f t="shared" si="37"/>
        <v>138</v>
      </c>
      <c r="AS86">
        <v>6</v>
      </c>
      <c r="AT86">
        <f t="shared" si="38"/>
        <v>6</v>
      </c>
      <c r="AU86">
        <f>IFERROR(AR86/AS86,0)</f>
        <v>23</v>
      </c>
      <c r="AW86">
        <v>176</v>
      </c>
      <c r="AX86">
        <v>0</v>
      </c>
      <c r="AY86">
        <v>0</v>
      </c>
      <c r="AZ86">
        <f t="shared" si="40"/>
        <v>176</v>
      </c>
      <c r="BA86">
        <v>0</v>
      </c>
      <c r="BB86">
        <f t="shared" si="41"/>
        <v>176</v>
      </c>
      <c r="BC86">
        <v>11</v>
      </c>
      <c r="BD86">
        <f t="shared" si="42"/>
        <v>7</v>
      </c>
      <c r="BE86">
        <f t="shared" si="43"/>
        <v>16</v>
      </c>
      <c r="BG86">
        <v>604</v>
      </c>
      <c r="BH86">
        <v>0</v>
      </c>
      <c r="BI86">
        <v>0</v>
      </c>
      <c r="BJ86">
        <f t="shared" si="44"/>
        <v>604</v>
      </c>
      <c r="BK86">
        <v>0</v>
      </c>
      <c r="BL86">
        <f t="shared" si="45"/>
        <v>604</v>
      </c>
      <c r="BM86">
        <v>1</v>
      </c>
      <c r="BN86">
        <f t="shared" si="46"/>
        <v>5</v>
      </c>
      <c r="BO86">
        <f t="shared" si="47"/>
        <v>604</v>
      </c>
      <c r="BQ86">
        <v>400</v>
      </c>
      <c r="BR86">
        <v>0</v>
      </c>
      <c r="BS86">
        <v>-17</v>
      </c>
      <c r="BT86">
        <f t="shared" si="48"/>
        <v>383</v>
      </c>
      <c r="BU86">
        <v>0</v>
      </c>
      <c r="BV86">
        <f t="shared" si="49"/>
        <v>383</v>
      </c>
      <c r="BW86">
        <v>6</v>
      </c>
      <c r="BX86">
        <f t="shared" si="50"/>
        <v>5</v>
      </c>
      <c r="BY86">
        <f t="shared" si="51"/>
        <v>63.833333333333336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A41-C8E0-409A-9ABB-7B30DB4AF679}">
  <dimension ref="A1:CA95"/>
  <sheetViews>
    <sheetView zoomScale="85" zoomScaleNormal="85" workbookViewId="0">
      <pane xSplit="4" ySplit="1" topLeftCell="E2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6640625" defaultRowHeight="17.25" customHeight="1" x14ac:dyDescent="0.3"/>
  <cols>
    <col min="1" max="1" width="13.5546875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7" width="10.5546875" customWidth="1"/>
    <col min="78" max="78" width="12.109375" bestFit="1" customWidth="1"/>
    <col min="79" max="79" width="14.332031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44537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44537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82</v>
      </c>
      <c r="BH3">
        <v>0</v>
      </c>
      <c r="BI3">
        <v>0</v>
      </c>
      <c r="BJ3">
        <f t="shared" si="17"/>
        <v>82</v>
      </c>
      <c r="BK3">
        <v>0</v>
      </c>
      <c r="BL3">
        <f t="shared" si="18"/>
        <v>82</v>
      </c>
      <c r="BM3">
        <v>6</v>
      </c>
      <c r="BN3">
        <f t="shared" si="19"/>
        <v>5</v>
      </c>
      <c r="BO3">
        <f t="shared" si="20"/>
        <v>13.666666666666666</v>
      </c>
      <c r="BQ3">
        <v>3</v>
      </c>
      <c r="BR3">
        <v>0</v>
      </c>
      <c r="BS3">
        <v>0</v>
      </c>
      <c r="BT3">
        <f t="shared" si="21"/>
        <v>3</v>
      </c>
      <c r="BU3">
        <v>0</v>
      </c>
      <c r="BV3">
        <f t="shared" si="22"/>
        <v>3</v>
      </c>
      <c r="BW3">
        <v>11</v>
      </c>
      <c r="BX3">
        <f t="shared" si="23"/>
        <v>5</v>
      </c>
      <c r="BY3">
        <f t="shared" si="24"/>
        <v>0.27272727272727271</v>
      </c>
      <c r="CA3">
        <v>0</v>
      </c>
    </row>
    <row r="4" spans="1:79" ht="16.5" customHeight="1" x14ac:dyDescent="0.3">
      <c r="A4" s="2">
        <v>44537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44537</v>
      </c>
      <c r="B5" t="s">
        <v>30</v>
      </c>
      <c r="C5" t="s">
        <v>31</v>
      </c>
      <c r="D5" t="s">
        <v>27</v>
      </c>
      <c r="F5">
        <v>268</v>
      </c>
      <c r="G5">
        <v>0</v>
      </c>
      <c r="H5">
        <v>0</v>
      </c>
      <c r="I5">
        <v>0</v>
      </c>
      <c r="J5">
        <f t="shared" si="0"/>
        <v>268</v>
      </c>
      <c r="K5">
        <v>0</v>
      </c>
      <c r="L5">
        <f t="shared" si="1"/>
        <v>268</v>
      </c>
      <c r="M5">
        <v>8</v>
      </c>
      <c r="N5">
        <v>1</v>
      </c>
      <c r="O5">
        <f t="shared" si="2"/>
        <v>33.5</v>
      </c>
      <c r="Q5">
        <v>396</v>
      </c>
      <c r="R5">
        <v>0</v>
      </c>
      <c r="S5">
        <v>0</v>
      </c>
      <c r="T5">
        <v>0</v>
      </c>
      <c r="U5">
        <f t="shared" si="3"/>
        <v>396</v>
      </c>
      <c r="V5">
        <v>0</v>
      </c>
      <c r="W5">
        <f t="shared" si="4"/>
        <v>396</v>
      </c>
      <c r="X5">
        <v>7</v>
      </c>
      <c r="Y5">
        <v>2</v>
      </c>
      <c r="Z5">
        <f t="shared" si="5"/>
        <v>56.571428571428569</v>
      </c>
      <c r="AB5">
        <v>1095</v>
      </c>
      <c r="AC5">
        <v>0</v>
      </c>
      <c r="AD5">
        <v>0</v>
      </c>
      <c r="AE5">
        <v>-10</v>
      </c>
      <c r="AF5">
        <f t="shared" si="6"/>
        <v>1085</v>
      </c>
      <c r="AG5">
        <v>0</v>
      </c>
      <c r="AH5">
        <f t="shared" si="7"/>
        <v>1085</v>
      </c>
      <c r="AI5">
        <v>21</v>
      </c>
      <c r="AJ5">
        <f t="shared" si="8"/>
        <v>6</v>
      </c>
      <c r="AK5">
        <f t="shared" si="25"/>
        <v>51.666666666666664</v>
      </c>
      <c r="AM5">
        <v>1715</v>
      </c>
      <c r="AN5">
        <v>165</v>
      </c>
      <c r="AO5">
        <v>0</v>
      </c>
      <c r="AP5">
        <f t="shared" si="9"/>
        <v>1880</v>
      </c>
      <c r="AQ5">
        <v>0</v>
      </c>
      <c r="AR5">
        <f t="shared" si="10"/>
        <v>1880</v>
      </c>
      <c r="AS5">
        <v>17</v>
      </c>
      <c r="AT5">
        <f t="shared" si="11"/>
        <v>6</v>
      </c>
      <c r="AU5">
        <f t="shared" si="12"/>
        <v>110.58823529411765</v>
      </c>
      <c r="AW5">
        <v>229</v>
      </c>
      <c r="AX5">
        <v>0</v>
      </c>
      <c r="AY5">
        <v>-20</v>
      </c>
      <c r="AZ5">
        <f t="shared" si="13"/>
        <v>209</v>
      </c>
      <c r="BA5">
        <v>0</v>
      </c>
      <c r="BB5">
        <f t="shared" si="14"/>
        <v>209</v>
      </c>
      <c r="BC5">
        <v>4</v>
      </c>
      <c r="BD5">
        <f t="shared" si="15"/>
        <v>7</v>
      </c>
      <c r="BE5">
        <f t="shared" si="16"/>
        <v>52.25</v>
      </c>
      <c r="BG5">
        <v>327</v>
      </c>
      <c r="BH5">
        <v>0</v>
      </c>
      <c r="BI5">
        <v>0</v>
      </c>
      <c r="BJ5">
        <f t="shared" si="17"/>
        <v>327</v>
      </c>
      <c r="BK5">
        <v>0</v>
      </c>
      <c r="BL5">
        <f t="shared" si="18"/>
        <v>327</v>
      </c>
      <c r="BM5">
        <v>3</v>
      </c>
      <c r="BN5">
        <f t="shared" si="19"/>
        <v>5</v>
      </c>
      <c r="BO5">
        <f t="shared" si="20"/>
        <v>109</v>
      </c>
      <c r="BQ5">
        <v>882</v>
      </c>
      <c r="BR5">
        <v>0</v>
      </c>
      <c r="BS5">
        <v>0</v>
      </c>
      <c r="BT5">
        <f t="shared" si="21"/>
        <v>882</v>
      </c>
      <c r="BU5">
        <v>1280</v>
      </c>
      <c r="BV5">
        <f t="shared" si="22"/>
        <v>2162</v>
      </c>
      <c r="BW5">
        <v>18</v>
      </c>
      <c r="BX5">
        <f t="shared" si="23"/>
        <v>5</v>
      </c>
      <c r="BY5">
        <f t="shared" si="24"/>
        <v>120.11111111111111</v>
      </c>
      <c r="CA5">
        <v>1293</v>
      </c>
    </row>
    <row r="6" spans="1:79" ht="17.25" customHeight="1" x14ac:dyDescent="0.3">
      <c r="A6" s="2">
        <v>44537</v>
      </c>
      <c r="B6" t="s">
        <v>32</v>
      </c>
      <c r="C6" t="s">
        <v>33</v>
      </c>
      <c r="D6" t="s">
        <v>27</v>
      </c>
      <c r="F6">
        <v>256</v>
      </c>
      <c r="G6">
        <v>0</v>
      </c>
      <c r="H6">
        <v>0</v>
      </c>
      <c r="I6">
        <v>0</v>
      </c>
      <c r="J6">
        <f t="shared" si="0"/>
        <v>256</v>
      </c>
      <c r="K6">
        <v>0</v>
      </c>
      <c r="L6">
        <f t="shared" si="1"/>
        <v>256</v>
      </c>
      <c r="M6">
        <v>6</v>
      </c>
      <c r="N6">
        <v>1</v>
      </c>
      <c r="O6">
        <f t="shared" si="2"/>
        <v>42.666666666666664</v>
      </c>
      <c r="Q6">
        <v>112</v>
      </c>
      <c r="R6">
        <v>0</v>
      </c>
      <c r="S6">
        <v>0</v>
      </c>
      <c r="T6">
        <v>0</v>
      </c>
      <c r="U6">
        <f t="shared" si="3"/>
        <v>112</v>
      </c>
      <c r="V6">
        <v>0</v>
      </c>
      <c r="W6">
        <f t="shared" si="4"/>
        <v>112</v>
      </c>
      <c r="X6">
        <v>2</v>
      </c>
      <c r="Y6">
        <v>2</v>
      </c>
      <c r="Z6">
        <f t="shared" si="5"/>
        <v>56</v>
      </c>
      <c r="AB6">
        <v>422</v>
      </c>
      <c r="AC6">
        <v>0</v>
      </c>
      <c r="AD6">
        <v>0</v>
      </c>
      <c r="AE6">
        <v>-10</v>
      </c>
      <c r="AF6">
        <f t="shared" si="6"/>
        <v>412</v>
      </c>
      <c r="AG6">
        <v>0</v>
      </c>
      <c r="AH6">
        <f t="shared" si="7"/>
        <v>412</v>
      </c>
      <c r="AI6">
        <v>3</v>
      </c>
      <c r="AJ6">
        <f t="shared" si="8"/>
        <v>6</v>
      </c>
      <c r="AK6">
        <f t="shared" si="25"/>
        <v>137.33333333333334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W6">
        <v>231</v>
      </c>
      <c r="AX6">
        <v>0</v>
      </c>
      <c r="AY6">
        <v>0</v>
      </c>
      <c r="AZ6">
        <f t="shared" si="13"/>
        <v>231</v>
      </c>
      <c r="BA6">
        <v>0</v>
      </c>
      <c r="BB6">
        <f t="shared" si="14"/>
        <v>231</v>
      </c>
      <c r="BC6">
        <v>1</v>
      </c>
      <c r="BD6">
        <f t="shared" si="15"/>
        <v>7</v>
      </c>
      <c r="BE6">
        <f t="shared" si="16"/>
        <v>231</v>
      </c>
      <c r="BG6">
        <v>88</v>
      </c>
      <c r="BH6">
        <v>0</v>
      </c>
      <c r="BI6">
        <v>0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220</v>
      </c>
      <c r="BR6">
        <v>0</v>
      </c>
      <c r="BS6">
        <v>0</v>
      </c>
      <c r="BT6">
        <f t="shared" si="21"/>
        <v>220</v>
      </c>
      <c r="BU6">
        <v>160</v>
      </c>
      <c r="BV6">
        <f t="shared" si="22"/>
        <v>380</v>
      </c>
      <c r="BW6">
        <v>2</v>
      </c>
      <c r="BX6">
        <f t="shared" si="23"/>
        <v>5</v>
      </c>
      <c r="BY6">
        <f t="shared" si="24"/>
        <v>190</v>
      </c>
      <c r="CA6">
        <v>2916</v>
      </c>
    </row>
    <row r="7" spans="1:79" ht="15.75" customHeight="1" x14ac:dyDescent="0.3">
      <c r="A7" s="2">
        <v>44537</v>
      </c>
      <c r="B7" t="s">
        <v>34</v>
      </c>
      <c r="C7" t="s">
        <v>35</v>
      </c>
      <c r="D7" t="s">
        <v>27</v>
      </c>
      <c r="F7">
        <v>186</v>
      </c>
      <c r="G7">
        <v>0</v>
      </c>
      <c r="H7">
        <v>0</v>
      </c>
      <c r="I7">
        <v>0</v>
      </c>
      <c r="J7">
        <f t="shared" si="0"/>
        <v>186</v>
      </c>
      <c r="K7">
        <v>0</v>
      </c>
      <c r="L7">
        <f t="shared" si="1"/>
        <v>186</v>
      </c>
      <c r="M7">
        <v>8</v>
      </c>
      <c r="N7">
        <v>1</v>
      </c>
      <c r="O7">
        <f t="shared" si="2"/>
        <v>23.25</v>
      </c>
      <c r="Q7">
        <v>98</v>
      </c>
      <c r="R7">
        <v>0</v>
      </c>
      <c r="S7">
        <v>0</v>
      </c>
      <c r="T7">
        <v>0</v>
      </c>
      <c r="U7">
        <f t="shared" si="3"/>
        <v>98</v>
      </c>
      <c r="V7">
        <v>0</v>
      </c>
      <c r="W7">
        <f t="shared" si="4"/>
        <v>98</v>
      </c>
      <c r="X7">
        <v>2</v>
      </c>
      <c r="Y7">
        <v>2</v>
      </c>
      <c r="Z7">
        <f t="shared" si="5"/>
        <v>49</v>
      </c>
      <c r="AB7">
        <v>460</v>
      </c>
      <c r="AC7">
        <v>0</v>
      </c>
      <c r="AD7">
        <v>0</v>
      </c>
      <c r="AE7">
        <v>0</v>
      </c>
      <c r="AF7">
        <f t="shared" si="6"/>
        <v>460</v>
      </c>
      <c r="AG7">
        <v>0</v>
      </c>
      <c r="AH7">
        <f t="shared" si="7"/>
        <v>460</v>
      </c>
      <c r="AI7">
        <v>2</v>
      </c>
      <c r="AJ7">
        <f t="shared" si="8"/>
        <v>6</v>
      </c>
      <c r="AK7">
        <f t="shared" si="25"/>
        <v>230</v>
      </c>
      <c r="AM7">
        <v>455</v>
      </c>
      <c r="AN7">
        <v>0</v>
      </c>
      <c r="AO7">
        <v>-8</v>
      </c>
      <c r="AP7">
        <f t="shared" si="9"/>
        <v>447</v>
      </c>
      <c r="AQ7">
        <v>0</v>
      </c>
      <c r="AR7">
        <f t="shared" si="10"/>
        <v>447</v>
      </c>
      <c r="AS7">
        <v>4</v>
      </c>
      <c r="AT7">
        <f t="shared" si="11"/>
        <v>6</v>
      </c>
      <c r="AU7">
        <f t="shared" si="12"/>
        <v>111.75</v>
      </c>
      <c r="AW7">
        <v>563</v>
      </c>
      <c r="AX7">
        <v>18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G7">
        <v>71</v>
      </c>
      <c r="BH7">
        <v>96</v>
      </c>
      <c r="BI7">
        <v>0</v>
      </c>
      <c r="BJ7">
        <f t="shared" si="17"/>
        <v>167</v>
      </c>
      <c r="BK7">
        <v>0</v>
      </c>
      <c r="BL7">
        <f t="shared" si="18"/>
        <v>167</v>
      </c>
      <c r="BM7">
        <v>1</v>
      </c>
      <c r="BN7">
        <f t="shared" si="19"/>
        <v>5</v>
      </c>
      <c r="BO7">
        <f t="shared" si="20"/>
        <v>167</v>
      </c>
      <c r="BQ7">
        <v>372</v>
      </c>
      <c r="BR7">
        <v>0</v>
      </c>
      <c r="BS7">
        <v>0</v>
      </c>
      <c r="BT7">
        <f t="shared" si="21"/>
        <v>372</v>
      </c>
      <c r="BU7">
        <v>0</v>
      </c>
      <c r="BV7">
        <f t="shared" si="22"/>
        <v>372</v>
      </c>
      <c r="BW7">
        <v>3</v>
      </c>
      <c r="BX7">
        <f t="shared" si="23"/>
        <v>5</v>
      </c>
      <c r="BY7">
        <f t="shared" si="24"/>
        <v>124</v>
      </c>
      <c r="CA7">
        <v>1407</v>
      </c>
    </row>
    <row r="8" spans="1:79" ht="17.25" customHeight="1" x14ac:dyDescent="0.3">
      <c r="A8" s="2">
        <v>44537</v>
      </c>
      <c r="B8" t="s">
        <v>36</v>
      </c>
      <c r="C8" t="s">
        <v>37</v>
      </c>
      <c r="D8" t="s">
        <v>27</v>
      </c>
      <c r="F8">
        <v>247</v>
      </c>
      <c r="G8">
        <v>160</v>
      </c>
      <c r="H8">
        <v>0</v>
      </c>
      <c r="I8">
        <v>0</v>
      </c>
      <c r="J8">
        <f t="shared" si="0"/>
        <v>407</v>
      </c>
      <c r="K8">
        <v>0</v>
      </c>
      <c r="L8">
        <f t="shared" si="1"/>
        <v>407</v>
      </c>
      <c r="M8">
        <v>10</v>
      </c>
      <c r="N8">
        <v>1</v>
      </c>
      <c r="O8">
        <f t="shared" si="2"/>
        <v>40.700000000000003</v>
      </c>
      <c r="Q8">
        <v>370</v>
      </c>
      <c r="R8">
        <v>0</v>
      </c>
      <c r="S8">
        <v>0</v>
      </c>
      <c r="T8">
        <v>0</v>
      </c>
      <c r="U8">
        <f t="shared" si="3"/>
        <v>370</v>
      </c>
      <c r="V8">
        <v>0</v>
      </c>
      <c r="W8">
        <f t="shared" si="4"/>
        <v>370</v>
      </c>
      <c r="X8">
        <v>2</v>
      </c>
      <c r="Y8">
        <v>2</v>
      </c>
      <c r="Z8">
        <f t="shared" si="5"/>
        <v>185</v>
      </c>
      <c r="AB8">
        <v>339</v>
      </c>
      <c r="AC8">
        <v>0</v>
      </c>
      <c r="AD8">
        <v>0</v>
      </c>
      <c r="AE8">
        <v>-5</v>
      </c>
      <c r="AF8">
        <f t="shared" si="6"/>
        <v>334</v>
      </c>
      <c r="AG8">
        <v>1680</v>
      </c>
      <c r="AH8">
        <f t="shared" si="7"/>
        <v>2014</v>
      </c>
      <c r="AI8">
        <v>27</v>
      </c>
      <c r="AJ8">
        <f t="shared" si="8"/>
        <v>6</v>
      </c>
      <c r="AK8">
        <f t="shared" si="25"/>
        <v>74.592592592592595</v>
      </c>
      <c r="AM8">
        <v>726</v>
      </c>
      <c r="AN8">
        <v>480</v>
      </c>
      <c r="AO8">
        <v>0</v>
      </c>
      <c r="AP8">
        <f t="shared" si="9"/>
        <v>1206</v>
      </c>
      <c r="AQ8">
        <v>0</v>
      </c>
      <c r="AR8">
        <f t="shared" si="10"/>
        <v>1206</v>
      </c>
      <c r="AS8">
        <v>4</v>
      </c>
      <c r="AT8">
        <f t="shared" si="11"/>
        <v>6</v>
      </c>
      <c r="AU8">
        <f t="shared" si="12"/>
        <v>301.5</v>
      </c>
      <c r="AW8">
        <v>290</v>
      </c>
      <c r="AX8">
        <v>0</v>
      </c>
      <c r="AY8">
        <v>0</v>
      </c>
      <c r="AZ8">
        <f t="shared" si="13"/>
        <v>290</v>
      </c>
      <c r="BA8">
        <v>0</v>
      </c>
      <c r="BB8">
        <f t="shared" si="14"/>
        <v>290</v>
      </c>
      <c r="BC8">
        <v>4</v>
      </c>
      <c r="BD8">
        <f t="shared" si="15"/>
        <v>7</v>
      </c>
      <c r="BE8">
        <f t="shared" si="16"/>
        <v>72.5</v>
      </c>
      <c r="BG8">
        <v>131</v>
      </c>
      <c r="BH8">
        <v>330</v>
      </c>
      <c r="BI8">
        <v>0</v>
      </c>
      <c r="BJ8">
        <f t="shared" si="17"/>
        <v>461</v>
      </c>
      <c r="BK8">
        <v>0</v>
      </c>
      <c r="BL8">
        <f t="shared" si="18"/>
        <v>461</v>
      </c>
      <c r="BM8">
        <v>1</v>
      </c>
      <c r="BN8">
        <f t="shared" si="19"/>
        <v>5</v>
      </c>
      <c r="BO8">
        <f t="shared" si="20"/>
        <v>461</v>
      </c>
      <c r="BQ8">
        <v>1005</v>
      </c>
      <c r="BR8">
        <v>480</v>
      </c>
      <c r="BS8">
        <v>0</v>
      </c>
      <c r="BT8">
        <f t="shared" si="21"/>
        <v>1485</v>
      </c>
      <c r="BU8">
        <v>640</v>
      </c>
      <c r="BV8">
        <f t="shared" si="22"/>
        <v>2125</v>
      </c>
      <c r="BW8">
        <v>45</v>
      </c>
      <c r="BX8">
        <f t="shared" si="23"/>
        <v>5</v>
      </c>
      <c r="BY8">
        <f t="shared" si="24"/>
        <v>47.222222222222221</v>
      </c>
      <c r="CA8">
        <v>8282</v>
      </c>
    </row>
    <row r="9" spans="1:79" ht="17.25" customHeight="1" x14ac:dyDescent="0.3">
      <c r="A9" s="2">
        <v>44537</v>
      </c>
      <c r="B9" t="s">
        <v>38</v>
      </c>
      <c r="C9" t="s">
        <v>39</v>
      </c>
      <c r="D9" t="s">
        <v>27</v>
      </c>
      <c r="F9">
        <v>365</v>
      </c>
      <c r="G9">
        <v>139</v>
      </c>
      <c r="H9">
        <v>0</v>
      </c>
      <c r="I9">
        <v>-24</v>
      </c>
      <c r="J9">
        <f t="shared" si="0"/>
        <v>480</v>
      </c>
      <c r="K9">
        <v>0</v>
      </c>
      <c r="L9">
        <f t="shared" si="1"/>
        <v>480</v>
      </c>
      <c r="M9">
        <v>9</v>
      </c>
      <c r="N9">
        <v>1</v>
      </c>
      <c r="O9">
        <f t="shared" si="2"/>
        <v>53.333333333333336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419</v>
      </c>
      <c r="AC9">
        <v>0</v>
      </c>
      <c r="AD9">
        <v>0</v>
      </c>
      <c r="AE9">
        <v>0</v>
      </c>
      <c r="AF9">
        <f t="shared" si="6"/>
        <v>419</v>
      </c>
      <c r="AG9">
        <v>0</v>
      </c>
      <c r="AH9">
        <f t="shared" si="7"/>
        <v>419</v>
      </c>
      <c r="AI9">
        <v>1</v>
      </c>
      <c r="AJ9">
        <f t="shared" si="8"/>
        <v>6</v>
      </c>
      <c r="AK9">
        <f t="shared" si="25"/>
        <v>419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9070</v>
      </c>
    </row>
    <row r="10" spans="1:79" ht="17.25" customHeight="1" x14ac:dyDescent="0.3">
      <c r="A10" s="2">
        <v>44537</v>
      </c>
      <c r="B10" t="s">
        <v>40</v>
      </c>
      <c r="C10" t="s">
        <v>41</v>
      </c>
      <c r="D10" t="s">
        <v>27</v>
      </c>
      <c r="F10">
        <v>511</v>
      </c>
      <c r="G10">
        <v>97</v>
      </c>
      <c r="H10">
        <v>0</v>
      </c>
      <c r="I10">
        <v>-48</v>
      </c>
      <c r="J10">
        <f t="shared" si="0"/>
        <v>560</v>
      </c>
      <c r="K10">
        <v>0</v>
      </c>
      <c r="L10">
        <f t="shared" si="1"/>
        <v>560</v>
      </c>
      <c r="M10">
        <v>33</v>
      </c>
      <c r="N10">
        <v>1</v>
      </c>
      <c r="O10">
        <v>360</v>
      </c>
      <c r="Q10">
        <v>68</v>
      </c>
      <c r="R10">
        <v>430</v>
      </c>
      <c r="S10">
        <v>0</v>
      </c>
      <c r="T10">
        <v>-5</v>
      </c>
      <c r="U10">
        <f t="shared" si="3"/>
        <v>493</v>
      </c>
      <c r="V10">
        <v>0</v>
      </c>
      <c r="W10">
        <f t="shared" si="4"/>
        <v>493</v>
      </c>
      <c r="X10">
        <v>5</v>
      </c>
      <c r="Y10">
        <v>2</v>
      </c>
      <c r="Z10">
        <f t="shared" si="5"/>
        <v>98.6</v>
      </c>
      <c r="AB10">
        <v>1112</v>
      </c>
      <c r="AC10">
        <v>0</v>
      </c>
      <c r="AD10">
        <v>0</v>
      </c>
      <c r="AE10">
        <v>0</v>
      </c>
      <c r="AF10">
        <f t="shared" si="6"/>
        <v>1112</v>
      </c>
      <c r="AG10">
        <v>0</v>
      </c>
      <c r="AH10">
        <f t="shared" si="7"/>
        <v>1112</v>
      </c>
      <c r="AI10">
        <v>5</v>
      </c>
      <c r="AJ10">
        <f t="shared" si="8"/>
        <v>6</v>
      </c>
      <c r="AK10">
        <f t="shared" si="25"/>
        <v>222.4</v>
      </c>
      <c r="AM10">
        <v>651</v>
      </c>
      <c r="AN10">
        <v>1760</v>
      </c>
      <c r="AO10">
        <v>-3</v>
      </c>
      <c r="AP10">
        <f t="shared" si="9"/>
        <v>2408</v>
      </c>
      <c r="AQ10">
        <v>0</v>
      </c>
      <c r="AR10">
        <f t="shared" si="10"/>
        <v>2408</v>
      </c>
      <c r="AS10">
        <v>11</v>
      </c>
      <c r="AT10">
        <f t="shared" si="11"/>
        <v>6</v>
      </c>
      <c r="AU10">
        <f t="shared" si="12"/>
        <v>218.90909090909091</v>
      </c>
      <c r="AW10">
        <v>130</v>
      </c>
      <c r="AX10">
        <v>450</v>
      </c>
      <c r="AY10">
        <v>0</v>
      </c>
      <c r="AZ10">
        <f t="shared" si="13"/>
        <v>580</v>
      </c>
      <c r="BA10">
        <v>0</v>
      </c>
      <c r="BB10">
        <f t="shared" si="14"/>
        <v>580</v>
      </c>
      <c r="BC10">
        <v>4</v>
      </c>
      <c r="BD10">
        <f t="shared" si="15"/>
        <v>7</v>
      </c>
      <c r="BE10">
        <f t="shared" si="16"/>
        <v>145</v>
      </c>
      <c r="BG10">
        <v>237</v>
      </c>
      <c r="BH10">
        <v>3936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627</v>
      </c>
      <c r="BR10">
        <v>331</v>
      </c>
      <c r="BS10">
        <v>0</v>
      </c>
      <c r="BT10">
        <f t="shared" si="21"/>
        <v>958</v>
      </c>
      <c r="BU10">
        <v>0</v>
      </c>
      <c r="BV10">
        <f t="shared" si="22"/>
        <v>958</v>
      </c>
      <c r="BW10">
        <v>2</v>
      </c>
      <c r="BX10">
        <f t="shared" si="23"/>
        <v>5</v>
      </c>
      <c r="BY10">
        <f t="shared" si="24"/>
        <v>479</v>
      </c>
      <c r="CA10">
        <v>3275</v>
      </c>
    </row>
    <row r="11" spans="1:79" ht="17.25" customHeight="1" x14ac:dyDescent="0.3">
      <c r="A11" s="2">
        <v>44537</v>
      </c>
      <c r="B11" t="s">
        <v>42</v>
      </c>
      <c r="C11" t="s">
        <v>43</v>
      </c>
      <c r="D11" t="s">
        <v>27</v>
      </c>
      <c r="F11">
        <v>588</v>
      </c>
      <c r="G11">
        <v>392</v>
      </c>
      <c r="H11">
        <v>0</v>
      </c>
      <c r="I11">
        <v>0</v>
      </c>
      <c r="J11">
        <f t="shared" si="0"/>
        <v>980</v>
      </c>
      <c r="K11">
        <v>0</v>
      </c>
      <c r="L11">
        <f t="shared" si="1"/>
        <v>980</v>
      </c>
      <c r="M11">
        <v>51</v>
      </c>
      <c r="N11">
        <v>1</v>
      </c>
      <c r="O11">
        <f t="shared" si="2"/>
        <v>19.215686274509803</v>
      </c>
      <c r="Q11">
        <v>183</v>
      </c>
      <c r="R11">
        <v>524</v>
      </c>
      <c r="S11">
        <v>0</v>
      </c>
      <c r="T11">
        <v>0</v>
      </c>
      <c r="U11">
        <f t="shared" si="3"/>
        <v>707</v>
      </c>
      <c r="V11">
        <v>0</v>
      </c>
      <c r="W11">
        <f t="shared" si="4"/>
        <v>707</v>
      </c>
      <c r="X11">
        <v>8</v>
      </c>
      <c r="Y11">
        <v>2</v>
      </c>
      <c r="Z11">
        <f t="shared" si="5"/>
        <v>88.375</v>
      </c>
      <c r="AB11">
        <v>4032</v>
      </c>
      <c r="AC11">
        <v>3060</v>
      </c>
      <c r="AD11">
        <v>0</v>
      </c>
      <c r="AE11">
        <v>-10</v>
      </c>
      <c r="AF11">
        <f t="shared" si="6"/>
        <v>7082</v>
      </c>
      <c r="AG11">
        <v>0</v>
      </c>
      <c r="AH11">
        <f t="shared" si="7"/>
        <v>7082</v>
      </c>
      <c r="AI11">
        <v>5</v>
      </c>
      <c r="AJ11">
        <f t="shared" si="8"/>
        <v>6</v>
      </c>
      <c r="AK11">
        <f t="shared" si="25"/>
        <v>1416.4</v>
      </c>
      <c r="AM11">
        <v>1286</v>
      </c>
      <c r="AN11">
        <v>1124</v>
      </c>
      <c r="AO11">
        <v>0</v>
      </c>
      <c r="AP11">
        <f t="shared" si="9"/>
        <v>2410</v>
      </c>
      <c r="AQ11">
        <v>0</v>
      </c>
      <c r="AR11">
        <f t="shared" si="10"/>
        <v>2410</v>
      </c>
      <c r="AS11">
        <v>7</v>
      </c>
      <c r="AT11">
        <f t="shared" si="11"/>
        <v>6</v>
      </c>
      <c r="AU11">
        <f t="shared" si="12"/>
        <v>344.28571428571428</v>
      </c>
      <c r="AW11">
        <v>193</v>
      </c>
      <c r="AX11">
        <v>200</v>
      </c>
      <c r="AY11">
        <v>0</v>
      </c>
      <c r="AZ11">
        <f t="shared" si="13"/>
        <v>393</v>
      </c>
      <c r="BA11">
        <v>0</v>
      </c>
      <c r="BB11">
        <f t="shared" si="14"/>
        <v>393</v>
      </c>
      <c r="BC11">
        <v>4</v>
      </c>
      <c r="BD11">
        <f t="shared" si="15"/>
        <v>7</v>
      </c>
      <c r="BE11">
        <f t="shared" si="16"/>
        <v>98.25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913</v>
      </c>
      <c r="BR11">
        <v>746</v>
      </c>
      <c r="BS11">
        <v>-26</v>
      </c>
      <c r="BT11">
        <f t="shared" si="21"/>
        <v>1633</v>
      </c>
      <c r="BU11">
        <v>0</v>
      </c>
      <c r="BV11">
        <f t="shared" si="22"/>
        <v>1633</v>
      </c>
      <c r="BW11">
        <v>11</v>
      </c>
      <c r="BX11">
        <f t="shared" si="23"/>
        <v>5</v>
      </c>
      <c r="BY11">
        <f t="shared" si="24"/>
        <v>148.45454545454547</v>
      </c>
      <c r="CA11">
        <v>9604</v>
      </c>
    </row>
    <row r="12" spans="1:79" ht="17.25" customHeight="1" x14ac:dyDescent="0.3">
      <c r="A12" s="2">
        <v>44537</v>
      </c>
      <c r="B12" t="s">
        <v>44</v>
      </c>
      <c r="C12" t="s">
        <v>45</v>
      </c>
      <c r="D12" t="s">
        <v>27</v>
      </c>
      <c r="F12">
        <v>204</v>
      </c>
      <c r="G12">
        <v>0</v>
      </c>
      <c r="H12">
        <v>0</v>
      </c>
      <c r="I12">
        <v>-37</v>
      </c>
      <c r="J12">
        <f t="shared" si="0"/>
        <v>167</v>
      </c>
      <c r="K12">
        <v>0</v>
      </c>
      <c r="L12">
        <f t="shared" si="1"/>
        <v>167</v>
      </c>
      <c r="M12">
        <v>15</v>
      </c>
      <c r="N12">
        <v>1</v>
      </c>
      <c r="O12">
        <f t="shared" si="2"/>
        <v>11.133333333333333</v>
      </c>
      <c r="Q12">
        <v>364</v>
      </c>
      <c r="R12">
        <v>0</v>
      </c>
      <c r="S12">
        <v>0</v>
      </c>
      <c r="T12">
        <v>0</v>
      </c>
      <c r="U12">
        <f t="shared" si="3"/>
        <v>364</v>
      </c>
      <c r="V12">
        <v>0</v>
      </c>
      <c r="W12">
        <f t="shared" si="4"/>
        <v>364</v>
      </c>
      <c r="X12">
        <v>6</v>
      </c>
      <c r="Y12">
        <v>2</v>
      </c>
      <c r="Z12">
        <f t="shared" si="5"/>
        <v>60.666666666666664</v>
      </c>
      <c r="AB12">
        <v>2066</v>
      </c>
      <c r="AC12">
        <v>0</v>
      </c>
      <c r="AD12">
        <v>0</v>
      </c>
      <c r="AE12">
        <v>-10</v>
      </c>
      <c r="AF12">
        <f t="shared" si="6"/>
        <v>2056</v>
      </c>
      <c r="AG12">
        <v>0</v>
      </c>
      <c r="AH12">
        <f t="shared" si="7"/>
        <v>2056</v>
      </c>
      <c r="AI12">
        <v>5</v>
      </c>
      <c r="AJ12">
        <f t="shared" si="8"/>
        <v>6</v>
      </c>
      <c r="AK12">
        <f t="shared" si="25"/>
        <v>411.2</v>
      </c>
      <c r="AM12">
        <v>2669</v>
      </c>
      <c r="AN12">
        <v>202</v>
      </c>
      <c r="AO12">
        <v>0</v>
      </c>
      <c r="AP12">
        <f t="shared" si="9"/>
        <v>2871</v>
      </c>
      <c r="AQ12">
        <v>0</v>
      </c>
      <c r="AR12">
        <f t="shared" si="10"/>
        <v>2871</v>
      </c>
      <c r="AS12">
        <v>5</v>
      </c>
      <c r="AT12">
        <f t="shared" si="11"/>
        <v>6</v>
      </c>
      <c r="AU12">
        <f t="shared" si="12"/>
        <v>574.20000000000005</v>
      </c>
      <c r="AW12">
        <v>246</v>
      </c>
      <c r="AX12">
        <v>58</v>
      </c>
      <c r="AY12">
        <v>0</v>
      </c>
      <c r="AZ12">
        <f t="shared" si="13"/>
        <v>304</v>
      </c>
      <c r="BA12">
        <v>0</v>
      </c>
      <c r="BB12">
        <f t="shared" si="14"/>
        <v>304</v>
      </c>
      <c r="BC12">
        <v>3</v>
      </c>
      <c r="BD12">
        <f t="shared" si="15"/>
        <v>7</v>
      </c>
      <c r="BE12">
        <f t="shared" si="16"/>
        <v>101.33333333333333</v>
      </c>
      <c r="BG12">
        <v>164</v>
      </c>
      <c r="BH12">
        <v>973</v>
      </c>
      <c r="BI12">
        <v>0</v>
      </c>
      <c r="BJ12">
        <f t="shared" si="17"/>
        <v>1137</v>
      </c>
      <c r="BK12">
        <v>0</v>
      </c>
      <c r="BL12">
        <f t="shared" si="18"/>
        <v>1137</v>
      </c>
      <c r="BM12">
        <v>4</v>
      </c>
      <c r="BN12">
        <f t="shared" si="19"/>
        <v>5</v>
      </c>
      <c r="BO12">
        <f t="shared" si="20"/>
        <v>284.25</v>
      </c>
      <c r="BQ12">
        <v>523</v>
      </c>
      <c r="BR12">
        <v>0</v>
      </c>
      <c r="BS12">
        <v>0</v>
      </c>
      <c r="BT12">
        <f t="shared" si="21"/>
        <v>523</v>
      </c>
      <c r="BU12">
        <v>204</v>
      </c>
      <c r="BV12">
        <f t="shared" si="22"/>
        <v>727</v>
      </c>
      <c r="BW12">
        <v>7</v>
      </c>
      <c r="BX12">
        <f t="shared" si="23"/>
        <v>5</v>
      </c>
      <c r="BY12">
        <f t="shared" si="24"/>
        <v>103.85714285714286</v>
      </c>
      <c r="CA12">
        <v>8271</v>
      </c>
    </row>
    <row r="13" spans="1:79" ht="17.25" customHeight="1" x14ac:dyDescent="0.3">
      <c r="A13" s="2">
        <v>44537</v>
      </c>
      <c r="B13" t="s">
        <v>46</v>
      </c>
      <c r="C13" t="s">
        <v>47</v>
      </c>
      <c r="D13" t="s">
        <v>27</v>
      </c>
      <c r="F13">
        <v>135</v>
      </c>
      <c r="G13">
        <v>0</v>
      </c>
      <c r="H13">
        <v>0</v>
      </c>
      <c r="I13">
        <v>0</v>
      </c>
      <c r="J13">
        <f t="shared" si="0"/>
        <v>135</v>
      </c>
      <c r="K13">
        <v>0</v>
      </c>
      <c r="L13">
        <f t="shared" si="1"/>
        <v>135</v>
      </c>
      <c r="M13">
        <v>3</v>
      </c>
      <c r="N13">
        <v>1</v>
      </c>
      <c r="O13">
        <f t="shared" si="2"/>
        <v>45</v>
      </c>
      <c r="Q13">
        <v>242</v>
      </c>
      <c r="R13">
        <v>0</v>
      </c>
      <c r="S13">
        <v>0</v>
      </c>
      <c r="T13">
        <v>-2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B13">
        <v>2525</v>
      </c>
      <c r="AC13">
        <v>0</v>
      </c>
      <c r="AD13">
        <v>0</v>
      </c>
      <c r="AE13">
        <v>-10</v>
      </c>
      <c r="AF13">
        <f t="shared" si="6"/>
        <v>2515</v>
      </c>
      <c r="AG13">
        <v>3200</v>
      </c>
      <c r="AH13">
        <f t="shared" si="7"/>
        <v>5715</v>
      </c>
      <c r="AI13">
        <v>51</v>
      </c>
      <c r="AJ13">
        <f t="shared" si="8"/>
        <v>6</v>
      </c>
      <c r="AK13">
        <f t="shared" si="25"/>
        <v>112.05882352941177</v>
      </c>
      <c r="AM13">
        <v>434</v>
      </c>
      <c r="AN13">
        <v>340</v>
      </c>
      <c r="AO13">
        <v>0</v>
      </c>
      <c r="AP13">
        <f t="shared" si="9"/>
        <v>774</v>
      </c>
      <c r="AQ13">
        <v>0</v>
      </c>
      <c r="AR13">
        <f t="shared" si="10"/>
        <v>774</v>
      </c>
      <c r="AS13">
        <v>15</v>
      </c>
      <c r="AT13">
        <f t="shared" si="11"/>
        <v>6</v>
      </c>
      <c r="AU13">
        <f t="shared" si="12"/>
        <v>51.6</v>
      </c>
      <c r="AW13">
        <v>237</v>
      </c>
      <c r="AX13">
        <v>490</v>
      </c>
      <c r="AY13">
        <v>0</v>
      </c>
      <c r="AZ13">
        <f t="shared" si="13"/>
        <v>727</v>
      </c>
      <c r="BA13">
        <v>0</v>
      </c>
      <c r="BB13">
        <f t="shared" si="14"/>
        <v>727</v>
      </c>
      <c r="BC13">
        <v>7</v>
      </c>
      <c r="BD13">
        <f t="shared" si="15"/>
        <v>7</v>
      </c>
      <c r="BE13">
        <f t="shared" si="16"/>
        <v>103.85714285714286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1676</v>
      </c>
      <c r="BR13">
        <v>405</v>
      </c>
      <c r="BS13">
        <v>0</v>
      </c>
      <c r="BT13">
        <f t="shared" si="21"/>
        <v>2081</v>
      </c>
      <c r="BU13">
        <v>1600</v>
      </c>
      <c r="BV13">
        <f t="shared" si="22"/>
        <v>3681</v>
      </c>
      <c r="BW13">
        <v>13</v>
      </c>
      <c r="BX13">
        <f t="shared" si="23"/>
        <v>5</v>
      </c>
      <c r="BY13">
        <f t="shared" si="24"/>
        <v>283.15384615384613</v>
      </c>
      <c r="CA13">
        <v>12505</v>
      </c>
    </row>
    <row r="14" spans="1:79" ht="18" customHeight="1" x14ac:dyDescent="0.3">
      <c r="A14" s="2">
        <v>44537</v>
      </c>
      <c r="B14" t="s">
        <v>48</v>
      </c>
      <c r="C14" t="s">
        <v>49</v>
      </c>
      <c r="D14" t="s">
        <v>27</v>
      </c>
      <c r="F14">
        <v>155</v>
      </c>
      <c r="G14">
        <v>0</v>
      </c>
      <c r="H14">
        <v>0</v>
      </c>
      <c r="I14">
        <v>0</v>
      </c>
      <c r="J14">
        <f t="shared" si="0"/>
        <v>155</v>
      </c>
      <c r="K14">
        <v>0</v>
      </c>
      <c r="L14">
        <f t="shared" si="1"/>
        <v>155</v>
      </c>
      <c r="M14">
        <v>5</v>
      </c>
      <c r="N14">
        <v>1</v>
      </c>
      <c r="O14">
        <f t="shared" si="2"/>
        <v>31</v>
      </c>
      <c r="Q14">
        <v>156</v>
      </c>
      <c r="R14">
        <v>0</v>
      </c>
      <c r="S14">
        <v>0</v>
      </c>
      <c r="T14">
        <v>0</v>
      </c>
      <c r="U14">
        <f t="shared" si="3"/>
        <v>156</v>
      </c>
      <c r="V14">
        <v>0</v>
      </c>
      <c r="W14">
        <f t="shared" si="4"/>
        <v>156</v>
      </c>
      <c r="X14">
        <v>1</v>
      </c>
      <c r="Y14">
        <v>2</v>
      </c>
      <c r="Z14">
        <f t="shared" si="5"/>
        <v>156</v>
      </c>
      <c r="AB14">
        <v>601</v>
      </c>
      <c r="AC14">
        <v>0</v>
      </c>
      <c r="AD14">
        <v>0</v>
      </c>
      <c r="AE14">
        <v>-5</v>
      </c>
      <c r="AF14">
        <f t="shared" si="6"/>
        <v>596</v>
      </c>
      <c r="AG14">
        <v>0</v>
      </c>
      <c r="AH14">
        <f t="shared" si="7"/>
        <v>596</v>
      </c>
      <c r="AI14">
        <v>7</v>
      </c>
      <c r="AJ14">
        <f t="shared" si="8"/>
        <v>6</v>
      </c>
      <c r="AK14">
        <f>IFERROR(AH14/AI14,0)</f>
        <v>85.142857142857139</v>
      </c>
      <c r="AM14">
        <v>810</v>
      </c>
      <c r="AN14">
        <v>230</v>
      </c>
      <c r="AO14">
        <v>-10</v>
      </c>
      <c r="AP14">
        <f t="shared" si="9"/>
        <v>1030</v>
      </c>
      <c r="AQ14">
        <v>0</v>
      </c>
      <c r="AR14">
        <f t="shared" si="10"/>
        <v>1030</v>
      </c>
      <c r="AS14">
        <v>4</v>
      </c>
      <c r="AT14">
        <f t="shared" si="11"/>
        <v>6</v>
      </c>
      <c r="AU14">
        <f t="shared" si="12"/>
        <v>257.5</v>
      </c>
      <c r="AW14">
        <v>285</v>
      </c>
      <c r="AX14">
        <v>158</v>
      </c>
      <c r="AY14">
        <v>-15</v>
      </c>
      <c r="AZ14">
        <f t="shared" si="13"/>
        <v>428</v>
      </c>
      <c r="BA14">
        <v>0</v>
      </c>
      <c r="BB14">
        <f t="shared" si="14"/>
        <v>428</v>
      </c>
      <c r="BC14">
        <v>1</v>
      </c>
      <c r="BD14">
        <f t="shared" si="15"/>
        <v>7</v>
      </c>
      <c r="BE14">
        <f t="shared" si="16"/>
        <v>428</v>
      </c>
      <c r="BG14">
        <v>59</v>
      </c>
      <c r="BH14">
        <v>310</v>
      </c>
      <c r="BI14">
        <v>0</v>
      </c>
      <c r="BJ14">
        <f t="shared" si="17"/>
        <v>369</v>
      </c>
      <c r="BK14">
        <v>0</v>
      </c>
      <c r="BL14">
        <f t="shared" si="18"/>
        <v>369</v>
      </c>
      <c r="BM14">
        <v>1</v>
      </c>
      <c r="BN14">
        <f t="shared" si="19"/>
        <v>5</v>
      </c>
      <c r="BO14">
        <f t="shared" si="20"/>
        <v>369</v>
      </c>
      <c r="BQ14">
        <v>502</v>
      </c>
      <c r="BR14">
        <v>679</v>
      </c>
      <c r="BS14">
        <v>0</v>
      </c>
      <c r="BT14">
        <f t="shared" si="21"/>
        <v>1181</v>
      </c>
      <c r="BU14">
        <v>640</v>
      </c>
      <c r="BV14">
        <f t="shared" si="22"/>
        <v>1821</v>
      </c>
      <c r="BW14">
        <v>4</v>
      </c>
      <c r="BX14">
        <f t="shared" si="23"/>
        <v>5</v>
      </c>
      <c r="BY14">
        <f t="shared" si="24"/>
        <v>455.25</v>
      </c>
      <c r="CA14">
        <v>4768</v>
      </c>
    </row>
    <row r="15" spans="1:79" ht="17.25" customHeight="1" x14ac:dyDescent="0.3">
      <c r="A15" s="2">
        <v>44537</v>
      </c>
      <c r="B15" t="s">
        <v>50</v>
      </c>
      <c r="C15" t="s">
        <v>51</v>
      </c>
      <c r="D15" t="s">
        <v>27</v>
      </c>
      <c r="F15">
        <v>122</v>
      </c>
      <c r="G15">
        <v>0</v>
      </c>
      <c r="H15">
        <v>0</v>
      </c>
      <c r="I15">
        <v>0</v>
      </c>
      <c r="J15">
        <f t="shared" si="0"/>
        <v>122</v>
      </c>
      <c r="K15">
        <v>0</v>
      </c>
      <c r="L15">
        <f t="shared" si="1"/>
        <v>122</v>
      </c>
      <c r="M15">
        <v>5</v>
      </c>
      <c r="N15">
        <v>1</v>
      </c>
      <c r="O15">
        <f t="shared" si="2"/>
        <v>24.4</v>
      </c>
      <c r="Q15">
        <v>223</v>
      </c>
      <c r="R15">
        <v>0</v>
      </c>
      <c r="S15">
        <v>0</v>
      </c>
      <c r="T15">
        <v>-5</v>
      </c>
      <c r="U15">
        <f t="shared" si="3"/>
        <v>218</v>
      </c>
      <c r="V15">
        <v>0</v>
      </c>
      <c r="W15">
        <f t="shared" si="4"/>
        <v>218</v>
      </c>
      <c r="X15">
        <v>1</v>
      </c>
      <c r="Y15">
        <v>2</v>
      </c>
      <c r="Z15">
        <f t="shared" si="5"/>
        <v>218</v>
      </c>
      <c r="AB15">
        <v>300</v>
      </c>
      <c r="AC15">
        <v>0</v>
      </c>
      <c r="AD15">
        <v>0</v>
      </c>
      <c r="AE15">
        <v>0</v>
      </c>
      <c r="AF15">
        <f t="shared" si="6"/>
        <v>300</v>
      </c>
      <c r="AG15">
        <v>800</v>
      </c>
      <c r="AH15">
        <f t="shared" si="7"/>
        <v>1100</v>
      </c>
      <c r="AI15">
        <v>8</v>
      </c>
      <c r="AJ15">
        <f t="shared" si="8"/>
        <v>6</v>
      </c>
      <c r="AK15">
        <f t="shared" si="25"/>
        <v>137.5</v>
      </c>
      <c r="AM15">
        <v>849</v>
      </c>
      <c r="AN15">
        <v>130</v>
      </c>
      <c r="AO15">
        <v>-20</v>
      </c>
      <c r="AP15">
        <f t="shared" si="9"/>
        <v>959</v>
      </c>
      <c r="AQ15">
        <v>0</v>
      </c>
      <c r="AR15">
        <f t="shared" si="10"/>
        <v>959</v>
      </c>
      <c r="AS15">
        <v>17</v>
      </c>
      <c r="AT15">
        <f t="shared" si="11"/>
        <v>6</v>
      </c>
      <c r="AU15">
        <f t="shared" si="12"/>
        <v>56.411764705882355</v>
      </c>
      <c r="AW15">
        <v>339</v>
      </c>
      <c r="AX15">
        <v>0</v>
      </c>
      <c r="AY15">
        <v>0</v>
      </c>
      <c r="AZ15">
        <f t="shared" si="13"/>
        <v>339</v>
      </c>
      <c r="BA15">
        <v>0</v>
      </c>
      <c r="BB15">
        <f t="shared" si="14"/>
        <v>339</v>
      </c>
      <c r="BC15">
        <v>15</v>
      </c>
      <c r="BD15">
        <f t="shared" si="15"/>
        <v>7</v>
      </c>
      <c r="BE15">
        <f t="shared" si="16"/>
        <v>22.6</v>
      </c>
      <c r="BG15">
        <v>102</v>
      </c>
      <c r="BH15">
        <v>40</v>
      </c>
      <c r="BI15">
        <v>0</v>
      </c>
      <c r="BJ15">
        <f t="shared" si="17"/>
        <v>142</v>
      </c>
      <c r="BK15">
        <v>0</v>
      </c>
      <c r="BL15">
        <f t="shared" si="18"/>
        <v>142</v>
      </c>
      <c r="BM15">
        <v>4</v>
      </c>
      <c r="BN15">
        <f t="shared" si="19"/>
        <v>5</v>
      </c>
      <c r="BO15">
        <f t="shared" si="20"/>
        <v>35.5</v>
      </c>
      <c r="BQ15">
        <v>495</v>
      </c>
      <c r="BR15">
        <v>0</v>
      </c>
      <c r="BS15">
        <v>-1</v>
      </c>
      <c r="BT15">
        <f t="shared" si="21"/>
        <v>494</v>
      </c>
      <c r="BU15">
        <v>320</v>
      </c>
      <c r="BV15">
        <f t="shared" si="22"/>
        <v>814</v>
      </c>
      <c r="BW15">
        <v>6</v>
      </c>
      <c r="BX15">
        <f t="shared" si="23"/>
        <v>5</v>
      </c>
      <c r="BY15">
        <f t="shared" si="24"/>
        <v>135.66666666666666</v>
      </c>
      <c r="CA15">
        <v>1695</v>
      </c>
    </row>
    <row r="16" spans="1:79" ht="17.25" customHeight="1" x14ac:dyDescent="0.3">
      <c r="A16" s="2">
        <v>44537</v>
      </c>
      <c r="B16" t="s">
        <v>52</v>
      </c>
      <c r="C16" t="s">
        <v>53</v>
      </c>
      <c r="D16" t="s">
        <v>27</v>
      </c>
      <c r="F16">
        <v>44</v>
      </c>
      <c r="G16">
        <v>0</v>
      </c>
      <c r="H16">
        <v>0</v>
      </c>
      <c r="I16">
        <v>0</v>
      </c>
      <c r="J16">
        <f t="shared" si="0"/>
        <v>44</v>
      </c>
      <c r="K16">
        <v>0</v>
      </c>
      <c r="L16">
        <f t="shared" si="1"/>
        <v>44</v>
      </c>
      <c r="M16">
        <v>3</v>
      </c>
      <c r="N16">
        <v>1</v>
      </c>
      <c r="O16">
        <f t="shared" si="2"/>
        <v>14.666666666666666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658</v>
      </c>
      <c r="AC16">
        <v>0</v>
      </c>
      <c r="AD16">
        <v>0</v>
      </c>
      <c r="AE16">
        <v>-17</v>
      </c>
      <c r="AF16">
        <f t="shared" si="6"/>
        <v>641</v>
      </c>
      <c r="AG16">
        <v>1600</v>
      </c>
      <c r="AH16">
        <f t="shared" si="7"/>
        <v>2241</v>
      </c>
      <c r="AI16">
        <v>26</v>
      </c>
      <c r="AJ16">
        <f t="shared" si="8"/>
        <v>6</v>
      </c>
      <c r="AK16">
        <f t="shared" si="25"/>
        <v>86.192307692307693</v>
      </c>
      <c r="AM16">
        <v>1039</v>
      </c>
      <c r="AN16">
        <v>160</v>
      </c>
      <c r="AO16">
        <v>-5</v>
      </c>
      <c r="AP16">
        <f t="shared" si="9"/>
        <v>1194</v>
      </c>
      <c r="AQ16">
        <v>0</v>
      </c>
      <c r="AR16">
        <f t="shared" si="10"/>
        <v>1194</v>
      </c>
      <c r="AS16">
        <v>7</v>
      </c>
      <c r="AT16">
        <f t="shared" si="11"/>
        <v>6</v>
      </c>
      <c r="AU16">
        <f t="shared" si="12"/>
        <v>170.57142857142858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76</v>
      </c>
      <c r="BH16">
        <v>660</v>
      </c>
      <c r="BI16">
        <v>0</v>
      </c>
      <c r="BJ16">
        <f t="shared" si="17"/>
        <v>736</v>
      </c>
      <c r="BK16">
        <v>0</v>
      </c>
      <c r="BL16">
        <f t="shared" si="18"/>
        <v>736</v>
      </c>
      <c r="BM16">
        <v>3</v>
      </c>
      <c r="BN16">
        <f t="shared" si="19"/>
        <v>5</v>
      </c>
      <c r="BO16">
        <f t="shared" si="20"/>
        <v>245.33333333333334</v>
      </c>
      <c r="BQ16">
        <v>539</v>
      </c>
      <c r="BR16">
        <v>380</v>
      </c>
      <c r="BS16">
        <v>-1</v>
      </c>
      <c r="BT16">
        <f t="shared" si="21"/>
        <v>918</v>
      </c>
      <c r="BU16">
        <v>0</v>
      </c>
      <c r="BV16">
        <f t="shared" si="22"/>
        <v>918</v>
      </c>
      <c r="BW16">
        <v>20</v>
      </c>
      <c r="BX16">
        <f t="shared" si="23"/>
        <v>5</v>
      </c>
      <c r="BY16">
        <f t="shared" si="24"/>
        <v>45.9</v>
      </c>
      <c r="CA16">
        <v>6978</v>
      </c>
    </row>
    <row r="17" spans="1:79" ht="17.25" customHeight="1" x14ac:dyDescent="0.3">
      <c r="A17" s="2">
        <v>44537</v>
      </c>
      <c r="B17" t="s">
        <v>54</v>
      </c>
      <c r="C17" t="s">
        <v>55</v>
      </c>
      <c r="D17" t="s">
        <v>27</v>
      </c>
      <c r="F17">
        <v>304</v>
      </c>
      <c r="G17">
        <v>11</v>
      </c>
      <c r="H17">
        <v>0</v>
      </c>
      <c r="I17">
        <v>-11</v>
      </c>
      <c r="J17">
        <f t="shared" si="0"/>
        <v>304</v>
      </c>
      <c r="K17">
        <v>0</v>
      </c>
      <c r="L17">
        <f t="shared" si="1"/>
        <v>304</v>
      </c>
      <c r="M17">
        <v>18</v>
      </c>
      <c r="N17">
        <v>1</v>
      </c>
      <c r="O17">
        <f t="shared" si="2"/>
        <v>16.888888888888889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718</v>
      </c>
      <c r="AC17">
        <v>0</v>
      </c>
      <c r="AD17">
        <v>0</v>
      </c>
      <c r="AE17">
        <v>-13</v>
      </c>
      <c r="AF17">
        <f t="shared" si="6"/>
        <v>705</v>
      </c>
      <c r="AG17">
        <v>0</v>
      </c>
      <c r="AH17">
        <f t="shared" si="7"/>
        <v>705</v>
      </c>
      <c r="AI17">
        <v>10</v>
      </c>
      <c r="AJ17">
        <f t="shared" si="8"/>
        <v>6</v>
      </c>
      <c r="AK17">
        <f t="shared" si="25"/>
        <v>70.5</v>
      </c>
      <c r="AM17">
        <v>1913</v>
      </c>
      <c r="AN17">
        <v>231</v>
      </c>
      <c r="AO17">
        <v>0</v>
      </c>
      <c r="AP17">
        <f t="shared" si="9"/>
        <v>2144</v>
      </c>
      <c r="AQ17">
        <v>0</v>
      </c>
      <c r="AR17">
        <f t="shared" si="10"/>
        <v>2144</v>
      </c>
      <c r="AS17">
        <v>12</v>
      </c>
      <c r="AT17">
        <f t="shared" si="11"/>
        <v>6</v>
      </c>
      <c r="AU17">
        <f t="shared" si="12"/>
        <v>178.66666666666666</v>
      </c>
      <c r="AW17">
        <v>340</v>
      </c>
      <c r="AX17">
        <v>28</v>
      </c>
      <c r="AY17">
        <v>-5</v>
      </c>
      <c r="AZ17">
        <f t="shared" si="13"/>
        <v>363</v>
      </c>
      <c r="BA17">
        <v>0</v>
      </c>
      <c r="BB17">
        <f t="shared" si="14"/>
        <v>363</v>
      </c>
      <c r="BC17">
        <v>3</v>
      </c>
      <c r="BD17">
        <f t="shared" si="15"/>
        <v>7</v>
      </c>
      <c r="BE17">
        <f t="shared" si="16"/>
        <v>121</v>
      </c>
      <c r="BG17">
        <v>368</v>
      </c>
      <c r="BH17">
        <v>0</v>
      </c>
      <c r="BI17">
        <v>0</v>
      </c>
      <c r="BJ17">
        <f t="shared" si="17"/>
        <v>368</v>
      </c>
      <c r="BK17">
        <v>0</v>
      </c>
      <c r="BL17">
        <f t="shared" si="18"/>
        <v>368</v>
      </c>
      <c r="BM17">
        <v>4</v>
      </c>
      <c r="BN17">
        <f t="shared" si="19"/>
        <v>5</v>
      </c>
      <c r="BO17">
        <f t="shared" si="20"/>
        <v>92</v>
      </c>
      <c r="BQ17">
        <v>394</v>
      </c>
      <c r="BR17">
        <v>0</v>
      </c>
      <c r="BS17">
        <v>-1</v>
      </c>
      <c r="BT17">
        <f t="shared" si="21"/>
        <v>393</v>
      </c>
      <c r="BU17">
        <v>0</v>
      </c>
      <c r="BV17">
        <f t="shared" si="22"/>
        <v>393</v>
      </c>
      <c r="BW17">
        <v>3</v>
      </c>
      <c r="BX17">
        <f t="shared" si="23"/>
        <v>5</v>
      </c>
      <c r="BY17">
        <f t="shared" si="24"/>
        <v>131</v>
      </c>
      <c r="CA17">
        <v>19164</v>
      </c>
    </row>
    <row r="18" spans="1:79" ht="17.25" customHeight="1" x14ac:dyDescent="0.3">
      <c r="A18" s="2">
        <v>44537</v>
      </c>
      <c r="B18" t="s">
        <v>56</v>
      </c>
      <c r="C18" t="s">
        <v>57</v>
      </c>
      <c r="D18" t="s">
        <v>27</v>
      </c>
      <c r="F18">
        <v>319</v>
      </c>
      <c r="G18">
        <v>0</v>
      </c>
      <c r="H18">
        <v>0</v>
      </c>
      <c r="I18">
        <v>-10</v>
      </c>
      <c r="J18">
        <f t="shared" si="0"/>
        <v>309</v>
      </c>
      <c r="K18">
        <v>0</v>
      </c>
      <c r="L18">
        <f t="shared" si="1"/>
        <v>309</v>
      </c>
      <c r="M18">
        <v>26</v>
      </c>
      <c r="N18">
        <v>1</v>
      </c>
      <c r="O18">
        <f t="shared" si="2"/>
        <v>11.884615384615385</v>
      </c>
      <c r="Q18">
        <v>117</v>
      </c>
      <c r="R18">
        <v>0</v>
      </c>
      <c r="S18">
        <v>0</v>
      </c>
      <c r="T18">
        <v>0</v>
      </c>
      <c r="U18">
        <f t="shared" si="3"/>
        <v>117</v>
      </c>
      <c r="V18">
        <v>0</v>
      </c>
      <c r="W18">
        <f t="shared" si="4"/>
        <v>117</v>
      </c>
      <c r="X18">
        <v>3</v>
      </c>
      <c r="Y18">
        <v>2</v>
      </c>
      <c r="Z18">
        <f t="shared" si="5"/>
        <v>39</v>
      </c>
      <c r="AB18">
        <v>2458</v>
      </c>
      <c r="AC18">
        <v>1530</v>
      </c>
      <c r="AD18">
        <v>0</v>
      </c>
      <c r="AE18">
        <v>-5</v>
      </c>
      <c r="AF18">
        <f t="shared" si="6"/>
        <v>3983</v>
      </c>
      <c r="AG18">
        <v>0</v>
      </c>
      <c r="AH18">
        <f t="shared" si="7"/>
        <v>3983</v>
      </c>
      <c r="AI18">
        <v>16</v>
      </c>
      <c r="AJ18">
        <f t="shared" si="8"/>
        <v>6</v>
      </c>
      <c r="AK18">
        <f t="shared" si="25"/>
        <v>248.9375</v>
      </c>
      <c r="AM18">
        <v>1582</v>
      </c>
      <c r="AN18">
        <v>59</v>
      </c>
      <c r="AO18">
        <v>0</v>
      </c>
      <c r="AP18">
        <f t="shared" si="9"/>
        <v>1641</v>
      </c>
      <c r="AQ18">
        <v>0</v>
      </c>
      <c r="AR18">
        <f t="shared" si="10"/>
        <v>1641</v>
      </c>
      <c r="AS18">
        <v>14</v>
      </c>
      <c r="AT18">
        <f t="shared" si="11"/>
        <v>6</v>
      </c>
      <c r="AU18">
        <f t="shared" si="12"/>
        <v>117.21428571428571</v>
      </c>
      <c r="AW18">
        <v>161</v>
      </c>
      <c r="AX18">
        <v>160</v>
      </c>
      <c r="AY18">
        <v>-1</v>
      </c>
      <c r="AZ18">
        <f t="shared" si="13"/>
        <v>320</v>
      </c>
      <c r="BA18">
        <v>0</v>
      </c>
      <c r="BB18">
        <f t="shared" si="14"/>
        <v>320</v>
      </c>
      <c r="BC18">
        <v>3</v>
      </c>
      <c r="BD18">
        <f t="shared" si="15"/>
        <v>7</v>
      </c>
      <c r="BE18">
        <f t="shared" si="16"/>
        <v>106.66666666666667</v>
      </c>
      <c r="BG18">
        <v>262</v>
      </c>
      <c r="BH18">
        <v>0</v>
      </c>
      <c r="BI18">
        <v>0</v>
      </c>
      <c r="BJ18">
        <f t="shared" si="17"/>
        <v>262</v>
      </c>
      <c r="BK18">
        <v>0</v>
      </c>
      <c r="BL18">
        <f t="shared" si="18"/>
        <v>262</v>
      </c>
      <c r="BM18">
        <v>5</v>
      </c>
      <c r="BN18">
        <f t="shared" si="19"/>
        <v>5</v>
      </c>
      <c r="BO18">
        <f t="shared" si="20"/>
        <v>52.4</v>
      </c>
      <c r="BQ18">
        <v>367</v>
      </c>
      <c r="BR18">
        <v>0</v>
      </c>
      <c r="BS18">
        <v>-1</v>
      </c>
      <c r="BT18">
        <f t="shared" si="21"/>
        <v>366</v>
      </c>
      <c r="BU18">
        <v>102</v>
      </c>
      <c r="BV18">
        <f t="shared" si="22"/>
        <v>468</v>
      </c>
      <c r="BW18">
        <v>3</v>
      </c>
      <c r="BX18">
        <f t="shared" si="23"/>
        <v>5</v>
      </c>
      <c r="BY18">
        <f t="shared" si="24"/>
        <v>156</v>
      </c>
      <c r="CA18">
        <v>10529</v>
      </c>
    </row>
    <row r="19" spans="1:79" ht="17.25" customHeight="1" x14ac:dyDescent="0.3">
      <c r="A19" s="2">
        <v>44537</v>
      </c>
      <c r="B19" t="s">
        <v>58</v>
      </c>
      <c r="C19" t="s">
        <v>59</v>
      </c>
      <c r="D19" t="s">
        <v>27</v>
      </c>
      <c r="F19">
        <v>52</v>
      </c>
      <c r="G19">
        <v>0</v>
      </c>
      <c r="H19">
        <v>0</v>
      </c>
      <c r="I19">
        <v>0</v>
      </c>
      <c r="J19">
        <f t="shared" si="0"/>
        <v>52</v>
      </c>
      <c r="K19">
        <v>0</v>
      </c>
      <c r="L19">
        <f t="shared" si="1"/>
        <v>52</v>
      </c>
      <c r="M19">
        <v>2</v>
      </c>
      <c r="N19">
        <v>1</v>
      </c>
      <c r="O19">
        <f t="shared" si="2"/>
        <v>26</v>
      </c>
      <c r="Q19">
        <v>122</v>
      </c>
      <c r="R19">
        <v>0</v>
      </c>
      <c r="S19">
        <v>0</v>
      </c>
      <c r="T19">
        <v>0</v>
      </c>
      <c r="U19">
        <f t="shared" si="3"/>
        <v>122</v>
      </c>
      <c r="V19">
        <v>0</v>
      </c>
      <c r="W19">
        <f t="shared" si="4"/>
        <v>122</v>
      </c>
      <c r="X19">
        <v>0</v>
      </c>
      <c r="Y19">
        <v>2</v>
      </c>
      <c r="Z19">
        <f t="shared" si="5"/>
        <v>0</v>
      </c>
      <c r="AB19">
        <v>91</v>
      </c>
      <c r="AC19">
        <v>0</v>
      </c>
      <c r="AD19">
        <v>0</v>
      </c>
      <c r="AE19">
        <v>0</v>
      </c>
      <c r="AF19">
        <f t="shared" si="6"/>
        <v>91</v>
      </c>
      <c r="AG19">
        <v>0</v>
      </c>
      <c r="AH19">
        <f t="shared" si="7"/>
        <v>91</v>
      </c>
      <c r="AI19">
        <v>4</v>
      </c>
      <c r="AJ19">
        <f t="shared" si="8"/>
        <v>6</v>
      </c>
      <c r="AK19">
        <f t="shared" si="25"/>
        <v>22.75</v>
      </c>
      <c r="AM19">
        <v>68</v>
      </c>
      <c r="AN19">
        <v>0</v>
      </c>
      <c r="AO19">
        <v>0</v>
      </c>
      <c r="AP19">
        <f t="shared" si="9"/>
        <v>68</v>
      </c>
      <c r="AQ19">
        <v>0</v>
      </c>
      <c r="AR19">
        <f t="shared" si="10"/>
        <v>68</v>
      </c>
      <c r="AS19">
        <v>3</v>
      </c>
      <c r="AT19">
        <f t="shared" si="11"/>
        <v>6</v>
      </c>
      <c r="AU19">
        <f t="shared" si="12"/>
        <v>22.666666666666668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100</v>
      </c>
      <c r="BH19">
        <v>40</v>
      </c>
      <c r="BI19">
        <v>0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355</v>
      </c>
    </row>
    <row r="20" spans="1:79" ht="17.25" customHeight="1" x14ac:dyDescent="0.3">
      <c r="A20" s="2">
        <v>44537</v>
      </c>
      <c r="B20" t="s">
        <v>60</v>
      </c>
      <c r="C20" t="s">
        <v>61</v>
      </c>
      <c r="D20" t="s">
        <v>27</v>
      </c>
      <c r="F20">
        <v>186</v>
      </c>
      <c r="G20">
        <v>0</v>
      </c>
      <c r="H20">
        <v>0</v>
      </c>
      <c r="I20">
        <v>-8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Q20">
        <v>119</v>
      </c>
      <c r="R20">
        <v>0</v>
      </c>
      <c r="S20">
        <v>0</v>
      </c>
      <c r="T20">
        <v>0</v>
      </c>
      <c r="U20">
        <f t="shared" si="3"/>
        <v>119</v>
      </c>
      <c r="V20">
        <v>0</v>
      </c>
      <c r="W20">
        <f t="shared" si="4"/>
        <v>119</v>
      </c>
      <c r="X20">
        <v>0</v>
      </c>
      <c r="Y20">
        <v>2</v>
      </c>
      <c r="Z20">
        <f t="shared" si="5"/>
        <v>0</v>
      </c>
      <c r="AB20">
        <v>955</v>
      </c>
      <c r="AC20">
        <v>0</v>
      </c>
      <c r="AD20">
        <v>0</v>
      </c>
      <c r="AE20">
        <v>-10</v>
      </c>
      <c r="AF20">
        <f t="shared" si="6"/>
        <v>945</v>
      </c>
      <c r="AG20">
        <v>0</v>
      </c>
      <c r="AH20">
        <f t="shared" si="7"/>
        <v>945</v>
      </c>
      <c r="AI20">
        <v>14</v>
      </c>
      <c r="AJ20">
        <f t="shared" si="8"/>
        <v>6</v>
      </c>
      <c r="AK20">
        <f t="shared" si="25"/>
        <v>67.5</v>
      </c>
      <c r="AM20">
        <v>464</v>
      </c>
      <c r="AN20">
        <v>0</v>
      </c>
      <c r="AO20">
        <v>-28</v>
      </c>
      <c r="AP20">
        <f t="shared" si="9"/>
        <v>436</v>
      </c>
      <c r="AQ20">
        <v>0</v>
      </c>
      <c r="AR20">
        <f t="shared" si="10"/>
        <v>436</v>
      </c>
      <c r="AS20">
        <v>5</v>
      </c>
      <c r="AT20">
        <f t="shared" si="11"/>
        <v>6</v>
      </c>
      <c r="AU20">
        <f t="shared" si="12"/>
        <v>87.2</v>
      </c>
      <c r="AW20">
        <v>454</v>
      </c>
      <c r="AX20">
        <v>0</v>
      </c>
      <c r="AY20">
        <v>0</v>
      </c>
      <c r="AZ20">
        <f t="shared" si="13"/>
        <v>454</v>
      </c>
      <c r="BA20">
        <v>0</v>
      </c>
      <c r="BB20">
        <f t="shared" si="14"/>
        <v>454</v>
      </c>
      <c r="BC20">
        <v>10</v>
      </c>
      <c r="BD20">
        <f t="shared" si="15"/>
        <v>7</v>
      </c>
      <c r="BE20">
        <f t="shared" si="16"/>
        <v>45.4</v>
      </c>
      <c r="BG20">
        <v>220</v>
      </c>
      <c r="BH20">
        <v>0</v>
      </c>
      <c r="BI20">
        <v>0</v>
      </c>
      <c r="BJ20">
        <f t="shared" si="17"/>
        <v>220</v>
      </c>
      <c r="BK20">
        <v>0</v>
      </c>
      <c r="BL20">
        <f t="shared" si="18"/>
        <v>220</v>
      </c>
      <c r="BM20">
        <v>1</v>
      </c>
      <c r="BN20">
        <f t="shared" si="19"/>
        <v>5</v>
      </c>
      <c r="BO20">
        <f t="shared" si="20"/>
        <v>220</v>
      </c>
      <c r="BQ20">
        <v>259</v>
      </c>
      <c r="BR20">
        <v>0</v>
      </c>
      <c r="BS20">
        <v>0</v>
      </c>
      <c r="BT20">
        <f t="shared" si="21"/>
        <v>259</v>
      </c>
      <c r="BU20">
        <v>120</v>
      </c>
      <c r="BV20">
        <f t="shared" si="22"/>
        <v>379</v>
      </c>
      <c r="BW20">
        <v>3</v>
      </c>
      <c r="BX20">
        <f t="shared" si="23"/>
        <v>5</v>
      </c>
      <c r="BY20">
        <f t="shared" si="24"/>
        <v>126.33333333333333</v>
      </c>
      <c r="CA20">
        <v>2077</v>
      </c>
    </row>
    <row r="21" spans="1:79" ht="17.25" customHeight="1" x14ac:dyDescent="0.3">
      <c r="A21" s="2">
        <v>44537</v>
      </c>
      <c r="B21" t="s">
        <v>62</v>
      </c>
      <c r="C21" t="s">
        <v>63</v>
      </c>
      <c r="D21" t="s">
        <v>27</v>
      </c>
      <c r="F21">
        <v>1536</v>
      </c>
      <c r="G21">
        <v>0</v>
      </c>
      <c r="H21">
        <v>0</v>
      </c>
      <c r="I21">
        <v>-10</v>
      </c>
      <c r="J21">
        <f t="shared" si="0"/>
        <v>1526</v>
      </c>
      <c r="K21">
        <v>0</v>
      </c>
      <c r="L21">
        <f t="shared" si="1"/>
        <v>1526</v>
      </c>
      <c r="M21">
        <v>77</v>
      </c>
      <c r="N21">
        <v>1</v>
      </c>
      <c r="O21">
        <f t="shared" si="2"/>
        <v>19.818181818181817</v>
      </c>
      <c r="Q21">
        <v>656</v>
      </c>
      <c r="R21">
        <v>0</v>
      </c>
      <c r="S21">
        <v>0</v>
      </c>
      <c r="T21">
        <v>0</v>
      </c>
      <c r="U21">
        <f t="shared" si="3"/>
        <v>656</v>
      </c>
      <c r="V21">
        <v>0</v>
      </c>
      <c r="W21">
        <f t="shared" si="4"/>
        <v>656</v>
      </c>
      <c r="X21">
        <v>22</v>
      </c>
      <c r="Y21">
        <v>2</v>
      </c>
      <c r="Z21">
        <f t="shared" si="5"/>
        <v>29.818181818181817</v>
      </c>
      <c r="AB21">
        <v>10158</v>
      </c>
      <c r="AC21">
        <v>0</v>
      </c>
      <c r="AD21">
        <v>0</v>
      </c>
      <c r="AE21">
        <v>-50</v>
      </c>
      <c r="AF21">
        <f t="shared" si="6"/>
        <v>10108</v>
      </c>
      <c r="AG21">
        <v>3000</v>
      </c>
      <c r="AH21">
        <f t="shared" si="7"/>
        <v>13108</v>
      </c>
      <c r="AI21">
        <v>395</v>
      </c>
      <c r="AJ21">
        <f t="shared" si="8"/>
        <v>6</v>
      </c>
      <c r="AK21">
        <f t="shared" si="25"/>
        <v>33.184810126582278</v>
      </c>
      <c r="AM21">
        <v>3433</v>
      </c>
      <c r="AN21">
        <v>70</v>
      </c>
      <c r="AO21">
        <v>-212</v>
      </c>
      <c r="AP21">
        <f t="shared" si="9"/>
        <v>3291</v>
      </c>
      <c r="AQ21">
        <v>0</v>
      </c>
      <c r="AR21">
        <f t="shared" si="10"/>
        <v>3291</v>
      </c>
      <c r="AS21">
        <v>63</v>
      </c>
      <c r="AT21">
        <f t="shared" si="11"/>
        <v>6</v>
      </c>
      <c r="AU21">
        <f t="shared" si="12"/>
        <v>52.238095238095241</v>
      </c>
      <c r="AW21">
        <v>1899</v>
      </c>
      <c r="AX21">
        <v>0</v>
      </c>
      <c r="AY21">
        <v>-57</v>
      </c>
      <c r="AZ21">
        <f t="shared" si="13"/>
        <v>1842</v>
      </c>
      <c r="BA21">
        <v>0</v>
      </c>
      <c r="BB21">
        <f t="shared" si="14"/>
        <v>1842</v>
      </c>
      <c r="BC21">
        <v>91</v>
      </c>
      <c r="BD21">
        <f t="shared" si="15"/>
        <v>7</v>
      </c>
      <c r="BE21">
        <f t="shared" si="16"/>
        <v>20.241758241758241</v>
      </c>
      <c r="BG21">
        <v>1655</v>
      </c>
      <c r="BH21">
        <v>0</v>
      </c>
      <c r="BI21">
        <v>-20</v>
      </c>
      <c r="BJ21">
        <f t="shared" si="17"/>
        <v>1635</v>
      </c>
      <c r="BK21">
        <v>0</v>
      </c>
      <c r="BL21">
        <f t="shared" si="18"/>
        <v>1635</v>
      </c>
      <c r="BM21">
        <v>39</v>
      </c>
      <c r="BN21">
        <f t="shared" si="19"/>
        <v>5</v>
      </c>
      <c r="BO21">
        <f t="shared" si="20"/>
        <v>41.92307692307692</v>
      </c>
      <c r="BQ21">
        <v>1752</v>
      </c>
      <c r="BR21">
        <v>0</v>
      </c>
      <c r="BS21">
        <v>0</v>
      </c>
      <c r="BT21">
        <f t="shared" si="21"/>
        <v>1752</v>
      </c>
      <c r="BU21">
        <v>600</v>
      </c>
      <c r="BV21">
        <f t="shared" si="22"/>
        <v>2352</v>
      </c>
      <c r="BW21">
        <v>17</v>
      </c>
      <c r="BX21">
        <f t="shared" si="23"/>
        <v>5</v>
      </c>
      <c r="BY21">
        <f t="shared" si="24"/>
        <v>138.35294117647058</v>
      </c>
      <c r="CA21">
        <v>21900</v>
      </c>
    </row>
    <row r="22" spans="1:79" ht="17.25" customHeight="1" x14ac:dyDescent="0.3">
      <c r="A22" s="2">
        <v>44537</v>
      </c>
      <c r="B22" t="s">
        <v>64</v>
      </c>
      <c r="C22" t="s">
        <v>65</v>
      </c>
      <c r="D22" t="s">
        <v>27</v>
      </c>
      <c r="F22">
        <v>24939</v>
      </c>
      <c r="G22">
        <v>0</v>
      </c>
      <c r="H22">
        <v>0</v>
      </c>
      <c r="I22">
        <v>-2524</v>
      </c>
      <c r="J22">
        <f t="shared" si="0"/>
        <v>22415</v>
      </c>
      <c r="K22">
        <v>0</v>
      </c>
      <c r="L22">
        <f t="shared" si="1"/>
        <v>22415</v>
      </c>
      <c r="M22">
        <v>4430</v>
      </c>
      <c r="N22">
        <v>1</v>
      </c>
      <c r="O22">
        <f t="shared" si="2"/>
        <v>5.0598194130925505</v>
      </c>
      <c r="Q22">
        <v>12563</v>
      </c>
      <c r="R22">
        <v>0</v>
      </c>
      <c r="S22">
        <v>0</v>
      </c>
      <c r="T22">
        <v>-350</v>
      </c>
      <c r="U22">
        <f t="shared" si="3"/>
        <v>12213</v>
      </c>
      <c r="V22">
        <v>0</v>
      </c>
      <c r="W22">
        <f t="shared" si="4"/>
        <v>12213</v>
      </c>
      <c r="X22">
        <v>598</v>
      </c>
      <c r="Y22">
        <v>2</v>
      </c>
      <c r="Z22">
        <f t="shared" si="5"/>
        <v>20.423076923076923</v>
      </c>
      <c r="AB22">
        <v>70435</v>
      </c>
      <c r="AC22">
        <v>0</v>
      </c>
      <c r="AD22">
        <v>0</v>
      </c>
      <c r="AE22">
        <v>-1195</v>
      </c>
      <c r="AF22">
        <f t="shared" si="6"/>
        <v>69240</v>
      </c>
      <c r="AG22">
        <v>42000</v>
      </c>
      <c r="AH22">
        <f t="shared" si="7"/>
        <v>111240</v>
      </c>
      <c r="AI22">
        <v>4976</v>
      </c>
      <c r="AJ22">
        <f t="shared" si="8"/>
        <v>6</v>
      </c>
      <c r="AK22">
        <f t="shared" si="25"/>
        <v>22.355305466237944</v>
      </c>
      <c r="AM22">
        <v>40489</v>
      </c>
      <c r="AN22">
        <v>3530</v>
      </c>
      <c r="AO22">
        <v>-811</v>
      </c>
      <c r="AP22">
        <f t="shared" si="9"/>
        <v>43208</v>
      </c>
      <c r="AQ22">
        <v>0</v>
      </c>
      <c r="AR22">
        <f t="shared" si="10"/>
        <v>43208</v>
      </c>
      <c r="AS22">
        <v>1243</v>
      </c>
      <c r="AT22">
        <f t="shared" si="11"/>
        <v>6</v>
      </c>
      <c r="AU22">
        <f t="shared" si="12"/>
        <v>34.761061946902657</v>
      </c>
      <c r="AW22">
        <v>55357</v>
      </c>
      <c r="AX22">
        <v>0</v>
      </c>
      <c r="AY22">
        <v>-2497</v>
      </c>
      <c r="AZ22">
        <f t="shared" si="13"/>
        <v>52860</v>
      </c>
      <c r="BA22">
        <v>0</v>
      </c>
      <c r="BB22">
        <f t="shared" si="14"/>
        <v>52860</v>
      </c>
      <c r="BC22">
        <v>3376</v>
      </c>
      <c r="BD22">
        <f t="shared" si="15"/>
        <v>7</v>
      </c>
      <c r="BE22">
        <f t="shared" si="16"/>
        <v>15.657582938388625</v>
      </c>
      <c r="BG22">
        <v>44423</v>
      </c>
      <c r="BH22">
        <v>0</v>
      </c>
      <c r="BI22">
        <v>-555</v>
      </c>
      <c r="BJ22">
        <f t="shared" si="17"/>
        <v>43868</v>
      </c>
      <c r="BK22">
        <v>0</v>
      </c>
      <c r="BL22">
        <f t="shared" si="18"/>
        <v>43868</v>
      </c>
      <c r="BM22">
        <v>1370</v>
      </c>
      <c r="BN22">
        <f t="shared" si="19"/>
        <v>5</v>
      </c>
      <c r="BO22">
        <f>IFERROR(BL22/BM22,0)</f>
        <v>32.020437956204383</v>
      </c>
      <c r="BQ22">
        <v>25873</v>
      </c>
      <c r="BR22">
        <v>0</v>
      </c>
      <c r="BS22">
        <v>-758</v>
      </c>
      <c r="BT22">
        <f t="shared" si="21"/>
        <v>25115</v>
      </c>
      <c r="BU22">
        <v>15000</v>
      </c>
      <c r="BV22">
        <f t="shared" si="22"/>
        <v>40115</v>
      </c>
      <c r="BW22">
        <v>985</v>
      </c>
      <c r="BX22">
        <f t="shared" si="23"/>
        <v>5</v>
      </c>
      <c r="BY22">
        <f t="shared" si="24"/>
        <v>40.725888324873097</v>
      </c>
      <c r="CA22">
        <v>452466</v>
      </c>
    </row>
    <row r="23" spans="1:79" ht="17.25" customHeight="1" x14ac:dyDescent="0.3">
      <c r="A23" s="2">
        <v>44537</v>
      </c>
      <c r="B23" t="s">
        <v>66</v>
      </c>
      <c r="C23" t="s">
        <v>67</v>
      </c>
      <c r="D23" t="s">
        <v>27</v>
      </c>
      <c r="F23">
        <v>736</v>
      </c>
      <c r="G23">
        <v>389</v>
      </c>
      <c r="H23">
        <v>0</v>
      </c>
      <c r="I23">
        <v>-50</v>
      </c>
      <c r="J23">
        <f t="shared" si="0"/>
        <v>1075</v>
      </c>
      <c r="K23">
        <v>0</v>
      </c>
      <c r="L23">
        <f t="shared" si="1"/>
        <v>1075</v>
      </c>
      <c r="M23">
        <v>14</v>
      </c>
      <c r="N23">
        <v>1</v>
      </c>
      <c r="O23">
        <f t="shared" si="2"/>
        <v>76.785714285714292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387</v>
      </c>
      <c r="AC23">
        <v>0</v>
      </c>
      <c r="AD23">
        <v>0</v>
      </c>
      <c r="AE23">
        <v>0</v>
      </c>
      <c r="AF23">
        <f t="shared" si="6"/>
        <v>387</v>
      </c>
      <c r="AG23">
        <v>1500</v>
      </c>
      <c r="AH23">
        <f t="shared" si="7"/>
        <v>1887</v>
      </c>
      <c r="AI23">
        <v>17</v>
      </c>
      <c r="AJ23">
        <f t="shared" si="8"/>
        <v>6</v>
      </c>
      <c r="AK23">
        <f t="shared" si="25"/>
        <v>111</v>
      </c>
      <c r="AM23">
        <v>562</v>
      </c>
      <c r="AN23">
        <v>950</v>
      </c>
      <c r="AO23">
        <v>0</v>
      </c>
      <c r="AP23">
        <f t="shared" si="9"/>
        <v>1512</v>
      </c>
      <c r="AQ23">
        <v>0</v>
      </c>
      <c r="AR23">
        <f t="shared" si="10"/>
        <v>1512</v>
      </c>
      <c r="AS23">
        <v>15</v>
      </c>
      <c r="AT23">
        <f t="shared" si="11"/>
        <v>6</v>
      </c>
      <c r="AU23">
        <f t="shared" si="12"/>
        <v>100.8</v>
      </c>
      <c r="AW23">
        <v>318</v>
      </c>
      <c r="AX23">
        <v>20</v>
      </c>
      <c r="AY23">
        <v>-1</v>
      </c>
      <c r="AZ23">
        <f t="shared" si="13"/>
        <v>337</v>
      </c>
      <c r="BA23">
        <v>0</v>
      </c>
      <c r="BB23">
        <f t="shared" si="14"/>
        <v>337</v>
      </c>
      <c r="BC23">
        <v>5</v>
      </c>
      <c r="BD23">
        <f t="shared" si="15"/>
        <v>7</v>
      </c>
      <c r="BE23">
        <f t="shared" si="16"/>
        <v>67.400000000000006</v>
      </c>
      <c r="BG23">
        <v>501</v>
      </c>
      <c r="BH23">
        <v>2320</v>
      </c>
      <c r="BI23">
        <v>0</v>
      </c>
      <c r="BJ23">
        <f t="shared" si="17"/>
        <v>2821</v>
      </c>
      <c r="BK23">
        <v>0</v>
      </c>
      <c r="BL23">
        <f t="shared" si="18"/>
        <v>2821</v>
      </c>
      <c r="BM23">
        <v>17</v>
      </c>
      <c r="BN23">
        <f t="shared" si="19"/>
        <v>5</v>
      </c>
      <c r="BO23">
        <f t="shared" si="20"/>
        <v>165.94117647058823</v>
      </c>
      <c r="BQ23">
        <v>768</v>
      </c>
      <c r="BR23">
        <v>425</v>
      </c>
      <c r="BS23">
        <v>0</v>
      </c>
      <c r="BT23">
        <f t="shared" si="21"/>
        <v>1193</v>
      </c>
      <c r="BU23">
        <v>300</v>
      </c>
      <c r="BV23">
        <f t="shared" si="22"/>
        <v>1493</v>
      </c>
      <c r="BW23">
        <v>8</v>
      </c>
      <c r="BX23">
        <f t="shared" si="23"/>
        <v>5</v>
      </c>
      <c r="BY23">
        <f t="shared" si="24"/>
        <v>186.625</v>
      </c>
      <c r="CA23">
        <v>0</v>
      </c>
    </row>
    <row r="24" spans="1:79" ht="17.25" customHeight="1" x14ac:dyDescent="0.3">
      <c r="A24" s="2">
        <v>44537</v>
      </c>
      <c r="B24" t="s">
        <v>68</v>
      </c>
      <c r="C24" t="s">
        <v>69</v>
      </c>
      <c r="D24" t="s">
        <v>27</v>
      </c>
      <c r="F24">
        <v>453</v>
      </c>
      <c r="G24">
        <v>0</v>
      </c>
      <c r="H24">
        <v>0</v>
      </c>
      <c r="I24">
        <v>0</v>
      </c>
      <c r="J24">
        <f t="shared" si="0"/>
        <v>453</v>
      </c>
      <c r="K24">
        <v>0</v>
      </c>
      <c r="L24">
        <f t="shared" si="1"/>
        <v>453</v>
      </c>
      <c r="M24">
        <v>17</v>
      </c>
      <c r="N24">
        <v>1</v>
      </c>
      <c r="O24">
        <f t="shared" si="2"/>
        <v>26.647058823529413</v>
      </c>
      <c r="Q24">
        <v>309</v>
      </c>
      <c r="R24">
        <v>0</v>
      </c>
      <c r="S24">
        <v>0</v>
      </c>
      <c r="T24">
        <v>-20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B24">
        <v>25</v>
      </c>
      <c r="AC24">
        <v>0</v>
      </c>
      <c r="AD24">
        <v>0</v>
      </c>
      <c r="AE24">
        <v>-5</v>
      </c>
      <c r="AF24">
        <f t="shared" si="6"/>
        <v>20</v>
      </c>
      <c r="AG24">
        <v>300</v>
      </c>
      <c r="AH24">
        <f t="shared" si="7"/>
        <v>320</v>
      </c>
      <c r="AI24">
        <v>7</v>
      </c>
      <c r="AJ24">
        <f t="shared" si="8"/>
        <v>6</v>
      </c>
      <c r="AK24">
        <f t="shared" si="25"/>
        <v>45.714285714285715</v>
      </c>
      <c r="AM24">
        <v>1394</v>
      </c>
      <c r="AN24">
        <v>600</v>
      </c>
      <c r="AO24">
        <v>-10</v>
      </c>
      <c r="AP24">
        <f t="shared" si="9"/>
        <v>1984</v>
      </c>
      <c r="AQ24">
        <v>0</v>
      </c>
      <c r="AR24">
        <f t="shared" si="10"/>
        <v>1984</v>
      </c>
      <c r="AS24">
        <v>16</v>
      </c>
      <c r="AT24">
        <f t="shared" si="11"/>
        <v>6</v>
      </c>
      <c r="AU24">
        <f t="shared" si="12"/>
        <v>124</v>
      </c>
      <c r="AW24">
        <v>233</v>
      </c>
      <c r="AX24">
        <v>0</v>
      </c>
      <c r="AY24">
        <v>-210</v>
      </c>
      <c r="AZ24">
        <f t="shared" si="13"/>
        <v>23</v>
      </c>
      <c r="BA24">
        <v>300</v>
      </c>
      <c r="BB24">
        <f t="shared" si="14"/>
        <v>323</v>
      </c>
      <c r="BC24">
        <v>13</v>
      </c>
      <c r="BD24">
        <f t="shared" si="15"/>
        <v>7</v>
      </c>
      <c r="BE24">
        <f t="shared" si="16"/>
        <v>24.846153846153847</v>
      </c>
      <c r="BG24">
        <v>394</v>
      </c>
      <c r="BH24">
        <v>300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648</v>
      </c>
      <c r="BR24">
        <v>0</v>
      </c>
      <c r="BS24">
        <v>-21</v>
      </c>
      <c r="BT24">
        <f t="shared" si="21"/>
        <v>627</v>
      </c>
      <c r="BU24">
        <v>300</v>
      </c>
      <c r="BV24">
        <f t="shared" si="22"/>
        <v>927</v>
      </c>
      <c r="BW24">
        <v>8</v>
      </c>
      <c r="BX24">
        <f t="shared" si="23"/>
        <v>5</v>
      </c>
      <c r="BY24">
        <f t="shared" si="24"/>
        <v>115.875</v>
      </c>
      <c r="CA24">
        <v>898</v>
      </c>
    </row>
    <row r="25" spans="1:79" ht="17.25" customHeight="1" x14ac:dyDescent="0.3">
      <c r="A25" s="2">
        <v>44537</v>
      </c>
      <c r="B25" t="s">
        <v>70</v>
      </c>
      <c r="C25" t="s">
        <v>71</v>
      </c>
      <c r="D25" t="s">
        <v>27</v>
      </c>
      <c r="F25">
        <v>938</v>
      </c>
      <c r="G25">
        <v>0</v>
      </c>
      <c r="H25">
        <v>0</v>
      </c>
      <c r="I25">
        <v>-90</v>
      </c>
      <c r="J25">
        <f t="shared" si="0"/>
        <v>848</v>
      </c>
      <c r="K25">
        <v>0</v>
      </c>
      <c r="L25">
        <f t="shared" si="1"/>
        <v>848</v>
      </c>
      <c r="M25">
        <v>94</v>
      </c>
      <c r="N25">
        <v>1</v>
      </c>
      <c r="O25">
        <f t="shared" si="2"/>
        <v>9.0212765957446805</v>
      </c>
      <c r="Q25">
        <v>736</v>
      </c>
      <c r="R25">
        <v>0</v>
      </c>
      <c r="S25">
        <v>0</v>
      </c>
      <c r="T25">
        <v>0</v>
      </c>
      <c r="U25">
        <f t="shared" si="3"/>
        <v>736</v>
      </c>
      <c r="V25">
        <v>0</v>
      </c>
      <c r="W25">
        <f t="shared" si="4"/>
        <v>736</v>
      </c>
      <c r="X25">
        <v>23</v>
      </c>
      <c r="Y25">
        <v>2</v>
      </c>
      <c r="Z25">
        <f t="shared" si="5"/>
        <v>32</v>
      </c>
      <c r="AB25">
        <v>1139</v>
      </c>
      <c r="AC25">
        <v>0</v>
      </c>
      <c r="AD25">
        <v>0</v>
      </c>
      <c r="AE25">
        <v>-40</v>
      </c>
      <c r="AF25">
        <f t="shared" si="6"/>
        <v>1099</v>
      </c>
      <c r="AG25">
        <v>1500</v>
      </c>
      <c r="AH25">
        <f t="shared" si="7"/>
        <v>2599</v>
      </c>
      <c r="AI25">
        <v>59</v>
      </c>
      <c r="AJ25">
        <f t="shared" si="8"/>
        <v>6</v>
      </c>
      <c r="AK25">
        <f t="shared" si="25"/>
        <v>44.050847457627121</v>
      </c>
      <c r="AM25">
        <v>1123</v>
      </c>
      <c r="AN25">
        <v>1800</v>
      </c>
      <c r="AO25">
        <v>-125</v>
      </c>
      <c r="AP25">
        <f t="shared" si="9"/>
        <v>2798</v>
      </c>
      <c r="AQ25">
        <v>0</v>
      </c>
      <c r="AR25">
        <f t="shared" si="10"/>
        <v>2798</v>
      </c>
      <c r="AS25">
        <v>82</v>
      </c>
      <c r="AT25">
        <f t="shared" si="11"/>
        <v>6</v>
      </c>
      <c r="AU25">
        <f t="shared" si="12"/>
        <v>34.121951219512198</v>
      </c>
      <c r="AW25">
        <v>1418</v>
      </c>
      <c r="AX25">
        <v>0</v>
      </c>
      <c r="AY25">
        <v>-90</v>
      </c>
      <c r="AZ25">
        <f t="shared" si="13"/>
        <v>1328</v>
      </c>
      <c r="BA25">
        <v>300</v>
      </c>
      <c r="BB25">
        <f t="shared" si="14"/>
        <v>1628</v>
      </c>
      <c r="BC25">
        <v>72</v>
      </c>
      <c r="BD25">
        <f t="shared" si="15"/>
        <v>7</v>
      </c>
      <c r="BE25">
        <f t="shared" si="16"/>
        <v>22.611111111111111</v>
      </c>
      <c r="BG25">
        <v>700</v>
      </c>
      <c r="BH25">
        <v>0</v>
      </c>
      <c r="BI25">
        <v>-45</v>
      </c>
      <c r="BJ25">
        <f t="shared" si="17"/>
        <v>655</v>
      </c>
      <c r="BK25">
        <v>0</v>
      </c>
      <c r="BL25">
        <f t="shared" si="18"/>
        <v>655</v>
      </c>
      <c r="BM25">
        <v>45</v>
      </c>
      <c r="BN25">
        <f t="shared" si="19"/>
        <v>5</v>
      </c>
      <c r="BO25">
        <f t="shared" si="20"/>
        <v>14.555555555555555</v>
      </c>
      <c r="BQ25">
        <v>2763</v>
      </c>
      <c r="BR25">
        <v>0</v>
      </c>
      <c r="BS25">
        <v>-70</v>
      </c>
      <c r="BT25">
        <f t="shared" si="21"/>
        <v>2693</v>
      </c>
      <c r="BU25">
        <v>1500</v>
      </c>
      <c r="BV25">
        <f t="shared" si="22"/>
        <v>4193</v>
      </c>
      <c r="BW25">
        <v>41</v>
      </c>
      <c r="BX25">
        <f t="shared" si="23"/>
        <v>5</v>
      </c>
      <c r="BY25">
        <f t="shared" si="24"/>
        <v>102.26829268292683</v>
      </c>
      <c r="CA25">
        <v>36910</v>
      </c>
    </row>
    <row r="26" spans="1:79" ht="17.25" customHeight="1" x14ac:dyDescent="0.3">
      <c r="A26" s="2">
        <v>44537</v>
      </c>
      <c r="B26" t="s">
        <v>72</v>
      </c>
      <c r="C26" t="s">
        <v>73</v>
      </c>
      <c r="D26" t="s">
        <v>27</v>
      </c>
      <c r="F26">
        <v>314</v>
      </c>
      <c r="G26">
        <v>0</v>
      </c>
      <c r="H26">
        <v>0</v>
      </c>
      <c r="I26">
        <v>0</v>
      </c>
      <c r="J26">
        <f t="shared" si="0"/>
        <v>314</v>
      </c>
      <c r="K26">
        <v>0</v>
      </c>
      <c r="L26">
        <f t="shared" si="1"/>
        <v>314</v>
      </c>
      <c r="M26">
        <v>33</v>
      </c>
      <c r="N26">
        <v>1</v>
      </c>
      <c r="O26">
        <f t="shared" si="2"/>
        <v>9.5151515151515156</v>
      </c>
      <c r="Q26">
        <v>298</v>
      </c>
      <c r="R26">
        <v>0</v>
      </c>
      <c r="S26">
        <v>0</v>
      </c>
      <c r="T26">
        <v>-10</v>
      </c>
      <c r="U26">
        <f t="shared" si="3"/>
        <v>288</v>
      </c>
      <c r="V26">
        <v>0</v>
      </c>
      <c r="W26">
        <f t="shared" si="4"/>
        <v>288</v>
      </c>
      <c r="X26">
        <v>8</v>
      </c>
      <c r="Y26">
        <v>2</v>
      </c>
      <c r="Z26">
        <f t="shared" si="5"/>
        <v>36</v>
      </c>
      <c r="AB26">
        <v>605</v>
      </c>
      <c r="AC26">
        <v>0</v>
      </c>
      <c r="AD26">
        <v>0</v>
      </c>
      <c r="AE26">
        <v>-25</v>
      </c>
      <c r="AF26">
        <f t="shared" si="6"/>
        <v>580</v>
      </c>
      <c r="AG26">
        <v>300</v>
      </c>
      <c r="AH26">
        <f t="shared" si="7"/>
        <v>880</v>
      </c>
      <c r="AI26">
        <v>26</v>
      </c>
      <c r="AJ26">
        <f t="shared" si="8"/>
        <v>6</v>
      </c>
      <c r="AK26">
        <f t="shared" si="25"/>
        <v>33.846153846153847</v>
      </c>
      <c r="AM26">
        <v>1789</v>
      </c>
      <c r="AN26">
        <v>1700</v>
      </c>
      <c r="AO26">
        <v>-5</v>
      </c>
      <c r="AP26">
        <f t="shared" si="9"/>
        <v>3484</v>
      </c>
      <c r="AQ26">
        <v>0</v>
      </c>
      <c r="AR26">
        <f t="shared" si="10"/>
        <v>3484</v>
      </c>
      <c r="AS26">
        <v>30</v>
      </c>
      <c r="AT26">
        <f t="shared" si="11"/>
        <v>6</v>
      </c>
      <c r="AU26">
        <f t="shared" si="12"/>
        <v>116.13333333333334</v>
      </c>
      <c r="AW26">
        <v>262</v>
      </c>
      <c r="AX26">
        <v>0</v>
      </c>
      <c r="AY26">
        <v>-78</v>
      </c>
      <c r="AZ26">
        <f t="shared" si="13"/>
        <v>184</v>
      </c>
      <c r="BA26">
        <v>300</v>
      </c>
      <c r="BB26">
        <f t="shared" si="14"/>
        <v>484</v>
      </c>
      <c r="BC26">
        <v>15</v>
      </c>
      <c r="BD26">
        <f t="shared" si="15"/>
        <v>7</v>
      </c>
      <c r="BE26">
        <f t="shared" si="16"/>
        <v>32.266666666666666</v>
      </c>
      <c r="BG26">
        <v>1435</v>
      </c>
      <c r="BH26">
        <v>0</v>
      </c>
      <c r="BI26">
        <v>0</v>
      </c>
      <c r="BJ26">
        <f t="shared" si="17"/>
        <v>1435</v>
      </c>
      <c r="BK26">
        <v>0</v>
      </c>
      <c r="BL26">
        <f t="shared" si="18"/>
        <v>1435</v>
      </c>
      <c r="BM26">
        <v>14</v>
      </c>
      <c r="BN26">
        <f t="shared" si="19"/>
        <v>5</v>
      </c>
      <c r="BO26">
        <f t="shared" si="20"/>
        <v>102.5</v>
      </c>
      <c r="BQ26">
        <v>399</v>
      </c>
      <c r="BR26">
        <v>475</v>
      </c>
      <c r="BS26">
        <v>-5</v>
      </c>
      <c r="BT26">
        <f t="shared" si="21"/>
        <v>869</v>
      </c>
      <c r="BU26">
        <v>300</v>
      </c>
      <c r="BV26">
        <f t="shared" si="22"/>
        <v>1169</v>
      </c>
      <c r="BW26">
        <v>24</v>
      </c>
      <c r="BX26">
        <f t="shared" si="23"/>
        <v>5</v>
      </c>
      <c r="BY26">
        <f t="shared" si="24"/>
        <v>48.708333333333336</v>
      </c>
      <c r="CA26">
        <v>10500</v>
      </c>
    </row>
    <row r="27" spans="1:79" ht="17.25" customHeight="1" x14ac:dyDescent="0.3">
      <c r="A27" s="2">
        <v>44537</v>
      </c>
      <c r="B27" t="s">
        <v>74</v>
      </c>
      <c r="C27" t="s">
        <v>75</v>
      </c>
      <c r="D27" t="s">
        <v>27</v>
      </c>
      <c r="F27">
        <v>2469</v>
      </c>
      <c r="G27">
        <v>1447</v>
      </c>
      <c r="H27">
        <v>0</v>
      </c>
      <c r="I27">
        <v>-163</v>
      </c>
      <c r="J27">
        <f t="shared" si="0"/>
        <v>3753</v>
      </c>
      <c r="K27">
        <v>0</v>
      </c>
      <c r="L27">
        <f t="shared" si="1"/>
        <v>3753</v>
      </c>
      <c r="M27">
        <v>825</v>
      </c>
      <c r="N27">
        <v>1</v>
      </c>
      <c r="O27">
        <f t="shared" si="2"/>
        <v>4.5490909090909089</v>
      </c>
      <c r="Q27">
        <v>1413</v>
      </c>
      <c r="R27">
        <v>2526</v>
      </c>
      <c r="S27">
        <v>0</v>
      </c>
      <c r="T27">
        <v>-159</v>
      </c>
      <c r="U27">
        <f t="shared" si="3"/>
        <v>3780</v>
      </c>
      <c r="V27">
        <v>0</v>
      </c>
      <c r="W27">
        <f t="shared" si="4"/>
        <v>3780</v>
      </c>
      <c r="X27">
        <v>165</v>
      </c>
      <c r="Y27">
        <v>2</v>
      </c>
      <c r="Z27">
        <f>IFERROR(W27/X27,0)</f>
        <v>22.90909090909091</v>
      </c>
      <c r="AB27">
        <v>6698</v>
      </c>
      <c r="AC27">
        <v>0</v>
      </c>
      <c r="AD27">
        <v>0</v>
      </c>
      <c r="AE27">
        <v>-312</v>
      </c>
      <c r="AF27">
        <f t="shared" si="6"/>
        <v>6386</v>
      </c>
      <c r="AG27">
        <v>4500</v>
      </c>
      <c r="AH27">
        <f t="shared" si="7"/>
        <v>10886</v>
      </c>
      <c r="AI27">
        <v>224</v>
      </c>
      <c r="AJ27">
        <f t="shared" si="8"/>
        <v>6</v>
      </c>
      <c r="AK27">
        <f t="shared" si="25"/>
        <v>48.598214285714285</v>
      </c>
      <c r="AM27">
        <v>2566</v>
      </c>
      <c r="AN27">
        <v>1340</v>
      </c>
      <c r="AO27">
        <v>-47</v>
      </c>
      <c r="AP27">
        <f t="shared" si="9"/>
        <v>3859</v>
      </c>
      <c r="AQ27">
        <v>0</v>
      </c>
      <c r="AR27">
        <f t="shared" si="10"/>
        <v>3859</v>
      </c>
      <c r="AS27">
        <v>91</v>
      </c>
      <c r="AT27">
        <f t="shared" si="11"/>
        <v>6</v>
      </c>
      <c r="AU27">
        <f t="shared" si="12"/>
        <v>42.406593406593409</v>
      </c>
      <c r="AW27">
        <v>2217</v>
      </c>
      <c r="AX27">
        <v>560</v>
      </c>
      <c r="AY27">
        <v>-32</v>
      </c>
      <c r="AZ27">
        <f t="shared" si="13"/>
        <v>2745</v>
      </c>
      <c r="BA27">
        <v>0</v>
      </c>
      <c r="BB27">
        <f t="shared" si="14"/>
        <v>2745</v>
      </c>
      <c r="BC27">
        <v>80</v>
      </c>
      <c r="BD27">
        <f t="shared" si="15"/>
        <v>7</v>
      </c>
      <c r="BE27">
        <f t="shared" si="16"/>
        <v>34.3125</v>
      </c>
      <c r="BG27">
        <v>877</v>
      </c>
      <c r="BH27">
        <v>3860</v>
      </c>
      <c r="BI27">
        <v>-10</v>
      </c>
      <c r="BJ27">
        <f t="shared" si="17"/>
        <v>4727</v>
      </c>
      <c r="BK27">
        <v>0</v>
      </c>
      <c r="BL27">
        <f t="shared" si="18"/>
        <v>4727</v>
      </c>
      <c r="BM27">
        <v>90</v>
      </c>
      <c r="BN27">
        <f t="shared" si="19"/>
        <v>5</v>
      </c>
      <c r="BO27">
        <f t="shared" si="20"/>
        <v>52.522222222222226</v>
      </c>
      <c r="BQ27">
        <v>2835</v>
      </c>
      <c r="BR27">
        <v>1894</v>
      </c>
      <c r="BS27">
        <v>-52</v>
      </c>
      <c r="BT27">
        <f t="shared" si="21"/>
        <v>4677</v>
      </c>
      <c r="BU27">
        <v>2289</v>
      </c>
      <c r="BV27">
        <f t="shared" si="22"/>
        <v>6966</v>
      </c>
      <c r="BW27">
        <v>101</v>
      </c>
      <c r="BX27">
        <f t="shared" si="23"/>
        <v>5</v>
      </c>
      <c r="BY27">
        <f t="shared" si="24"/>
        <v>68.970297029702976</v>
      </c>
      <c r="CA27">
        <v>26718</v>
      </c>
    </row>
    <row r="28" spans="1:79" ht="17.25" customHeight="1" x14ac:dyDescent="0.3">
      <c r="A28" s="2">
        <v>44537</v>
      </c>
      <c r="B28" t="s">
        <v>76</v>
      </c>
      <c r="C28" t="s">
        <v>77</v>
      </c>
      <c r="D28" t="s">
        <v>27</v>
      </c>
      <c r="F28">
        <v>518</v>
      </c>
      <c r="G28">
        <v>0</v>
      </c>
      <c r="H28">
        <v>0</v>
      </c>
      <c r="I28">
        <v>-30</v>
      </c>
      <c r="J28">
        <f t="shared" si="0"/>
        <v>488</v>
      </c>
      <c r="K28">
        <v>0</v>
      </c>
      <c r="L28">
        <f t="shared" si="1"/>
        <v>488</v>
      </c>
      <c r="M28">
        <v>60</v>
      </c>
      <c r="N28">
        <v>1</v>
      </c>
      <c r="O28">
        <f t="shared" si="2"/>
        <v>8.1333333333333329</v>
      </c>
      <c r="Q28">
        <v>321</v>
      </c>
      <c r="R28">
        <v>0</v>
      </c>
      <c r="S28">
        <v>0</v>
      </c>
      <c r="T28">
        <v>0</v>
      </c>
      <c r="U28">
        <f t="shared" si="3"/>
        <v>321</v>
      </c>
      <c r="V28">
        <v>0</v>
      </c>
      <c r="W28">
        <f t="shared" si="4"/>
        <v>321</v>
      </c>
      <c r="X28">
        <v>11</v>
      </c>
      <c r="Y28">
        <v>2</v>
      </c>
      <c r="Z28">
        <f t="shared" si="5"/>
        <v>29.181818181818183</v>
      </c>
      <c r="AB28">
        <v>960</v>
      </c>
      <c r="AC28">
        <v>0</v>
      </c>
      <c r="AD28">
        <v>0</v>
      </c>
      <c r="AE28">
        <v>-5</v>
      </c>
      <c r="AF28">
        <f t="shared" si="6"/>
        <v>955</v>
      </c>
      <c r="AG28">
        <v>600</v>
      </c>
      <c r="AH28">
        <f t="shared" si="7"/>
        <v>1555</v>
      </c>
      <c r="AI28">
        <v>40</v>
      </c>
      <c r="AJ28">
        <f t="shared" si="8"/>
        <v>6</v>
      </c>
      <c r="AK28">
        <f t="shared" si="25"/>
        <v>38.875</v>
      </c>
      <c r="AM28">
        <v>772</v>
      </c>
      <c r="AN28">
        <v>0</v>
      </c>
      <c r="AO28">
        <v>0</v>
      </c>
      <c r="AP28">
        <f t="shared" si="9"/>
        <v>772</v>
      </c>
      <c r="AQ28">
        <v>0</v>
      </c>
      <c r="AR28">
        <f t="shared" si="10"/>
        <v>772</v>
      </c>
      <c r="AS28">
        <v>11</v>
      </c>
      <c r="AT28">
        <f t="shared" si="11"/>
        <v>6</v>
      </c>
      <c r="AU28">
        <f t="shared" si="12"/>
        <v>70.181818181818187</v>
      </c>
      <c r="AW28">
        <v>867</v>
      </c>
      <c r="AX28">
        <v>0</v>
      </c>
      <c r="AY28">
        <v>-25</v>
      </c>
      <c r="AZ28">
        <f t="shared" si="13"/>
        <v>842</v>
      </c>
      <c r="BA28">
        <v>0</v>
      </c>
      <c r="BB28">
        <f t="shared" si="14"/>
        <v>842</v>
      </c>
      <c r="BC28">
        <v>32</v>
      </c>
      <c r="BD28">
        <f t="shared" si="15"/>
        <v>7</v>
      </c>
      <c r="BE28">
        <f t="shared" si="16"/>
        <v>26.3125</v>
      </c>
      <c r="BG28">
        <v>529</v>
      </c>
      <c r="BH28">
        <v>0</v>
      </c>
      <c r="BI28">
        <v>0</v>
      </c>
      <c r="BJ28">
        <f t="shared" si="17"/>
        <v>529</v>
      </c>
      <c r="BK28">
        <v>0</v>
      </c>
      <c r="BL28">
        <f t="shared" si="18"/>
        <v>529</v>
      </c>
      <c r="BM28">
        <v>13</v>
      </c>
      <c r="BN28">
        <f t="shared" si="19"/>
        <v>5</v>
      </c>
      <c r="BO28">
        <f t="shared" si="20"/>
        <v>40.692307692307693</v>
      </c>
      <c r="BQ28">
        <v>1042</v>
      </c>
      <c r="BR28">
        <v>0</v>
      </c>
      <c r="BS28">
        <v>-10</v>
      </c>
      <c r="BT28">
        <f t="shared" si="21"/>
        <v>1032</v>
      </c>
      <c r="BU28">
        <v>600</v>
      </c>
      <c r="BV28">
        <f t="shared" si="22"/>
        <v>1632</v>
      </c>
      <c r="BW28">
        <v>17</v>
      </c>
      <c r="BX28">
        <f t="shared" si="23"/>
        <v>5</v>
      </c>
      <c r="BY28">
        <f t="shared" si="24"/>
        <v>96</v>
      </c>
      <c r="CA28">
        <v>13200</v>
      </c>
    </row>
    <row r="29" spans="1:79" ht="17.25" customHeight="1" x14ac:dyDescent="0.3">
      <c r="A29" s="2">
        <v>44537</v>
      </c>
      <c r="B29" t="s">
        <v>78</v>
      </c>
      <c r="C29" t="s">
        <v>79</v>
      </c>
      <c r="D29" t="s">
        <v>27</v>
      </c>
      <c r="F29">
        <v>538</v>
      </c>
      <c r="G29">
        <v>0</v>
      </c>
      <c r="H29">
        <v>0</v>
      </c>
      <c r="I29">
        <v>0</v>
      </c>
      <c r="J29">
        <f t="shared" si="0"/>
        <v>538</v>
      </c>
      <c r="K29">
        <v>0</v>
      </c>
      <c r="L29">
        <f t="shared" si="1"/>
        <v>538</v>
      </c>
      <c r="M29">
        <v>27</v>
      </c>
      <c r="N29">
        <v>1</v>
      </c>
      <c r="O29">
        <f t="shared" si="2"/>
        <v>19.925925925925927</v>
      </c>
      <c r="Q29">
        <v>577</v>
      </c>
      <c r="R29">
        <v>0</v>
      </c>
      <c r="S29">
        <v>0</v>
      </c>
      <c r="T29">
        <v>-10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B29">
        <v>2969</v>
      </c>
      <c r="AC29">
        <v>0</v>
      </c>
      <c r="AD29">
        <v>0</v>
      </c>
      <c r="AE29">
        <v>0</v>
      </c>
      <c r="AF29">
        <f t="shared" si="6"/>
        <v>2969</v>
      </c>
      <c r="AG29">
        <v>0</v>
      </c>
      <c r="AH29">
        <f t="shared" si="7"/>
        <v>2969</v>
      </c>
      <c r="AI29">
        <v>52</v>
      </c>
      <c r="AJ29">
        <f t="shared" si="8"/>
        <v>6</v>
      </c>
      <c r="AK29">
        <f t="shared" si="25"/>
        <v>57.096153846153847</v>
      </c>
      <c r="AM29">
        <v>989</v>
      </c>
      <c r="AN29">
        <v>0</v>
      </c>
      <c r="AO29">
        <v>-10</v>
      </c>
      <c r="AP29">
        <f t="shared" si="9"/>
        <v>979</v>
      </c>
      <c r="AQ29">
        <v>0</v>
      </c>
      <c r="AR29">
        <f t="shared" si="10"/>
        <v>979</v>
      </c>
      <c r="AS29">
        <v>11</v>
      </c>
      <c r="AT29">
        <f t="shared" si="11"/>
        <v>6</v>
      </c>
      <c r="AU29">
        <f t="shared" si="12"/>
        <v>89</v>
      </c>
      <c r="AW29">
        <v>1408</v>
      </c>
      <c r="AX29">
        <v>0</v>
      </c>
      <c r="AY29">
        <v>-20</v>
      </c>
      <c r="AZ29">
        <f t="shared" si="13"/>
        <v>1388</v>
      </c>
      <c r="BA29">
        <v>0</v>
      </c>
      <c r="BB29">
        <f t="shared" si="14"/>
        <v>1388</v>
      </c>
      <c r="BC29">
        <v>38</v>
      </c>
      <c r="BD29">
        <f t="shared" si="15"/>
        <v>7</v>
      </c>
      <c r="BE29">
        <f t="shared" si="16"/>
        <v>36.526315789473685</v>
      </c>
      <c r="BG29">
        <v>755</v>
      </c>
      <c r="BH29">
        <v>0</v>
      </c>
      <c r="BI29">
        <v>-40</v>
      </c>
      <c r="BJ29">
        <f t="shared" si="17"/>
        <v>715</v>
      </c>
      <c r="BK29">
        <v>0</v>
      </c>
      <c r="BL29">
        <f t="shared" si="18"/>
        <v>715</v>
      </c>
      <c r="BM29">
        <v>16</v>
      </c>
      <c r="BN29">
        <f t="shared" si="19"/>
        <v>5</v>
      </c>
      <c r="BO29">
        <f t="shared" si="20"/>
        <v>44.6875</v>
      </c>
      <c r="BQ29">
        <v>886</v>
      </c>
      <c r="BR29">
        <v>0</v>
      </c>
      <c r="BS29">
        <v>0</v>
      </c>
      <c r="BT29">
        <f t="shared" si="21"/>
        <v>886</v>
      </c>
      <c r="BU29">
        <v>600</v>
      </c>
      <c r="BV29">
        <f t="shared" si="22"/>
        <v>1486</v>
      </c>
      <c r="BW29">
        <v>5</v>
      </c>
      <c r="BX29">
        <f t="shared" si="23"/>
        <v>5</v>
      </c>
      <c r="BY29">
        <f t="shared" si="24"/>
        <v>297.2</v>
      </c>
      <c r="CA29">
        <v>3600</v>
      </c>
    </row>
    <row r="30" spans="1:79" ht="17.25" customHeight="1" x14ac:dyDescent="0.3">
      <c r="A30" s="2">
        <v>44537</v>
      </c>
      <c r="B30" t="s">
        <v>80</v>
      </c>
      <c r="C30" t="s">
        <v>81</v>
      </c>
      <c r="D30" t="s">
        <v>27</v>
      </c>
      <c r="F30">
        <v>721</v>
      </c>
      <c r="G30">
        <v>2</v>
      </c>
      <c r="H30">
        <v>0</v>
      </c>
      <c r="I30">
        <v>-6</v>
      </c>
      <c r="J30">
        <f t="shared" si="0"/>
        <v>717</v>
      </c>
      <c r="K30">
        <v>0</v>
      </c>
      <c r="L30">
        <f t="shared" si="1"/>
        <v>717</v>
      </c>
      <c r="M30">
        <v>30</v>
      </c>
      <c r="N30">
        <v>1</v>
      </c>
      <c r="O30">
        <f t="shared" si="2"/>
        <v>23.9</v>
      </c>
      <c r="Q30">
        <v>395</v>
      </c>
      <c r="R30">
        <v>0</v>
      </c>
      <c r="S30">
        <v>0</v>
      </c>
      <c r="T30">
        <v>0</v>
      </c>
      <c r="U30">
        <f t="shared" si="3"/>
        <v>395</v>
      </c>
      <c r="V30">
        <v>0</v>
      </c>
      <c r="W30">
        <f t="shared" si="4"/>
        <v>395</v>
      </c>
      <c r="X30">
        <v>7</v>
      </c>
      <c r="Y30">
        <v>2</v>
      </c>
      <c r="Z30">
        <f t="shared" si="5"/>
        <v>56.428571428571431</v>
      </c>
      <c r="AB30">
        <v>2782</v>
      </c>
      <c r="AC30">
        <v>0</v>
      </c>
      <c r="AD30">
        <v>0</v>
      </c>
      <c r="AE30">
        <v>-110</v>
      </c>
      <c r="AF30">
        <f t="shared" si="6"/>
        <v>2672</v>
      </c>
      <c r="AG30">
        <v>1500</v>
      </c>
      <c r="AH30">
        <f t="shared" si="7"/>
        <v>4172</v>
      </c>
      <c r="AI30">
        <v>99</v>
      </c>
      <c r="AJ30">
        <f t="shared" si="8"/>
        <v>6</v>
      </c>
      <c r="AK30">
        <f t="shared" si="25"/>
        <v>42.141414141414138</v>
      </c>
      <c r="AM30">
        <v>2151</v>
      </c>
      <c r="AN30">
        <v>0</v>
      </c>
      <c r="AO30">
        <v>-40</v>
      </c>
      <c r="AP30">
        <f t="shared" si="9"/>
        <v>2111</v>
      </c>
      <c r="AQ30">
        <v>0</v>
      </c>
      <c r="AR30">
        <f t="shared" si="10"/>
        <v>2111</v>
      </c>
      <c r="AS30">
        <v>40</v>
      </c>
      <c r="AT30">
        <f t="shared" si="11"/>
        <v>6</v>
      </c>
      <c r="AU30">
        <f t="shared" si="12"/>
        <v>52.774999999999999</v>
      </c>
      <c r="AW30">
        <v>1910</v>
      </c>
      <c r="AX30">
        <v>0</v>
      </c>
      <c r="AY30">
        <v>-125</v>
      </c>
      <c r="AZ30">
        <f t="shared" si="13"/>
        <v>1785</v>
      </c>
      <c r="BA30">
        <v>0</v>
      </c>
      <c r="BB30">
        <f t="shared" si="14"/>
        <v>1785</v>
      </c>
      <c r="BC30">
        <v>77</v>
      </c>
      <c r="BD30">
        <f t="shared" si="15"/>
        <v>7</v>
      </c>
      <c r="BE30">
        <f t="shared" si="16"/>
        <v>23.181818181818183</v>
      </c>
      <c r="BG30">
        <v>1091</v>
      </c>
      <c r="BH30">
        <v>40</v>
      </c>
      <c r="BI30">
        <v>-100</v>
      </c>
      <c r="BJ30">
        <f t="shared" si="17"/>
        <v>1031</v>
      </c>
      <c r="BK30">
        <v>0</v>
      </c>
      <c r="BL30">
        <f t="shared" si="18"/>
        <v>1031</v>
      </c>
      <c r="BM30">
        <v>29</v>
      </c>
      <c r="BN30">
        <f t="shared" si="19"/>
        <v>5</v>
      </c>
      <c r="BO30">
        <f t="shared" si="20"/>
        <v>35.551724137931032</v>
      </c>
      <c r="BQ30">
        <v>1226</v>
      </c>
      <c r="BR30">
        <v>0</v>
      </c>
      <c r="BS30">
        <v>0</v>
      </c>
      <c r="BT30">
        <f t="shared" si="21"/>
        <v>1226</v>
      </c>
      <c r="BU30">
        <v>600</v>
      </c>
      <c r="BV30">
        <f t="shared" si="22"/>
        <v>1826</v>
      </c>
      <c r="BW30">
        <v>14</v>
      </c>
      <c r="BX30">
        <f t="shared" si="23"/>
        <v>5</v>
      </c>
      <c r="BY30">
        <f t="shared" si="24"/>
        <v>130.42857142857142</v>
      </c>
      <c r="CA30">
        <v>4188</v>
      </c>
    </row>
    <row r="31" spans="1:79" ht="17.25" customHeight="1" x14ac:dyDescent="0.3">
      <c r="A31" s="2">
        <v>44537</v>
      </c>
      <c r="B31" t="s">
        <v>82</v>
      </c>
      <c r="C31" t="s">
        <v>83</v>
      </c>
      <c r="D31" t="s">
        <v>27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831</v>
      </c>
      <c r="AC31">
        <v>0</v>
      </c>
      <c r="AD31">
        <v>0</v>
      </c>
      <c r="AE31">
        <v>-13</v>
      </c>
      <c r="AF31">
        <f t="shared" si="6"/>
        <v>818</v>
      </c>
      <c r="AG31">
        <v>0</v>
      </c>
      <c r="AH31">
        <f t="shared" si="7"/>
        <v>818</v>
      </c>
      <c r="AI31">
        <v>52</v>
      </c>
      <c r="AJ31">
        <f t="shared" si="8"/>
        <v>6</v>
      </c>
      <c r="AK31">
        <f t="shared" si="25"/>
        <v>15.73076923076923</v>
      </c>
      <c r="AM31">
        <v>148</v>
      </c>
      <c r="AN31">
        <v>0</v>
      </c>
      <c r="AO31">
        <v>-19</v>
      </c>
      <c r="AP31">
        <f t="shared" si="9"/>
        <v>129</v>
      </c>
      <c r="AQ31">
        <v>0</v>
      </c>
      <c r="AR31">
        <f t="shared" si="10"/>
        <v>129</v>
      </c>
      <c r="AS31">
        <v>24</v>
      </c>
      <c r="AT31">
        <f t="shared" si="11"/>
        <v>6</v>
      </c>
      <c r="AU31">
        <f t="shared" si="12"/>
        <v>5.375</v>
      </c>
      <c r="AW31">
        <v>60</v>
      </c>
      <c r="AX31">
        <v>0</v>
      </c>
      <c r="AY31">
        <v>-20</v>
      </c>
      <c r="AZ31">
        <f t="shared" si="13"/>
        <v>40</v>
      </c>
      <c r="BA31">
        <v>0</v>
      </c>
      <c r="BB31">
        <f t="shared" si="14"/>
        <v>40</v>
      </c>
      <c r="BC31">
        <v>32</v>
      </c>
      <c r="BD31">
        <f t="shared" si="15"/>
        <v>7</v>
      </c>
      <c r="BE31">
        <f t="shared" si="16"/>
        <v>1.25</v>
      </c>
      <c r="BG31">
        <v>141</v>
      </c>
      <c r="BH31">
        <v>0</v>
      </c>
      <c r="BI31">
        <v>-13</v>
      </c>
      <c r="BJ31">
        <f t="shared" si="17"/>
        <v>128</v>
      </c>
      <c r="BK31">
        <v>0</v>
      </c>
      <c r="BL31">
        <f t="shared" si="18"/>
        <v>128</v>
      </c>
      <c r="BM31">
        <v>15</v>
      </c>
      <c r="BN31">
        <f t="shared" si="19"/>
        <v>5</v>
      </c>
      <c r="BO31">
        <f t="shared" si="20"/>
        <v>8.5333333333333332</v>
      </c>
      <c r="BQ31">
        <v>163</v>
      </c>
      <c r="BR31">
        <v>0</v>
      </c>
      <c r="BS31">
        <v>0</v>
      </c>
      <c r="BT31">
        <f t="shared" si="21"/>
        <v>163</v>
      </c>
      <c r="BU31">
        <v>0</v>
      </c>
      <c r="BV31">
        <f t="shared" si="22"/>
        <v>163</v>
      </c>
      <c r="BW31">
        <v>11</v>
      </c>
      <c r="BX31">
        <f t="shared" si="23"/>
        <v>5</v>
      </c>
      <c r="BY31">
        <f t="shared" si="24"/>
        <v>14.818181818181818</v>
      </c>
      <c r="CA31">
        <v>0</v>
      </c>
    </row>
    <row r="32" spans="1:79" ht="17.25" customHeight="1" x14ac:dyDescent="0.3">
      <c r="A32" s="2">
        <v>44537</v>
      </c>
      <c r="B32" t="s">
        <v>84</v>
      </c>
      <c r="C32" t="s">
        <v>85</v>
      </c>
      <c r="D32" t="s">
        <v>27</v>
      </c>
      <c r="F32">
        <v>1661</v>
      </c>
      <c r="G32">
        <v>11</v>
      </c>
      <c r="H32">
        <v>0</v>
      </c>
      <c r="I32">
        <v>-91</v>
      </c>
      <c r="J32">
        <f t="shared" si="0"/>
        <v>1581</v>
      </c>
      <c r="K32">
        <v>0</v>
      </c>
      <c r="L32">
        <f t="shared" si="1"/>
        <v>1581</v>
      </c>
      <c r="M32">
        <v>168</v>
      </c>
      <c r="N32">
        <v>1</v>
      </c>
      <c r="O32">
        <f t="shared" si="2"/>
        <v>9.4107142857142865</v>
      </c>
      <c r="Q32">
        <v>999</v>
      </c>
      <c r="R32">
        <v>0</v>
      </c>
      <c r="S32">
        <v>0</v>
      </c>
      <c r="T32">
        <v>-5</v>
      </c>
      <c r="U32">
        <f t="shared" si="3"/>
        <v>994</v>
      </c>
      <c r="V32">
        <v>0</v>
      </c>
      <c r="W32">
        <f t="shared" si="4"/>
        <v>994</v>
      </c>
      <c r="X32">
        <v>33</v>
      </c>
      <c r="Y32">
        <v>2</v>
      </c>
      <c r="Z32">
        <f t="shared" si="5"/>
        <v>30.121212121212121</v>
      </c>
      <c r="AB32">
        <v>11036</v>
      </c>
      <c r="AC32">
        <v>0</v>
      </c>
      <c r="AD32">
        <v>0</v>
      </c>
      <c r="AE32">
        <v>-160</v>
      </c>
      <c r="AF32">
        <f t="shared" si="6"/>
        <v>10876</v>
      </c>
      <c r="AG32">
        <v>0</v>
      </c>
      <c r="AH32">
        <f t="shared" si="7"/>
        <v>10876</v>
      </c>
      <c r="AI32">
        <v>308</v>
      </c>
      <c r="AJ32">
        <f t="shared" si="8"/>
        <v>6</v>
      </c>
      <c r="AK32">
        <f t="shared" si="25"/>
        <v>35.311688311688314</v>
      </c>
      <c r="AM32">
        <v>2626</v>
      </c>
      <c r="AN32">
        <v>345</v>
      </c>
      <c r="AO32">
        <v>-44</v>
      </c>
      <c r="AP32">
        <f t="shared" si="9"/>
        <v>2927</v>
      </c>
      <c r="AQ32">
        <v>0</v>
      </c>
      <c r="AR32">
        <f t="shared" si="10"/>
        <v>2927</v>
      </c>
      <c r="AS32">
        <v>60</v>
      </c>
      <c r="AT32">
        <f t="shared" si="11"/>
        <v>6</v>
      </c>
      <c r="AU32">
        <f t="shared" si="12"/>
        <v>48.783333333333331</v>
      </c>
      <c r="AW32">
        <v>2268</v>
      </c>
      <c r="AX32">
        <v>0</v>
      </c>
      <c r="AY32">
        <v>-233</v>
      </c>
      <c r="AZ32">
        <f t="shared" si="13"/>
        <v>2035</v>
      </c>
      <c r="BA32">
        <v>0</v>
      </c>
      <c r="BB32">
        <f t="shared" si="14"/>
        <v>2035</v>
      </c>
      <c r="BC32">
        <v>86</v>
      </c>
      <c r="BD32">
        <f t="shared" si="15"/>
        <v>7</v>
      </c>
      <c r="BE32">
        <f t="shared" si="16"/>
        <v>23.662790697674417</v>
      </c>
      <c r="BG32">
        <v>1437</v>
      </c>
      <c r="BH32">
        <v>0</v>
      </c>
      <c r="BI32">
        <v>-11</v>
      </c>
      <c r="BJ32">
        <f t="shared" si="17"/>
        <v>1426</v>
      </c>
      <c r="BK32">
        <v>0</v>
      </c>
      <c r="BL32">
        <f t="shared" si="18"/>
        <v>1426</v>
      </c>
      <c r="BM32">
        <v>62</v>
      </c>
      <c r="BN32">
        <f t="shared" si="19"/>
        <v>5</v>
      </c>
      <c r="BO32">
        <f t="shared" si="20"/>
        <v>23</v>
      </c>
      <c r="BQ32">
        <v>1417</v>
      </c>
      <c r="BR32">
        <v>0</v>
      </c>
      <c r="BS32">
        <v>-30</v>
      </c>
      <c r="BT32">
        <f t="shared" si="21"/>
        <v>1387</v>
      </c>
      <c r="BU32">
        <v>600</v>
      </c>
      <c r="BV32">
        <f t="shared" si="22"/>
        <v>1987</v>
      </c>
      <c r="BW32">
        <v>45</v>
      </c>
      <c r="BX32">
        <f t="shared" si="23"/>
        <v>5</v>
      </c>
      <c r="BY32">
        <f t="shared" si="24"/>
        <v>44.155555555555559</v>
      </c>
      <c r="CA32">
        <v>24299</v>
      </c>
    </row>
    <row r="33" spans="1:79" ht="17.25" customHeight="1" x14ac:dyDescent="0.3">
      <c r="A33" s="2">
        <v>44537</v>
      </c>
      <c r="B33" t="s">
        <v>86</v>
      </c>
      <c r="C33" t="s">
        <v>87</v>
      </c>
      <c r="D33" t="s">
        <v>27</v>
      </c>
      <c r="F33">
        <v>281</v>
      </c>
      <c r="G33">
        <v>2277</v>
      </c>
      <c r="H33">
        <v>0</v>
      </c>
      <c r="I33">
        <v>-100</v>
      </c>
      <c r="J33">
        <f t="shared" si="0"/>
        <v>2458</v>
      </c>
      <c r="K33">
        <v>0</v>
      </c>
      <c r="L33">
        <f t="shared" si="1"/>
        <v>2458</v>
      </c>
      <c r="M33">
        <v>183</v>
      </c>
      <c r="N33">
        <v>1</v>
      </c>
      <c r="O33">
        <f t="shared" si="2"/>
        <v>13.431693989071038</v>
      </c>
      <c r="Q33">
        <v>804</v>
      </c>
      <c r="R33">
        <v>1482</v>
      </c>
      <c r="S33">
        <v>0</v>
      </c>
      <c r="T33">
        <v>-500</v>
      </c>
      <c r="U33">
        <f t="shared" si="3"/>
        <v>1786</v>
      </c>
      <c r="V33">
        <v>0</v>
      </c>
      <c r="W33">
        <f t="shared" si="4"/>
        <v>1786</v>
      </c>
      <c r="X33">
        <v>32</v>
      </c>
      <c r="Y33">
        <v>2</v>
      </c>
      <c r="Z33">
        <f t="shared" si="5"/>
        <v>55.8125</v>
      </c>
      <c r="AB33">
        <v>5972</v>
      </c>
      <c r="AC33">
        <v>0</v>
      </c>
      <c r="AD33">
        <v>0</v>
      </c>
      <c r="AE33">
        <v>-300</v>
      </c>
      <c r="AF33">
        <f t="shared" si="6"/>
        <v>5672</v>
      </c>
      <c r="AG33">
        <v>7120</v>
      </c>
      <c r="AH33">
        <f t="shared" si="7"/>
        <v>12792</v>
      </c>
      <c r="AI33">
        <v>230</v>
      </c>
      <c r="AJ33">
        <f t="shared" si="8"/>
        <v>6</v>
      </c>
      <c r="AK33">
        <f t="shared" si="25"/>
        <v>55.617391304347827</v>
      </c>
      <c r="AM33">
        <v>1476</v>
      </c>
      <c r="AN33">
        <v>747</v>
      </c>
      <c r="AO33">
        <v>-100</v>
      </c>
      <c r="AP33">
        <f t="shared" si="9"/>
        <v>2123</v>
      </c>
      <c r="AQ33">
        <v>0</v>
      </c>
      <c r="AR33">
        <f t="shared" si="10"/>
        <v>2123</v>
      </c>
      <c r="AS33">
        <v>39</v>
      </c>
      <c r="AT33">
        <f t="shared" si="11"/>
        <v>6</v>
      </c>
      <c r="AU33">
        <f t="shared" si="12"/>
        <v>54.435897435897438</v>
      </c>
      <c r="AW33">
        <v>468</v>
      </c>
      <c r="AX33">
        <v>2129</v>
      </c>
      <c r="AY33">
        <v>-300</v>
      </c>
      <c r="AZ33">
        <f t="shared" si="13"/>
        <v>2297</v>
      </c>
      <c r="BA33">
        <v>0</v>
      </c>
      <c r="BB33">
        <f t="shared" si="14"/>
        <v>2297</v>
      </c>
      <c r="BC33">
        <v>50</v>
      </c>
      <c r="BD33">
        <f t="shared" si="15"/>
        <v>7</v>
      </c>
      <c r="BE33">
        <f t="shared" si="16"/>
        <v>45.94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761</v>
      </c>
      <c r="BR33">
        <v>2198</v>
      </c>
      <c r="BS33">
        <v>0</v>
      </c>
      <c r="BT33">
        <f t="shared" si="21"/>
        <v>2959</v>
      </c>
      <c r="BU33">
        <v>1920</v>
      </c>
      <c r="BV33">
        <f t="shared" si="22"/>
        <v>4879</v>
      </c>
      <c r="BW33">
        <v>72</v>
      </c>
      <c r="BX33">
        <f t="shared" si="23"/>
        <v>5</v>
      </c>
      <c r="BY33">
        <f t="shared" si="24"/>
        <v>67.763888888888886</v>
      </c>
      <c r="CA33">
        <v>54040</v>
      </c>
    </row>
    <row r="34" spans="1:79" ht="17.25" customHeight="1" x14ac:dyDescent="0.3">
      <c r="A34" s="2">
        <v>44537</v>
      </c>
      <c r="B34" t="s">
        <v>88</v>
      </c>
      <c r="C34" t="s">
        <v>89</v>
      </c>
      <c r="D34" t="s">
        <v>27</v>
      </c>
      <c r="F34">
        <v>1549</v>
      </c>
      <c r="G34">
        <v>1945</v>
      </c>
      <c r="H34">
        <v>0</v>
      </c>
      <c r="I34">
        <v>-320</v>
      </c>
      <c r="J34">
        <f t="shared" si="0"/>
        <v>3174</v>
      </c>
      <c r="K34">
        <v>0</v>
      </c>
      <c r="L34">
        <f t="shared" si="1"/>
        <v>3174</v>
      </c>
      <c r="M34">
        <v>160</v>
      </c>
      <c r="N34">
        <v>1</v>
      </c>
      <c r="O34">
        <f t="shared" si="2"/>
        <v>19.837499999999999</v>
      </c>
      <c r="Q34">
        <v>137</v>
      </c>
      <c r="R34">
        <v>1400</v>
      </c>
      <c r="S34">
        <v>0</v>
      </c>
      <c r="T34">
        <v>-1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4298</v>
      </c>
      <c r="AC34">
        <v>0</v>
      </c>
      <c r="AD34">
        <v>0</v>
      </c>
      <c r="AE34">
        <v>-5</v>
      </c>
      <c r="AF34">
        <f t="shared" si="6"/>
        <v>4293</v>
      </c>
      <c r="AG34">
        <v>0</v>
      </c>
      <c r="AH34">
        <f t="shared" si="7"/>
        <v>4293</v>
      </c>
      <c r="AI34">
        <v>19</v>
      </c>
      <c r="AJ34">
        <f t="shared" si="8"/>
        <v>6</v>
      </c>
      <c r="AK34">
        <f t="shared" si="25"/>
        <v>225.94736842105263</v>
      </c>
      <c r="AM34">
        <v>1320</v>
      </c>
      <c r="AN34">
        <v>431</v>
      </c>
      <c r="AO34">
        <v>-230</v>
      </c>
      <c r="AP34">
        <f t="shared" si="9"/>
        <v>1521</v>
      </c>
      <c r="AQ34">
        <v>0</v>
      </c>
      <c r="AR34">
        <f t="shared" si="10"/>
        <v>1521</v>
      </c>
      <c r="AS34">
        <v>23</v>
      </c>
      <c r="AT34">
        <f t="shared" si="11"/>
        <v>6</v>
      </c>
      <c r="AU34">
        <f t="shared" si="12"/>
        <v>66.130434782608702</v>
      </c>
      <c r="AW34">
        <v>0</v>
      </c>
      <c r="AX34">
        <v>550</v>
      </c>
      <c r="AY34">
        <v>0</v>
      </c>
      <c r="AZ34">
        <f t="shared" si="13"/>
        <v>550</v>
      </c>
      <c r="BA34">
        <v>0</v>
      </c>
      <c r="BB34">
        <f t="shared" ref="BB34:BB65" si="26">SUM(AZ34:BA34)</f>
        <v>550</v>
      </c>
      <c r="BC34">
        <v>13</v>
      </c>
      <c r="BD34">
        <f t="shared" si="15"/>
        <v>7</v>
      </c>
      <c r="BE34">
        <f t="shared" si="16"/>
        <v>42.307692307692307</v>
      </c>
      <c r="BG34">
        <v>628</v>
      </c>
      <c r="BH34">
        <v>1800</v>
      </c>
      <c r="BI34">
        <v>0</v>
      </c>
      <c r="BJ34">
        <f t="shared" si="17"/>
        <v>2428</v>
      </c>
      <c r="BK34">
        <v>0</v>
      </c>
      <c r="BL34">
        <f t="shared" si="18"/>
        <v>2428</v>
      </c>
      <c r="BM34">
        <v>45</v>
      </c>
      <c r="BN34">
        <f t="shared" si="19"/>
        <v>5</v>
      </c>
      <c r="BO34">
        <f t="shared" si="20"/>
        <v>53.955555555555556</v>
      </c>
      <c r="BQ34">
        <v>435</v>
      </c>
      <c r="BR34">
        <v>2941</v>
      </c>
      <c r="BS34">
        <v>0</v>
      </c>
      <c r="BT34">
        <f t="shared" si="21"/>
        <v>3376</v>
      </c>
      <c r="BU34">
        <v>1500</v>
      </c>
      <c r="BV34">
        <f t="shared" si="22"/>
        <v>4876</v>
      </c>
      <c r="BW34">
        <v>60</v>
      </c>
      <c r="BX34">
        <f t="shared" si="23"/>
        <v>5</v>
      </c>
      <c r="BY34">
        <f t="shared" si="24"/>
        <v>81.266666666666666</v>
      </c>
      <c r="CA34">
        <v>9726</v>
      </c>
    </row>
    <row r="35" spans="1:79" ht="17.25" customHeight="1" x14ac:dyDescent="0.3">
      <c r="A35" s="2">
        <v>44537</v>
      </c>
      <c r="B35" t="s">
        <v>90</v>
      </c>
      <c r="C35" t="s">
        <v>91</v>
      </c>
      <c r="D35" t="s">
        <v>27</v>
      </c>
      <c r="F35">
        <v>434</v>
      </c>
      <c r="G35">
        <v>0</v>
      </c>
      <c r="H35">
        <v>0</v>
      </c>
      <c r="I35">
        <v>-35</v>
      </c>
      <c r="J35">
        <f t="shared" si="0"/>
        <v>399</v>
      </c>
      <c r="K35">
        <v>0</v>
      </c>
      <c r="L35">
        <f t="shared" si="1"/>
        <v>399</v>
      </c>
      <c r="M35">
        <v>43</v>
      </c>
      <c r="N35">
        <v>1</v>
      </c>
      <c r="O35">
        <f t="shared" si="2"/>
        <v>9.279069767441861</v>
      </c>
      <c r="Q35">
        <v>628</v>
      </c>
      <c r="R35">
        <v>0</v>
      </c>
      <c r="S35">
        <v>0</v>
      </c>
      <c r="T35">
        <v>-16</v>
      </c>
      <c r="U35">
        <f t="shared" si="3"/>
        <v>612</v>
      </c>
      <c r="V35">
        <v>0</v>
      </c>
      <c r="W35">
        <f t="shared" si="4"/>
        <v>612</v>
      </c>
      <c r="X35">
        <v>16</v>
      </c>
      <c r="Y35">
        <v>2</v>
      </c>
      <c r="Z35">
        <f t="shared" si="5"/>
        <v>38.25</v>
      </c>
      <c r="AB35">
        <v>7948</v>
      </c>
      <c r="AC35">
        <v>0</v>
      </c>
      <c r="AD35">
        <v>0</v>
      </c>
      <c r="AE35">
        <v>-68</v>
      </c>
      <c r="AF35">
        <f t="shared" si="6"/>
        <v>7880</v>
      </c>
      <c r="AG35">
        <v>0</v>
      </c>
      <c r="AH35">
        <f t="shared" si="7"/>
        <v>7880</v>
      </c>
      <c r="AI35">
        <v>177</v>
      </c>
      <c r="AJ35">
        <f t="shared" si="8"/>
        <v>6</v>
      </c>
      <c r="AK35">
        <f t="shared" si="25"/>
        <v>44.519774011299432</v>
      </c>
      <c r="AM35">
        <v>2392</v>
      </c>
      <c r="AN35">
        <v>460</v>
      </c>
      <c r="AO35">
        <v>-24</v>
      </c>
      <c r="AP35">
        <f t="shared" si="9"/>
        <v>2828</v>
      </c>
      <c r="AQ35">
        <v>0</v>
      </c>
      <c r="AR35">
        <f t="shared" si="10"/>
        <v>2828</v>
      </c>
      <c r="AS35">
        <v>91</v>
      </c>
      <c r="AT35">
        <f t="shared" si="11"/>
        <v>6</v>
      </c>
      <c r="AU35">
        <f t="shared" si="12"/>
        <v>31.076923076923077</v>
      </c>
      <c r="AW35">
        <v>1889</v>
      </c>
      <c r="AX35">
        <v>0</v>
      </c>
      <c r="AY35">
        <v>-31</v>
      </c>
      <c r="AZ35">
        <f t="shared" si="13"/>
        <v>1858</v>
      </c>
      <c r="BA35">
        <v>960</v>
      </c>
      <c r="BB35">
        <f t="shared" si="26"/>
        <v>2818</v>
      </c>
      <c r="BC35">
        <v>102</v>
      </c>
      <c r="BD35">
        <f t="shared" si="15"/>
        <v>7</v>
      </c>
      <c r="BE35">
        <f t="shared" si="16"/>
        <v>27.627450980392158</v>
      </c>
      <c r="BG35">
        <v>1296</v>
      </c>
      <c r="BH35">
        <v>2</v>
      </c>
      <c r="BI35">
        <v>-48</v>
      </c>
      <c r="BJ35">
        <f t="shared" si="17"/>
        <v>1250</v>
      </c>
      <c r="BK35">
        <v>0</v>
      </c>
      <c r="BL35">
        <f t="shared" si="18"/>
        <v>1250</v>
      </c>
      <c r="BM35">
        <v>52</v>
      </c>
      <c r="BN35">
        <f t="shared" si="19"/>
        <v>5</v>
      </c>
      <c r="BO35">
        <f t="shared" si="20"/>
        <v>24.03846153846154</v>
      </c>
      <c r="BQ35">
        <v>2764</v>
      </c>
      <c r="BR35">
        <v>0</v>
      </c>
      <c r="BS35">
        <v>-80</v>
      </c>
      <c r="BT35">
        <f t="shared" si="21"/>
        <v>2684</v>
      </c>
      <c r="BU35">
        <v>0</v>
      </c>
      <c r="BV35">
        <f t="shared" si="22"/>
        <v>2684</v>
      </c>
      <c r="BW35">
        <v>41</v>
      </c>
      <c r="BX35">
        <f t="shared" si="23"/>
        <v>5</v>
      </c>
      <c r="BY35">
        <f t="shared" si="24"/>
        <v>65.463414634146346</v>
      </c>
      <c r="CA35">
        <v>7900</v>
      </c>
    </row>
    <row r="36" spans="1:79" ht="17.25" customHeight="1" x14ac:dyDescent="0.3">
      <c r="A36" s="2">
        <v>44537</v>
      </c>
      <c r="B36" t="s">
        <v>92</v>
      </c>
      <c r="C36" t="s">
        <v>93</v>
      </c>
      <c r="D36" t="s">
        <v>27</v>
      </c>
      <c r="F36">
        <v>244</v>
      </c>
      <c r="G36">
        <v>0</v>
      </c>
      <c r="H36">
        <v>0</v>
      </c>
      <c r="I36">
        <v>-12</v>
      </c>
      <c r="J36">
        <f t="shared" si="0"/>
        <v>232</v>
      </c>
      <c r="K36">
        <v>0</v>
      </c>
      <c r="L36">
        <f t="shared" si="1"/>
        <v>232</v>
      </c>
      <c r="M36">
        <v>32</v>
      </c>
      <c r="N36">
        <v>1</v>
      </c>
      <c r="O36">
        <f t="shared" si="2"/>
        <v>7.25</v>
      </c>
      <c r="Q36">
        <v>443</v>
      </c>
      <c r="R36">
        <v>0</v>
      </c>
      <c r="S36">
        <v>0</v>
      </c>
      <c r="T36">
        <v>-16</v>
      </c>
      <c r="U36">
        <f t="shared" si="3"/>
        <v>427</v>
      </c>
      <c r="V36">
        <v>0</v>
      </c>
      <c r="W36">
        <f t="shared" si="4"/>
        <v>427</v>
      </c>
      <c r="X36">
        <v>10</v>
      </c>
      <c r="Y36">
        <v>2</v>
      </c>
      <c r="Z36">
        <f t="shared" si="5"/>
        <v>42.7</v>
      </c>
      <c r="AB36">
        <v>615</v>
      </c>
      <c r="AC36">
        <v>0</v>
      </c>
      <c r="AD36">
        <v>0</v>
      </c>
      <c r="AE36">
        <v>-62</v>
      </c>
      <c r="AF36">
        <f t="shared" si="6"/>
        <v>553</v>
      </c>
      <c r="AG36">
        <v>6720</v>
      </c>
      <c r="AH36">
        <f t="shared" si="7"/>
        <v>7273</v>
      </c>
      <c r="AI36">
        <v>153</v>
      </c>
      <c r="AJ36">
        <f t="shared" si="8"/>
        <v>6</v>
      </c>
      <c r="AK36">
        <f t="shared" si="25"/>
        <v>47.535947712418299</v>
      </c>
      <c r="AM36">
        <v>1307</v>
      </c>
      <c r="AN36">
        <v>241</v>
      </c>
      <c r="AO36">
        <v>-24</v>
      </c>
      <c r="AP36">
        <f t="shared" si="9"/>
        <v>1524</v>
      </c>
      <c r="AQ36">
        <v>480</v>
      </c>
      <c r="AR36">
        <f t="shared" si="10"/>
        <v>2004</v>
      </c>
      <c r="AS36">
        <v>59</v>
      </c>
      <c r="AT36">
        <f t="shared" si="11"/>
        <v>6</v>
      </c>
      <c r="AU36">
        <f t="shared" si="12"/>
        <v>33.966101694915253</v>
      </c>
      <c r="AW36">
        <v>1783</v>
      </c>
      <c r="AX36">
        <v>0</v>
      </c>
      <c r="AY36">
        <v>-18</v>
      </c>
      <c r="AZ36">
        <f t="shared" si="13"/>
        <v>1765</v>
      </c>
      <c r="BA36">
        <v>1440</v>
      </c>
      <c r="BB36">
        <f t="shared" si="26"/>
        <v>3205</v>
      </c>
      <c r="BC36">
        <v>89</v>
      </c>
      <c r="BD36">
        <f t="shared" si="15"/>
        <v>7</v>
      </c>
      <c r="BE36">
        <f t="shared" si="16"/>
        <v>36.011235955056179</v>
      </c>
      <c r="BG36">
        <v>450</v>
      </c>
      <c r="BH36">
        <v>2</v>
      </c>
      <c r="BI36">
        <v>-47</v>
      </c>
      <c r="BJ36">
        <f t="shared" si="17"/>
        <v>405</v>
      </c>
      <c r="BK36">
        <v>960</v>
      </c>
      <c r="BL36">
        <f t="shared" si="18"/>
        <v>1365</v>
      </c>
      <c r="BM36">
        <v>44</v>
      </c>
      <c r="BN36">
        <f t="shared" si="19"/>
        <v>5</v>
      </c>
      <c r="BO36">
        <f t="shared" si="20"/>
        <v>31.022727272727273</v>
      </c>
      <c r="BQ36">
        <v>272</v>
      </c>
      <c r="BR36">
        <v>0</v>
      </c>
      <c r="BS36">
        <v>-32</v>
      </c>
      <c r="BT36">
        <f t="shared" si="21"/>
        <v>240</v>
      </c>
      <c r="BU36">
        <v>1440</v>
      </c>
      <c r="BV36">
        <f t="shared" si="22"/>
        <v>1680</v>
      </c>
      <c r="BW36">
        <v>25</v>
      </c>
      <c r="BX36">
        <f t="shared" si="23"/>
        <v>5</v>
      </c>
      <c r="BY36">
        <f t="shared" si="24"/>
        <v>67.2</v>
      </c>
      <c r="CA36">
        <v>18811</v>
      </c>
    </row>
    <row r="37" spans="1:79" ht="17.25" customHeight="1" x14ac:dyDescent="0.3">
      <c r="A37" s="2">
        <v>44537</v>
      </c>
      <c r="B37" t="s">
        <v>94</v>
      </c>
      <c r="C37" t="s">
        <v>95</v>
      </c>
      <c r="D37" t="s">
        <v>27</v>
      </c>
      <c r="F37">
        <v>1199</v>
      </c>
      <c r="G37">
        <v>0</v>
      </c>
      <c r="H37">
        <v>0</v>
      </c>
      <c r="I37">
        <v>-70</v>
      </c>
      <c r="J37">
        <f t="shared" si="0"/>
        <v>1129</v>
      </c>
      <c r="K37">
        <v>0</v>
      </c>
      <c r="L37">
        <f t="shared" si="1"/>
        <v>1129</v>
      </c>
      <c r="M37">
        <v>65</v>
      </c>
      <c r="N37">
        <v>1</v>
      </c>
      <c r="O37">
        <f t="shared" si="2"/>
        <v>17.369230769230768</v>
      </c>
      <c r="Q37">
        <v>801</v>
      </c>
      <c r="R37">
        <v>0</v>
      </c>
      <c r="S37">
        <v>0</v>
      </c>
      <c r="T37">
        <v>0</v>
      </c>
      <c r="U37">
        <f t="shared" si="3"/>
        <v>801</v>
      </c>
      <c r="V37">
        <v>0</v>
      </c>
      <c r="W37">
        <f t="shared" si="4"/>
        <v>801</v>
      </c>
      <c r="X37">
        <v>21</v>
      </c>
      <c r="Y37">
        <v>2</v>
      </c>
      <c r="Z37">
        <f t="shared" si="5"/>
        <v>38.142857142857146</v>
      </c>
      <c r="AB37">
        <v>4036</v>
      </c>
      <c r="AC37">
        <v>0</v>
      </c>
      <c r="AD37">
        <v>0</v>
      </c>
      <c r="AE37">
        <v>0</v>
      </c>
      <c r="AF37">
        <f t="shared" si="6"/>
        <v>4036</v>
      </c>
      <c r="AG37">
        <v>0</v>
      </c>
      <c r="AH37">
        <f t="shared" si="7"/>
        <v>4036</v>
      </c>
      <c r="AI37">
        <v>61</v>
      </c>
      <c r="AJ37">
        <f t="shared" si="8"/>
        <v>6</v>
      </c>
      <c r="AK37">
        <f t="shared" si="25"/>
        <v>66.163934426229503</v>
      </c>
      <c r="AM37">
        <v>4188</v>
      </c>
      <c r="AN37">
        <v>300</v>
      </c>
      <c r="AO37">
        <v>-10</v>
      </c>
      <c r="AP37">
        <f t="shared" si="9"/>
        <v>4478</v>
      </c>
      <c r="AQ37">
        <v>0</v>
      </c>
      <c r="AR37">
        <f t="shared" si="10"/>
        <v>4478</v>
      </c>
      <c r="AS37">
        <v>24</v>
      </c>
      <c r="AT37">
        <f t="shared" si="11"/>
        <v>6</v>
      </c>
      <c r="AU37">
        <f t="shared" si="12"/>
        <v>186.58333333333334</v>
      </c>
      <c r="AW37">
        <v>1290</v>
      </c>
      <c r="AX37">
        <v>0</v>
      </c>
      <c r="AY37">
        <v>-10</v>
      </c>
      <c r="AZ37">
        <f t="shared" si="13"/>
        <v>1280</v>
      </c>
      <c r="BA37">
        <v>0</v>
      </c>
      <c r="BB37">
        <f t="shared" si="26"/>
        <v>1280</v>
      </c>
      <c r="BC37">
        <v>43</v>
      </c>
      <c r="BD37">
        <f t="shared" si="15"/>
        <v>7</v>
      </c>
      <c r="BE37">
        <f t="shared" si="16"/>
        <v>29.767441860465116</v>
      </c>
      <c r="BG37">
        <v>1527</v>
      </c>
      <c r="BH37">
        <v>0</v>
      </c>
      <c r="BI37">
        <v>-45</v>
      </c>
      <c r="BJ37">
        <f t="shared" si="17"/>
        <v>1482</v>
      </c>
      <c r="BK37">
        <v>0</v>
      </c>
      <c r="BL37">
        <f t="shared" si="18"/>
        <v>1482</v>
      </c>
      <c r="BM37">
        <v>37</v>
      </c>
      <c r="BN37">
        <f t="shared" si="19"/>
        <v>5</v>
      </c>
      <c r="BO37">
        <f t="shared" si="20"/>
        <v>40.054054054054056</v>
      </c>
      <c r="BQ37">
        <v>2852</v>
      </c>
      <c r="BR37">
        <v>0</v>
      </c>
      <c r="BS37">
        <v>-30</v>
      </c>
      <c r="BT37">
        <f t="shared" si="21"/>
        <v>2822</v>
      </c>
      <c r="BU37">
        <v>1200</v>
      </c>
      <c r="BV37">
        <f t="shared" si="22"/>
        <v>4022</v>
      </c>
      <c r="BW37">
        <v>30</v>
      </c>
      <c r="BX37">
        <f t="shared" si="23"/>
        <v>5</v>
      </c>
      <c r="BY37">
        <f t="shared" si="24"/>
        <v>134.06666666666666</v>
      </c>
      <c r="CA37">
        <v>27034</v>
      </c>
    </row>
    <row r="38" spans="1:79" ht="17.25" customHeight="1" x14ac:dyDescent="0.3">
      <c r="A38" s="2">
        <v>44537</v>
      </c>
      <c r="B38" t="s">
        <v>96</v>
      </c>
      <c r="C38" t="s">
        <v>97</v>
      </c>
      <c r="D38" t="s">
        <v>27</v>
      </c>
      <c r="F38">
        <v>5855</v>
      </c>
      <c r="G38">
        <v>125</v>
      </c>
      <c r="H38">
        <v>0</v>
      </c>
      <c r="I38">
        <v>-3389</v>
      </c>
      <c r="J38">
        <f t="shared" si="0"/>
        <v>2591</v>
      </c>
      <c r="K38">
        <v>0</v>
      </c>
      <c r="L38">
        <f t="shared" si="1"/>
        <v>2591</v>
      </c>
      <c r="M38">
        <v>1882</v>
      </c>
      <c r="N38">
        <v>1</v>
      </c>
      <c r="O38">
        <f t="shared" si="2"/>
        <v>1.3767268862911797</v>
      </c>
      <c r="Q38">
        <v>8427</v>
      </c>
      <c r="R38">
        <v>0</v>
      </c>
      <c r="S38">
        <v>0</v>
      </c>
      <c r="T38">
        <v>-186</v>
      </c>
      <c r="U38">
        <f t="shared" si="3"/>
        <v>8241</v>
      </c>
      <c r="V38">
        <v>0</v>
      </c>
      <c r="W38">
        <f t="shared" si="4"/>
        <v>8241</v>
      </c>
      <c r="X38">
        <v>470</v>
      </c>
      <c r="Y38">
        <v>2</v>
      </c>
      <c r="Z38">
        <f t="shared" si="5"/>
        <v>17.53404255319149</v>
      </c>
      <c r="AB38">
        <v>23807</v>
      </c>
      <c r="AC38">
        <v>0</v>
      </c>
      <c r="AD38">
        <v>0</v>
      </c>
      <c r="AE38">
        <v>-5014</v>
      </c>
      <c r="AF38">
        <f t="shared" si="6"/>
        <v>18793</v>
      </c>
      <c r="AG38">
        <v>28000</v>
      </c>
      <c r="AH38">
        <f t="shared" si="7"/>
        <v>46793</v>
      </c>
      <c r="AI38">
        <v>2542</v>
      </c>
      <c r="AJ38">
        <f t="shared" si="8"/>
        <v>6</v>
      </c>
      <c r="AK38">
        <f t="shared" si="25"/>
        <v>18.407946498819825</v>
      </c>
      <c r="AM38">
        <v>13287</v>
      </c>
      <c r="AN38">
        <v>8518</v>
      </c>
      <c r="AO38">
        <v>-5612</v>
      </c>
      <c r="AP38">
        <f t="shared" si="9"/>
        <v>16193</v>
      </c>
      <c r="AQ38">
        <v>7000</v>
      </c>
      <c r="AR38">
        <f t="shared" si="10"/>
        <v>23193</v>
      </c>
      <c r="AS38">
        <v>1093</v>
      </c>
      <c r="AT38">
        <f t="shared" si="11"/>
        <v>6</v>
      </c>
      <c r="AU38">
        <f t="shared" si="12"/>
        <v>21.2195791399817</v>
      </c>
      <c r="AW38">
        <v>8266</v>
      </c>
      <c r="AX38">
        <v>0</v>
      </c>
      <c r="AY38">
        <v>-420</v>
      </c>
      <c r="AZ38">
        <f t="shared" si="13"/>
        <v>7846</v>
      </c>
      <c r="BA38">
        <v>5000</v>
      </c>
      <c r="BB38">
        <f t="shared" si="26"/>
        <v>12846</v>
      </c>
      <c r="BC38">
        <v>704</v>
      </c>
      <c r="BD38">
        <f t="shared" si="15"/>
        <v>7</v>
      </c>
      <c r="BE38">
        <f t="shared" si="16"/>
        <v>18.24715909090909</v>
      </c>
      <c r="BG38">
        <v>6557</v>
      </c>
      <c r="BH38">
        <v>0</v>
      </c>
      <c r="BI38">
        <v>-1148</v>
      </c>
      <c r="BJ38">
        <f t="shared" si="17"/>
        <v>5409</v>
      </c>
      <c r="BK38">
        <v>0</v>
      </c>
      <c r="BL38">
        <f t="shared" si="18"/>
        <v>5409</v>
      </c>
      <c r="BM38">
        <v>424</v>
      </c>
      <c r="BN38">
        <f t="shared" si="19"/>
        <v>5</v>
      </c>
      <c r="BO38">
        <f t="shared" si="20"/>
        <v>12.757075471698114</v>
      </c>
      <c r="BQ38">
        <v>1126</v>
      </c>
      <c r="BR38">
        <v>0</v>
      </c>
      <c r="BS38">
        <v>-166</v>
      </c>
      <c r="BT38">
        <f t="shared" si="21"/>
        <v>960</v>
      </c>
      <c r="BU38">
        <v>4000</v>
      </c>
      <c r="BV38">
        <f t="shared" si="22"/>
        <v>4960</v>
      </c>
      <c r="BW38">
        <v>512</v>
      </c>
      <c r="BX38">
        <f t="shared" si="23"/>
        <v>5</v>
      </c>
      <c r="BY38">
        <f t="shared" si="24"/>
        <v>9.6875</v>
      </c>
      <c r="CA38">
        <v>7600</v>
      </c>
    </row>
    <row r="39" spans="1:79" ht="17.25" customHeight="1" x14ac:dyDescent="0.3">
      <c r="A39" s="2">
        <v>44537</v>
      </c>
      <c r="B39" t="s">
        <v>98</v>
      </c>
      <c r="C39" t="s">
        <v>99</v>
      </c>
      <c r="D39" t="s">
        <v>27</v>
      </c>
      <c r="F39">
        <v>800</v>
      </c>
      <c r="G39">
        <v>0</v>
      </c>
      <c r="H39">
        <v>0</v>
      </c>
      <c r="I39">
        <v>-120</v>
      </c>
      <c r="J39">
        <f t="shared" si="0"/>
        <v>680</v>
      </c>
      <c r="K39">
        <v>0</v>
      </c>
      <c r="L39">
        <f t="shared" si="1"/>
        <v>680</v>
      </c>
      <c r="M39">
        <v>100</v>
      </c>
      <c r="N39">
        <v>1</v>
      </c>
      <c r="O39">
        <f t="shared" si="2"/>
        <v>6.8</v>
      </c>
      <c r="Q39">
        <v>850</v>
      </c>
      <c r="R39">
        <v>0</v>
      </c>
      <c r="S39">
        <v>0</v>
      </c>
      <c r="T39">
        <v>-40</v>
      </c>
      <c r="U39">
        <f t="shared" si="3"/>
        <v>810</v>
      </c>
      <c r="V39">
        <v>0</v>
      </c>
      <c r="W39">
        <f t="shared" si="4"/>
        <v>810</v>
      </c>
      <c r="X39">
        <v>26</v>
      </c>
      <c r="Y39">
        <v>2</v>
      </c>
      <c r="Z39">
        <f t="shared" si="5"/>
        <v>31.153846153846153</v>
      </c>
      <c r="AB39">
        <v>449</v>
      </c>
      <c r="AC39">
        <v>0</v>
      </c>
      <c r="AD39">
        <v>0</v>
      </c>
      <c r="AE39">
        <v>-130</v>
      </c>
      <c r="AF39">
        <f t="shared" si="6"/>
        <v>319</v>
      </c>
      <c r="AG39">
        <v>0</v>
      </c>
      <c r="AH39">
        <f t="shared" si="7"/>
        <v>319</v>
      </c>
      <c r="AI39">
        <v>1637</v>
      </c>
      <c r="AJ39">
        <f t="shared" si="8"/>
        <v>6</v>
      </c>
      <c r="AK39">
        <f t="shared" si="25"/>
        <v>0.19486866218692731</v>
      </c>
      <c r="AM39">
        <v>3346</v>
      </c>
      <c r="AN39">
        <v>9000</v>
      </c>
      <c r="AO39">
        <v>-11090</v>
      </c>
      <c r="AP39">
        <f t="shared" si="9"/>
        <v>1256</v>
      </c>
      <c r="AQ39">
        <v>0</v>
      </c>
      <c r="AR39">
        <f t="shared" si="10"/>
        <v>1256</v>
      </c>
      <c r="AS39">
        <v>821</v>
      </c>
      <c r="AT39">
        <f t="shared" si="11"/>
        <v>6</v>
      </c>
      <c r="AU39">
        <f t="shared" si="12"/>
        <v>1.5298416565164434</v>
      </c>
      <c r="AW39">
        <v>3614</v>
      </c>
      <c r="AX39">
        <v>0</v>
      </c>
      <c r="AY39">
        <v>-898</v>
      </c>
      <c r="AZ39">
        <f t="shared" si="13"/>
        <v>2716</v>
      </c>
      <c r="BA39">
        <v>0</v>
      </c>
      <c r="BB39">
        <f t="shared" si="26"/>
        <v>2716</v>
      </c>
      <c r="BC39">
        <v>633</v>
      </c>
      <c r="BD39">
        <f t="shared" si="15"/>
        <v>7</v>
      </c>
      <c r="BE39">
        <f t="shared" si="16"/>
        <v>4.2906793048973144</v>
      </c>
      <c r="BG39">
        <v>281</v>
      </c>
      <c r="BH39">
        <v>0</v>
      </c>
      <c r="BI39">
        <v>-281</v>
      </c>
      <c r="BJ39">
        <f t="shared" si="17"/>
        <v>0</v>
      </c>
      <c r="BK39">
        <v>0</v>
      </c>
      <c r="BL39">
        <f t="shared" si="18"/>
        <v>0</v>
      </c>
      <c r="BM39">
        <v>119</v>
      </c>
      <c r="BN39">
        <f t="shared" si="19"/>
        <v>5</v>
      </c>
      <c r="BO39">
        <f t="shared" si="20"/>
        <v>0</v>
      </c>
      <c r="BQ39">
        <v>20</v>
      </c>
      <c r="BR39">
        <v>0</v>
      </c>
      <c r="BS39">
        <v>-20</v>
      </c>
      <c r="BT39">
        <f t="shared" si="21"/>
        <v>0</v>
      </c>
      <c r="BU39">
        <v>1000</v>
      </c>
      <c r="BV39">
        <f t="shared" si="22"/>
        <v>1000</v>
      </c>
      <c r="BW39">
        <v>89</v>
      </c>
      <c r="BX39">
        <f t="shared" si="23"/>
        <v>5</v>
      </c>
      <c r="BY39">
        <f t="shared" si="24"/>
        <v>11.235955056179776</v>
      </c>
      <c r="CA39">
        <v>2982</v>
      </c>
    </row>
    <row r="40" spans="1:79" ht="17.25" customHeight="1" x14ac:dyDescent="0.3">
      <c r="A40" s="2">
        <v>44537</v>
      </c>
      <c r="B40" t="s">
        <v>100</v>
      </c>
      <c r="C40" t="s">
        <v>101</v>
      </c>
      <c r="D40" t="s">
        <v>27</v>
      </c>
      <c r="F40">
        <v>11909</v>
      </c>
      <c r="G40">
        <v>45</v>
      </c>
      <c r="H40">
        <v>0</v>
      </c>
      <c r="I40">
        <v>-8341</v>
      </c>
      <c r="J40">
        <f t="shared" si="0"/>
        <v>3613</v>
      </c>
      <c r="K40">
        <v>0</v>
      </c>
      <c r="L40">
        <f t="shared" si="1"/>
        <v>3613</v>
      </c>
      <c r="M40">
        <v>2054</v>
      </c>
      <c r="N40">
        <v>1</v>
      </c>
      <c r="O40">
        <f t="shared" si="2"/>
        <v>1.7590068159688412</v>
      </c>
      <c r="Q40">
        <v>4563</v>
      </c>
      <c r="R40">
        <v>0</v>
      </c>
      <c r="S40">
        <v>0</v>
      </c>
      <c r="T40">
        <v>-151</v>
      </c>
      <c r="U40">
        <f t="shared" si="3"/>
        <v>4412</v>
      </c>
      <c r="V40">
        <v>0</v>
      </c>
      <c r="W40">
        <f t="shared" si="4"/>
        <v>4412</v>
      </c>
      <c r="X40">
        <v>460</v>
      </c>
      <c r="Y40">
        <v>2</v>
      </c>
      <c r="Z40">
        <f t="shared" si="5"/>
        <v>9.5913043478260871</v>
      </c>
      <c r="AB40">
        <v>34587</v>
      </c>
      <c r="AC40">
        <v>0</v>
      </c>
      <c r="AD40">
        <v>190</v>
      </c>
      <c r="AE40">
        <v>-6027</v>
      </c>
      <c r="AF40">
        <f t="shared" si="6"/>
        <v>28750</v>
      </c>
      <c r="AG40">
        <f>63200+1800</f>
        <v>65000</v>
      </c>
      <c r="AH40">
        <f t="shared" si="7"/>
        <v>93750</v>
      </c>
      <c r="AI40">
        <v>8249</v>
      </c>
      <c r="AJ40">
        <f t="shared" si="8"/>
        <v>6</v>
      </c>
      <c r="AK40">
        <f t="shared" si="25"/>
        <v>11.365013941083769</v>
      </c>
      <c r="AM40">
        <v>6274</v>
      </c>
      <c r="AN40">
        <v>2000</v>
      </c>
      <c r="AO40">
        <v>-6162</v>
      </c>
      <c r="AP40">
        <f t="shared" si="9"/>
        <v>2112</v>
      </c>
      <c r="AQ40">
        <f>20200+20000</f>
        <v>40200</v>
      </c>
      <c r="AR40">
        <f t="shared" si="10"/>
        <v>42312</v>
      </c>
      <c r="AS40">
        <v>3543</v>
      </c>
      <c r="AT40">
        <f t="shared" si="11"/>
        <v>6</v>
      </c>
      <c r="AU40">
        <f t="shared" si="12"/>
        <v>11.942421676545301</v>
      </c>
      <c r="AW40">
        <v>12949</v>
      </c>
      <c r="AX40">
        <v>0</v>
      </c>
      <c r="AY40">
        <v>-5557</v>
      </c>
      <c r="AZ40">
        <f t="shared" si="13"/>
        <v>7392</v>
      </c>
      <c r="BA40">
        <v>49200</v>
      </c>
      <c r="BB40">
        <f t="shared" si="26"/>
        <v>56592</v>
      </c>
      <c r="BC40">
        <v>2607</v>
      </c>
      <c r="BD40">
        <f t="shared" si="15"/>
        <v>7</v>
      </c>
      <c r="BE40">
        <f t="shared" si="16"/>
        <v>21.70771001150748</v>
      </c>
      <c r="BG40">
        <v>3481</v>
      </c>
      <c r="BH40">
        <v>0</v>
      </c>
      <c r="BI40">
        <v>-3052</v>
      </c>
      <c r="BJ40">
        <f t="shared" si="17"/>
        <v>429</v>
      </c>
      <c r="BK40">
        <v>3000</v>
      </c>
      <c r="BL40">
        <f t="shared" si="18"/>
        <v>3429</v>
      </c>
      <c r="BM40">
        <v>1129</v>
      </c>
      <c r="BN40">
        <f t="shared" si="19"/>
        <v>5</v>
      </c>
      <c r="BO40">
        <f t="shared" si="20"/>
        <v>3.0372010628875112</v>
      </c>
      <c r="BQ40">
        <v>683</v>
      </c>
      <c r="BR40">
        <v>0</v>
      </c>
      <c r="BS40">
        <v>-473</v>
      </c>
      <c r="BT40">
        <f t="shared" si="21"/>
        <v>210</v>
      </c>
      <c r="BU40">
        <v>14400</v>
      </c>
      <c r="BV40">
        <f t="shared" si="22"/>
        <v>14610</v>
      </c>
      <c r="BW40">
        <v>848</v>
      </c>
      <c r="BX40">
        <f t="shared" si="23"/>
        <v>5</v>
      </c>
      <c r="BY40">
        <f t="shared" si="24"/>
        <v>17.22877358490566</v>
      </c>
      <c r="CA40">
        <v>30625</v>
      </c>
    </row>
    <row r="41" spans="1:79" ht="17.25" customHeight="1" x14ac:dyDescent="0.3">
      <c r="A41" s="2">
        <v>44537</v>
      </c>
      <c r="B41" t="s">
        <v>102</v>
      </c>
      <c r="C41" t="s">
        <v>103</v>
      </c>
      <c r="D41" t="s">
        <v>27</v>
      </c>
      <c r="F41">
        <v>1249</v>
      </c>
      <c r="G41">
        <v>0</v>
      </c>
      <c r="H41">
        <v>0</v>
      </c>
      <c r="I41">
        <v>-44</v>
      </c>
      <c r="J41">
        <f t="shared" si="0"/>
        <v>1205</v>
      </c>
      <c r="K41">
        <v>0</v>
      </c>
      <c r="L41">
        <f t="shared" si="1"/>
        <v>1205</v>
      </c>
      <c r="M41">
        <v>209</v>
      </c>
      <c r="N41">
        <v>1</v>
      </c>
      <c r="O41">
        <f t="shared" si="2"/>
        <v>5.7655502392344502</v>
      </c>
      <c r="Q41">
        <v>1238</v>
      </c>
      <c r="R41">
        <v>0</v>
      </c>
      <c r="S41">
        <v>0</v>
      </c>
      <c r="T41">
        <v>-30</v>
      </c>
      <c r="U41">
        <f t="shared" si="3"/>
        <v>1208</v>
      </c>
      <c r="V41">
        <v>0</v>
      </c>
      <c r="W41">
        <f t="shared" si="4"/>
        <v>1208</v>
      </c>
      <c r="X41">
        <v>44</v>
      </c>
      <c r="Y41">
        <v>2</v>
      </c>
      <c r="Z41">
        <f t="shared" si="5"/>
        <v>27.454545454545453</v>
      </c>
      <c r="AB41">
        <v>7244</v>
      </c>
      <c r="AC41">
        <v>0</v>
      </c>
      <c r="AD41">
        <v>0</v>
      </c>
      <c r="AE41">
        <v>-700</v>
      </c>
      <c r="AF41">
        <f t="shared" si="6"/>
        <v>6544</v>
      </c>
      <c r="AG41">
        <f>2000+1200</f>
        <v>3200</v>
      </c>
      <c r="AH41">
        <f t="shared" si="7"/>
        <v>9744</v>
      </c>
      <c r="AI41">
        <v>220</v>
      </c>
      <c r="AJ41">
        <f t="shared" si="8"/>
        <v>6</v>
      </c>
      <c r="AK41">
        <f t="shared" si="25"/>
        <v>44.290909090909089</v>
      </c>
      <c r="AM41">
        <v>2216</v>
      </c>
      <c r="AN41">
        <v>70</v>
      </c>
      <c r="AO41">
        <v>-10</v>
      </c>
      <c r="AP41">
        <f t="shared" si="9"/>
        <v>2276</v>
      </c>
      <c r="AQ41">
        <v>0</v>
      </c>
      <c r="AR41">
        <f t="shared" si="10"/>
        <v>2276</v>
      </c>
      <c r="AS41">
        <v>69</v>
      </c>
      <c r="AT41">
        <f t="shared" si="11"/>
        <v>6</v>
      </c>
      <c r="AU41">
        <f t="shared" si="12"/>
        <v>32.985507246376812</v>
      </c>
      <c r="AW41">
        <v>504</v>
      </c>
      <c r="AX41">
        <v>0</v>
      </c>
      <c r="AY41">
        <v>-80</v>
      </c>
      <c r="AZ41">
        <f t="shared" si="13"/>
        <v>424</v>
      </c>
      <c r="BA41">
        <v>0</v>
      </c>
      <c r="BB41">
        <f t="shared" si="26"/>
        <v>424</v>
      </c>
      <c r="BC41">
        <v>105</v>
      </c>
      <c r="BD41">
        <f t="shared" si="15"/>
        <v>7</v>
      </c>
      <c r="BE41">
        <f t="shared" si="16"/>
        <v>4.038095238095238</v>
      </c>
      <c r="BG41">
        <v>170</v>
      </c>
      <c r="BH41">
        <v>70</v>
      </c>
      <c r="BI41">
        <v>-5</v>
      </c>
      <c r="BJ41">
        <f t="shared" si="17"/>
        <v>235</v>
      </c>
      <c r="BK41">
        <v>0</v>
      </c>
      <c r="BL41">
        <f t="shared" si="18"/>
        <v>235</v>
      </c>
      <c r="BM41">
        <v>25</v>
      </c>
      <c r="BN41">
        <f t="shared" si="19"/>
        <v>5</v>
      </c>
      <c r="BO41">
        <f t="shared" si="20"/>
        <v>9.4</v>
      </c>
      <c r="BQ41">
        <v>2861</v>
      </c>
      <c r="BR41">
        <v>0</v>
      </c>
      <c r="BS41">
        <v>-36</v>
      </c>
      <c r="BT41">
        <f t="shared" si="21"/>
        <v>2825</v>
      </c>
      <c r="BU41">
        <v>1500</v>
      </c>
      <c r="BV41">
        <f t="shared" si="22"/>
        <v>4325</v>
      </c>
      <c r="BW41">
        <v>36</v>
      </c>
      <c r="BX41">
        <f t="shared" si="23"/>
        <v>5</v>
      </c>
      <c r="BY41">
        <f t="shared" si="24"/>
        <v>120.13888888888889</v>
      </c>
      <c r="CA41">
        <v>7800</v>
      </c>
    </row>
    <row r="42" spans="1:79" ht="17.25" customHeight="1" x14ac:dyDescent="0.3">
      <c r="A42" s="2">
        <v>44537</v>
      </c>
      <c r="B42" t="s">
        <v>104</v>
      </c>
      <c r="C42" t="s">
        <v>105</v>
      </c>
      <c r="D42" t="s">
        <v>27</v>
      </c>
      <c r="F42">
        <v>451</v>
      </c>
      <c r="G42">
        <v>0</v>
      </c>
      <c r="H42">
        <v>0</v>
      </c>
      <c r="I42">
        <v>-233</v>
      </c>
      <c r="J42">
        <f t="shared" si="0"/>
        <v>218</v>
      </c>
      <c r="K42">
        <v>0</v>
      </c>
      <c r="L42">
        <f t="shared" si="1"/>
        <v>218</v>
      </c>
      <c r="M42">
        <v>81</v>
      </c>
      <c r="N42">
        <v>1</v>
      </c>
      <c r="O42">
        <f t="shared" si="2"/>
        <v>2.691358024691358</v>
      </c>
      <c r="Q42">
        <v>721</v>
      </c>
      <c r="R42">
        <v>0</v>
      </c>
      <c r="S42">
        <v>0</v>
      </c>
      <c r="T42">
        <v>-30</v>
      </c>
      <c r="U42">
        <f t="shared" si="3"/>
        <v>691</v>
      </c>
      <c r="V42">
        <v>0</v>
      </c>
      <c r="W42">
        <f t="shared" si="4"/>
        <v>691</v>
      </c>
      <c r="X42">
        <v>21</v>
      </c>
      <c r="Y42">
        <v>2</v>
      </c>
      <c r="Z42">
        <f t="shared" si="5"/>
        <v>32.904761904761905</v>
      </c>
      <c r="AB42">
        <v>927</v>
      </c>
      <c r="AC42">
        <v>0</v>
      </c>
      <c r="AD42">
        <v>0</v>
      </c>
      <c r="AE42">
        <v>-4</v>
      </c>
      <c r="AF42">
        <f t="shared" si="6"/>
        <v>923</v>
      </c>
      <c r="AG42">
        <v>999</v>
      </c>
      <c r="AH42">
        <f t="shared" si="7"/>
        <v>1922</v>
      </c>
      <c r="AI42">
        <v>34</v>
      </c>
      <c r="AJ42">
        <f t="shared" si="8"/>
        <v>6</v>
      </c>
      <c r="AK42">
        <f t="shared" si="25"/>
        <v>56.529411764705884</v>
      </c>
      <c r="AM42">
        <v>1561</v>
      </c>
      <c r="AN42">
        <v>0</v>
      </c>
      <c r="AO42">
        <v>-13</v>
      </c>
      <c r="AP42">
        <f t="shared" si="9"/>
        <v>1548</v>
      </c>
      <c r="AQ42">
        <v>0</v>
      </c>
      <c r="AR42">
        <f t="shared" si="10"/>
        <v>1548</v>
      </c>
      <c r="AS42">
        <v>27</v>
      </c>
      <c r="AT42">
        <f t="shared" si="11"/>
        <v>6</v>
      </c>
      <c r="AU42">
        <f t="shared" si="12"/>
        <v>57.333333333333336</v>
      </c>
      <c r="AW42">
        <v>0</v>
      </c>
      <c r="AX42">
        <v>0</v>
      </c>
      <c r="AY42">
        <v>0</v>
      </c>
      <c r="AZ42">
        <f t="shared" si="13"/>
        <v>0</v>
      </c>
      <c r="BA42">
        <v>200</v>
      </c>
      <c r="BB42">
        <f t="shared" si="26"/>
        <v>200</v>
      </c>
      <c r="BC42">
        <v>12</v>
      </c>
      <c r="BD42">
        <f t="shared" si="15"/>
        <v>7</v>
      </c>
      <c r="BE42">
        <f t="shared" si="16"/>
        <v>16.666666666666668</v>
      </c>
      <c r="BG42">
        <v>485</v>
      </c>
      <c r="BH42">
        <v>0</v>
      </c>
      <c r="BI42">
        <v>-1</v>
      </c>
      <c r="BJ42">
        <f t="shared" si="17"/>
        <v>484</v>
      </c>
      <c r="BK42">
        <v>0</v>
      </c>
      <c r="BL42">
        <f t="shared" si="18"/>
        <v>484</v>
      </c>
      <c r="BM42">
        <v>9</v>
      </c>
      <c r="BN42">
        <f t="shared" si="19"/>
        <v>5</v>
      </c>
      <c r="BO42">
        <f t="shared" si="20"/>
        <v>53.777777777777779</v>
      </c>
      <c r="BQ42">
        <v>970</v>
      </c>
      <c r="BR42">
        <v>0</v>
      </c>
      <c r="BS42">
        <v>-163</v>
      </c>
      <c r="BT42">
        <f t="shared" si="21"/>
        <v>807</v>
      </c>
      <c r="BU42">
        <v>0</v>
      </c>
      <c r="BV42">
        <f t="shared" si="22"/>
        <v>807</v>
      </c>
      <c r="BW42">
        <v>23</v>
      </c>
      <c r="BX42">
        <f t="shared" si="23"/>
        <v>5</v>
      </c>
      <c r="BY42">
        <f t="shared" si="24"/>
        <v>35.086956521739133</v>
      </c>
      <c r="CA42">
        <v>0</v>
      </c>
    </row>
    <row r="43" spans="1:79" ht="17.25" customHeight="1" x14ac:dyDescent="0.3">
      <c r="A43" s="2">
        <v>44537</v>
      </c>
      <c r="B43" t="s">
        <v>106</v>
      </c>
      <c r="C43" t="s">
        <v>107</v>
      </c>
      <c r="D43" t="s">
        <v>27</v>
      </c>
      <c r="F43">
        <v>912</v>
      </c>
      <c r="G43">
        <v>0</v>
      </c>
      <c r="H43">
        <v>0</v>
      </c>
      <c r="I43">
        <v>-160</v>
      </c>
      <c r="J43">
        <f t="shared" si="0"/>
        <v>752</v>
      </c>
      <c r="K43">
        <v>0</v>
      </c>
      <c r="L43">
        <f t="shared" si="1"/>
        <v>752</v>
      </c>
      <c r="M43">
        <v>71</v>
      </c>
      <c r="N43">
        <v>1</v>
      </c>
      <c r="O43">
        <f t="shared" si="2"/>
        <v>10.591549295774648</v>
      </c>
      <c r="Q43">
        <v>1023</v>
      </c>
      <c r="R43">
        <v>0</v>
      </c>
      <c r="S43">
        <v>0</v>
      </c>
      <c r="T43">
        <v>-50</v>
      </c>
      <c r="U43">
        <f t="shared" si="3"/>
        <v>973</v>
      </c>
      <c r="V43">
        <v>0</v>
      </c>
      <c r="W43">
        <f t="shared" si="4"/>
        <v>973</v>
      </c>
      <c r="X43">
        <v>19</v>
      </c>
      <c r="Y43">
        <v>2</v>
      </c>
      <c r="Z43">
        <f t="shared" si="5"/>
        <v>51.210526315789473</v>
      </c>
      <c r="AB43">
        <v>608</v>
      </c>
      <c r="AC43">
        <v>0</v>
      </c>
      <c r="AD43">
        <v>0</v>
      </c>
      <c r="AE43">
        <v>-125</v>
      </c>
      <c r="AF43">
        <f t="shared" si="6"/>
        <v>483</v>
      </c>
      <c r="AG43">
        <v>0</v>
      </c>
      <c r="AH43">
        <f t="shared" si="7"/>
        <v>483</v>
      </c>
      <c r="AI43">
        <v>12</v>
      </c>
      <c r="AJ43">
        <f t="shared" si="8"/>
        <v>6</v>
      </c>
      <c r="AK43">
        <f t="shared" si="25"/>
        <v>40.25</v>
      </c>
      <c r="AM43">
        <v>1072</v>
      </c>
      <c r="AN43">
        <v>0</v>
      </c>
      <c r="AO43">
        <v>-15</v>
      </c>
      <c r="AP43">
        <f t="shared" si="9"/>
        <v>1057</v>
      </c>
      <c r="AQ43">
        <v>0</v>
      </c>
      <c r="AR43">
        <f t="shared" si="10"/>
        <v>1057</v>
      </c>
      <c r="AS43">
        <v>10</v>
      </c>
      <c r="AT43">
        <f t="shared" si="11"/>
        <v>6</v>
      </c>
      <c r="AU43">
        <f t="shared" si="12"/>
        <v>105.7</v>
      </c>
      <c r="AW43">
        <v>51</v>
      </c>
      <c r="AX43">
        <v>0</v>
      </c>
      <c r="AY43">
        <v>0</v>
      </c>
      <c r="AZ43">
        <f t="shared" si="13"/>
        <v>51</v>
      </c>
      <c r="BA43">
        <v>0</v>
      </c>
      <c r="BB43">
        <f t="shared" si="26"/>
        <v>51</v>
      </c>
      <c r="BC43">
        <v>2</v>
      </c>
      <c r="BD43">
        <f t="shared" si="15"/>
        <v>7</v>
      </c>
      <c r="BE43">
        <f t="shared" si="16"/>
        <v>25.5</v>
      </c>
      <c r="BG43">
        <v>670</v>
      </c>
      <c r="BH43">
        <v>0</v>
      </c>
      <c r="BI43">
        <v>-32</v>
      </c>
      <c r="BJ43">
        <f t="shared" si="17"/>
        <v>638</v>
      </c>
      <c r="BK43">
        <v>0</v>
      </c>
      <c r="BL43">
        <f t="shared" si="18"/>
        <v>638</v>
      </c>
      <c r="BM43">
        <v>8</v>
      </c>
      <c r="BN43">
        <f t="shared" si="19"/>
        <v>5</v>
      </c>
      <c r="BO43">
        <f t="shared" si="20"/>
        <v>79.75</v>
      </c>
      <c r="BQ43">
        <v>781</v>
      </c>
      <c r="BR43">
        <v>0</v>
      </c>
      <c r="BS43">
        <v>0</v>
      </c>
      <c r="BT43">
        <f t="shared" si="21"/>
        <v>781</v>
      </c>
      <c r="BU43">
        <v>600</v>
      </c>
      <c r="BV43">
        <f t="shared" si="22"/>
        <v>1381</v>
      </c>
      <c r="BW43">
        <v>21</v>
      </c>
      <c r="BX43">
        <f t="shared" si="23"/>
        <v>5</v>
      </c>
      <c r="BY43">
        <f t="shared" si="24"/>
        <v>65.761904761904759</v>
      </c>
      <c r="CA43">
        <v>1600</v>
      </c>
    </row>
    <row r="44" spans="1:79" ht="17.25" customHeight="1" x14ac:dyDescent="0.3">
      <c r="A44" s="2">
        <v>44537</v>
      </c>
      <c r="B44" t="s">
        <v>108</v>
      </c>
      <c r="C44" t="s">
        <v>109</v>
      </c>
      <c r="D44" t="s">
        <v>27</v>
      </c>
      <c r="F44">
        <v>544</v>
      </c>
      <c r="G44">
        <v>0</v>
      </c>
      <c r="H44">
        <v>0</v>
      </c>
      <c r="I44">
        <v>0</v>
      </c>
      <c r="J44">
        <f t="shared" si="0"/>
        <v>544</v>
      </c>
      <c r="K44">
        <v>0</v>
      </c>
      <c r="L44">
        <f t="shared" si="1"/>
        <v>544</v>
      </c>
      <c r="M44">
        <v>12</v>
      </c>
      <c r="N44">
        <v>1</v>
      </c>
      <c r="O44">
        <f t="shared" si="2"/>
        <v>45.333333333333336</v>
      </c>
      <c r="Q44">
        <v>126</v>
      </c>
      <c r="R44">
        <v>0</v>
      </c>
      <c r="S44">
        <v>0</v>
      </c>
      <c r="T44">
        <v>0</v>
      </c>
      <c r="U44">
        <f t="shared" si="3"/>
        <v>126</v>
      </c>
      <c r="V44">
        <v>0</v>
      </c>
      <c r="W44">
        <f t="shared" si="4"/>
        <v>126</v>
      </c>
      <c r="X44">
        <v>1</v>
      </c>
      <c r="Y44">
        <v>2</v>
      </c>
      <c r="Z44">
        <f t="shared" si="5"/>
        <v>126</v>
      </c>
      <c r="AB44">
        <v>129</v>
      </c>
      <c r="AC44">
        <v>0</v>
      </c>
      <c r="AD44">
        <v>0</v>
      </c>
      <c r="AE44">
        <v>0</v>
      </c>
      <c r="AF44">
        <f t="shared" si="6"/>
        <v>129</v>
      </c>
      <c r="AG44">
        <v>2700</v>
      </c>
      <c r="AH44">
        <f t="shared" si="7"/>
        <v>2829</v>
      </c>
      <c r="AI44">
        <v>17</v>
      </c>
      <c r="AJ44">
        <f t="shared" si="8"/>
        <v>6</v>
      </c>
      <c r="AK44">
        <f>IFERROR(AH44/AI44,0)</f>
        <v>166.41176470588235</v>
      </c>
      <c r="AM44">
        <v>452</v>
      </c>
      <c r="AN44">
        <v>0</v>
      </c>
      <c r="AO44">
        <v>0</v>
      </c>
      <c r="AP44">
        <f t="shared" si="9"/>
        <v>452</v>
      </c>
      <c r="AQ44">
        <v>0</v>
      </c>
      <c r="AR44">
        <f t="shared" si="10"/>
        <v>452</v>
      </c>
      <c r="AS44">
        <v>6</v>
      </c>
      <c r="AT44">
        <f t="shared" si="11"/>
        <v>6</v>
      </c>
      <c r="AU44">
        <f t="shared" si="12"/>
        <v>75.333333333333329</v>
      </c>
      <c r="AW44">
        <v>410</v>
      </c>
      <c r="AX44">
        <v>0</v>
      </c>
      <c r="AY44">
        <v>0</v>
      </c>
      <c r="AZ44">
        <f t="shared" si="13"/>
        <v>410</v>
      </c>
      <c r="BA44">
        <v>300</v>
      </c>
      <c r="BB44">
        <f t="shared" si="26"/>
        <v>710</v>
      </c>
      <c r="BC44">
        <v>7</v>
      </c>
      <c r="BD44">
        <f t="shared" si="15"/>
        <v>7</v>
      </c>
      <c r="BE44">
        <f t="shared" si="16"/>
        <v>101.42857142857143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518</v>
      </c>
      <c r="BR44">
        <v>0</v>
      </c>
      <c r="BS44">
        <v>0</v>
      </c>
      <c r="BT44">
        <f t="shared" si="21"/>
        <v>518</v>
      </c>
      <c r="BU44">
        <v>300</v>
      </c>
      <c r="BV44">
        <f t="shared" si="22"/>
        <v>818</v>
      </c>
      <c r="BW44">
        <v>6</v>
      </c>
      <c r="BX44">
        <f t="shared" si="23"/>
        <v>5</v>
      </c>
      <c r="BY44">
        <f t="shared" si="24"/>
        <v>136.33333333333334</v>
      </c>
      <c r="CA44">
        <v>0</v>
      </c>
    </row>
    <row r="45" spans="1:79" ht="17.25" customHeight="1" x14ac:dyDescent="0.3">
      <c r="A45" s="2">
        <v>44537</v>
      </c>
      <c r="B45" t="s">
        <v>110</v>
      </c>
      <c r="C45" t="s">
        <v>111</v>
      </c>
      <c r="D45" t="s">
        <v>27</v>
      </c>
      <c r="F45">
        <v>3121</v>
      </c>
      <c r="G45">
        <v>1322</v>
      </c>
      <c r="H45">
        <v>0</v>
      </c>
      <c r="I45">
        <v>-79</v>
      </c>
      <c r="J45">
        <f t="shared" si="0"/>
        <v>4364</v>
      </c>
      <c r="K45">
        <v>0</v>
      </c>
      <c r="L45">
        <f t="shared" si="1"/>
        <v>4364</v>
      </c>
      <c r="M45">
        <v>330</v>
      </c>
      <c r="N45">
        <v>1</v>
      </c>
      <c r="O45">
        <f t="shared" si="2"/>
        <v>13.224242424242425</v>
      </c>
      <c r="Q45">
        <v>1399</v>
      </c>
      <c r="R45">
        <v>795</v>
      </c>
      <c r="S45">
        <v>0</v>
      </c>
      <c r="T45">
        <v>-86</v>
      </c>
      <c r="U45">
        <f t="shared" si="3"/>
        <v>2108</v>
      </c>
      <c r="V45">
        <v>0</v>
      </c>
      <c r="W45">
        <f t="shared" si="4"/>
        <v>2108</v>
      </c>
      <c r="X45">
        <v>61</v>
      </c>
      <c r="Y45">
        <v>2</v>
      </c>
      <c r="Z45">
        <f t="shared" si="5"/>
        <v>34.557377049180324</v>
      </c>
      <c r="AB45">
        <v>11950</v>
      </c>
      <c r="AC45">
        <v>0</v>
      </c>
      <c r="AD45">
        <v>0</v>
      </c>
      <c r="AE45">
        <v>-2076</v>
      </c>
      <c r="AF45">
        <f t="shared" si="6"/>
        <v>9874</v>
      </c>
      <c r="AG45">
        <v>0</v>
      </c>
      <c r="AH45">
        <f t="shared" si="7"/>
        <v>9874</v>
      </c>
      <c r="AI45">
        <v>533</v>
      </c>
      <c r="AJ45">
        <f t="shared" si="8"/>
        <v>6</v>
      </c>
      <c r="AK45">
        <f t="shared" si="25"/>
        <v>18.525328330206378</v>
      </c>
      <c r="AM45">
        <v>3795</v>
      </c>
      <c r="AN45">
        <v>2624</v>
      </c>
      <c r="AO45">
        <v>-132</v>
      </c>
      <c r="AP45">
        <f t="shared" si="9"/>
        <v>6287</v>
      </c>
      <c r="AQ45">
        <v>0</v>
      </c>
      <c r="AR45">
        <f t="shared" si="10"/>
        <v>6287</v>
      </c>
      <c r="AS45">
        <v>161</v>
      </c>
      <c r="AT45">
        <f t="shared" si="11"/>
        <v>6</v>
      </c>
      <c r="AU45">
        <f t="shared" si="12"/>
        <v>39.049689440993788</v>
      </c>
      <c r="AW45">
        <v>3008</v>
      </c>
      <c r="AX45">
        <v>2500</v>
      </c>
      <c r="AY45">
        <v>-308</v>
      </c>
      <c r="AZ45">
        <f t="shared" si="13"/>
        <v>5200</v>
      </c>
      <c r="BA45">
        <v>0</v>
      </c>
      <c r="BB45">
        <f t="shared" si="26"/>
        <v>5200</v>
      </c>
      <c r="BC45">
        <v>203</v>
      </c>
      <c r="BD45">
        <f t="shared" si="15"/>
        <v>7</v>
      </c>
      <c r="BE45">
        <f t="shared" si="16"/>
        <v>25.615763546798028</v>
      </c>
      <c r="BG45">
        <v>4020</v>
      </c>
      <c r="BH45">
        <v>3890</v>
      </c>
      <c r="BI45">
        <v>-85</v>
      </c>
      <c r="BJ45">
        <f t="shared" si="17"/>
        <v>7825</v>
      </c>
      <c r="BK45">
        <v>0</v>
      </c>
      <c r="BL45">
        <f t="shared" si="18"/>
        <v>7825</v>
      </c>
      <c r="BM45">
        <v>227</v>
      </c>
      <c r="BN45">
        <f t="shared" si="19"/>
        <v>5</v>
      </c>
      <c r="BO45">
        <f t="shared" si="20"/>
        <v>34.471365638766521</v>
      </c>
      <c r="BQ45">
        <v>4678</v>
      </c>
      <c r="BR45">
        <v>1883</v>
      </c>
      <c r="BS45">
        <v>-68</v>
      </c>
      <c r="BT45">
        <f t="shared" si="21"/>
        <v>6493</v>
      </c>
      <c r="BU45">
        <v>3000</v>
      </c>
      <c r="BV45">
        <f t="shared" si="22"/>
        <v>9493</v>
      </c>
      <c r="BW45">
        <v>142</v>
      </c>
      <c r="BX45">
        <f t="shared" si="23"/>
        <v>5</v>
      </c>
      <c r="BY45">
        <f t="shared" si="24"/>
        <v>66.852112676056336</v>
      </c>
      <c r="CA45">
        <v>47990</v>
      </c>
    </row>
    <row r="46" spans="1:79" ht="17.25" customHeight="1" x14ac:dyDescent="0.3">
      <c r="A46" s="2">
        <v>44537</v>
      </c>
      <c r="B46" t="s">
        <v>112</v>
      </c>
      <c r="C46" t="s">
        <v>113</v>
      </c>
      <c r="D46" t="s">
        <v>27</v>
      </c>
      <c r="F46">
        <v>2277</v>
      </c>
      <c r="G46">
        <v>1291</v>
      </c>
      <c r="H46">
        <v>0</v>
      </c>
      <c r="I46">
        <v>-103</v>
      </c>
      <c r="J46">
        <f t="shared" si="0"/>
        <v>3465</v>
      </c>
      <c r="K46">
        <v>0</v>
      </c>
      <c r="L46">
        <f t="shared" si="1"/>
        <v>3465</v>
      </c>
      <c r="M46">
        <v>184</v>
      </c>
      <c r="N46">
        <v>1</v>
      </c>
      <c r="O46">
        <f t="shared" si="2"/>
        <v>18.831521739130434</v>
      </c>
      <c r="Q46">
        <v>1393</v>
      </c>
      <c r="R46">
        <v>920</v>
      </c>
      <c r="S46">
        <v>0</v>
      </c>
      <c r="T46">
        <v>-66</v>
      </c>
      <c r="U46">
        <f t="shared" si="3"/>
        <v>2247</v>
      </c>
      <c r="V46">
        <v>0</v>
      </c>
      <c r="W46">
        <f t="shared" si="4"/>
        <v>2247</v>
      </c>
      <c r="X46">
        <v>85</v>
      </c>
      <c r="Y46">
        <v>2</v>
      </c>
      <c r="Z46">
        <f t="shared" si="5"/>
        <v>26.435294117647057</v>
      </c>
      <c r="AB46">
        <v>10204</v>
      </c>
      <c r="AC46">
        <v>0</v>
      </c>
      <c r="AD46">
        <v>0</v>
      </c>
      <c r="AE46">
        <v>-1303</v>
      </c>
      <c r="AF46">
        <f t="shared" si="6"/>
        <v>8901</v>
      </c>
      <c r="AG46">
        <v>4000</v>
      </c>
      <c r="AH46">
        <f t="shared" si="7"/>
        <v>12901</v>
      </c>
      <c r="AI46">
        <v>417</v>
      </c>
      <c r="AJ46">
        <f t="shared" si="8"/>
        <v>6</v>
      </c>
      <c r="AK46">
        <f t="shared" si="25"/>
        <v>30.937649880095922</v>
      </c>
      <c r="AM46">
        <v>3639</v>
      </c>
      <c r="AN46">
        <v>2620</v>
      </c>
      <c r="AO46">
        <v>-401</v>
      </c>
      <c r="AP46">
        <f t="shared" si="9"/>
        <v>5858</v>
      </c>
      <c r="AQ46">
        <v>0</v>
      </c>
      <c r="AR46">
        <f t="shared" si="10"/>
        <v>5858</v>
      </c>
      <c r="AS46">
        <v>166</v>
      </c>
      <c r="AT46">
        <f t="shared" si="11"/>
        <v>6</v>
      </c>
      <c r="AU46">
        <f t="shared" si="12"/>
        <v>35.289156626506021</v>
      </c>
      <c r="AW46">
        <v>4003</v>
      </c>
      <c r="AX46">
        <v>2620</v>
      </c>
      <c r="AY46">
        <v>-169</v>
      </c>
      <c r="AZ46">
        <f t="shared" si="13"/>
        <v>6454</v>
      </c>
      <c r="BA46">
        <v>2000</v>
      </c>
      <c r="BB46">
        <f t="shared" si="26"/>
        <v>8454</v>
      </c>
      <c r="BC46">
        <v>161</v>
      </c>
      <c r="BD46">
        <f t="shared" si="15"/>
        <v>7</v>
      </c>
      <c r="BE46">
        <f t="shared" si="16"/>
        <v>52.509316770186338</v>
      </c>
      <c r="BG46">
        <v>1866</v>
      </c>
      <c r="BH46">
        <v>3180</v>
      </c>
      <c r="BI46">
        <v>-34</v>
      </c>
      <c r="BJ46">
        <f t="shared" si="17"/>
        <v>5012</v>
      </c>
      <c r="BK46">
        <v>0</v>
      </c>
      <c r="BL46">
        <f t="shared" si="18"/>
        <v>5012</v>
      </c>
      <c r="BM46">
        <v>93</v>
      </c>
      <c r="BN46">
        <f t="shared" si="19"/>
        <v>5</v>
      </c>
      <c r="BO46">
        <f t="shared" si="20"/>
        <v>53.892473118279568</v>
      </c>
      <c r="BQ46">
        <v>1436</v>
      </c>
      <c r="BR46">
        <v>1020</v>
      </c>
      <c r="BS46">
        <v>-40</v>
      </c>
      <c r="BT46">
        <f t="shared" si="21"/>
        <v>2416</v>
      </c>
      <c r="BU46">
        <v>1400</v>
      </c>
      <c r="BV46">
        <f t="shared" si="22"/>
        <v>3816</v>
      </c>
      <c r="BW46">
        <v>78</v>
      </c>
      <c r="BX46">
        <f t="shared" si="23"/>
        <v>5</v>
      </c>
      <c r="BY46">
        <f t="shared" si="24"/>
        <v>48.92307692307692</v>
      </c>
      <c r="CA46">
        <v>40983</v>
      </c>
    </row>
    <row r="47" spans="1:79" ht="17.25" customHeight="1" x14ac:dyDescent="0.3">
      <c r="A47" s="2">
        <v>44537</v>
      </c>
      <c r="B47" t="s">
        <v>114</v>
      </c>
      <c r="C47" t="s">
        <v>115</v>
      </c>
      <c r="D47" t="s">
        <v>27</v>
      </c>
      <c r="F47">
        <v>694</v>
      </c>
      <c r="G47">
        <v>449</v>
      </c>
      <c r="H47">
        <v>0</v>
      </c>
      <c r="I47">
        <v>0</v>
      </c>
      <c r="J47">
        <f t="shared" si="0"/>
        <v>1143</v>
      </c>
      <c r="K47">
        <v>0</v>
      </c>
      <c r="L47">
        <f t="shared" si="1"/>
        <v>1143</v>
      </c>
      <c r="M47">
        <v>57</v>
      </c>
      <c r="N47">
        <v>1</v>
      </c>
      <c r="O47">
        <f t="shared" si="2"/>
        <v>20.05263157894737</v>
      </c>
      <c r="Q47">
        <v>340</v>
      </c>
      <c r="R47">
        <v>650</v>
      </c>
      <c r="S47">
        <v>0</v>
      </c>
      <c r="T47">
        <v>0</v>
      </c>
      <c r="U47">
        <f t="shared" si="3"/>
        <v>990</v>
      </c>
      <c r="V47">
        <v>0</v>
      </c>
      <c r="W47">
        <f t="shared" si="4"/>
        <v>990</v>
      </c>
      <c r="X47">
        <v>68</v>
      </c>
      <c r="Y47">
        <v>2</v>
      </c>
      <c r="Z47">
        <f t="shared" si="5"/>
        <v>14.558823529411764</v>
      </c>
      <c r="AB47">
        <v>1529</v>
      </c>
      <c r="AC47">
        <v>0</v>
      </c>
      <c r="AD47">
        <v>0</v>
      </c>
      <c r="AE47">
        <v>0</v>
      </c>
      <c r="AF47">
        <f t="shared" si="6"/>
        <v>1529</v>
      </c>
      <c r="AG47">
        <v>0</v>
      </c>
      <c r="AH47">
        <f t="shared" si="7"/>
        <v>1529</v>
      </c>
      <c r="AI47">
        <v>26</v>
      </c>
      <c r="AJ47">
        <f t="shared" si="8"/>
        <v>6</v>
      </c>
      <c r="AK47">
        <f t="shared" si="25"/>
        <v>58.807692307692307</v>
      </c>
      <c r="AM47">
        <v>1093</v>
      </c>
      <c r="AN47">
        <v>550</v>
      </c>
      <c r="AO47">
        <v>-205</v>
      </c>
      <c r="AP47">
        <f t="shared" si="9"/>
        <v>1438</v>
      </c>
      <c r="AQ47">
        <v>0</v>
      </c>
      <c r="AR47">
        <f t="shared" si="10"/>
        <v>1438</v>
      </c>
      <c r="AS47">
        <v>20</v>
      </c>
      <c r="AT47">
        <f t="shared" si="11"/>
        <v>6</v>
      </c>
      <c r="AU47">
        <f t="shared" si="12"/>
        <v>71.900000000000006</v>
      </c>
      <c r="AW47">
        <v>298</v>
      </c>
      <c r="AX47">
        <v>470</v>
      </c>
      <c r="AY47">
        <v>-51</v>
      </c>
      <c r="AZ47">
        <f t="shared" si="13"/>
        <v>717</v>
      </c>
      <c r="BA47">
        <v>0</v>
      </c>
      <c r="BB47">
        <f t="shared" si="26"/>
        <v>717</v>
      </c>
      <c r="BC47">
        <v>14</v>
      </c>
      <c r="BD47">
        <f t="shared" si="15"/>
        <v>7</v>
      </c>
      <c r="BE47">
        <f t="shared" si="16"/>
        <v>51.214285714285715</v>
      </c>
      <c r="BG47">
        <v>468</v>
      </c>
      <c r="BH47">
        <v>1800</v>
      </c>
      <c r="BI47">
        <v>-17</v>
      </c>
      <c r="BJ47">
        <f t="shared" si="17"/>
        <v>2251</v>
      </c>
      <c r="BK47">
        <v>0</v>
      </c>
      <c r="BL47">
        <f t="shared" si="18"/>
        <v>2251</v>
      </c>
      <c r="BM47">
        <v>12</v>
      </c>
      <c r="BN47">
        <f t="shared" si="19"/>
        <v>5</v>
      </c>
      <c r="BO47">
        <f t="shared" si="20"/>
        <v>187.58333333333334</v>
      </c>
      <c r="BQ47">
        <v>783</v>
      </c>
      <c r="BR47">
        <v>373</v>
      </c>
      <c r="BS47">
        <v>-15</v>
      </c>
      <c r="BT47">
        <f t="shared" si="21"/>
        <v>1141</v>
      </c>
      <c r="BU47">
        <v>0</v>
      </c>
      <c r="BV47">
        <f t="shared" si="22"/>
        <v>1141</v>
      </c>
      <c r="BW47">
        <v>11</v>
      </c>
      <c r="BX47">
        <f t="shared" si="23"/>
        <v>5</v>
      </c>
      <c r="BY47">
        <f t="shared" si="24"/>
        <v>103.72727272727273</v>
      </c>
      <c r="CA47">
        <v>196</v>
      </c>
    </row>
    <row r="48" spans="1:79" ht="17.25" customHeight="1" x14ac:dyDescent="0.3">
      <c r="A48" s="2">
        <v>44537</v>
      </c>
      <c r="B48" t="s">
        <v>116</v>
      </c>
      <c r="C48" t="s">
        <v>117</v>
      </c>
      <c r="D48" t="s">
        <v>27</v>
      </c>
      <c r="F48">
        <v>67</v>
      </c>
      <c r="G48">
        <v>0</v>
      </c>
      <c r="H48">
        <v>0</v>
      </c>
      <c r="I48">
        <v>-53</v>
      </c>
      <c r="J48">
        <f t="shared" si="0"/>
        <v>14</v>
      </c>
      <c r="K48">
        <v>300</v>
      </c>
      <c r="L48">
        <f t="shared" si="1"/>
        <v>314</v>
      </c>
      <c r="M48">
        <v>222</v>
      </c>
      <c r="N48">
        <v>1</v>
      </c>
      <c r="O48">
        <f t="shared" si="2"/>
        <v>1.4144144144144144</v>
      </c>
      <c r="Q48">
        <v>884</v>
      </c>
      <c r="R48">
        <v>0</v>
      </c>
      <c r="S48">
        <v>0</v>
      </c>
      <c r="T48">
        <v>0</v>
      </c>
      <c r="U48">
        <f t="shared" si="3"/>
        <v>884</v>
      </c>
      <c r="V48">
        <v>0</v>
      </c>
      <c r="W48">
        <f t="shared" si="4"/>
        <v>884</v>
      </c>
      <c r="X48">
        <v>53</v>
      </c>
      <c r="Y48">
        <v>2</v>
      </c>
      <c r="Z48">
        <f t="shared" si="5"/>
        <v>16.679245283018869</v>
      </c>
      <c r="AB48">
        <v>3935</v>
      </c>
      <c r="AC48">
        <v>0</v>
      </c>
      <c r="AD48">
        <v>0</v>
      </c>
      <c r="AE48">
        <v>-1139</v>
      </c>
      <c r="AF48">
        <f t="shared" si="6"/>
        <v>2796</v>
      </c>
      <c r="AG48">
        <v>15030</v>
      </c>
      <c r="AH48">
        <f t="shared" si="7"/>
        <v>17826</v>
      </c>
      <c r="AI48">
        <v>1523</v>
      </c>
      <c r="AJ48">
        <f t="shared" si="8"/>
        <v>6</v>
      </c>
      <c r="AK48">
        <f t="shared" si="25"/>
        <v>11.704530531845043</v>
      </c>
      <c r="AM48">
        <v>9784</v>
      </c>
      <c r="AN48">
        <v>2280</v>
      </c>
      <c r="AO48">
        <v>-174</v>
      </c>
      <c r="AP48">
        <f t="shared" si="9"/>
        <v>11890</v>
      </c>
      <c r="AQ48">
        <v>0</v>
      </c>
      <c r="AR48">
        <f t="shared" si="10"/>
        <v>11890</v>
      </c>
      <c r="AS48">
        <v>266</v>
      </c>
      <c r="AT48">
        <f t="shared" si="11"/>
        <v>6</v>
      </c>
      <c r="AU48">
        <f t="shared" si="12"/>
        <v>44.699248120300751</v>
      </c>
      <c r="AW48">
        <v>1937</v>
      </c>
      <c r="AX48">
        <v>0</v>
      </c>
      <c r="AY48">
        <v>-225</v>
      </c>
      <c r="AZ48">
        <f t="shared" si="13"/>
        <v>1712</v>
      </c>
      <c r="BA48">
        <v>3000</v>
      </c>
      <c r="BB48">
        <f t="shared" si="26"/>
        <v>4712</v>
      </c>
      <c r="BC48">
        <v>205</v>
      </c>
      <c r="BD48">
        <f t="shared" si="15"/>
        <v>7</v>
      </c>
      <c r="BE48">
        <f t="shared" si="16"/>
        <v>22.985365853658536</v>
      </c>
      <c r="BG48">
        <v>6227</v>
      </c>
      <c r="BH48">
        <v>0</v>
      </c>
      <c r="BI48">
        <v>-227</v>
      </c>
      <c r="BJ48">
        <f t="shared" si="17"/>
        <v>6000</v>
      </c>
      <c r="BK48">
        <v>0</v>
      </c>
      <c r="BL48">
        <f t="shared" si="18"/>
        <v>6000</v>
      </c>
      <c r="BM48">
        <v>92</v>
      </c>
      <c r="BN48">
        <f t="shared" si="19"/>
        <v>5</v>
      </c>
      <c r="BO48">
        <f t="shared" si="20"/>
        <v>65.217391304347828</v>
      </c>
      <c r="BQ48">
        <v>86</v>
      </c>
      <c r="BR48">
        <v>1216</v>
      </c>
      <c r="BS48">
        <v>-85</v>
      </c>
      <c r="BT48">
        <f t="shared" si="21"/>
        <v>1217</v>
      </c>
      <c r="BU48">
        <v>0</v>
      </c>
      <c r="BV48">
        <f t="shared" si="22"/>
        <v>1217</v>
      </c>
      <c r="BW48">
        <v>143</v>
      </c>
      <c r="BX48">
        <f t="shared" si="23"/>
        <v>5</v>
      </c>
      <c r="BY48">
        <f t="shared" si="24"/>
        <v>8.51048951048951</v>
      </c>
      <c r="CA48">
        <v>0</v>
      </c>
    </row>
    <row r="49" spans="1:79" ht="17.25" customHeight="1" x14ac:dyDescent="0.3">
      <c r="A49" s="2">
        <v>44537</v>
      </c>
      <c r="B49" t="s">
        <v>118</v>
      </c>
      <c r="C49" t="s">
        <v>119</v>
      </c>
      <c r="D49" t="s">
        <v>27</v>
      </c>
      <c r="F49">
        <v>270</v>
      </c>
      <c r="G49">
        <v>0</v>
      </c>
      <c r="H49">
        <v>0</v>
      </c>
      <c r="I49">
        <v>-5</v>
      </c>
      <c r="J49">
        <f t="shared" si="0"/>
        <v>265</v>
      </c>
      <c r="K49">
        <v>0</v>
      </c>
      <c r="L49">
        <f t="shared" si="1"/>
        <v>265</v>
      </c>
      <c r="M49">
        <v>15</v>
      </c>
      <c r="N49">
        <v>1</v>
      </c>
      <c r="O49">
        <f t="shared" si="2"/>
        <v>17.666666666666668</v>
      </c>
      <c r="Q49">
        <v>7</v>
      </c>
      <c r="R49">
        <v>0</v>
      </c>
      <c r="S49">
        <v>0</v>
      </c>
      <c r="T49">
        <v>-5</v>
      </c>
      <c r="U49">
        <f t="shared" si="3"/>
        <v>2</v>
      </c>
      <c r="V49">
        <v>0</v>
      </c>
      <c r="W49">
        <f t="shared" si="4"/>
        <v>2</v>
      </c>
      <c r="X49">
        <v>5</v>
      </c>
      <c r="Y49">
        <v>2</v>
      </c>
      <c r="Z49">
        <f t="shared" si="5"/>
        <v>0.4</v>
      </c>
      <c r="AB49">
        <v>260</v>
      </c>
      <c r="AC49">
        <v>0</v>
      </c>
      <c r="AD49">
        <v>0</v>
      </c>
      <c r="AE49">
        <v>0</v>
      </c>
      <c r="AF49">
        <f t="shared" si="6"/>
        <v>260</v>
      </c>
      <c r="AG49">
        <v>960</v>
      </c>
      <c r="AH49">
        <f t="shared" si="7"/>
        <v>1220</v>
      </c>
      <c r="AI49">
        <v>23</v>
      </c>
      <c r="AJ49">
        <f t="shared" si="8"/>
        <v>6</v>
      </c>
      <c r="AK49">
        <f t="shared" si="25"/>
        <v>53.043478260869563</v>
      </c>
      <c r="AM49">
        <v>258</v>
      </c>
      <c r="AN49">
        <v>0</v>
      </c>
      <c r="AO49">
        <v>-11</v>
      </c>
      <c r="AP49">
        <f t="shared" si="9"/>
        <v>247</v>
      </c>
      <c r="AQ49">
        <v>0</v>
      </c>
      <c r="AR49">
        <f t="shared" si="10"/>
        <v>247</v>
      </c>
      <c r="AS49">
        <v>22</v>
      </c>
      <c r="AT49">
        <f t="shared" si="11"/>
        <v>6</v>
      </c>
      <c r="AU49">
        <f t="shared" si="12"/>
        <v>11.227272727272727</v>
      </c>
      <c r="AW49">
        <v>49</v>
      </c>
      <c r="AX49">
        <v>0</v>
      </c>
      <c r="AY49">
        <v>0</v>
      </c>
      <c r="AZ49">
        <f t="shared" si="13"/>
        <v>49</v>
      </c>
      <c r="BA49">
        <v>0</v>
      </c>
      <c r="BB49">
        <f t="shared" si="26"/>
        <v>49</v>
      </c>
      <c r="BC49">
        <v>35</v>
      </c>
      <c r="BD49">
        <f t="shared" si="15"/>
        <v>7</v>
      </c>
      <c r="BE49">
        <f t="shared" si="16"/>
        <v>1.4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1191</v>
      </c>
      <c r="BR49">
        <v>0</v>
      </c>
      <c r="BS49">
        <v>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1:79" ht="17.25" customHeight="1" x14ac:dyDescent="0.3">
      <c r="A50" s="2">
        <v>44537</v>
      </c>
      <c r="B50" t="s">
        <v>120</v>
      </c>
      <c r="C50" t="s">
        <v>121</v>
      </c>
      <c r="D50" t="s">
        <v>27</v>
      </c>
      <c r="F50">
        <v>566</v>
      </c>
      <c r="G50">
        <v>0</v>
      </c>
      <c r="H50">
        <v>0</v>
      </c>
      <c r="I50">
        <v>-120</v>
      </c>
      <c r="J50">
        <f t="shared" si="0"/>
        <v>446</v>
      </c>
      <c r="K50">
        <v>0</v>
      </c>
      <c r="L50">
        <f t="shared" si="1"/>
        <v>446</v>
      </c>
      <c r="M50">
        <v>64</v>
      </c>
      <c r="N50">
        <v>1</v>
      </c>
      <c r="O50">
        <f t="shared" si="2"/>
        <v>6.96875</v>
      </c>
      <c r="Q50">
        <v>409</v>
      </c>
      <c r="R50">
        <v>0</v>
      </c>
      <c r="S50">
        <v>0</v>
      </c>
      <c r="T50">
        <v>0</v>
      </c>
      <c r="U50">
        <f t="shared" si="3"/>
        <v>409</v>
      </c>
      <c r="V50">
        <v>0</v>
      </c>
      <c r="W50">
        <f t="shared" si="4"/>
        <v>409</v>
      </c>
      <c r="X50">
        <v>9</v>
      </c>
      <c r="Y50">
        <v>2</v>
      </c>
      <c r="Z50">
        <f t="shared" si="5"/>
        <v>45.444444444444443</v>
      </c>
      <c r="AB50">
        <v>2989</v>
      </c>
      <c r="AC50">
        <v>0</v>
      </c>
      <c r="AD50">
        <v>0</v>
      </c>
      <c r="AE50">
        <v>-35</v>
      </c>
      <c r="AF50">
        <f t="shared" si="6"/>
        <v>2954</v>
      </c>
      <c r="AG50">
        <v>0</v>
      </c>
      <c r="AH50">
        <f t="shared" si="7"/>
        <v>2954</v>
      </c>
      <c r="AI50">
        <v>66</v>
      </c>
      <c r="AJ50">
        <f t="shared" si="8"/>
        <v>6</v>
      </c>
      <c r="AK50">
        <f t="shared" si="25"/>
        <v>44.757575757575758</v>
      </c>
      <c r="AM50">
        <v>2237</v>
      </c>
      <c r="AN50">
        <v>430</v>
      </c>
      <c r="AO50">
        <v>-38</v>
      </c>
      <c r="AP50">
        <f t="shared" si="9"/>
        <v>2629</v>
      </c>
      <c r="AQ50">
        <v>0</v>
      </c>
      <c r="AR50">
        <f t="shared" si="10"/>
        <v>2629</v>
      </c>
      <c r="AS50">
        <v>53</v>
      </c>
      <c r="AT50">
        <f t="shared" si="11"/>
        <v>6</v>
      </c>
      <c r="AU50">
        <f t="shared" si="12"/>
        <v>49.60377358490566</v>
      </c>
      <c r="AW50">
        <v>875</v>
      </c>
      <c r="AX50">
        <v>0</v>
      </c>
      <c r="AY50">
        <v>-12</v>
      </c>
      <c r="AZ50">
        <f t="shared" si="13"/>
        <v>863</v>
      </c>
      <c r="BA50">
        <v>0</v>
      </c>
      <c r="BB50">
        <f t="shared" si="26"/>
        <v>863</v>
      </c>
      <c r="BC50">
        <v>44</v>
      </c>
      <c r="BD50">
        <f t="shared" si="15"/>
        <v>7</v>
      </c>
      <c r="BE50">
        <f t="shared" si="16"/>
        <v>19.613636363636363</v>
      </c>
      <c r="BG50">
        <v>1251</v>
      </c>
      <c r="BH50">
        <v>0</v>
      </c>
      <c r="BI50">
        <v>-30</v>
      </c>
      <c r="BJ50">
        <f t="shared" si="17"/>
        <v>1221</v>
      </c>
      <c r="BK50">
        <v>0</v>
      </c>
      <c r="BL50">
        <f t="shared" si="18"/>
        <v>1221</v>
      </c>
      <c r="BM50">
        <v>29</v>
      </c>
      <c r="BN50">
        <f t="shared" si="19"/>
        <v>5</v>
      </c>
      <c r="BO50">
        <f t="shared" si="20"/>
        <v>42.103448275862071</v>
      </c>
      <c r="BQ50">
        <v>1515</v>
      </c>
      <c r="BR50">
        <v>0</v>
      </c>
      <c r="BS50">
        <v>0</v>
      </c>
      <c r="BT50">
        <f t="shared" si="21"/>
        <v>1515</v>
      </c>
      <c r="BU50">
        <v>400</v>
      </c>
      <c r="BV50">
        <f t="shared" si="22"/>
        <v>1915</v>
      </c>
      <c r="BW50">
        <v>23</v>
      </c>
      <c r="BX50">
        <f t="shared" si="23"/>
        <v>5</v>
      </c>
      <c r="BY50">
        <f t="shared" si="24"/>
        <v>83.260869565217391</v>
      </c>
      <c r="CA50">
        <v>8800</v>
      </c>
    </row>
    <row r="51" spans="1:79" ht="17.25" customHeight="1" x14ac:dyDescent="0.3">
      <c r="A51" s="2">
        <v>44537</v>
      </c>
      <c r="B51" t="s">
        <v>122</v>
      </c>
      <c r="C51" t="s">
        <v>123</v>
      </c>
      <c r="D51" t="s">
        <v>27</v>
      </c>
      <c r="F51">
        <v>787</v>
      </c>
      <c r="G51">
        <v>0</v>
      </c>
      <c r="H51">
        <v>0</v>
      </c>
      <c r="I51">
        <v>0</v>
      </c>
      <c r="J51">
        <f t="shared" si="0"/>
        <v>787</v>
      </c>
      <c r="K51">
        <v>0</v>
      </c>
      <c r="L51">
        <f t="shared" si="1"/>
        <v>787</v>
      </c>
      <c r="M51">
        <v>42</v>
      </c>
      <c r="N51">
        <v>1</v>
      </c>
      <c r="O51">
        <f t="shared" si="2"/>
        <v>18.738095238095237</v>
      </c>
      <c r="Q51">
        <v>359</v>
      </c>
      <c r="R51">
        <v>0</v>
      </c>
      <c r="S51">
        <v>0</v>
      </c>
      <c r="T51">
        <v>0</v>
      </c>
      <c r="U51">
        <f t="shared" si="3"/>
        <v>359</v>
      </c>
      <c r="V51">
        <v>0</v>
      </c>
      <c r="W51">
        <f t="shared" si="4"/>
        <v>359</v>
      </c>
      <c r="X51">
        <v>6</v>
      </c>
      <c r="Y51">
        <v>2</v>
      </c>
      <c r="Z51">
        <f t="shared" si="5"/>
        <v>59.833333333333336</v>
      </c>
      <c r="AB51">
        <v>5607</v>
      </c>
      <c r="AC51">
        <v>0</v>
      </c>
      <c r="AD51">
        <v>0</v>
      </c>
      <c r="AE51">
        <v>-66</v>
      </c>
      <c r="AF51">
        <f t="shared" si="6"/>
        <v>5541</v>
      </c>
      <c r="AG51">
        <v>0</v>
      </c>
      <c r="AH51">
        <f t="shared" si="7"/>
        <v>5541</v>
      </c>
      <c r="AI51">
        <v>101</v>
      </c>
      <c r="AJ51">
        <f t="shared" si="8"/>
        <v>6</v>
      </c>
      <c r="AK51">
        <f t="shared" si="25"/>
        <v>54.861386138613859</v>
      </c>
      <c r="AM51">
        <v>1698</v>
      </c>
      <c r="AN51">
        <v>0</v>
      </c>
      <c r="AO51">
        <v>-73</v>
      </c>
      <c r="AP51">
        <f t="shared" si="9"/>
        <v>1625</v>
      </c>
      <c r="AQ51">
        <v>0</v>
      </c>
      <c r="AR51">
        <f t="shared" si="10"/>
        <v>1625</v>
      </c>
      <c r="AS51">
        <v>37</v>
      </c>
      <c r="AT51">
        <f t="shared" si="11"/>
        <v>6</v>
      </c>
      <c r="AU51">
        <f t="shared" si="12"/>
        <v>43.918918918918919</v>
      </c>
      <c r="AW51">
        <v>2113</v>
      </c>
      <c r="AX51">
        <v>0</v>
      </c>
      <c r="AY51">
        <v>0</v>
      </c>
      <c r="AZ51">
        <f t="shared" si="13"/>
        <v>2113</v>
      </c>
      <c r="BA51">
        <v>0</v>
      </c>
      <c r="BB51">
        <f t="shared" si="26"/>
        <v>2113</v>
      </c>
      <c r="BC51">
        <v>66</v>
      </c>
      <c r="BD51">
        <f t="shared" si="15"/>
        <v>7</v>
      </c>
      <c r="BE51">
        <f t="shared" si="16"/>
        <v>32.015151515151516</v>
      </c>
      <c r="BG51">
        <v>1359</v>
      </c>
      <c r="BH51">
        <v>0</v>
      </c>
      <c r="BI51">
        <v>0</v>
      </c>
      <c r="BJ51">
        <f t="shared" si="17"/>
        <v>1359</v>
      </c>
      <c r="BK51">
        <v>0</v>
      </c>
      <c r="BL51">
        <f t="shared" si="18"/>
        <v>1359</v>
      </c>
      <c r="BM51">
        <v>30</v>
      </c>
      <c r="BN51">
        <f t="shared" si="19"/>
        <v>5</v>
      </c>
      <c r="BO51">
        <f t="shared" si="20"/>
        <v>45.3</v>
      </c>
      <c r="BQ51">
        <v>434</v>
      </c>
      <c r="BR51">
        <v>0</v>
      </c>
      <c r="BS51">
        <v>-17</v>
      </c>
      <c r="BT51">
        <f t="shared" si="21"/>
        <v>417</v>
      </c>
      <c r="BU51">
        <v>2000</v>
      </c>
      <c r="BV51">
        <f t="shared" si="22"/>
        <v>2417</v>
      </c>
      <c r="BW51">
        <v>33</v>
      </c>
      <c r="BX51">
        <f t="shared" si="23"/>
        <v>5</v>
      </c>
      <c r="BY51">
        <f t="shared" si="24"/>
        <v>73.242424242424249</v>
      </c>
      <c r="CA51">
        <v>15445</v>
      </c>
    </row>
    <row r="52" spans="1:79" ht="17.25" customHeight="1" x14ac:dyDescent="0.3">
      <c r="A52" s="2">
        <v>44537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44537</v>
      </c>
      <c r="B53" t="s">
        <v>126</v>
      </c>
      <c r="C53" t="s">
        <v>127</v>
      </c>
      <c r="D53" t="s">
        <v>27</v>
      </c>
      <c r="F53">
        <v>1343</v>
      </c>
      <c r="G53">
        <v>948</v>
      </c>
      <c r="H53">
        <v>0</v>
      </c>
      <c r="I53">
        <v>-530</v>
      </c>
      <c r="J53">
        <f t="shared" si="0"/>
        <v>1761</v>
      </c>
      <c r="K53">
        <v>0</v>
      </c>
      <c r="L53">
        <f t="shared" si="1"/>
        <v>1761</v>
      </c>
      <c r="M53">
        <v>111</v>
      </c>
      <c r="N53">
        <v>1</v>
      </c>
      <c r="O53">
        <f t="shared" si="2"/>
        <v>15.864864864864865</v>
      </c>
      <c r="Q53">
        <v>757</v>
      </c>
      <c r="R53">
        <v>820</v>
      </c>
      <c r="S53">
        <v>0</v>
      </c>
      <c r="T53">
        <v>0</v>
      </c>
      <c r="U53">
        <f t="shared" si="3"/>
        <v>1577</v>
      </c>
      <c r="V53">
        <v>0</v>
      </c>
      <c r="W53">
        <f t="shared" si="4"/>
        <v>1577</v>
      </c>
      <c r="X53">
        <v>20</v>
      </c>
      <c r="Y53">
        <v>2</v>
      </c>
      <c r="Z53">
        <f t="shared" si="5"/>
        <v>78.849999999999994</v>
      </c>
      <c r="AB53">
        <v>2679</v>
      </c>
      <c r="AC53">
        <v>0</v>
      </c>
      <c r="AD53">
        <v>0</v>
      </c>
      <c r="AE53">
        <v>-47</v>
      </c>
      <c r="AF53">
        <f t="shared" si="6"/>
        <v>2632</v>
      </c>
      <c r="AG53">
        <v>0</v>
      </c>
      <c r="AH53">
        <f t="shared" si="7"/>
        <v>2632</v>
      </c>
      <c r="AI53">
        <v>30</v>
      </c>
      <c r="AJ53">
        <f t="shared" si="8"/>
        <v>6</v>
      </c>
      <c r="AK53">
        <f t="shared" si="25"/>
        <v>87.733333333333334</v>
      </c>
      <c r="AM53">
        <v>2444</v>
      </c>
      <c r="AN53">
        <v>520</v>
      </c>
      <c r="AO53">
        <v>-100</v>
      </c>
      <c r="AP53">
        <f t="shared" si="9"/>
        <v>2864</v>
      </c>
      <c r="AQ53">
        <v>0</v>
      </c>
      <c r="AR53">
        <f t="shared" si="10"/>
        <v>2864</v>
      </c>
      <c r="AS53">
        <v>20</v>
      </c>
      <c r="AT53">
        <f t="shared" si="11"/>
        <v>6</v>
      </c>
      <c r="AU53">
        <f t="shared" si="12"/>
        <v>143.19999999999999</v>
      </c>
      <c r="AW53">
        <v>327</v>
      </c>
      <c r="AX53">
        <v>278</v>
      </c>
      <c r="AY53">
        <v>-3</v>
      </c>
      <c r="AZ53">
        <f t="shared" si="13"/>
        <v>602</v>
      </c>
      <c r="BA53">
        <v>400</v>
      </c>
      <c r="BB53">
        <f t="shared" si="26"/>
        <v>1002</v>
      </c>
      <c r="BC53">
        <v>21</v>
      </c>
      <c r="BD53">
        <f t="shared" si="15"/>
        <v>7</v>
      </c>
      <c r="BE53">
        <f t="shared" si="16"/>
        <v>47.714285714285715</v>
      </c>
      <c r="BG53">
        <v>182</v>
      </c>
      <c r="BH53">
        <v>660</v>
      </c>
      <c r="BI53">
        <v>0</v>
      </c>
      <c r="BJ53">
        <f t="shared" si="17"/>
        <v>842</v>
      </c>
      <c r="BK53">
        <v>0</v>
      </c>
      <c r="BL53">
        <f t="shared" si="18"/>
        <v>842</v>
      </c>
      <c r="BM53">
        <v>11</v>
      </c>
      <c r="BN53">
        <f t="shared" si="19"/>
        <v>5</v>
      </c>
      <c r="BO53">
        <f t="shared" si="20"/>
        <v>76.545454545454547</v>
      </c>
      <c r="BQ53">
        <v>1099</v>
      </c>
      <c r="BR53">
        <v>600</v>
      </c>
      <c r="BS53">
        <v>0</v>
      </c>
      <c r="BT53">
        <f t="shared" si="21"/>
        <v>1699</v>
      </c>
      <c r="BU53">
        <v>800</v>
      </c>
      <c r="BV53">
        <f t="shared" si="22"/>
        <v>2499</v>
      </c>
      <c r="BW53">
        <v>37</v>
      </c>
      <c r="BX53">
        <f t="shared" si="23"/>
        <v>5</v>
      </c>
      <c r="BY53">
        <f t="shared" si="24"/>
        <v>67.540540540540547</v>
      </c>
      <c r="CA53">
        <v>10396</v>
      </c>
    </row>
    <row r="54" spans="1:79" ht="17.25" customHeight="1" x14ac:dyDescent="0.3">
      <c r="A54" s="2">
        <v>44537</v>
      </c>
      <c r="B54" t="s">
        <v>128</v>
      </c>
      <c r="C54" t="s">
        <v>129</v>
      </c>
      <c r="D54" t="s">
        <v>27</v>
      </c>
      <c r="F54">
        <v>25</v>
      </c>
      <c r="G54">
        <v>0</v>
      </c>
      <c r="H54">
        <v>0</v>
      </c>
      <c r="I54">
        <v>0</v>
      </c>
      <c r="J54">
        <f t="shared" si="0"/>
        <v>25</v>
      </c>
      <c r="K54">
        <v>0</v>
      </c>
      <c r="L54">
        <f t="shared" si="1"/>
        <v>25</v>
      </c>
      <c r="M54">
        <v>2</v>
      </c>
      <c r="N54">
        <v>1</v>
      </c>
      <c r="O54">
        <f t="shared" si="2"/>
        <v>12.5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0</v>
      </c>
      <c r="AC54">
        <v>0</v>
      </c>
      <c r="AD54">
        <v>0</v>
      </c>
      <c r="AE54">
        <v>0</v>
      </c>
      <c r="AF54">
        <f t="shared" si="6"/>
        <v>0</v>
      </c>
      <c r="AG54">
        <v>450</v>
      </c>
      <c r="AH54">
        <f t="shared" si="7"/>
        <v>450</v>
      </c>
      <c r="AI54">
        <v>17</v>
      </c>
      <c r="AJ54">
        <f t="shared" si="8"/>
        <v>6</v>
      </c>
      <c r="AK54">
        <f t="shared" si="25"/>
        <v>26.470588235294116</v>
      </c>
      <c r="AM54">
        <v>115</v>
      </c>
      <c r="AN54">
        <v>120</v>
      </c>
      <c r="AO54">
        <v>-27</v>
      </c>
      <c r="AP54">
        <f t="shared" si="9"/>
        <v>208</v>
      </c>
      <c r="AQ54">
        <v>0</v>
      </c>
      <c r="AR54">
        <f t="shared" si="10"/>
        <v>208</v>
      </c>
      <c r="AS54">
        <v>10</v>
      </c>
      <c r="AT54">
        <f t="shared" si="11"/>
        <v>6</v>
      </c>
      <c r="AU54">
        <f t="shared" si="12"/>
        <v>20.8</v>
      </c>
      <c r="AW54">
        <v>129</v>
      </c>
      <c r="AX54">
        <v>0</v>
      </c>
      <c r="AY54">
        <v>-7</v>
      </c>
      <c r="AZ54">
        <f t="shared" si="13"/>
        <v>122</v>
      </c>
      <c r="BA54">
        <v>0</v>
      </c>
      <c r="BB54">
        <f t="shared" si="26"/>
        <v>122</v>
      </c>
      <c r="BC54">
        <v>5</v>
      </c>
      <c r="BD54">
        <f t="shared" si="15"/>
        <v>7</v>
      </c>
      <c r="BE54">
        <f t="shared" si="16"/>
        <v>24.4</v>
      </c>
      <c r="BG54">
        <v>87</v>
      </c>
      <c r="BH54">
        <v>10</v>
      </c>
      <c r="BI54">
        <v>0</v>
      </c>
      <c r="BJ54">
        <f t="shared" si="17"/>
        <v>97</v>
      </c>
      <c r="BK54">
        <v>0</v>
      </c>
      <c r="BL54">
        <f t="shared" si="18"/>
        <v>97</v>
      </c>
      <c r="BM54">
        <v>6</v>
      </c>
      <c r="BN54">
        <f t="shared" si="19"/>
        <v>5</v>
      </c>
      <c r="BO54">
        <f t="shared" si="20"/>
        <v>16.166666666666668</v>
      </c>
      <c r="BQ54">
        <v>32</v>
      </c>
      <c r="BR54">
        <v>30</v>
      </c>
      <c r="BS54">
        <v>0</v>
      </c>
      <c r="BT54">
        <f t="shared" si="21"/>
        <v>62</v>
      </c>
      <c r="BU54">
        <v>90</v>
      </c>
      <c r="BV54">
        <f t="shared" si="22"/>
        <v>152</v>
      </c>
      <c r="BW54">
        <v>7</v>
      </c>
      <c r="BX54">
        <f t="shared" si="23"/>
        <v>5</v>
      </c>
      <c r="BY54">
        <f t="shared" si="24"/>
        <v>21.714285714285715</v>
      </c>
      <c r="CA54">
        <v>636</v>
      </c>
    </row>
    <row r="55" spans="1:79" ht="17.25" customHeight="1" x14ac:dyDescent="0.3">
      <c r="A55" s="2">
        <v>44537</v>
      </c>
      <c r="B55" t="s">
        <v>130</v>
      </c>
      <c r="C55" t="s">
        <v>131</v>
      </c>
      <c r="D55" t="s">
        <v>27</v>
      </c>
      <c r="F55">
        <v>450</v>
      </c>
      <c r="G55">
        <v>0</v>
      </c>
      <c r="H55">
        <v>0</v>
      </c>
      <c r="I55">
        <v>0</v>
      </c>
      <c r="J55">
        <f t="shared" si="0"/>
        <v>450</v>
      </c>
      <c r="K55">
        <v>0</v>
      </c>
      <c r="L55">
        <f t="shared" si="1"/>
        <v>450</v>
      </c>
      <c r="M55">
        <v>27</v>
      </c>
      <c r="N55">
        <v>1</v>
      </c>
      <c r="O55">
        <f t="shared" si="2"/>
        <v>16.666666666666668</v>
      </c>
      <c r="Q55">
        <v>434</v>
      </c>
      <c r="R55">
        <v>0</v>
      </c>
      <c r="S55">
        <v>0</v>
      </c>
      <c r="T55">
        <v>-5</v>
      </c>
      <c r="U55">
        <f t="shared" si="3"/>
        <v>429</v>
      </c>
      <c r="V55">
        <v>0</v>
      </c>
      <c r="W55">
        <f t="shared" si="4"/>
        <v>429</v>
      </c>
      <c r="X55">
        <v>17</v>
      </c>
      <c r="Y55">
        <v>2</v>
      </c>
      <c r="Z55">
        <f t="shared" si="5"/>
        <v>25.235294117647058</v>
      </c>
      <c r="AB55">
        <v>1584</v>
      </c>
      <c r="AC55">
        <v>0</v>
      </c>
      <c r="AD55">
        <v>0</v>
      </c>
      <c r="AE55">
        <v>-40</v>
      </c>
      <c r="AF55">
        <f t="shared" si="6"/>
        <v>1544</v>
      </c>
      <c r="AG55">
        <v>1800</v>
      </c>
      <c r="AH55">
        <f t="shared" si="7"/>
        <v>3344</v>
      </c>
      <c r="AI55">
        <v>83</v>
      </c>
      <c r="AJ55">
        <f t="shared" si="8"/>
        <v>6</v>
      </c>
      <c r="AK55">
        <f t="shared" si="25"/>
        <v>40.289156626506021</v>
      </c>
      <c r="AM55">
        <v>970</v>
      </c>
      <c r="AN55">
        <v>80</v>
      </c>
      <c r="AO55">
        <v>-5</v>
      </c>
      <c r="AP55">
        <f t="shared" si="9"/>
        <v>1045</v>
      </c>
      <c r="AQ55">
        <v>0</v>
      </c>
      <c r="AR55">
        <f t="shared" si="10"/>
        <v>1045</v>
      </c>
      <c r="AS55">
        <v>33</v>
      </c>
      <c r="AT55">
        <f t="shared" si="11"/>
        <v>6</v>
      </c>
      <c r="AU55">
        <f t="shared" si="12"/>
        <v>31.666666666666668</v>
      </c>
      <c r="AW55">
        <v>467</v>
      </c>
      <c r="AX55">
        <v>0</v>
      </c>
      <c r="AY55">
        <v>-17</v>
      </c>
      <c r="AZ55">
        <f t="shared" si="13"/>
        <v>450</v>
      </c>
      <c r="BA55">
        <v>180</v>
      </c>
      <c r="BB55">
        <f t="shared" si="26"/>
        <v>630</v>
      </c>
      <c r="BC55">
        <v>20</v>
      </c>
      <c r="BD55">
        <f t="shared" si="15"/>
        <v>7</v>
      </c>
      <c r="BE55">
        <f t="shared" si="16"/>
        <v>31.5</v>
      </c>
      <c r="BG55">
        <v>541</v>
      </c>
      <c r="BH55">
        <v>0</v>
      </c>
      <c r="BI55">
        <v>0</v>
      </c>
      <c r="BJ55">
        <f t="shared" si="17"/>
        <v>541</v>
      </c>
      <c r="BK55">
        <v>358</v>
      </c>
      <c r="BL55">
        <f t="shared" si="18"/>
        <v>899</v>
      </c>
      <c r="BM55">
        <v>17</v>
      </c>
      <c r="BN55">
        <f t="shared" si="19"/>
        <v>5</v>
      </c>
      <c r="BO55">
        <f t="shared" si="20"/>
        <v>52.882352941176471</v>
      </c>
      <c r="BQ55">
        <v>900</v>
      </c>
      <c r="BR55">
        <v>0</v>
      </c>
      <c r="BS55">
        <v>0</v>
      </c>
      <c r="BT55">
        <f t="shared" si="21"/>
        <v>900</v>
      </c>
      <c r="BU55">
        <v>900</v>
      </c>
      <c r="BV55">
        <f t="shared" si="22"/>
        <v>1800</v>
      </c>
      <c r="BW55">
        <v>46</v>
      </c>
      <c r="BX55">
        <f t="shared" si="23"/>
        <v>5</v>
      </c>
      <c r="BY55">
        <f t="shared" si="24"/>
        <v>39.130434782608695</v>
      </c>
      <c r="CA55">
        <v>15453</v>
      </c>
    </row>
    <row r="56" spans="1:79" ht="17.25" customHeight="1" x14ac:dyDescent="0.3">
      <c r="A56" s="2">
        <v>44537</v>
      </c>
      <c r="B56" t="s">
        <v>132</v>
      </c>
      <c r="C56" t="s">
        <v>133</v>
      </c>
      <c r="D56" t="s">
        <v>27</v>
      </c>
      <c r="F56">
        <v>919</v>
      </c>
      <c r="G56">
        <v>159</v>
      </c>
      <c r="H56">
        <v>0</v>
      </c>
      <c r="I56">
        <v>-15</v>
      </c>
      <c r="J56">
        <f t="shared" si="0"/>
        <v>1063</v>
      </c>
      <c r="K56">
        <v>0</v>
      </c>
      <c r="L56">
        <f t="shared" si="1"/>
        <v>1063</v>
      </c>
      <c r="M56">
        <v>144</v>
      </c>
      <c r="N56">
        <v>1</v>
      </c>
      <c r="O56">
        <f t="shared" si="2"/>
        <v>7.3819444444444446</v>
      </c>
      <c r="Q56">
        <v>174</v>
      </c>
      <c r="R56">
        <v>2680</v>
      </c>
      <c r="S56">
        <v>0</v>
      </c>
      <c r="T56">
        <v>-5</v>
      </c>
      <c r="U56">
        <f t="shared" si="3"/>
        <v>2849</v>
      </c>
      <c r="V56">
        <v>0</v>
      </c>
      <c r="W56">
        <f t="shared" si="4"/>
        <v>2849</v>
      </c>
      <c r="X56">
        <v>86</v>
      </c>
      <c r="Y56">
        <v>2</v>
      </c>
      <c r="Z56">
        <f t="shared" si="5"/>
        <v>33.127906976744185</v>
      </c>
      <c r="AB56">
        <v>8736</v>
      </c>
      <c r="AC56">
        <v>1500</v>
      </c>
      <c r="AD56">
        <v>0</v>
      </c>
      <c r="AE56">
        <v>-82</v>
      </c>
      <c r="AF56">
        <f t="shared" si="6"/>
        <v>10154</v>
      </c>
      <c r="AG56">
        <v>2000</v>
      </c>
      <c r="AH56">
        <f t="shared" si="7"/>
        <v>12154</v>
      </c>
      <c r="AI56">
        <v>320</v>
      </c>
      <c r="AJ56">
        <f t="shared" si="8"/>
        <v>6</v>
      </c>
      <c r="AK56">
        <f t="shared" si="25"/>
        <v>37.981250000000003</v>
      </c>
      <c r="AM56">
        <v>10158</v>
      </c>
      <c r="AN56">
        <v>13333</v>
      </c>
      <c r="AO56">
        <v>-1371</v>
      </c>
      <c r="AP56">
        <f t="shared" si="9"/>
        <v>22120</v>
      </c>
      <c r="AQ56">
        <v>0</v>
      </c>
      <c r="AR56">
        <f t="shared" si="10"/>
        <v>22120</v>
      </c>
      <c r="AS56">
        <v>276</v>
      </c>
      <c r="AT56">
        <f t="shared" si="11"/>
        <v>6</v>
      </c>
      <c r="AU56">
        <f t="shared" si="12"/>
        <v>80.14492753623189</v>
      </c>
      <c r="AW56">
        <v>3268</v>
      </c>
      <c r="AX56">
        <v>2250</v>
      </c>
      <c r="AY56">
        <v>-559</v>
      </c>
      <c r="AZ56">
        <f t="shared" si="13"/>
        <v>4959</v>
      </c>
      <c r="BA56">
        <v>0</v>
      </c>
      <c r="BB56">
        <f t="shared" si="26"/>
        <v>4959</v>
      </c>
      <c r="BC56">
        <v>235</v>
      </c>
      <c r="BD56">
        <f t="shared" si="15"/>
        <v>7</v>
      </c>
      <c r="BE56">
        <f t="shared" si="16"/>
        <v>21.102127659574467</v>
      </c>
      <c r="BG56">
        <v>585</v>
      </c>
      <c r="BH56">
        <v>12868</v>
      </c>
      <c r="BI56">
        <v>-53</v>
      </c>
      <c r="BJ56">
        <f t="shared" si="17"/>
        <v>13400</v>
      </c>
      <c r="BK56">
        <v>0</v>
      </c>
      <c r="BL56">
        <f t="shared" si="18"/>
        <v>13400</v>
      </c>
      <c r="BM56">
        <v>339</v>
      </c>
      <c r="BN56">
        <f t="shared" si="19"/>
        <v>5</v>
      </c>
      <c r="BO56">
        <f t="shared" si="20"/>
        <v>39.528023598820056</v>
      </c>
      <c r="BQ56">
        <v>327</v>
      </c>
      <c r="BR56">
        <v>4421</v>
      </c>
      <c r="BS56">
        <v>-212</v>
      </c>
      <c r="BT56">
        <f t="shared" si="21"/>
        <v>4536</v>
      </c>
      <c r="BU56">
        <v>2300</v>
      </c>
      <c r="BV56">
        <f t="shared" si="22"/>
        <v>6836</v>
      </c>
      <c r="BW56">
        <v>181</v>
      </c>
      <c r="BX56">
        <f t="shared" si="23"/>
        <v>5</v>
      </c>
      <c r="BY56">
        <f t="shared" si="24"/>
        <v>37.767955801104975</v>
      </c>
      <c r="CA56">
        <v>74105</v>
      </c>
    </row>
    <row r="57" spans="1:79" ht="17.25" customHeight="1" x14ac:dyDescent="0.3">
      <c r="A57" s="2">
        <v>44537</v>
      </c>
      <c r="B57" t="s">
        <v>134</v>
      </c>
      <c r="C57" t="s">
        <v>135</v>
      </c>
      <c r="D57" t="s">
        <v>27</v>
      </c>
      <c r="F57">
        <v>1237</v>
      </c>
      <c r="G57">
        <v>0</v>
      </c>
      <c r="H57">
        <v>0</v>
      </c>
      <c r="I57">
        <v>-58</v>
      </c>
      <c r="J57">
        <f t="shared" si="0"/>
        <v>1179</v>
      </c>
      <c r="K57">
        <v>0</v>
      </c>
      <c r="L57">
        <f t="shared" si="1"/>
        <v>1179</v>
      </c>
      <c r="M57">
        <v>117</v>
      </c>
      <c r="N57">
        <v>1</v>
      </c>
      <c r="O57">
        <f t="shared" si="2"/>
        <v>10.076923076923077</v>
      </c>
      <c r="Q57">
        <v>859</v>
      </c>
      <c r="R57">
        <v>0</v>
      </c>
      <c r="S57">
        <v>0</v>
      </c>
      <c r="T57">
        <v>-17</v>
      </c>
      <c r="U57">
        <f t="shared" si="3"/>
        <v>842</v>
      </c>
      <c r="V57">
        <v>0</v>
      </c>
      <c r="W57">
        <f t="shared" si="4"/>
        <v>842</v>
      </c>
      <c r="X57">
        <v>43</v>
      </c>
      <c r="Y57">
        <v>2</v>
      </c>
      <c r="Z57">
        <f t="shared" si="5"/>
        <v>19.581395348837209</v>
      </c>
      <c r="AB57">
        <v>2054</v>
      </c>
      <c r="AC57">
        <v>0</v>
      </c>
      <c r="AD57">
        <v>0</v>
      </c>
      <c r="AE57">
        <v>-36</v>
      </c>
      <c r="AF57">
        <f t="shared" si="6"/>
        <v>2018</v>
      </c>
      <c r="AG57">
        <v>0</v>
      </c>
      <c r="AH57">
        <f t="shared" si="7"/>
        <v>2018</v>
      </c>
      <c r="AI57">
        <v>50</v>
      </c>
      <c r="AJ57">
        <f t="shared" si="8"/>
        <v>6</v>
      </c>
      <c r="AK57">
        <f t="shared" si="25"/>
        <v>40.36</v>
      </c>
      <c r="AM57">
        <v>1766</v>
      </c>
      <c r="AN57">
        <v>0</v>
      </c>
      <c r="AO57">
        <v>-15</v>
      </c>
      <c r="AP57">
        <f t="shared" si="9"/>
        <v>1751</v>
      </c>
      <c r="AQ57">
        <v>0</v>
      </c>
      <c r="AR57">
        <f t="shared" si="10"/>
        <v>1751</v>
      </c>
      <c r="AS57">
        <v>20</v>
      </c>
      <c r="AT57">
        <f t="shared" si="11"/>
        <v>6</v>
      </c>
      <c r="AU57">
        <f t="shared" si="12"/>
        <v>87.55</v>
      </c>
      <c r="AW57">
        <v>802</v>
      </c>
      <c r="AX57">
        <v>50</v>
      </c>
      <c r="AY57">
        <v>-22</v>
      </c>
      <c r="AZ57">
        <f t="shared" si="13"/>
        <v>830</v>
      </c>
      <c r="BA57">
        <v>0</v>
      </c>
      <c r="BB57">
        <f t="shared" si="26"/>
        <v>830</v>
      </c>
      <c r="BC57">
        <v>20</v>
      </c>
      <c r="BD57">
        <f t="shared" si="15"/>
        <v>7</v>
      </c>
      <c r="BE57">
        <f t="shared" si="16"/>
        <v>41.5</v>
      </c>
      <c r="BG57">
        <v>800</v>
      </c>
      <c r="BH57">
        <v>100</v>
      </c>
      <c r="BI57">
        <v>-4</v>
      </c>
      <c r="BJ57">
        <f t="shared" si="17"/>
        <v>896</v>
      </c>
      <c r="BK57">
        <v>0</v>
      </c>
      <c r="BL57">
        <f t="shared" si="18"/>
        <v>896</v>
      </c>
      <c r="BM57">
        <v>17</v>
      </c>
      <c r="BN57">
        <f t="shared" si="19"/>
        <v>5</v>
      </c>
      <c r="BO57">
        <f t="shared" si="20"/>
        <v>52.705882352941174</v>
      </c>
      <c r="BQ57">
        <v>1568</v>
      </c>
      <c r="BR57">
        <v>970</v>
      </c>
      <c r="BS57">
        <v>-20</v>
      </c>
      <c r="BT57">
        <f t="shared" si="21"/>
        <v>2518</v>
      </c>
      <c r="BU57">
        <v>0</v>
      </c>
      <c r="BV57">
        <f t="shared" si="22"/>
        <v>2518</v>
      </c>
      <c r="BW57">
        <v>38</v>
      </c>
      <c r="BX57">
        <f t="shared" si="23"/>
        <v>5</v>
      </c>
      <c r="BY57">
        <f t="shared" si="24"/>
        <v>66.263157894736835</v>
      </c>
      <c r="CA57">
        <v>8003</v>
      </c>
    </row>
    <row r="58" spans="1:79" ht="17.25" customHeight="1" x14ac:dyDescent="0.3">
      <c r="A58" s="2">
        <v>44537</v>
      </c>
      <c r="B58" t="s">
        <v>136</v>
      </c>
      <c r="C58" t="s">
        <v>137</v>
      </c>
      <c r="D58" t="s">
        <v>27</v>
      </c>
      <c r="F58">
        <v>366</v>
      </c>
      <c r="G58">
        <v>0</v>
      </c>
      <c r="H58">
        <v>0</v>
      </c>
      <c r="I58">
        <v>-18</v>
      </c>
      <c r="J58">
        <f t="shared" si="0"/>
        <v>348</v>
      </c>
      <c r="K58">
        <v>0</v>
      </c>
      <c r="L58">
        <f t="shared" si="1"/>
        <v>348</v>
      </c>
      <c r="M58">
        <v>8</v>
      </c>
      <c r="N58">
        <v>1</v>
      </c>
      <c r="O58">
        <f t="shared" si="2"/>
        <v>43.5</v>
      </c>
      <c r="Q58">
        <v>409</v>
      </c>
      <c r="R58">
        <v>0</v>
      </c>
      <c r="S58">
        <v>0</v>
      </c>
      <c r="T58">
        <v>-6</v>
      </c>
      <c r="U58">
        <f t="shared" si="3"/>
        <v>403</v>
      </c>
      <c r="V58">
        <v>0</v>
      </c>
      <c r="W58">
        <f t="shared" si="4"/>
        <v>403</v>
      </c>
      <c r="X58">
        <v>16</v>
      </c>
      <c r="Y58">
        <v>2</v>
      </c>
      <c r="Z58">
        <f t="shared" si="5"/>
        <v>25.1875</v>
      </c>
      <c r="AB58">
        <v>3570</v>
      </c>
      <c r="AC58">
        <v>0</v>
      </c>
      <c r="AD58">
        <v>0</v>
      </c>
      <c r="AE58">
        <v>-12</v>
      </c>
      <c r="AF58">
        <f t="shared" si="6"/>
        <v>3558</v>
      </c>
      <c r="AG58">
        <v>0</v>
      </c>
      <c r="AH58">
        <f t="shared" si="7"/>
        <v>3558</v>
      </c>
      <c r="AI58">
        <v>12</v>
      </c>
      <c r="AJ58">
        <f t="shared" si="8"/>
        <v>6</v>
      </c>
      <c r="AK58">
        <f t="shared" si="25"/>
        <v>296.5</v>
      </c>
      <c r="AM58">
        <v>1329</v>
      </c>
      <c r="AN58">
        <v>0</v>
      </c>
      <c r="AO58">
        <v>-24</v>
      </c>
      <c r="AP58">
        <f t="shared" si="9"/>
        <v>1305</v>
      </c>
      <c r="AQ58">
        <v>0</v>
      </c>
      <c r="AR58">
        <f t="shared" si="10"/>
        <v>1305</v>
      </c>
      <c r="AS58">
        <v>5</v>
      </c>
      <c r="AT58">
        <f t="shared" si="11"/>
        <v>6</v>
      </c>
      <c r="AU58">
        <f t="shared" si="12"/>
        <v>261</v>
      </c>
      <c r="AW58">
        <v>584</v>
      </c>
      <c r="AX58">
        <v>0</v>
      </c>
      <c r="AY58">
        <v>-3</v>
      </c>
      <c r="AZ58">
        <f t="shared" si="13"/>
        <v>581</v>
      </c>
      <c r="BA58">
        <v>0</v>
      </c>
      <c r="BB58">
        <f t="shared" si="26"/>
        <v>581</v>
      </c>
      <c r="BC58">
        <v>4</v>
      </c>
      <c r="BD58">
        <f t="shared" si="15"/>
        <v>7</v>
      </c>
      <c r="BE58">
        <f t="shared" si="16"/>
        <v>145.25</v>
      </c>
      <c r="BG58">
        <v>631</v>
      </c>
      <c r="BH58">
        <v>0</v>
      </c>
      <c r="BI58">
        <v>-6</v>
      </c>
      <c r="BJ58">
        <f t="shared" si="17"/>
        <v>625</v>
      </c>
      <c r="BK58">
        <v>0</v>
      </c>
      <c r="BL58">
        <f t="shared" si="18"/>
        <v>625</v>
      </c>
      <c r="BM58">
        <v>4</v>
      </c>
      <c r="BN58">
        <f t="shared" si="19"/>
        <v>5</v>
      </c>
      <c r="BO58">
        <f t="shared" si="20"/>
        <v>156.25</v>
      </c>
      <c r="BQ58">
        <v>434</v>
      </c>
      <c r="BR58">
        <v>0</v>
      </c>
      <c r="BS58">
        <v>-6</v>
      </c>
      <c r="BT58">
        <f t="shared" si="21"/>
        <v>428</v>
      </c>
      <c r="BU58">
        <v>432</v>
      </c>
      <c r="BV58">
        <f t="shared" si="22"/>
        <v>860</v>
      </c>
      <c r="BW58">
        <v>15</v>
      </c>
      <c r="BX58">
        <f t="shared" si="23"/>
        <v>5</v>
      </c>
      <c r="BY58">
        <f t="shared" si="24"/>
        <v>57.333333333333336</v>
      </c>
      <c r="CA58">
        <v>26170</v>
      </c>
    </row>
    <row r="59" spans="1:79" ht="17.25" customHeight="1" x14ac:dyDescent="0.3">
      <c r="A59" s="2">
        <v>44537</v>
      </c>
      <c r="B59" t="s">
        <v>138</v>
      </c>
      <c r="C59" t="s">
        <v>139</v>
      </c>
      <c r="D59" t="s">
        <v>27</v>
      </c>
      <c r="F59">
        <v>978</v>
      </c>
      <c r="G59">
        <v>0</v>
      </c>
      <c r="H59">
        <v>0</v>
      </c>
      <c r="I59">
        <v>-70</v>
      </c>
      <c r="J59">
        <f t="shared" si="0"/>
        <v>908</v>
      </c>
      <c r="K59">
        <v>0</v>
      </c>
      <c r="L59">
        <f t="shared" si="1"/>
        <v>908</v>
      </c>
      <c r="M59">
        <v>249</v>
      </c>
      <c r="N59">
        <v>1</v>
      </c>
      <c r="O59">
        <f t="shared" si="2"/>
        <v>3.6465863453815262</v>
      </c>
      <c r="Q59">
        <v>671</v>
      </c>
      <c r="R59">
        <v>0</v>
      </c>
      <c r="S59">
        <v>0</v>
      </c>
      <c r="T59">
        <v>0</v>
      </c>
      <c r="U59">
        <f t="shared" si="3"/>
        <v>671</v>
      </c>
      <c r="V59">
        <v>0</v>
      </c>
      <c r="W59">
        <f t="shared" si="4"/>
        <v>671</v>
      </c>
      <c r="X59">
        <v>54</v>
      </c>
      <c r="Y59">
        <v>2</v>
      </c>
      <c r="Z59">
        <f t="shared" si="5"/>
        <v>12.425925925925926</v>
      </c>
      <c r="AB59">
        <v>7454</v>
      </c>
      <c r="AC59">
        <v>0</v>
      </c>
      <c r="AD59">
        <v>0</v>
      </c>
      <c r="AE59">
        <v>-110</v>
      </c>
      <c r="AF59">
        <f t="shared" si="6"/>
        <v>7344</v>
      </c>
      <c r="AG59">
        <v>1250</v>
      </c>
      <c r="AH59">
        <f t="shared" si="7"/>
        <v>8594</v>
      </c>
      <c r="AI59">
        <v>623</v>
      </c>
      <c r="AJ59">
        <f t="shared" si="8"/>
        <v>6</v>
      </c>
      <c r="AK59">
        <f t="shared" si="25"/>
        <v>13.79454253611557</v>
      </c>
      <c r="AM59">
        <v>1470</v>
      </c>
      <c r="AN59">
        <v>0</v>
      </c>
      <c r="AO59">
        <v>-84</v>
      </c>
      <c r="AP59">
        <f t="shared" si="9"/>
        <v>1386</v>
      </c>
      <c r="AQ59">
        <v>0</v>
      </c>
      <c r="AR59">
        <f t="shared" si="10"/>
        <v>1386</v>
      </c>
      <c r="AS59">
        <v>68</v>
      </c>
      <c r="AT59">
        <f t="shared" si="11"/>
        <v>6</v>
      </c>
      <c r="AU59">
        <f t="shared" si="12"/>
        <v>20.382352941176471</v>
      </c>
      <c r="AW59">
        <v>1106</v>
      </c>
      <c r="AX59">
        <v>0</v>
      </c>
      <c r="AY59">
        <v>-90</v>
      </c>
      <c r="AZ59">
        <f t="shared" si="13"/>
        <v>1016</v>
      </c>
      <c r="BA59">
        <v>600</v>
      </c>
      <c r="BB59">
        <f t="shared" si="26"/>
        <v>1616</v>
      </c>
      <c r="BC59">
        <v>82</v>
      </c>
      <c r="BD59">
        <f t="shared" si="15"/>
        <v>7</v>
      </c>
      <c r="BE59">
        <f t="shared" si="16"/>
        <v>19.707317073170731</v>
      </c>
      <c r="BG59">
        <v>2532</v>
      </c>
      <c r="BH59">
        <v>40</v>
      </c>
      <c r="BI59">
        <v>-155</v>
      </c>
      <c r="BJ59">
        <f t="shared" si="17"/>
        <v>2417</v>
      </c>
      <c r="BK59">
        <v>0</v>
      </c>
      <c r="BL59">
        <f t="shared" si="18"/>
        <v>2417</v>
      </c>
      <c r="BM59">
        <v>103</v>
      </c>
      <c r="BN59">
        <f t="shared" si="19"/>
        <v>5</v>
      </c>
      <c r="BO59">
        <f t="shared" si="20"/>
        <v>23.466019417475728</v>
      </c>
      <c r="BQ59">
        <v>1227</v>
      </c>
      <c r="BR59">
        <v>0</v>
      </c>
      <c r="BS59">
        <v>-25</v>
      </c>
      <c r="BT59">
        <f t="shared" si="21"/>
        <v>1202</v>
      </c>
      <c r="BU59">
        <f>1350+1800</f>
        <v>3150</v>
      </c>
      <c r="BV59">
        <f t="shared" si="22"/>
        <v>4352</v>
      </c>
      <c r="BW59">
        <v>66</v>
      </c>
      <c r="BX59">
        <f t="shared" si="23"/>
        <v>5</v>
      </c>
      <c r="BY59">
        <f t="shared" si="24"/>
        <v>65.939393939393938</v>
      </c>
      <c r="CA59">
        <v>15870</v>
      </c>
    </row>
    <row r="60" spans="1:79" ht="17.25" customHeight="1" x14ac:dyDescent="0.3">
      <c r="A60" s="2">
        <v>44537</v>
      </c>
      <c r="B60" t="s">
        <v>140</v>
      </c>
      <c r="C60" t="s">
        <v>141</v>
      </c>
      <c r="D60" t="s">
        <v>27</v>
      </c>
      <c r="F60">
        <v>374</v>
      </c>
      <c r="G60">
        <v>0</v>
      </c>
      <c r="H60">
        <v>0</v>
      </c>
      <c r="I60">
        <v>0</v>
      </c>
      <c r="J60">
        <f t="shared" si="0"/>
        <v>374</v>
      </c>
      <c r="K60">
        <v>0</v>
      </c>
      <c r="L60">
        <f t="shared" si="1"/>
        <v>374</v>
      </c>
      <c r="M60">
        <v>2</v>
      </c>
      <c r="N60">
        <v>1</v>
      </c>
      <c r="O60">
        <f t="shared" si="2"/>
        <v>187</v>
      </c>
      <c r="Q60">
        <v>181</v>
      </c>
      <c r="R60">
        <v>0</v>
      </c>
      <c r="S60">
        <v>0</v>
      </c>
      <c r="T60">
        <v>0</v>
      </c>
      <c r="U60">
        <f t="shared" si="3"/>
        <v>181</v>
      </c>
      <c r="V60">
        <v>0</v>
      </c>
      <c r="W60">
        <f t="shared" si="4"/>
        <v>181</v>
      </c>
      <c r="X60">
        <v>1</v>
      </c>
      <c r="Y60">
        <v>2</v>
      </c>
      <c r="Z60">
        <f t="shared" si="5"/>
        <v>181</v>
      </c>
      <c r="AB60">
        <v>898</v>
      </c>
      <c r="AC60">
        <v>0</v>
      </c>
      <c r="AD60">
        <v>0</v>
      </c>
      <c r="AE60">
        <v>-2</v>
      </c>
      <c r="AF60">
        <f t="shared" si="6"/>
        <v>896</v>
      </c>
      <c r="AG60">
        <v>0</v>
      </c>
      <c r="AH60">
        <f t="shared" si="7"/>
        <v>896</v>
      </c>
      <c r="AI60">
        <v>15</v>
      </c>
      <c r="AJ60">
        <f t="shared" si="8"/>
        <v>6</v>
      </c>
      <c r="AK60">
        <f t="shared" si="25"/>
        <v>59.733333333333334</v>
      </c>
      <c r="AM60">
        <v>1224</v>
      </c>
      <c r="AN60">
        <v>340</v>
      </c>
      <c r="AO60">
        <v>0</v>
      </c>
      <c r="AP60">
        <f t="shared" si="9"/>
        <v>1564</v>
      </c>
      <c r="AQ60">
        <v>0</v>
      </c>
      <c r="AR60">
        <f t="shared" si="10"/>
        <v>1564</v>
      </c>
      <c r="AS60">
        <v>23</v>
      </c>
      <c r="AT60">
        <f t="shared" si="11"/>
        <v>6</v>
      </c>
      <c r="AU60">
        <f t="shared" si="12"/>
        <v>68</v>
      </c>
      <c r="AW60">
        <v>81</v>
      </c>
      <c r="AX60">
        <v>0</v>
      </c>
      <c r="AY60">
        <v>0</v>
      </c>
      <c r="AZ60">
        <f t="shared" si="13"/>
        <v>81</v>
      </c>
      <c r="BA60">
        <v>0</v>
      </c>
      <c r="BB60">
        <f t="shared" si="26"/>
        <v>81</v>
      </c>
      <c r="BC60">
        <v>3</v>
      </c>
      <c r="BD60">
        <f t="shared" si="15"/>
        <v>7</v>
      </c>
      <c r="BE60">
        <f t="shared" si="16"/>
        <v>27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Q60">
        <v>1216</v>
      </c>
      <c r="BR60">
        <v>0</v>
      </c>
      <c r="BS60">
        <v>0</v>
      </c>
      <c r="BT60">
        <f t="shared" si="21"/>
        <v>1216</v>
      </c>
      <c r="BU60">
        <v>0</v>
      </c>
      <c r="BV60">
        <f t="shared" si="22"/>
        <v>1216</v>
      </c>
      <c r="BW60">
        <v>17</v>
      </c>
      <c r="BX60">
        <f t="shared" si="23"/>
        <v>5</v>
      </c>
      <c r="BY60">
        <f t="shared" si="24"/>
        <v>71.529411764705884</v>
      </c>
      <c r="CA60">
        <v>1440</v>
      </c>
    </row>
    <row r="61" spans="1:79" ht="17.25" customHeight="1" x14ac:dyDescent="0.3">
      <c r="A61" s="2">
        <v>44537</v>
      </c>
      <c r="B61" t="s">
        <v>142</v>
      </c>
      <c r="C61" t="s">
        <v>143</v>
      </c>
      <c r="D61" t="s">
        <v>27</v>
      </c>
      <c r="F61">
        <v>665</v>
      </c>
      <c r="G61">
        <v>0</v>
      </c>
      <c r="H61">
        <v>0</v>
      </c>
      <c r="I61">
        <v>-49</v>
      </c>
      <c r="J61">
        <f t="shared" si="0"/>
        <v>616</v>
      </c>
      <c r="K61">
        <v>0</v>
      </c>
      <c r="L61">
        <f t="shared" si="1"/>
        <v>616</v>
      </c>
      <c r="M61">
        <v>20</v>
      </c>
      <c r="N61">
        <v>1</v>
      </c>
      <c r="O61">
        <f t="shared" si="2"/>
        <v>30.8</v>
      </c>
      <c r="Q61">
        <v>210</v>
      </c>
      <c r="R61">
        <v>282</v>
      </c>
      <c r="S61">
        <v>0</v>
      </c>
      <c r="T61">
        <v>-5</v>
      </c>
      <c r="U61">
        <f t="shared" si="3"/>
        <v>487</v>
      </c>
      <c r="V61">
        <v>1262</v>
      </c>
      <c r="W61">
        <f t="shared" si="4"/>
        <v>1749</v>
      </c>
      <c r="X61">
        <v>10</v>
      </c>
      <c r="Y61">
        <v>2</v>
      </c>
      <c r="Z61">
        <f t="shared" si="5"/>
        <v>174.9</v>
      </c>
      <c r="AB61">
        <v>533</v>
      </c>
      <c r="AC61">
        <v>0</v>
      </c>
      <c r="AD61">
        <v>0</v>
      </c>
      <c r="AE61">
        <v>0</v>
      </c>
      <c r="AF61">
        <f t="shared" si="6"/>
        <v>533</v>
      </c>
      <c r="AG61">
        <v>1080</v>
      </c>
      <c r="AH61">
        <f t="shared" si="7"/>
        <v>1613</v>
      </c>
      <c r="AI61">
        <v>8</v>
      </c>
      <c r="AJ61">
        <f t="shared" si="8"/>
        <v>6</v>
      </c>
      <c r="AK61">
        <f t="shared" si="25"/>
        <v>201.625</v>
      </c>
      <c r="AM61">
        <v>1324</v>
      </c>
      <c r="AN61">
        <v>0</v>
      </c>
      <c r="AO61">
        <v>0</v>
      </c>
      <c r="AP61">
        <f t="shared" si="9"/>
        <v>1324</v>
      </c>
      <c r="AQ61">
        <v>0</v>
      </c>
      <c r="AR61">
        <f t="shared" si="10"/>
        <v>1324</v>
      </c>
      <c r="AS61">
        <v>6</v>
      </c>
      <c r="AT61">
        <f t="shared" si="11"/>
        <v>6</v>
      </c>
      <c r="AU61">
        <f t="shared" si="12"/>
        <v>220.66666666666666</v>
      </c>
      <c r="AW61">
        <v>457</v>
      </c>
      <c r="AX61">
        <v>0</v>
      </c>
      <c r="AY61">
        <v>-2</v>
      </c>
      <c r="AZ61">
        <f t="shared" si="13"/>
        <v>455</v>
      </c>
      <c r="BA61">
        <v>0</v>
      </c>
      <c r="BB61">
        <f t="shared" si="26"/>
        <v>455</v>
      </c>
      <c r="BC61">
        <v>2</v>
      </c>
      <c r="BD61">
        <f t="shared" si="15"/>
        <v>7</v>
      </c>
      <c r="BE61">
        <f t="shared" si="16"/>
        <v>227.5</v>
      </c>
      <c r="BG61">
        <v>453</v>
      </c>
      <c r="BH61">
        <v>312</v>
      </c>
      <c r="BI61">
        <v>-15</v>
      </c>
      <c r="BJ61">
        <f t="shared" si="17"/>
        <v>750</v>
      </c>
      <c r="BK61">
        <v>0</v>
      </c>
      <c r="BL61">
        <f t="shared" si="18"/>
        <v>750</v>
      </c>
      <c r="BM61">
        <v>7</v>
      </c>
      <c r="BN61">
        <f t="shared" si="19"/>
        <v>5</v>
      </c>
      <c r="BO61">
        <f t="shared" si="20"/>
        <v>107.14285714285714</v>
      </c>
      <c r="BQ61">
        <v>1156</v>
      </c>
      <c r="BR61">
        <v>50</v>
      </c>
      <c r="BS61">
        <v>-20</v>
      </c>
      <c r="BT61">
        <f t="shared" si="21"/>
        <v>1186</v>
      </c>
      <c r="BU61">
        <v>0</v>
      </c>
      <c r="BV61">
        <f t="shared" si="22"/>
        <v>1186</v>
      </c>
      <c r="BW61">
        <v>4</v>
      </c>
      <c r="BX61">
        <f t="shared" si="23"/>
        <v>5</v>
      </c>
      <c r="BY61">
        <f t="shared" si="24"/>
        <v>296.5</v>
      </c>
      <c r="CA61">
        <v>7065</v>
      </c>
    </row>
    <row r="62" spans="1:79" ht="17.25" customHeight="1" x14ac:dyDescent="0.3">
      <c r="A62" s="2">
        <v>44537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44537</v>
      </c>
      <c r="B63" t="s">
        <v>146</v>
      </c>
      <c r="C63" t="s">
        <v>147</v>
      </c>
      <c r="D63" t="s">
        <v>27</v>
      </c>
      <c r="F63">
        <v>310</v>
      </c>
      <c r="G63">
        <v>0</v>
      </c>
      <c r="H63">
        <v>0</v>
      </c>
      <c r="I63">
        <v>0</v>
      </c>
      <c r="J63">
        <f t="shared" si="0"/>
        <v>310</v>
      </c>
      <c r="K63">
        <v>0</v>
      </c>
      <c r="L63">
        <f t="shared" si="1"/>
        <v>310</v>
      </c>
      <c r="M63">
        <v>11</v>
      </c>
      <c r="N63">
        <v>1</v>
      </c>
      <c r="O63">
        <f t="shared" si="2"/>
        <v>28.181818181818183</v>
      </c>
      <c r="Q63">
        <v>232</v>
      </c>
      <c r="R63">
        <v>0</v>
      </c>
      <c r="S63">
        <v>0</v>
      </c>
      <c r="T63">
        <v>-5</v>
      </c>
      <c r="U63">
        <f t="shared" si="3"/>
        <v>227</v>
      </c>
      <c r="V63">
        <v>0</v>
      </c>
      <c r="W63">
        <f t="shared" si="4"/>
        <v>227</v>
      </c>
      <c r="X63">
        <v>2</v>
      </c>
      <c r="Y63">
        <v>2</v>
      </c>
      <c r="Z63">
        <f t="shared" si="5"/>
        <v>113.5</v>
      </c>
      <c r="AB63">
        <v>1090</v>
      </c>
      <c r="AC63">
        <v>0</v>
      </c>
      <c r="AD63">
        <v>0</v>
      </c>
      <c r="AE63">
        <v>0</v>
      </c>
      <c r="AF63">
        <f t="shared" si="6"/>
        <v>1090</v>
      </c>
      <c r="AG63">
        <v>0</v>
      </c>
      <c r="AH63">
        <f t="shared" si="7"/>
        <v>1090</v>
      </c>
      <c r="AI63">
        <v>1</v>
      </c>
      <c r="AJ63">
        <f t="shared" si="8"/>
        <v>6</v>
      </c>
      <c r="AK63">
        <f t="shared" si="25"/>
        <v>1090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816</v>
      </c>
    </row>
    <row r="64" spans="1:79" ht="17.25" customHeight="1" x14ac:dyDescent="0.3">
      <c r="A64" s="2">
        <v>44537</v>
      </c>
      <c r="B64" t="s">
        <v>148</v>
      </c>
      <c r="C64" t="s">
        <v>149</v>
      </c>
      <c r="D64" t="s">
        <v>27</v>
      </c>
      <c r="F64">
        <v>509</v>
      </c>
      <c r="G64">
        <v>132</v>
      </c>
      <c r="H64">
        <v>0</v>
      </c>
      <c r="I64">
        <v>0</v>
      </c>
      <c r="J64">
        <f t="shared" si="0"/>
        <v>641</v>
      </c>
      <c r="K64">
        <v>0</v>
      </c>
      <c r="L64">
        <f t="shared" si="1"/>
        <v>641</v>
      </c>
      <c r="M64">
        <v>39</v>
      </c>
      <c r="N64">
        <v>1</v>
      </c>
      <c r="O64">
        <f t="shared" si="2"/>
        <v>16.435897435897434</v>
      </c>
      <c r="Q64">
        <v>560</v>
      </c>
      <c r="R64">
        <v>730</v>
      </c>
      <c r="S64">
        <v>0</v>
      </c>
      <c r="T64">
        <v>0</v>
      </c>
      <c r="U64">
        <f t="shared" si="3"/>
        <v>1290</v>
      </c>
      <c r="V64">
        <v>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B64">
        <v>1452</v>
      </c>
      <c r="AC64">
        <v>0</v>
      </c>
      <c r="AD64">
        <v>0</v>
      </c>
      <c r="AE64">
        <v>0</v>
      </c>
      <c r="AF64">
        <f t="shared" si="6"/>
        <v>1452</v>
      </c>
      <c r="AG64">
        <v>0</v>
      </c>
      <c r="AH64">
        <f t="shared" si="7"/>
        <v>1452</v>
      </c>
      <c r="AI64">
        <v>25</v>
      </c>
      <c r="AJ64">
        <f t="shared" si="8"/>
        <v>6</v>
      </c>
      <c r="AK64">
        <f t="shared" si="25"/>
        <v>58.08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W64">
        <v>631</v>
      </c>
      <c r="AX64">
        <v>230</v>
      </c>
      <c r="AY64">
        <v>-100</v>
      </c>
      <c r="AZ64">
        <f t="shared" si="13"/>
        <v>761</v>
      </c>
      <c r="BA64">
        <v>0</v>
      </c>
      <c r="BB64">
        <f t="shared" si="26"/>
        <v>761</v>
      </c>
      <c r="BC64">
        <v>16</v>
      </c>
      <c r="BD64">
        <f t="shared" si="15"/>
        <v>7</v>
      </c>
      <c r="BE64">
        <f t="shared" si="16"/>
        <v>47.5625</v>
      </c>
      <c r="BG64">
        <v>458</v>
      </c>
      <c r="BH64">
        <v>600</v>
      </c>
      <c r="BI64">
        <v>0</v>
      </c>
      <c r="BJ64">
        <f t="shared" si="17"/>
        <v>1058</v>
      </c>
      <c r="BK64">
        <v>0</v>
      </c>
      <c r="BL64">
        <f t="shared" si="18"/>
        <v>1058</v>
      </c>
      <c r="BM64">
        <v>13</v>
      </c>
      <c r="BN64">
        <f t="shared" si="19"/>
        <v>5</v>
      </c>
      <c r="BO64">
        <f t="shared" si="20"/>
        <v>81.384615384615387</v>
      </c>
      <c r="BQ64">
        <v>812</v>
      </c>
      <c r="BR64">
        <v>1050</v>
      </c>
      <c r="BS64">
        <v>0</v>
      </c>
      <c r="BT64">
        <f t="shared" si="21"/>
        <v>1862</v>
      </c>
      <c r="BU64">
        <v>0</v>
      </c>
      <c r="BV64">
        <f t="shared" si="22"/>
        <v>1862</v>
      </c>
      <c r="BW64">
        <v>12</v>
      </c>
      <c r="BX64">
        <f t="shared" si="23"/>
        <v>5</v>
      </c>
      <c r="BY64">
        <f t="shared" si="24"/>
        <v>155.16666666666666</v>
      </c>
      <c r="CA64">
        <v>1078</v>
      </c>
    </row>
    <row r="65" spans="1:79" ht="17.25" customHeight="1" x14ac:dyDescent="0.3">
      <c r="A65" s="2">
        <v>44537</v>
      </c>
      <c r="B65" t="s">
        <v>150</v>
      </c>
      <c r="C65" t="s">
        <v>151</v>
      </c>
      <c r="D65" t="s">
        <v>27</v>
      </c>
      <c r="F65">
        <v>70</v>
      </c>
      <c r="G65">
        <v>0</v>
      </c>
      <c r="H65">
        <v>0</v>
      </c>
      <c r="I65">
        <v>0</v>
      </c>
      <c r="J65">
        <f t="shared" si="0"/>
        <v>70</v>
      </c>
      <c r="K65">
        <v>0</v>
      </c>
      <c r="L65">
        <f t="shared" si="1"/>
        <v>70</v>
      </c>
      <c r="M65">
        <v>7</v>
      </c>
      <c r="N65">
        <v>1</v>
      </c>
      <c r="O65">
        <f t="shared" si="2"/>
        <v>10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708</v>
      </c>
      <c r="AC65">
        <v>0</v>
      </c>
      <c r="AD65">
        <v>0</v>
      </c>
      <c r="AE65">
        <v>-2</v>
      </c>
      <c r="AF65">
        <f t="shared" si="6"/>
        <v>706</v>
      </c>
      <c r="AG65">
        <v>0</v>
      </c>
      <c r="AH65">
        <f t="shared" si="7"/>
        <v>706</v>
      </c>
      <c r="AI65">
        <v>16</v>
      </c>
      <c r="AJ65">
        <f t="shared" si="8"/>
        <v>6</v>
      </c>
      <c r="AK65">
        <f t="shared" si="25"/>
        <v>44.125</v>
      </c>
      <c r="AM65">
        <v>862</v>
      </c>
      <c r="AN65">
        <v>0</v>
      </c>
      <c r="AO65">
        <v>0</v>
      </c>
      <c r="AP65">
        <f t="shared" si="9"/>
        <v>862</v>
      </c>
      <c r="AQ65">
        <v>0</v>
      </c>
      <c r="AR65">
        <f t="shared" si="10"/>
        <v>862</v>
      </c>
      <c r="AS65">
        <v>13</v>
      </c>
      <c r="AT65">
        <f t="shared" si="11"/>
        <v>6</v>
      </c>
      <c r="AU65">
        <f t="shared" si="12"/>
        <v>66.307692307692307</v>
      </c>
      <c r="AW65">
        <v>345</v>
      </c>
      <c r="AX65">
        <v>0</v>
      </c>
      <c r="AY65">
        <v>-10</v>
      </c>
      <c r="AZ65">
        <f t="shared" si="13"/>
        <v>335</v>
      </c>
      <c r="BA65">
        <v>0</v>
      </c>
      <c r="BB65">
        <f t="shared" si="26"/>
        <v>335</v>
      </c>
      <c r="BC65">
        <v>11</v>
      </c>
      <c r="BD65">
        <f t="shared" si="15"/>
        <v>7</v>
      </c>
      <c r="BE65">
        <f t="shared" si="16"/>
        <v>30.454545454545453</v>
      </c>
      <c r="BG65">
        <v>267</v>
      </c>
      <c r="BH65">
        <v>0</v>
      </c>
      <c r="BI65">
        <v>0</v>
      </c>
      <c r="BJ65">
        <f t="shared" si="17"/>
        <v>267</v>
      </c>
      <c r="BK65">
        <v>0</v>
      </c>
      <c r="BL65">
        <f t="shared" si="18"/>
        <v>267</v>
      </c>
      <c r="BM65">
        <v>7</v>
      </c>
      <c r="BN65">
        <f t="shared" si="19"/>
        <v>5</v>
      </c>
      <c r="BO65">
        <f t="shared" si="20"/>
        <v>38.142857142857146</v>
      </c>
      <c r="BQ65">
        <v>905</v>
      </c>
      <c r="BR65">
        <v>0</v>
      </c>
      <c r="BS65">
        <v>0</v>
      </c>
      <c r="BT65">
        <f t="shared" si="21"/>
        <v>905</v>
      </c>
      <c r="BU65">
        <v>200</v>
      </c>
      <c r="BV65">
        <f t="shared" si="22"/>
        <v>1105</v>
      </c>
      <c r="BW65">
        <v>5</v>
      </c>
      <c r="BX65">
        <f t="shared" si="23"/>
        <v>5</v>
      </c>
      <c r="BY65">
        <f t="shared" si="24"/>
        <v>221</v>
      </c>
      <c r="CA65">
        <v>1600</v>
      </c>
    </row>
    <row r="66" spans="1:79" ht="17.25" customHeight="1" x14ac:dyDescent="0.3">
      <c r="A66" s="2">
        <v>44537</v>
      </c>
      <c r="B66" t="s">
        <v>152</v>
      </c>
      <c r="C66" t="s">
        <v>153</v>
      </c>
      <c r="D66" t="s">
        <v>27</v>
      </c>
      <c r="F66">
        <v>220</v>
      </c>
      <c r="G66">
        <v>0</v>
      </c>
      <c r="H66">
        <v>0</v>
      </c>
      <c r="I66">
        <v>-44</v>
      </c>
      <c r="J66">
        <f t="shared" ref="J66:J86" si="27">SUM(F66:I66)</f>
        <v>176</v>
      </c>
      <c r="K66">
        <v>0</v>
      </c>
      <c r="L66">
        <f t="shared" ref="L66:L86" si="28">SUM(J66:K66)</f>
        <v>176</v>
      </c>
      <c r="M66">
        <v>46</v>
      </c>
      <c r="N66">
        <v>1</v>
      </c>
      <c r="O66">
        <f t="shared" ref="O66:O86" si="29">IFERROR(L66/M66,0)</f>
        <v>3.8260869565217392</v>
      </c>
      <c r="Q66">
        <v>333</v>
      </c>
      <c r="R66">
        <v>0</v>
      </c>
      <c r="S66">
        <v>0</v>
      </c>
      <c r="T66">
        <v>-6</v>
      </c>
      <c r="U66">
        <f t="shared" ref="U66:U86" si="30">SUM(Q66:T66)</f>
        <v>327</v>
      </c>
      <c r="V66">
        <v>0</v>
      </c>
      <c r="W66">
        <f t="shared" ref="W66:W86" si="31">SUM(U66:V66)</f>
        <v>327</v>
      </c>
      <c r="X66">
        <v>8</v>
      </c>
      <c r="Y66">
        <v>2</v>
      </c>
      <c r="Z66">
        <f t="shared" ref="Z66:Z86" si="32">IFERROR(W66/X66,0)</f>
        <v>40.875</v>
      </c>
      <c r="AB66">
        <v>4821</v>
      </c>
      <c r="AC66">
        <v>0</v>
      </c>
      <c r="AD66">
        <v>0</v>
      </c>
      <c r="AE66">
        <v>-46</v>
      </c>
      <c r="AF66">
        <f t="shared" ref="AF66:AF86" si="33">SUM(AB66:AE66)</f>
        <v>4775</v>
      </c>
      <c r="AG66">
        <v>672</v>
      </c>
      <c r="AH66">
        <f t="shared" ref="AH66:AH86" si="34">SUM(AF66:AG66)</f>
        <v>5447</v>
      </c>
      <c r="AI66">
        <v>223</v>
      </c>
      <c r="AJ66">
        <f t="shared" ref="AJ66:AJ86" si="35">4+2</f>
        <v>6</v>
      </c>
      <c r="AK66">
        <f t="shared" si="25"/>
        <v>24.426008968609864</v>
      </c>
      <c r="AM66">
        <v>2296</v>
      </c>
      <c r="AN66">
        <v>300</v>
      </c>
      <c r="AO66">
        <v>-47</v>
      </c>
      <c r="AP66">
        <f t="shared" ref="AP66:AP86" si="36">SUM(AM66:AO66)</f>
        <v>2549</v>
      </c>
      <c r="AQ66">
        <v>0</v>
      </c>
      <c r="AR66">
        <f t="shared" ref="AR66:AR86" si="37">SUM(AP66:AQ66)</f>
        <v>2549</v>
      </c>
      <c r="AS66">
        <v>85</v>
      </c>
      <c r="AT66">
        <f t="shared" ref="AT66:AT86" si="38">4+2</f>
        <v>6</v>
      </c>
      <c r="AU66">
        <f t="shared" ref="AU66:AU84" si="39">IFERROR(AR66/AS66,0)</f>
        <v>29.988235294117647</v>
      </c>
      <c r="AW66">
        <v>1112</v>
      </c>
      <c r="AX66">
        <v>0</v>
      </c>
      <c r="AY66">
        <v>-19</v>
      </c>
      <c r="AZ66">
        <f t="shared" ref="AZ66:AZ86" si="40">SUM(AW66:AY66)</f>
        <v>1093</v>
      </c>
      <c r="BA66">
        <v>960</v>
      </c>
      <c r="BB66">
        <f t="shared" ref="BB66:BB86" si="41">SUM(AZ66:BA66)</f>
        <v>2053</v>
      </c>
      <c r="BC66">
        <v>93</v>
      </c>
      <c r="BD66">
        <f t="shared" ref="BD66:BD86" si="42">5+2</f>
        <v>7</v>
      </c>
      <c r="BE66">
        <f t="shared" ref="BE66:BE86" si="43">IFERROR(BB66/BC66,0)</f>
        <v>22.0752688172043</v>
      </c>
      <c r="BG66">
        <v>1102</v>
      </c>
      <c r="BH66">
        <v>0</v>
      </c>
      <c r="BI66">
        <v>-82</v>
      </c>
      <c r="BJ66">
        <f t="shared" ref="BJ66:BJ86" si="44">SUM(BG66:BI66)</f>
        <v>1020</v>
      </c>
      <c r="BK66">
        <v>0</v>
      </c>
      <c r="BL66">
        <f t="shared" ref="BL66:BL86" si="45">SUM(BJ66:BK66)</f>
        <v>1020</v>
      </c>
      <c r="BM66">
        <v>29</v>
      </c>
      <c r="BN66">
        <f t="shared" ref="BN66:BN86" si="46">3+2</f>
        <v>5</v>
      </c>
      <c r="BO66">
        <f t="shared" ref="BO66:BO86" si="47">IFERROR(BL66/BM66,0)</f>
        <v>35.172413793103445</v>
      </c>
      <c r="BQ66">
        <v>1503</v>
      </c>
      <c r="BR66">
        <v>0</v>
      </c>
      <c r="BS66">
        <v>-48</v>
      </c>
      <c r="BT66">
        <f t="shared" ref="BT66:BT86" si="48">SUM(BQ66:BS66)</f>
        <v>1455</v>
      </c>
      <c r="BU66">
        <v>0</v>
      </c>
      <c r="BV66">
        <f t="shared" ref="BV66:BV86" si="49">SUM(BT66:BU66)</f>
        <v>1455</v>
      </c>
      <c r="BW66">
        <v>19</v>
      </c>
      <c r="BX66">
        <f t="shared" ref="BX66:BX86" si="50">3+2</f>
        <v>5</v>
      </c>
      <c r="BY66">
        <f t="shared" ref="BY66:BY86" si="51">IFERROR(BV66/BW66,0)</f>
        <v>76.578947368421055</v>
      </c>
      <c r="CA66">
        <v>0</v>
      </c>
    </row>
    <row r="67" spans="1:79" ht="17.25" customHeight="1" x14ac:dyDescent="0.3">
      <c r="A67" s="2">
        <v>44537</v>
      </c>
      <c r="B67" t="s">
        <v>154</v>
      </c>
      <c r="C67" t="s">
        <v>155</v>
      </c>
      <c r="D67" t="s">
        <v>27</v>
      </c>
      <c r="F67">
        <v>222</v>
      </c>
      <c r="G67">
        <v>0</v>
      </c>
      <c r="H67">
        <v>0</v>
      </c>
      <c r="I67">
        <v>-31</v>
      </c>
      <c r="J67">
        <f t="shared" si="27"/>
        <v>191</v>
      </c>
      <c r="K67">
        <v>0</v>
      </c>
      <c r="L67">
        <f t="shared" si="28"/>
        <v>191</v>
      </c>
      <c r="M67">
        <v>33</v>
      </c>
      <c r="N67">
        <v>1</v>
      </c>
      <c r="O67">
        <f t="shared" si="29"/>
        <v>5.7878787878787881</v>
      </c>
      <c r="Q67">
        <v>234</v>
      </c>
      <c r="R67">
        <v>0</v>
      </c>
      <c r="S67">
        <v>0</v>
      </c>
      <c r="T67">
        <v>-6</v>
      </c>
      <c r="U67">
        <f t="shared" si="30"/>
        <v>228</v>
      </c>
      <c r="V67">
        <v>0</v>
      </c>
      <c r="W67">
        <f t="shared" si="31"/>
        <v>228</v>
      </c>
      <c r="X67">
        <v>5</v>
      </c>
      <c r="Y67">
        <v>2</v>
      </c>
      <c r="Z67">
        <f t="shared" si="32"/>
        <v>45.6</v>
      </c>
      <c r="AB67">
        <v>5555</v>
      </c>
      <c r="AC67">
        <v>0</v>
      </c>
      <c r="AD67">
        <v>0</v>
      </c>
      <c r="AE67">
        <v>-51</v>
      </c>
      <c r="AF67">
        <f t="shared" si="33"/>
        <v>5504</v>
      </c>
      <c r="AG67">
        <v>960</v>
      </c>
      <c r="AH67">
        <f t="shared" si="34"/>
        <v>6464</v>
      </c>
      <c r="AI67">
        <v>196</v>
      </c>
      <c r="AJ67">
        <f t="shared" si="35"/>
        <v>6</v>
      </c>
      <c r="AK67">
        <f t="shared" ref="AK67:AK86" si="52">IFERROR(AH67/AI67,0)</f>
        <v>32.979591836734691</v>
      </c>
      <c r="AM67">
        <v>3013</v>
      </c>
      <c r="AN67">
        <v>300</v>
      </c>
      <c r="AO67">
        <v>-41</v>
      </c>
      <c r="AP67">
        <f t="shared" si="36"/>
        <v>3272</v>
      </c>
      <c r="AQ67">
        <v>0</v>
      </c>
      <c r="AR67">
        <f t="shared" si="37"/>
        <v>3272</v>
      </c>
      <c r="AS67">
        <v>74</v>
      </c>
      <c r="AT67">
        <f t="shared" si="38"/>
        <v>6</v>
      </c>
      <c r="AU67">
        <f t="shared" si="39"/>
        <v>44.216216216216218</v>
      </c>
      <c r="AW67">
        <v>1413</v>
      </c>
      <c r="AX67">
        <v>0</v>
      </c>
      <c r="AY67">
        <v>-22</v>
      </c>
      <c r="AZ67">
        <f t="shared" si="40"/>
        <v>1391</v>
      </c>
      <c r="BA67">
        <v>960</v>
      </c>
      <c r="BB67">
        <f t="shared" si="41"/>
        <v>2351</v>
      </c>
      <c r="BC67">
        <v>79</v>
      </c>
      <c r="BD67">
        <f t="shared" si="42"/>
        <v>7</v>
      </c>
      <c r="BE67">
        <f t="shared" si="43"/>
        <v>29.759493670886076</v>
      </c>
      <c r="BG67">
        <v>785</v>
      </c>
      <c r="BH67">
        <v>0</v>
      </c>
      <c r="BI67">
        <v>-55</v>
      </c>
      <c r="BJ67">
        <f t="shared" si="44"/>
        <v>730</v>
      </c>
      <c r="BK67">
        <v>0</v>
      </c>
      <c r="BL67">
        <f t="shared" si="45"/>
        <v>730</v>
      </c>
      <c r="BM67">
        <v>25</v>
      </c>
      <c r="BN67">
        <f t="shared" si="46"/>
        <v>5</v>
      </c>
      <c r="BO67">
        <f t="shared" si="47"/>
        <v>29.2</v>
      </c>
      <c r="BQ67">
        <v>1238</v>
      </c>
      <c r="BR67">
        <v>0</v>
      </c>
      <c r="BS67">
        <v>-5</v>
      </c>
      <c r="BT67">
        <f t="shared" si="48"/>
        <v>1233</v>
      </c>
      <c r="BU67">
        <v>192</v>
      </c>
      <c r="BV67">
        <f t="shared" si="49"/>
        <v>1425</v>
      </c>
      <c r="BW67">
        <v>14</v>
      </c>
      <c r="BX67">
        <f t="shared" si="50"/>
        <v>5</v>
      </c>
      <c r="BY67">
        <f t="shared" si="51"/>
        <v>101.78571428571429</v>
      </c>
      <c r="CA67">
        <v>-1120</v>
      </c>
    </row>
    <row r="68" spans="1:79" ht="17.25" customHeight="1" x14ac:dyDescent="0.3">
      <c r="A68" s="2">
        <v>44537</v>
      </c>
      <c r="B68" t="s">
        <v>156</v>
      </c>
      <c r="C68" t="s">
        <v>157</v>
      </c>
      <c r="D68" t="s">
        <v>27</v>
      </c>
      <c r="F68">
        <v>426</v>
      </c>
      <c r="G68">
        <v>0</v>
      </c>
      <c r="H68">
        <v>0</v>
      </c>
      <c r="I68">
        <v>-34</v>
      </c>
      <c r="J68">
        <f t="shared" si="27"/>
        <v>392</v>
      </c>
      <c r="K68">
        <v>0</v>
      </c>
      <c r="L68">
        <f t="shared" si="28"/>
        <v>392</v>
      </c>
      <c r="M68">
        <v>28</v>
      </c>
      <c r="N68">
        <v>1</v>
      </c>
      <c r="O68">
        <f t="shared" si="29"/>
        <v>14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1521</v>
      </c>
      <c r="AC68">
        <v>0</v>
      </c>
      <c r="AD68">
        <v>0</v>
      </c>
      <c r="AE68">
        <v>-67</v>
      </c>
      <c r="AF68">
        <f t="shared" si="33"/>
        <v>1454</v>
      </c>
      <c r="AG68">
        <v>800</v>
      </c>
      <c r="AH68">
        <f t="shared" si="34"/>
        <v>2254</v>
      </c>
      <c r="AI68">
        <v>67</v>
      </c>
      <c r="AJ68">
        <f t="shared" si="35"/>
        <v>6</v>
      </c>
      <c r="AK68">
        <f t="shared" si="52"/>
        <v>33.64179104477612</v>
      </c>
      <c r="AM68">
        <v>779</v>
      </c>
      <c r="AN68">
        <v>0</v>
      </c>
      <c r="AO68">
        <v>0</v>
      </c>
      <c r="AP68">
        <f t="shared" si="36"/>
        <v>779</v>
      </c>
      <c r="AQ68">
        <v>400</v>
      </c>
      <c r="AR68">
        <f t="shared" si="37"/>
        <v>1179</v>
      </c>
      <c r="AS68">
        <v>23</v>
      </c>
      <c r="AT68">
        <f t="shared" si="38"/>
        <v>6</v>
      </c>
      <c r="AU68">
        <f t="shared" si="39"/>
        <v>51.260869565217391</v>
      </c>
      <c r="AW68">
        <v>1085</v>
      </c>
      <c r="AX68">
        <v>0</v>
      </c>
      <c r="AY68">
        <v>0</v>
      </c>
      <c r="AZ68">
        <f t="shared" si="40"/>
        <v>1085</v>
      </c>
      <c r="BA68">
        <v>800</v>
      </c>
      <c r="BB68">
        <f t="shared" si="41"/>
        <v>1885</v>
      </c>
      <c r="BC68">
        <v>35</v>
      </c>
      <c r="BD68">
        <f t="shared" si="42"/>
        <v>7</v>
      </c>
      <c r="BE68">
        <f t="shared" si="43"/>
        <v>53.857142857142854</v>
      </c>
      <c r="BG68">
        <v>923</v>
      </c>
      <c r="BH68">
        <v>0</v>
      </c>
      <c r="BI68">
        <v>0</v>
      </c>
      <c r="BJ68">
        <f t="shared" si="44"/>
        <v>923</v>
      </c>
      <c r="BK68">
        <v>0</v>
      </c>
      <c r="BL68">
        <f t="shared" si="45"/>
        <v>923</v>
      </c>
      <c r="BM68">
        <v>9</v>
      </c>
      <c r="BN68">
        <f t="shared" si="46"/>
        <v>5</v>
      </c>
      <c r="BO68">
        <f t="shared" si="47"/>
        <v>102.55555555555556</v>
      </c>
      <c r="BQ68">
        <v>1724</v>
      </c>
      <c r="BR68">
        <v>0</v>
      </c>
      <c r="BS68">
        <v>0</v>
      </c>
      <c r="BT68">
        <f t="shared" si="48"/>
        <v>1724</v>
      </c>
      <c r="BU68">
        <v>1200</v>
      </c>
      <c r="BV68">
        <f t="shared" si="49"/>
        <v>2924</v>
      </c>
      <c r="BW68">
        <v>22</v>
      </c>
      <c r="BX68">
        <f t="shared" si="50"/>
        <v>5</v>
      </c>
      <c r="BY68">
        <f t="shared" si="51"/>
        <v>132.90909090909091</v>
      </c>
      <c r="CA68">
        <v>3680</v>
      </c>
    </row>
    <row r="69" spans="1:79" ht="17.25" customHeight="1" x14ac:dyDescent="0.3">
      <c r="A69" s="2">
        <v>44537</v>
      </c>
      <c r="B69" t="s">
        <v>158</v>
      </c>
      <c r="C69" t="s">
        <v>159</v>
      </c>
      <c r="D69" t="s">
        <v>27</v>
      </c>
      <c r="F69">
        <v>24</v>
      </c>
      <c r="G69">
        <v>0</v>
      </c>
      <c r="H69">
        <v>0</v>
      </c>
      <c r="I69">
        <v>0</v>
      </c>
      <c r="J69">
        <f t="shared" si="27"/>
        <v>24</v>
      </c>
      <c r="K69">
        <v>0</v>
      </c>
      <c r="L69">
        <f t="shared" si="28"/>
        <v>24</v>
      </c>
      <c r="M69">
        <v>2</v>
      </c>
      <c r="N69">
        <v>1</v>
      </c>
      <c r="O69">
        <f t="shared" si="29"/>
        <v>12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1837</v>
      </c>
      <c r="AC69">
        <v>0</v>
      </c>
      <c r="AD69">
        <v>0</v>
      </c>
      <c r="AE69">
        <v>-2</v>
      </c>
      <c r="AF69">
        <f t="shared" si="33"/>
        <v>1835</v>
      </c>
      <c r="AG69">
        <v>0</v>
      </c>
      <c r="AH69">
        <f t="shared" si="34"/>
        <v>1835</v>
      </c>
      <c r="AI69">
        <v>4</v>
      </c>
      <c r="AJ69">
        <f t="shared" si="35"/>
        <v>6</v>
      </c>
      <c r="AK69">
        <f t="shared" si="52"/>
        <v>458.75</v>
      </c>
      <c r="AM69">
        <v>605</v>
      </c>
      <c r="AN69">
        <v>1267</v>
      </c>
      <c r="AO69">
        <v>0</v>
      </c>
      <c r="AP69">
        <f t="shared" si="36"/>
        <v>1872</v>
      </c>
      <c r="AQ69">
        <v>0</v>
      </c>
      <c r="AR69">
        <f t="shared" si="37"/>
        <v>1872</v>
      </c>
      <c r="AS69">
        <v>1</v>
      </c>
      <c r="AT69">
        <f t="shared" si="38"/>
        <v>6</v>
      </c>
      <c r="AU69">
        <f t="shared" si="39"/>
        <v>1872</v>
      </c>
      <c r="AW69">
        <v>94</v>
      </c>
      <c r="AX69">
        <v>152</v>
      </c>
      <c r="AY69">
        <v>-1</v>
      </c>
      <c r="AZ69">
        <f t="shared" si="40"/>
        <v>245</v>
      </c>
      <c r="BA69">
        <v>0</v>
      </c>
      <c r="BB69">
        <f t="shared" si="41"/>
        <v>245</v>
      </c>
      <c r="BC69">
        <v>3</v>
      </c>
      <c r="BD69">
        <f t="shared" si="42"/>
        <v>7</v>
      </c>
      <c r="BE69">
        <f t="shared" si="43"/>
        <v>81.666666666666671</v>
      </c>
      <c r="BG69">
        <v>25</v>
      </c>
      <c r="BH69">
        <v>40</v>
      </c>
      <c r="BI69">
        <v>-1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Q69">
        <v>35</v>
      </c>
      <c r="BR69">
        <v>200</v>
      </c>
      <c r="BS69">
        <v>0</v>
      </c>
      <c r="BT69">
        <f t="shared" si="48"/>
        <v>235</v>
      </c>
      <c r="BU69">
        <v>0</v>
      </c>
      <c r="BV69">
        <f t="shared" si="49"/>
        <v>235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44537</v>
      </c>
      <c r="B70" t="s">
        <v>160</v>
      </c>
      <c r="C70" t="s">
        <v>161</v>
      </c>
      <c r="D70" t="s">
        <v>27</v>
      </c>
      <c r="F70">
        <v>8</v>
      </c>
      <c r="G70">
        <v>0</v>
      </c>
      <c r="H70">
        <v>0</v>
      </c>
      <c r="I70">
        <v>0</v>
      </c>
      <c r="J70">
        <f t="shared" si="27"/>
        <v>8</v>
      </c>
      <c r="K70">
        <v>0</v>
      </c>
      <c r="L70">
        <f t="shared" si="28"/>
        <v>8</v>
      </c>
      <c r="M70">
        <v>10</v>
      </c>
      <c r="N70">
        <v>1</v>
      </c>
      <c r="O70">
        <f t="shared" si="29"/>
        <v>0.8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68</v>
      </c>
      <c r="AN70">
        <v>0</v>
      </c>
      <c r="AO70">
        <v>0</v>
      </c>
      <c r="AP70">
        <f t="shared" si="36"/>
        <v>68</v>
      </c>
      <c r="AQ70">
        <v>0</v>
      </c>
      <c r="AR70">
        <f t="shared" si="37"/>
        <v>68</v>
      </c>
      <c r="AS70">
        <v>4</v>
      </c>
      <c r="AT70">
        <f t="shared" si="38"/>
        <v>6</v>
      </c>
      <c r="AU70">
        <f t="shared" si="39"/>
        <v>17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44537</v>
      </c>
      <c r="B71" t="s">
        <v>162</v>
      </c>
      <c r="C71" t="s">
        <v>163</v>
      </c>
      <c r="D71" t="s">
        <v>27</v>
      </c>
      <c r="F71">
        <v>190</v>
      </c>
      <c r="G71">
        <v>0</v>
      </c>
      <c r="H71">
        <v>0</v>
      </c>
      <c r="I71">
        <v>0</v>
      </c>
      <c r="J71">
        <f t="shared" si="27"/>
        <v>190</v>
      </c>
      <c r="K71">
        <v>0</v>
      </c>
      <c r="L71">
        <f t="shared" si="28"/>
        <v>190</v>
      </c>
      <c r="M71">
        <v>3</v>
      </c>
      <c r="N71">
        <v>1</v>
      </c>
      <c r="O71">
        <f t="shared" si="29"/>
        <v>63.333333333333336</v>
      </c>
      <c r="Q71">
        <v>55</v>
      </c>
      <c r="R71">
        <v>0</v>
      </c>
      <c r="S71">
        <v>0</v>
      </c>
      <c r="T71">
        <v>-5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1034</v>
      </c>
      <c r="AC71">
        <v>0</v>
      </c>
      <c r="AD71">
        <v>0</v>
      </c>
      <c r="AE71">
        <v>88</v>
      </c>
      <c r="AF71">
        <f t="shared" si="33"/>
        <v>1122</v>
      </c>
      <c r="AG71">
        <v>0</v>
      </c>
      <c r="AH71">
        <f t="shared" si="34"/>
        <v>1122</v>
      </c>
      <c r="AI71">
        <v>13</v>
      </c>
      <c r="AJ71">
        <f t="shared" si="35"/>
        <v>6</v>
      </c>
      <c r="AK71">
        <f t="shared" si="52"/>
        <v>86.307692307692307</v>
      </c>
      <c r="AM71">
        <v>224</v>
      </c>
      <c r="AN71">
        <v>0</v>
      </c>
      <c r="AO71">
        <v>-6</v>
      </c>
      <c r="AP71">
        <f t="shared" si="36"/>
        <v>218</v>
      </c>
      <c r="AQ71">
        <v>0</v>
      </c>
      <c r="AR71">
        <f t="shared" si="37"/>
        <v>218</v>
      </c>
      <c r="AS71">
        <v>2</v>
      </c>
      <c r="AT71">
        <f t="shared" si="38"/>
        <v>6</v>
      </c>
      <c r="AU71">
        <f t="shared" si="39"/>
        <v>109</v>
      </c>
      <c r="AW71">
        <v>163</v>
      </c>
      <c r="AX71">
        <v>0</v>
      </c>
      <c r="AY71">
        <v>0</v>
      </c>
      <c r="AZ71">
        <f t="shared" si="40"/>
        <v>163</v>
      </c>
      <c r="BA71">
        <v>0</v>
      </c>
      <c r="BB71">
        <f t="shared" si="41"/>
        <v>163</v>
      </c>
      <c r="BC71">
        <v>2</v>
      </c>
      <c r="BD71">
        <f t="shared" si="42"/>
        <v>7</v>
      </c>
      <c r="BE71">
        <f t="shared" si="43"/>
        <v>81.5</v>
      </c>
      <c r="BG71">
        <v>0</v>
      </c>
      <c r="BH71">
        <v>0</v>
      </c>
      <c r="BI71">
        <v>0</v>
      </c>
      <c r="BJ71">
        <f t="shared" si="44"/>
        <v>0</v>
      </c>
      <c r="BK71">
        <v>180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Q71">
        <v>845</v>
      </c>
      <c r="BR71">
        <v>0</v>
      </c>
      <c r="BS71">
        <v>-12</v>
      </c>
      <c r="BT71">
        <f t="shared" si="48"/>
        <v>833</v>
      </c>
      <c r="BU71">
        <v>0</v>
      </c>
      <c r="BV71">
        <f t="shared" si="49"/>
        <v>833</v>
      </c>
      <c r="BW71">
        <v>3</v>
      </c>
      <c r="BX71">
        <f t="shared" si="50"/>
        <v>5</v>
      </c>
      <c r="BY71">
        <f t="shared" si="51"/>
        <v>277.66666666666669</v>
      </c>
      <c r="CA71">
        <v>236</v>
      </c>
    </row>
    <row r="72" spans="1:79" ht="17.25" customHeight="1" x14ac:dyDescent="0.3">
      <c r="A72" s="2">
        <v>44537</v>
      </c>
      <c r="B72" t="s">
        <v>164</v>
      </c>
      <c r="C72" t="s">
        <v>165</v>
      </c>
      <c r="D72" t="s">
        <v>27</v>
      </c>
      <c r="F72">
        <v>46</v>
      </c>
      <c r="G72">
        <v>0</v>
      </c>
      <c r="H72">
        <v>0</v>
      </c>
      <c r="I72">
        <v>0</v>
      </c>
      <c r="J72">
        <f t="shared" si="27"/>
        <v>46</v>
      </c>
      <c r="K72">
        <v>0</v>
      </c>
      <c r="L72">
        <f t="shared" si="28"/>
        <v>46</v>
      </c>
      <c r="M72">
        <v>7</v>
      </c>
      <c r="N72">
        <v>1</v>
      </c>
      <c r="O72">
        <f t="shared" si="29"/>
        <v>6.5714285714285712</v>
      </c>
      <c r="Q72">
        <v>56</v>
      </c>
      <c r="R72">
        <v>0</v>
      </c>
      <c r="S72">
        <v>0</v>
      </c>
      <c r="T72">
        <v>0</v>
      </c>
      <c r="U72">
        <f t="shared" si="30"/>
        <v>56</v>
      </c>
      <c r="V72">
        <v>0</v>
      </c>
      <c r="W72">
        <f t="shared" si="31"/>
        <v>56</v>
      </c>
      <c r="X72">
        <v>2</v>
      </c>
      <c r="Y72">
        <v>2</v>
      </c>
      <c r="Z72">
        <f t="shared" si="32"/>
        <v>28</v>
      </c>
      <c r="AB72">
        <v>369</v>
      </c>
      <c r="AC72">
        <v>0</v>
      </c>
      <c r="AD72">
        <v>0</v>
      </c>
      <c r="AE72">
        <v>88</v>
      </c>
      <c r="AF72">
        <f t="shared" si="33"/>
        <v>457</v>
      </c>
      <c r="AG72">
        <v>0</v>
      </c>
      <c r="AH72">
        <f t="shared" si="34"/>
        <v>457</v>
      </c>
      <c r="AI72">
        <v>3</v>
      </c>
      <c r="AJ72">
        <f t="shared" si="35"/>
        <v>6</v>
      </c>
      <c r="AK72">
        <f t="shared" si="52"/>
        <v>152.33333333333334</v>
      </c>
      <c r="AM72">
        <v>305</v>
      </c>
      <c r="AN72">
        <v>0</v>
      </c>
      <c r="AO72">
        <v>-6</v>
      </c>
      <c r="AP72">
        <f t="shared" si="36"/>
        <v>299</v>
      </c>
      <c r="AQ72">
        <v>0</v>
      </c>
      <c r="AR72">
        <f t="shared" si="37"/>
        <v>299</v>
      </c>
      <c r="AS72">
        <v>1</v>
      </c>
      <c r="AT72">
        <f t="shared" si="38"/>
        <v>6</v>
      </c>
      <c r="AU72">
        <f t="shared" si="39"/>
        <v>299</v>
      </c>
      <c r="AW72">
        <v>102</v>
      </c>
      <c r="AX72">
        <v>0</v>
      </c>
      <c r="AY72">
        <v>0</v>
      </c>
      <c r="AZ72">
        <f t="shared" si="40"/>
        <v>102</v>
      </c>
      <c r="BA72">
        <v>0</v>
      </c>
      <c r="BB72">
        <f t="shared" si="41"/>
        <v>102</v>
      </c>
      <c r="BC72">
        <v>1</v>
      </c>
      <c r="BD72">
        <f t="shared" si="42"/>
        <v>7</v>
      </c>
      <c r="BE72">
        <f t="shared" si="43"/>
        <v>102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320</v>
      </c>
      <c r="BR72">
        <v>0</v>
      </c>
      <c r="BS72">
        <v>0</v>
      </c>
      <c r="BT72">
        <f t="shared" si="48"/>
        <v>320</v>
      </c>
      <c r="BU72">
        <v>0</v>
      </c>
      <c r="BV72">
        <f t="shared" si="49"/>
        <v>320</v>
      </c>
      <c r="BW72">
        <v>4</v>
      </c>
      <c r="BX72">
        <f t="shared" si="50"/>
        <v>5</v>
      </c>
      <c r="BY72">
        <f t="shared" si="51"/>
        <v>80</v>
      </c>
      <c r="CA72">
        <v>0</v>
      </c>
    </row>
    <row r="73" spans="1:79" ht="17.25" customHeight="1" x14ac:dyDescent="0.3">
      <c r="A73" s="2">
        <v>44537</v>
      </c>
      <c r="B73" t="s">
        <v>166</v>
      </c>
      <c r="C73" t="s">
        <v>167</v>
      </c>
      <c r="D73" t="s">
        <v>27</v>
      </c>
      <c r="F73">
        <v>282</v>
      </c>
      <c r="G73">
        <v>620</v>
      </c>
      <c r="H73">
        <v>0</v>
      </c>
      <c r="I73">
        <v>0</v>
      </c>
      <c r="J73">
        <f t="shared" si="27"/>
        <v>902</v>
      </c>
      <c r="K73">
        <v>0</v>
      </c>
      <c r="L73">
        <f t="shared" si="28"/>
        <v>902</v>
      </c>
      <c r="M73">
        <v>64</v>
      </c>
      <c r="N73">
        <v>1</v>
      </c>
      <c r="O73">
        <f t="shared" si="29"/>
        <v>14.09375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B73">
        <v>1076</v>
      </c>
      <c r="AC73">
        <v>0</v>
      </c>
      <c r="AD73">
        <v>0</v>
      </c>
      <c r="AE73">
        <v>0</v>
      </c>
      <c r="AF73">
        <f t="shared" si="33"/>
        <v>1076</v>
      </c>
      <c r="AG73">
        <v>300</v>
      </c>
      <c r="AH73">
        <f t="shared" si="34"/>
        <v>1376</v>
      </c>
      <c r="AI73">
        <v>28</v>
      </c>
      <c r="AJ73">
        <f t="shared" si="35"/>
        <v>6</v>
      </c>
      <c r="AK73">
        <f t="shared" si="52"/>
        <v>49.142857142857146</v>
      </c>
      <c r="AM73">
        <v>526</v>
      </c>
      <c r="AN73">
        <v>1170</v>
      </c>
      <c r="AO73">
        <v>-20</v>
      </c>
      <c r="AP73">
        <f t="shared" si="36"/>
        <v>1676</v>
      </c>
      <c r="AQ73">
        <v>0</v>
      </c>
      <c r="AR73">
        <f t="shared" si="37"/>
        <v>1676</v>
      </c>
      <c r="AS73">
        <v>30</v>
      </c>
      <c r="AT73">
        <f t="shared" si="38"/>
        <v>6</v>
      </c>
      <c r="AU73">
        <f t="shared" si="39"/>
        <v>55.866666666666667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232</v>
      </c>
      <c r="BH73">
        <v>500</v>
      </c>
      <c r="BI73">
        <v>-17</v>
      </c>
      <c r="BJ73">
        <f t="shared" si="44"/>
        <v>715</v>
      </c>
      <c r="BK73">
        <v>0</v>
      </c>
      <c r="BL73">
        <f t="shared" si="45"/>
        <v>715</v>
      </c>
      <c r="BM73">
        <v>6</v>
      </c>
      <c r="BN73">
        <f t="shared" si="46"/>
        <v>5</v>
      </c>
      <c r="BO73">
        <f t="shared" si="47"/>
        <v>119.16666666666667</v>
      </c>
      <c r="BQ73">
        <v>530</v>
      </c>
      <c r="BR73">
        <v>683</v>
      </c>
      <c r="BS73">
        <v>0</v>
      </c>
      <c r="BT73">
        <f t="shared" si="48"/>
        <v>1213</v>
      </c>
      <c r="BU73">
        <v>0</v>
      </c>
      <c r="BV73">
        <f t="shared" si="49"/>
        <v>1213</v>
      </c>
      <c r="BW73">
        <v>10</v>
      </c>
      <c r="BX73">
        <f t="shared" si="50"/>
        <v>5</v>
      </c>
      <c r="BY73">
        <f t="shared" si="51"/>
        <v>121.3</v>
      </c>
      <c r="CA73">
        <v>1200</v>
      </c>
    </row>
    <row r="74" spans="1:79" ht="17.25" customHeight="1" x14ac:dyDescent="0.3">
      <c r="A74" s="2">
        <v>44537</v>
      </c>
      <c r="B74" t="s">
        <v>168</v>
      </c>
      <c r="C74" t="s">
        <v>169</v>
      </c>
      <c r="D74" t="s">
        <v>27</v>
      </c>
      <c r="F74">
        <v>432</v>
      </c>
      <c r="G74">
        <v>0</v>
      </c>
      <c r="H74">
        <v>0</v>
      </c>
      <c r="I74">
        <v>-10</v>
      </c>
      <c r="J74">
        <f t="shared" si="27"/>
        <v>422</v>
      </c>
      <c r="K74">
        <v>0</v>
      </c>
      <c r="L74">
        <f t="shared" si="28"/>
        <v>422</v>
      </c>
      <c r="M74">
        <v>3</v>
      </c>
      <c r="N74">
        <v>1</v>
      </c>
      <c r="O74">
        <f t="shared" si="29"/>
        <v>140.66666666666666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294</v>
      </c>
      <c r="AN74">
        <v>720</v>
      </c>
      <c r="AO74">
        <v>-10</v>
      </c>
      <c r="AP74">
        <f t="shared" si="36"/>
        <v>1004</v>
      </c>
      <c r="AQ74">
        <v>0</v>
      </c>
      <c r="AR74">
        <f t="shared" si="37"/>
        <v>1004</v>
      </c>
      <c r="AS74">
        <v>4</v>
      </c>
      <c r="AT74">
        <f t="shared" si="38"/>
        <v>6</v>
      </c>
      <c r="AU74">
        <f t="shared" si="39"/>
        <v>251</v>
      </c>
      <c r="AW74">
        <v>236</v>
      </c>
      <c r="AX74">
        <v>30</v>
      </c>
      <c r="AY74">
        <v>0</v>
      </c>
      <c r="AZ74">
        <f t="shared" si="40"/>
        <v>266</v>
      </c>
      <c r="BA74">
        <v>0</v>
      </c>
      <c r="BB74">
        <f t="shared" si="41"/>
        <v>266</v>
      </c>
      <c r="BC74">
        <v>1</v>
      </c>
      <c r="BD74">
        <f t="shared" si="42"/>
        <v>7</v>
      </c>
      <c r="BE74">
        <f t="shared" si="43"/>
        <v>266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162</v>
      </c>
      <c r="BR74">
        <v>250</v>
      </c>
      <c r="BS74">
        <v>0</v>
      </c>
      <c r="BT74">
        <f t="shared" si="48"/>
        <v>412</v>
      </c>
      <c r="BU74">
        <v>0</v>
      </c>
      <c r="BV74">
        <f t="shared" si="49"/>
        <v>412</v>
      </c>
      <c r="BW74">
        <v>2</v>
      </c>
      <c r="BX74">
        <f t="shared" si="50"/>
        <v>5</v>
      </c>
      <c r="BY74">
        <f t="shared" si="51"/>
        <v>206</v>
      </c>
      <c r="CA74">
        <v>1500</v>
      </c>
    </row>
    <row r="75" spans="1:79" ht="17.25" customHeight="1" x14ac:dyDescent="0.3">
      <c r="A75" s="2">
        <v>44537</v>
      </c>
      <c r="B75" t="s">
        <v>170</v>
      </c>
      <c r="C75" t="s">
        <v>171</v>
      </c>
      <c r="D75" t="s">
        <v>27</v>
      </c>
      <c r="F75">
        <v>141</v>
      </c>
      <c r="G75">
        <v>0</v>
      </c>
      <c r="H75">
        <v>0</v>
      </c>
      <c r="I75">
        <v>0</v>
      </c>
      <c r="J75">
        <f t="shared" si="27"/>
        <v>141</v>
      </c>
      <c r="K75">
        <v>0</v>
      </c>
      <c r="L75">
        <f t="shared" si="28"/>
        <v>141</v>
      </c>
      <c r="M75">
        <v>2</v>
      </c>
      <c r="N75">
        <v>1</v>
      </c>
      <c r="O75">
        <f t="shared" si="29"/>
        <v>70.5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B75">
        <v>341</v>
      </c>
      <c r="AC75">
        <v>0</v>
      </c>
      <c r="AD75">
        <v>0</v>
      </c>
      <c r="AE75">
        <v>0</v>
      </c>
      <c r="AF75">
        <f t="shared" si="33"/>
        <v>341</v>
      </c>
      <c r="AG75">
        <v>0</v>
      </c>
      <c r="AH75">
        <f t="shared" si="34"/>
        <v>341</v>
      </c>
      <c r="AI75">
        <v>4</v>
      </c>
      <c r="AJ75">
        <f t="shared" si="35"/>
        <v>6</v>
      </c>
      <c r="AK75">
        <f t="shared" si="52"/>
        <v>85.25</v>
      </c>
      <c r="AM75">
        <v>939</v>
      </c>
      <c r="AN75">
        <v>0</v>
      </c>
      <c r="AO75">
        <v>0</v>
      </c>
      <c r="AP75">
        <f t="shared" si="36"/>
        <v>939</v>
      </c>
      <c r="AQ75">
        <v>0</v>
      </c>
      <c r="AR75">
        <f t="shared" si="37"/>
        <v>939</v>
      </c>
      <c r="AS75">
        <v>2</v>
      </c>
      <c r="AT75">
        <f t="shared" si="38"/>
        <v>6</v>
      </c>
      <c r="AU75">
        <f t="shared" si="39"/>
        <v>469.5</v>
      </c>
      <c r="AW75">
        <v>187</v>
      </c>
      <c r="AX75">
        <v>0</v>
      </c>
      <c r="AY75">
        <v>0</v>
      </c>
      <c r="AZ75">
        <f t="shared" si="40"/>
        <v>187</v>
      </c>
      <c r="BA75">
        <v>0</v>
      </c>
      <c r="BB75">
        <f t="shared" si="41"/>
        <v>187</v>
      </c>
      <c r="BC75">
        <v>3</v>
      </c>
      <c r="BD75">
        <f t="shared" si="42"/>
        <v>7</v>
      </c>
      <c r="BE75">
        <f t="shared" si="43"/>
        <v>62.333333333333336</v>
      </c>
      <c r="BG75">
        <v>424</v>
      </c>
      <c r="BH75">
        <v>0</v>
      </c>
      <c r="BI75">
        <v>0</v>
      </c>
      <c r="BJ75">
        <f t="shared" si="44"/>
        <v>424</v>
      </c>
      <c r="BK75">
        <v>0</v>
      </c>
      <c r="BL75">
        <f t="shared" si="45"/>
        <v>424</v>
      </c>
      <c r="BM75">
        <v>1</v>
      </c>
      <c r="BN75">
        <f t="shared" si="46"/>
        <v>5</v>
      </c>
      <c r="BO75">
        <f t="shared" si="47"/>
        <v>424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ht="17.25" customHeight="1" x14ac:dyDescent="0.3">
      <c r="A76" s="2">
        <v>44537</v>
      </c>
      <c r="B76" t="s">
        <v>172</v>
      </c>
      <c r="C76" t="s">
        <v>173</v>
      </c>
      <c r="D76" t="s">
        <v>27</v>
      </c>
      <c r="F76">
        <v>230</v>
      </c>
      <c r="G76">
        <v>0</v>
      </c>
      <c r="H76">
        <v>0</v>
      </c>
      <c r="I76">
        <v>0</v>
      </c>
      <c r="J76">
        <f t="shared" si="27"/>
        <v>230</v>
      </c>
      <c r="K76">
        <v>0</v>
      </c>
      <c r="L76">
        <f t="shared" si="28"/>
        <v>230</v>
      </c>
      <c r="M76">
        <v>6</v>
      </c>
      <c r="N76">
        <v>1</v>
      </c>
      <c r="O76">
        <f t="shared" si="29"/>
        <v>38.333333333333336</v>
      </c>
      <c r="Q76">
        <v>239</v>
      </c>
      <c r="R76">
        <v>0</v>
      </c>
      <c r="S76">
        <v>0</v>
      </c>
      <c r="T76">
        <v>-3</v>
      </c>
      <c r="U76">
        <f t="shared" si="30"/>
        <v>236</v>
      </c>
      <c r="V76">
        <v>0</v>
      </c>
      <c r="W76">
        <f t="shared" si="31"/>
        <v>236</v>
      </c>
      <c r="X76">
        <v>2</v>
      </c>
      <c r="Y76">
        <v>2</v>
      </c>
      <c r="Z76">
        <f t="shared" si="32"/>
        <v>118</v>
      </c>
      <c r="AB76">
        <v>1537</v>
      </c>
      <c r="AC76">
        <v>0</v>
      </c>
      <c r="AD76">
        <v>0</v>
      </c>
      <c r="AE76">
        <v>0</v>
      </c>
      <c r="AF76">
        <f t="shared" si="33"/>
        <v>1537</v>
      </c>
      <c r="AG76">
        <v>0</v>
      </c>
      <c r="AH76">
        <f t="shared" si="34"/>
        <v>1537</v>
      </c>
      <c r="AI76">
        <v>2</v>
      </c>
      <c r="AJ76">
        <f t="shared" si="35"/>
        <v>6</v>
      </c>
      <c r="AK76">
        <f t="shared" si="52"/>
        <v>768.5</v>
      </c>
      <c r="AM76">
        <v>932</v>
      </c>
      <c r="AN76">
        <v>0</v>
      </c>
      <c r="AO76">
        <v>0</v>
      </c>
      <c r="AP76">
        <f t="shared" si="36"/>
        <v>932</v>
      </c>
      <c r="AQ76">
        <v>0</v>
      </c>
      <c r="AR76">
        <f t="shared" si="37"/>
        <v>932</v>
      </c>
      <c r="AS76">
        <v>10</v>
      </c>
      <c r="AT76">
        <f t="shared" si="38"/>
        <v>6</v>
      </c>
      <c r="AU76">
        <f t="shared" si="39"/>
        <v>93.2</v>
      </c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G76">
        <v>542</v>
      </c>
      <c r="BH76">
        <v>0</v>
      </c>
      <c r="BI76">
        <v>0</v>
      </c>
      <c r="BJ76">
        <f t="shared" si="44"/>
        <v>542</v>
      </c>
      <c r="BK76">
        <v>0</v>
      </c>
      <c r="BL76">
        <f t="shared" si="45"/>
        <v>542</v>
      </c>
      <c r="BM76">
        <v>2</v>
      </c>
      <c r="BN76">
        <f t="shared" si="46"/>
        <v>5</v>
      </c>
      <c r="BO76">
        <f t="shared" si="47"/>
        <v>271</v>
      </c>
      <c r="BQ76">
        <v>1589</v>
      </c>
      <c r="BR76">
        <v>0</v>
      </c>
      <c r="BS76">
        <v>0</v>
      </c>
      <c r="BT76">
        <f t="shared" si="48"/>
        <v>1589</v>
      </c>
      <c r="BU76">
        <v>360</v>
      </c>
      <c r="BV76">
        <f t="shared" si="49"/>
        <v>1949</v>
      </c>
      <c r="BW76">
        <v>10</v>
      </c>
      <c r="BX76">
        <f t="shared" si="50"/>
        <v>5</v>
      </c>
      <c r="BY76">
        <f t="shared" si="51"/>
        <v>194.9</v>
      </c>
      <c r="CA76">
        <v>750</v>
      </c>
    </row>
    <row r="77" spans="1:79" ht="17.25" customHeight="1" x14ac:dyDescent="0.3">
      <c r="A77" s="2">
        <v>44537</v>
      </c>
      <c r="B77" t="s">
        <v>174</v>
      </c>
      <c r="C77" t="s">
        <v>175</v>
      </c>
      <c r="D77" t="s">
        <v>27</v>
      </c>
      <c r="F77">
        <v>261</v>
      </c>
      <c r="G77">
        <v>0</v>
      </c>
      <c r="H77">
        <v>0</v>
      </c>
      <c r="I77">
        <v>0</v>
      </c>
      <c r="J77">
        <f t="shared" si="27"/>
        <v>261</v>
      </c>
      <c r="K77">
        <v>0</v>
      </c>
      <c r="L77">
        <f t="shared" si="28"/>
        <v>261</v>
      </c>
      <c r="M77">
        <v>2</v>
      </c>
      <c r="N77">
        <v>1</v>
      </c>
      <c r="O77">
        <f t="shared" si="29"/>
        <v>130.5</v>
      </c>
      <c r="Q77">
        <v>93</v>
      </c>
      <c r="R77">
        <v>0</v>
      </c>
      <c r="S77">
        <v>0</v>
      </c>
      <c r="T77">
        <v>0</v>
      </c>
      <c r="U77">
        <f t="shared" si="30"/>
        <v>93</v>
      </c>
      <c r="V77">
        <v>0</v>
      </c>
      <c r="W77">
        <f t="shared" si="31"/>
        <v>93</v>
      </c>
      <c r="X77">
        <v>0</v>
      </c>
      <c r="Y77">
        <v>2</v>
      </c>
      <c r="Z77">
        <f t="shared" si="32"/>
        <v>0</v>
      </c>
      <c r="AB77">
        <v>1577</v>
      </c>
      <c r="AC77">
        <v>0</v>
      </c>
      <c r="AD77">
        <v>0</v>
      </c>
      <c r="AE77">
        <v>0</v>
      </c>
      <c r="AF77">
        <f t="shared" si="33"/>
        <v>1577</v>
      </c>
      <c r="AG77">
        <v>0</v>
      </c>
      <c r="AH77">
        <f t="shared" si="34"/>
        <v>1577</v>
      </c>
      <c r="AI77">
        <v>3</v>
      </c>
      <c r="AJ77">
        <f t="shared" si="35"/>
        <v>6</v>
      </c>
      <c r="AK77">
        <f t="shared" si="52"/>
        <v>525.66666666666663</v>
      </c>
      <c r="AM77">
        <v>803</v>
      </c>
      <c r="AN77">
        <v>1160</v>
      </c>
      <c r="AO77">
        <v>-250</v>
      </c>
      <c r="AP77">
        <f t="shared" si="36"/>
        <v>1713</v>
      </c>
      <c r="AQ77">
        <v>0</v>
      </c>
      <c r="AR77">
        <f t="shared" si="37"/>
        <v>1713</v>
      </c>
      <c r="AS77">
        <v>2</v>
      </c>
      <c r="AT77">
        <f t="shared" si="38"/>
        <v>6</v>
      </c>
      <c r="AU77">
        <f t="shared" si="39"/>
        <v>856.5</v>
      </c>
      <c r="AW77">
        <v>144</v>
      </c>
      <c r="AX77">
        <v>235</v>
      </c>
      <c r="AY77">
        <v>0</v>
      </c>
      <c r="AZ77">
        <f t="shared" si="40"/>
        <v>379</v>
      </c>
      <c r="BA77">
        <v>0</v>
      </c>
      <c r="BB77">
        <f t="shared" si="41"/>
        <v>379</v>
      </c>
      <c r="BC77">
        <v>1</v>
      </c>
      <c r="BD77">
        <f t="shared" si="42"/>
        <v>7</v>
      </c>
      <c r="BE77">
        <f t="shared" si="43"/>
        <v>379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75</v>
      </c>
      <c r="BR77">
        <v>240</v>
      </c>
      <c r="BS77">
        <v>0</v>
      </c>
      <c r="BT77">
        <f t="shared" si="48"/>
        <v>315</v>
      </c>
      <c r="BU77">
        <v>0</v>
      </c>
      <c r="BV77">
        <f t="shared" si="49"/>
        <v>315</v>
      </c>
      <c r="BW77">
        <v>2</v>
      </c>
      <c r="BX77">
        <f t="shared" si="50"/>
        <v>5</v>
      </c>
      <c r="BY77">
        <f t="shared" si="51"/>
        <v>157.5</v>
      </c>
      <c r="CA77">
        <v>367</v>
      </c>
    </row>
    <row r="78" spans="1:79" ht="17.25" customHeight="1" x14ac:dyDescent="0.3">
      <c r="A78" s="2">
        <v>44537</v>
      </c>
      <c r="B78" t="s">
        <v>176</v>
      </c>
      <c r="C78" t="s">
        <v>177</v>
      </c>
      <c r="D78" t="s">
        <v>27</v>
      </c>
      <c r="F78">
        <v>41</v>
      </c>
      <c r="G78">
        <v>0</v>
      </c>
      <c r="H78">
        <v>0</v>
      </c>
      <c r="I78">
        <v>-35</v>
      </c>
      <c r="J78">
        <f t="shared" si="27"/>
        <v>6</v>
      </c>
      <c r="K78">
        <v>0</v>
      </c>
      <c r="L78">
        <f t="shared" si="28"/>
        <v>6</v>
      </c>
      <c r="M78">
        <v>38</v>
      </c>
      <c r="N78">
        <v>1</v>
      </c>
      <c r="O78">
        <f t="shared" si="29"/>
        <v>0.15789473684210525</v>
      </c>
      <c r="Q78">
        <v>390</v>
      </c>
      <c r="R78">
        <v>0</v>
      </c>
      <c r="S78">
        <v>0</v>
      </c>
      <c r="T78">
        <v>-102</v>
      </c>
      <c r="U78">
        <f t="shared" si="30"/>
        <v>288</v>
      </c>
      <c r="V78">
        <v>0</v>
      </c>
      <c r="W78">
        <f t="shared" si="31"/>
        <v>288</v>
      </c>
      <c r="X78">
        <v>19</v>
      </c>
      <c r="Y78">
        <v>2</v>
      </c>
      <c r="Z78">
        <f t="shared" si="32"/>
        <v>15.157894736842104</v>
      </c>
      <c r="AB78">
        <v>336</v>
      </c>
      <c r="AC78">
        <v>0</v>
      </c>
      <c r="AD78">
        <v>0</v>
      </c>
      <c r="AE78">
        <v>-336</v>
      </c>
      <c r="AF78">
        <f t="shared" si="33"/>
        <v>0</v>
      </c>
      <c r="AG78">
        <v>0</v>
      </c>
      <c r="AH78">
        <f t="shared" si="34"/>
        <v>0</v>
      </c>
      <c r="AI78">
        <v>95</v>
      </c>
      <c r="AJ78">
        <f t="shared" si="35"/>
        <v>6</v>
      </c>
      <c r="AK78">
        <f t="shared" si="52"/>
        <v>0</v>
      </c>
      <c r="AM78">
        <v>2</v>
      </c>
      <c r="AN78">
        <v>0</v>
      </c>
      <c r="AO78">
        <v>0</v>
      </c>
      <c r="AP78">
        <f t="shared" si="36"/>
        <v>2</v>
      </c>
      <c r="AQ78">
        <v>0</v>
      </c>
      <c r="AR78">
        <f t="shared" si="37"/>
        <v>2</v>
      </c>
      <c r="AS78">
        <v>81</v>
      </c>
      <c r="AT78">
        <f t="shared" si="38"/>
        <v>6</v>
      </c>
      <c r="AU78">
        <f t="shared" si="39"/>
        <v>2.4691358024691357E-2</v>
      </c>
      <c r="AW78">
        <v>11</v>
      </c>
      <c r="AX78">
        <v>0</v>
      </c>
      <c r="AY78">
        <v>-11</v>
      </c>
      <c r="AZ78">
        <f t="shared" si="40"/>
        <v>0</v>
      </c>
      <c r="BA78">
        <v>0</v>
      </c>
      <c r="BB78">
        <f t="shared" si="41"/>
        <v>0</v>
      </c>
      <c r="BC78">
        <v>64</v>
      </c>
      <c r="BD78">
        <f t="shared" si="42"/>
        <v>7</v>
      </c>
      <c r="BE78">
        <f t="shared" si="43"/>
        <v>0</v>
      </c>
      <c r="BG78">
        <v>5</v>
      </c>
      <c r="BH78">
        <v>0</v>
      </c>
      <c r="BI78">
        <v>0</v>
      </c>
      <c r="BJ78">
        <f t="shared" si="44"/>
        <v>5</v>
      </c>
      <c r="BK78">
        <v>0</v>
      </c>
      <c r="BL78">
        <f t="shared" si="45"/>
        <v>5</v>
      </c>
      <c r="BM78">
        <v>25</v>
      </c>
      <c r="BN78">
        <f t="shared" si="46"/>
        <v>5</v>
      </c>
      <c r="BO78">
        <f t="shared" si="47"/>
        <v>0.2</v>
      </c>
      <c r="BQ78">
        <v>10</v>
      </c>
      <c r="BR78">
        <v>0</v>
      </c>
      <c r="BS78">
        <v>-5</v>
      </c>
      <c r="BT78">
        <f t="shared" si="48"/>
        <v>5</v>
      </c>
      <c r="BU78">
        <v>0</v>
      </c>
      <c r="BV78">
        <f t="shared" si="49"/>
        <v>5</v>
      </c>
      <c r="BW78">
        <v>22</v>
      </c>
      <c r="BX78">
        <f t="shared" si="50"/>
        <v>5</v>
      </c>
      <c r="BY78">
        <f t="shared" si="51"/>
        <v>0.22727272727272727</v>
      </c>
      <c r="CA78">
        <v>0</v>
      </c>
    </row>
    <row r="79" spans="1:79" ht="17.25" customHeight="1" x14ac:dyDescent="0.3">
      <c r="A79" s="2">
        <v>44537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44537</v>
      </c>
      <c r="B80" t="s">
        <v>178</v>
      </c>
      <c r="C80" t="s">
        <v>179</v>
      </c>
      <c r="D80" t="s">
        <v>27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44537</v>
      </c>
      <c r="B81" t="s">
        <v>180</v>
      </c>
      <c r="C81" t="s">
        <v>181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44537</v>
      </c>
      <c r="B82" t="s">
        <v>182</v>
      </c>
      <c r="C82" t="s">
        <v>183</v>
      </c>
      <c r="D82" t="s">
        <v>27</v>
      </c>
      <c r="F82">
        <v>309</v>
      </c>
      <c r="G82">
        <v>0</v>
      </c>
      <c r="H82">
        <v>0</v>
      </c>
      <c r="I82">
        <v>0</v>
      </c>
      <c r="J82">
        <f t="shared" si="27"/>
        <v>309</v>
      </c>
      <c r="K82">
        <v>0</v>
      </c>
      <c r="L82">
        <f t="shared" si="28"/>
        <v>309</v>
      </c>
      <c r="M82">
        <v>11</v>
      </c>
      <c r="N82">
        <v>1</v>
      </c>
      <c r="O82">
        <f t="shared" si="29"/>
        <v>28.09090909090909</v>
      </c>
      <c r="Q82">
        <v>19</v>
      </c>
      <c r="R82">
        <v>0</v>
      </c>
      <c r="S82">
        <v>0</v>
      </c>
      <c r="T82">
        <v>0</v>
      </c>
      <c r="U82">
        <f t="shared" si="30"/>
        <v>19</v>
      </c>
      <c r="V82">
        <v>100</v>
      </c>
      <c r="W82">
        <f t="shared" si="31"/>
        <v>119</v>
      </c>
      <c r="X82">
        <v>4</v>
      </c>
      <c r="Y82">
        <v>2</v>
      </c>
      <c r="Z82">
        <f t="shared" si="32"/>
        <v>29.75</v>
      </c>
      <c r="AB82">
        <v>932</v>
      </c>
      <c r="AC82">
        <v>0</v>
      </c>
      <c r="AD82">
        <v>0</v>
      </c>
      <c r="AE82">
        <v>0</v>
      </c>
      <c r="AF82">
        <f t="shared" si="33"/>
        <v>932</v>
      </c>
      <c r="AG82">
        <v>0</v>
      </c>
      <c r="AH82">
        <f t="shared" si="34"/>
        <v>932</v>
      </c>
      <c r="AI82">
        <v>61</v>
      </c>
      <c r="AJ82">
        <f t="shared" si="35"/>
        <v>6</v>
      </c>
      <c r="AK82">
        <f t="shared" si="52"/>
        <v>15.278688524590164</v>
      </c>
      <c r="AM82">
        <v>456</v>
      </c>
      <c r="AN82">
        <v>0</v>
      </c>
      <c r="AO82">
        <v>-62</v>
      </c>
      <c r="AP82">
        <f t="shared" si="36"/>
        <v>394</v>
      </c>
      <c r="AQ82">
        <v>0</v>
      </c>
      <c r="AR82">
        <f t="shared" si="37"/>
        <v>394</v>
      </c>
      <c r="AS82">
        <v>17</v>
      </c>
      <c r="AT82">
        <f t="shared" si="38"/>
        <v>6</v>
      </c>
      <c r="AU82">
        <f t="shared" si="39"/>
        <v>23.176470588235293</v>
      </c>
      <c r="AW82">
        <v>135</v>
      </c>
      <c r="AX82">
        <v>0</v>
      </c>
      <c r="AY82">
        <v>-5</v>
      </c>
      <c r="AZ82">
        <f t="shared" si="40"/>
        <v>130</v>
      </c>
      <c r="BA82">
        <v>0</v>
      </c>
      <c r="BB82">
        <f t="shared" si="41"/>
        <v>130</v>
      </c>
      <c r="BC82">
        <v>10</v>
      </c>
      <c r="BD82">
        <f t="shared" si="42"/>
        <v>7</v>
      </c>
      <c r="BE82">
        <f t="shared" si="43"/>
        <v>13</v>
      </c>
      <c r="BG82">
        <v>345</v>
      </c>
      <c r="BH82">
        <v>0</v>
      </c>
      <c r="BI82">
        <v>-17</v>
      </c>
      <c r="BJ82">
        <f t="shared" si="44"/>
        <v>328</v>
      </c>
      <c r="BK82">
        <v>0</v>
      </c>
      <c r="BL82">
        <f t="shared" si="45"/>
        <v>328</v>
      </c>
      <c r="BM82">
        <v>15</v>
      </c>
      <c r="BN82">
        <v>71</v>
      </c>
      <c r="BO82">
        <f t="shared" si="47"/>
        <v>21.866666666666667</v>
      </c>
      <c r="BQ82">
        <v>499</v>
      </c>
      <c r="BR82">
        <v>0</v>
      </c>
      <c r="BS82">
        <v>0</v>
      </c>
      <c r="BT82">
        <f t="shared" si="48"/>
        <v>499</v>
      </c>
      <c r="BU82">
        <v>0</v>
      </c>
      <c r="BV82">
        <f t="shared" si="49"/>
        <v>499</v>
      </c>
      <c r="BW82">
        <v>4</v>
      </c>
      <c r="BX82">
        <f t="shared" si="50"/>
        <v>5</v>
      </c>
      <c r="BY82">
        <f t="shared" si="51"/>
        <v>124.75</v>
      </c>
      <c r="CA82">
        <v>0</v>
      </c>
    </row>
    <row r="83" spans="1:79" ht="17.25" customHeight="1" x14ac:dyDescent="0.3">
      <c r="A83" s="2">
        <v>44537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44537</v>
      </c>
      <c r="B84" t="s">
        <v>184</v>
      </c>
      <c r="C84" t="s">
        <v>185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44537</v>
      </c>
      <c r="B85" t="s">
        <v>186</v>
      </c>
      <c r="C85" t="s">
        <v>187</v>
      </c>
      <c r="D85" t="s">
        <v>27</v>
      </c>
      <c r="F85">
        <v>338</v>
      </c>
      <c r="G85">
        <v>0</v>
      </c>
      <c r="H85">
        <v>0</v>
      </c>
      <c r="I85">
        <v>0</v>
      </c>
      <c r="J85">
        <f t="shared" si="27"/>
        <v>338</v>
      </c>
      <c r="K85">
        <v>0</v>
      </c>
      <c r="L85">
        <f t="shared" si="28"/>
        <v>338</v>
      </c>
      <c r="M85">
        <v>13</v>
      </c>
      <c r="N85">
        <v>1</v>
      </c>
      <c r="O85">
        <f t="shared" si="29"/>
        <v>26</v>
      </c>
      <c r="Q85">
        <v>125</v>
      </c>
      <c r="R85">
        <v>0</v>
      </c>
      <c r="S85">
        <v>0</v>
      </c>
      <c r="T85">
        <v>0</v>
      </c>
      <c r="U85">
        <f t="shared" si="30"/>
        <v>125</v>
      </c>
      <c r="V85">
        <v>0</v>
      </c>
      <c r="W85">
        <f t="shared" si="31"/>
        <v>125</v>
      </c>
      <c r="X85">
        <v>4</v>
      </c>
      <c r="Y85">
        <v>2</v>
      </c>
      <c r="Z85">
        <f t="shared" si="32"/>
        <v>31.25</v>
      </c>
      <c r="AB85">
        <v>988</v>
      </c>
      <c r="AC85">
        <v>0</v>
      </c>
      <c r="AD85">
        <v>0</v>
      </c>
      <c r="AE85">
        <v>0</v>
      </c>
      <c r="AF85">
        <f t="shared" si="33"/>
        <v>988</v>
      </c>
      <c r="AG85">
        <v>0</v>
      </c>
      <c r="AH85">
        <f t="shared" si="34"/>
        <v>988</v>
      </c>
      <c r="AI85">
        <v>17</v>
      </c>
      <c r="AJ85">
        <f t="shared" si="35"/>
        <v>6</v>
      </c>
      <c r="AK85">
        <f t="shared" si="52"/>
        <v>58.117647058823529</v>
      </c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W85">
        <v>179</v>
      </c>
      <c r="AX85">
        <v>0</v>
      </c>
      <c r="AY85">
        <v>-13</v>
      </c>
      <c r="AZ85">
        <f t="shared" si="40"/>
        <v>166</v>
      </c>
      <c r="BA85">
        <v>0</v>
      </c>
      <c r="BB85">
        <f t="shared" si="41"/>
        <v>166</v>
      </c>
      <c r="BC85">
        <v>3</v>
      </c>
      <c r="BD85">
        <f t="shared" si="42"/>
        <v>7</v>
      </c>
      <c r="BE85">
        <f t="shared" si="43"/>
        <v>55.333333333333336</v>
      </c>
      <c r="BG85">
        <v>165</v>
      </c>
      <c r="BH85">
        <v>0</v>
      </c>
      <c r="BI85">
        <v>0</v>
      </c>
      <c r="BJ85">
        <f t="shared" si="44"/>
        <v>165</v>
      </c>
      <c r="BK85">
        <v>0</v>
      </c>
      <c r="BL85">
        <f t="shared" si="45"/>
        <v>165</v>
      </c>
      <c r="BM85">
        <v>5</v>
      </c>
      <c r="BN85">
        <f t="shared" si="46"/>
        <v>5</v>
      </c>
      <c r="BO85">
        <f t="shared" si="47"/>
        <v>33</v>
      </c>
      <c r="BQ85">
        <v>179</v>
      </c>
      <c r="BR85">
        <v>0</v>
      </c>
      <c r="BS85">
        <v>0</v>
      </c>
      <c r="BT85">
        <f t="shared" si="48"/>
        <v>179</v>
      </c>
      <c r="BU85">
        <v>0</v>
      </c>
      <c r="BV85">
        <f t="shared" si="49"/>
        <v>179</v>
      </c>
      <c r="BW85">
        <v>2</v>
      </c>
      <c r="BX85">
        <f t="shared" si="50"/>
        <v>5</v>
      </c>
      <c r="BY85">
        <f t="shared" si="51"/>
        <v>89.5</v>
      </c>
      <c r="CA85">
        <v>0</v>
      </c>
    </row>
    <row r="86" spans="1:79" ht="18.600000000000001" customHeight="1" x14ac:dyDescent="0.3">
      <c r="A86" s="2">
        <v>44537</v>
      </c>
      <c r="B86" t="s">
        <v>188</v>
      </c>
      <c r="C86" t="s">
        <v>189</v>
      </c>
      <c r="D86" t="s">
        <v>27</v>
      </c>
      <c r="F86">
        <v>932</v>
      </c>
      <c r="G86">
        <v>0</v>
      </c>
      <c r="H86">
        <v>0</v>
      </c>
      <c r="I86">
        <v>0</v>
      </c>
      <c r="J86">
        <f t="shared" si="27"/>
        <v>932</v>
      </c>
      <c r="K86">
        <v>0</v>
      </c>
      <c r="L86">
        <f t="shared" si="28"/>
        <v>932</v>
      </c>
      <c r="M86">
        <v>13</v>
      </c>
      <c r="N86">
        <v>1</v>
      </c>
      <c r="O86">
        <f t="shared" si="29"/>
        <v>71.692307692307693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764</v>
      </c>
      <c r="AC86">
        <v>0</v>
      </c>
      <c r="AD86">
        <v>0</v>
      </c>
      <c r="AE86">
        <v>0</v>
      </c>
      <c r="AF86">
        <f t="shared" si="33"/>
        <v>764</v>
      </c>
      <c r="AG86">
        <v>0</v>
      </c>
      <c r="AH86">
        <f t="shared" si="34"/>
        <v>764</v>
      </c>
      <c r="AI86">
        <v>13</v>
      </c>
      <c r="AJ86">
        <f t="shared" si="35"/>
        <v>6</v>
      </c>
      <c r="AK86">
        <f t="shared" si="52"/>
        <v>58.769230769230766</v>
      </c>
      <c r="AM86">
        <v>138</v>
      </c>
      <c r="AN86">
        <v>0</v>
      </c>
      <c r="AO86">
        <v>-17</v>
      </c>
      <c r="AP86">
        <f t="shared" si="36"/>
        <v>121</v>
      </c>
      <c r="AQ86">
        <v>0</v>
      </c>
      <c r="AR86">
        <f t="shared" si="37"/>
        <v>121</v>
      </c>
      <c r="AS86">
        <v>6</v>
      </c>
      <c r="AT86">
        <f t="shared" si="38"/>
        <v>6</v>
      </c>
      <c r="AU86">
        <f>IFERROR(AR86/AS86,0)</f>
        <v>20.166666666666668</v>
      </c>
      <c r="AW86">
        <v>159</v>
      </c>
      <c r="AX86">
        <v>0</v>
      </c>
      <c r="AY86">
        <v>0</v>
      </c>
      <c r="AZ86">
        <f t="shared" si="40"/>
        <v>159</v>
      </c>
      <c r="BA86">
        <v>0</v>
      </c>
      <c r="BB86">
        <f t="shared" si="41"/>
        <v>159</v>
      </c>
      <c r="BC86">
        <v>11</v>
      </c>
      <c r="BD86">
        <f t="shared" si="42"/>
        <v>7</v>
      </c>
      <c r="BE86">
        <f t="shared" si="43"/>
        <v>14.454545454545455</v>
      </c>
      <c r="BG86">
        <v>593</v>
      </c>
      <c r="BH86">
        <v>0</v>
      </c>
      <c r="BI86">
        <v>0</v>
      </c>
      <c r="BJ86">
        <f t="shared" si="44"/>
        <v>593</v>
      </c>
      <c r="BK86">
        <v>0</v>
      </c>
      <c r="BL86">
        <f t="shared" si="45"/>
        <v>593</v>
      </c>
      <c r="BM86">
        <v>1</v>
      </c>
      <c r="BN86">
        <f t="shared" si="46"/>
        <v>5</v>
      </c>
      <c r="BO86">
        <f t="shared" si="47"/>
        <v>593</v>
      </c>
      <c r="BQ86">
        <v>383</v>
      </c>
      <c r="BR86">
        <v>0</v>
      </c>
      <c r="BS86">
        <v>0</v>
      </c>
      <c r="BT86">
        <f t="shared" si="48"/>
        <v>383</v>
      </c>
      <c r="BU86">
        <v>0</v>
      </c>
      <c r="BV86">
        <f t="shared" si="49"/>
        <v>383</v>
      </c>
      <c r="BW86">
        <v>6</v>
      </c>
      <c r="BX86">
        <f t="shared" si="50"/>
        <v>5</v>
      </c>
      <c r="BY86">
        <f t="shared" si="51"/>
        <v>63.833333333333336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FB85-763A-4DA4-A812-6FB0888D316C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8" width="10.5546875" customWidth="1"/>
    <col min="79" max="79" width="14.332031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44538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44538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82</v>
      </c>
      <c r="BH3">
        <v>0</v>
      </c>
      <c r="BI3">
        <v>0</v>
      </c>
      <c r="BJ3">
        <f t="shared" si="17"/>
        <v>82</v>
      </c>
      <c r="BK3">
        <v>0</v>
      </c>
      <c r="BL3">
        <f t="shared" si="18"/>
        <v>82</v>
      </c>
      <c r="BM3">
        <v>6</v>
      </c>
      <c r="BN3">
        <f t="shared" si="19"/>
        <v>5</v>
      </c>
      <c r="BO3">
        <f t="shared" si="20"/>
        <v>13.666666666666666</v>
      </c>
      <c r="BQ3">
        <v>3</v>
      </c>
      <c r="BR3">
        <v>0</v>
      </c>
      <c r="BS3">
        <v>0</v>
      </c>
      <c r="BT3">
        <f t="shared" si="21"/>
        <v>3</v>
      </c>
      <c r="BU3">
        <v>0</v>
      </c>
      <c r="BV3">
        <f t="shared" si="22"/>
        <v>3</v>
      </c>
      <c r="BW3">
        <v>11</v>
      </c>
      <c r="BX3">
        <f t="shared" si="23"/>
        <v>5</v>
      </c>
      <c r="BY3">
        <f t="shared" si="24"/>
        <v>0.27272727272727271</v>
      </c>
      <c r="CA3">
        <v>0</v>
      </c>
    </row>
    <row r="4" spans="1:79" ht="16.5" customHeight="1" x14ac:dyDescent="0.3">
      <c r="A4" s="2">
        <v>44538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44538</v>
      </c>
      <c r="B5" t="s">
        <v>30</v>
      </c>
      <c r="C5" t="s">
        <v>31</v>
      </c>
      <c r="D5" t="s">
        <v>27</v>
      </c>
      <c r="F5">
        <v>244</v>
      </c>
      <c r="G5">
        <v>0</v>
      </c>
      <c r="H5">
        <v>0</v>
      </c>
      <c r="I5">
        <v>-2</v>
      </c>
      <c r="J5">
        <f t="shared" si="0"/>
        <v>242</v>
      </c>
      <c r="K5">
        <v>0</v>
      </c>
      <c r="L5">
        <f t="shared" si="1"/>
        <v>242</v>
      </c>
      <c r="M5">
        <v>8</v>
      </c>
      <c r="N5">
        <v>1</v>
      </c>
      <c r="O5">
        <f t="shared" si="2"/>
        <v>30.25</v>
      </c>
      <c r="Q5">
        <v>396</v>
      </c>
      <c r="R5">
        <v>0</v>
      </c>
      <c r="S5">
        <v>0</v>
      </c>
      <c r="T5">
        <v>-12</v>
      </c>
      <c r="U5">
        <f t="shared" si="3"/>
        <v>384</v>
      </c>
      <c r="V5">
        <v>0</v>
      </c>
      <c r="W5">
        <f t="shared" si="4"/>
        <v>384</v>
      </c>
      <c r="X5">
        <v>7</v>
      </c>
      <c r="Y5">
        <v>2</v>
      </c>
      <c r="Z5">
        <f t="shared" si="5"/>
        <v>54.857142857142854</v>
      </c>
      <c r="AB5">
        <v>1052</v>
      </c>
      <c r="AC5">
        <v>0</v>
      </c>
      <c r="AD5">
        <v>0</v>
      </c>
      <c r="AE5">
        <v>0</v>
      </c>
      <c r="AF5">
        <f t="shared" si="6"/>
        <v>1052</v>
      </c>
      <c r="AG5">
        <v>0</v>
      </c>
      <c r="AH5">
        <f t="shared" si="7"/>
        <v>1052</v>
      </c>
      <c r="AI5">
        <v>21</v>
      </c>
      <c r="AJ5">
        <f t="shared" si="8"/>
        <v>6</v>
      </c>
      <c r="AK5">
        <f t="shared" si="25"/>
        <v>50.095238095238095</v>
      </c>
      <c r="AM5">
        <v>1715</v>
      </c>
      <c r="AN5">
        <v>165</v>
      </c>
      <c r="AO5">
        <v>-100</v>
      </c>
      <c r="AP5">
        <f t="shared" si="9"/>
        <v>1780</v>
      </c>
      <c r="AQ5">
        <v>0</v>
      </c>
      <c r="AR5">
        <f t="shared" si="10"/>
        <v>1780</v>
      </c>
      <c r="AS5">
        <v>17</v>
      </c>
      <c r="AT5">
        <f t="shared" si="11"/>
        <v>6</v>
      </c>
      <c r="AU5">
        <f t="shared" si="12"/>
        <v>104.70588235294117</v>
      </c>
      <c r="AW5">
        <v>209</v>
      </c>
      <c r="AX5">
        <v>0</v>
      </c>
      <c r="AY5">
        <v>0</v>
      </c>
      <c r="AZ5">
        <f t="shared" si="13"/>
        <v>209</v>
      </c>
      <c r="BA5">
        <v>0</v>
      </c>
      <c r="BB5">
        <f t="shared" si="14"/>
        <v>209</v>
      </c>
      <c r="BC5">
        <v>4</v>
      </c>
      <c r="BD5">
        <f t="shared" si="15"/>
        <v>7</v>
      </c>
      <c r="BE5">
        <f t="shared" si="16"/>
        <v>52.25</v>
      </c>
      <c r="BG5">
        <v>327</v>
      </c>
      <c r="BH5">
        <v>0</v>
      </c>
      <c r="BI5">
        <v>0</v>
      </c>
      <c r="BJ5">
        <f t="shared" si="17"/>
        <v>327</v>
      </c>
      <c r="BK5">
        <v>0</v>
      </c>
      <c r="BL5">
        <f t="shared" si="18"/>
        <v>327</v>
      </c>
      <c r="BM5">
        <v>3</v>
      </c>
      <c r="BN5">
        <f t="shared" si="19"/>
        <v>5</v>
      </c>
      <c r="BO5">
        <f t="shared" si="20"/>
        <v>109</v>
      </c>
      <c r="BQ5">
        <v>872</v>
      </c>
      <c r="BR5">
        <v>0</v>
      </c>
      <c r="BS5">
        <v>0</v>
      </c>
      <c r="BT5">
        <f t="shared" si="21"/>
        <v>872</v>
      </c>
      <c r="BU5">
        <v>1280</v>
      </c>
      <c r="BV5">
        <f t="shared" si="22"/>
        <v>2152</v>
      </c>
      <c r="BW5">
        <v>18</v>
      </c>
      <c r="BX5">
        <f t="shared" si="23"/>
        <v>5</v>
      </c>
      <c r="BY5">
        <f t="shared" si="24"/>
        <v>119.55555555555556</v>
      </c>
      <c r="CA5">
        <v>1293</v>
      </c>
    </row>
    <row r="6" spans="1:79" ht="17.25" customHeight="1" x14ac:dyDescent="0.3">
      <c r="A6" s="2">
        <v>44538</v>
      </c>
      <c r="B6" t="s">
        <v>32</v>
      </c>
      <c r="C6" t="s">
        <v>33</v>
      </c>
      <c r="D6" t="s">
        <v>27</v>
      </c>
      <c r="F6">
        <v>256</v>
      </c>
      <c r="G6">
        <v>0</v>
      </c>
      <c r="H6">
        <v>0</v>
      </c>
      <c r="I6">
        <v>-5</v>
      </c>
      <c r="J6">
        <f t="shared" si="0"/>
        <v>251</v>
      </c>
      <c r="K6">
        <v>0</v>
      </c>
      <c r="L6">
        <f t="shared" si="1"/>
        <v>251</v>
      </c>
      <c r="M6">
        <v>6</v>
      </c>
      <c r="N6">
        <v>1</v>
      </c>
      <c r="O6">
        <f t="shared" si="2"/>
        <v>41.833333333333336</v>
      </c>
      <c r="Q6">
        <v>112</v>
      </c>
      <c r="R6">
        <v>0</v>
      </c>
      <c r="S6">
        <v>0</v>
      </c>
      <c r="T6">
        <v>0</v>
      </c>
      <c r="U6">
        <f t="shared" si="3"/>
        <v>112</v>
      </c>
      <c r="V6">
        <v>0</v>
      </c>
      <c r="W6">
        <f t="shared" si="4"/>
        <v>112</v>
      </c>
      <c r="X6">
        <v>2</v>
      </c>
      <c r="Y6">
        <v>2</v>
      </c>
      <c r="Z6">
        <f t="shared" si="5"/>
        <v>56</v>
      </c>
      <c r="AB6">
        <v>401</v>
      </c>
      <c r="AC6">
        <v>0</v>
      </c>
      <c r="AD6">
        <v>0</v>
      </c>
      <c r="AE6">
        <v>0</v>
      </c>
      <c r="AF6">
        <f t="shared" si="6"/>
        <v>401</v>
      </c>
      <c r="AG6">
        <v>0</v>
      </c>
      <c r="AH6">
        <f t="shared" si="7"/>
        <v>401</v>
      </c>
      <c r="AI6">
        <v>3</v>
      </c>
      <c r="AJ6">
        <f t="shared" si="8"/>
        <v>6</v>
      </c>
      <c r="AK6">
        <f t="shared" si="25"/>
        <v>133.66666666666666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W6">
        <v>231</v>
      </c>
      <c r="AX6">
        <v>0</v>
      </c>
      <c r="AY6">
        <v>-1</v>
      </c>
      <c r="AZ6">
        <f t="shared" si="13"/>
        <v>230</v>
      </c>
      <c r="BA6">
        <v>0</v>
      </c>
      <c r="BB6">
        <f t="shared" si="14"/>
        <v>230</v>
      </c>
      <c r="BC6">
        <v>1</v>
      </c>
      <c r="BD6">
        <f t="shared" si="15"/>
        <v>7</v>
      </c>
      <c r="BE6">
        <f t="shared" si="16"/>
        <v>230</v>
      </c>
      <c r="BG6">
        <v>88</v>
      </c>
      <c r="BH6">
        <v>0</v>
      </c>
      <c r="BI6">
        <v>0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220</v>
      </c>
      <c r="BR6">
        <v>0</v>
      </c>
      <c r="BS6">
        <v>0</v>
      </c>
      <c r="BT6">
        <f t="shared" si="21"/>
        <v>220</v>
      </c>
      <c r="BU6">
        <v>160</v>
      </c>
      <c r="BV6">
        <f t="shared" si="22"/>
        <v>380</v>
      </c>
      <c r="BW6">
        <v>2</v>
      </c>
      <c r="BX6">
        <f t="shared" si="23"/>
        <v>5</v>
      </c>
      <c r="BY6">
        <f t="shared" si="24"/>
        <v>190</v>
      </c>
      <c r="CA6">
        <v>2916</v>
      </c>
    </row>
    <row r="7" spans="1:79" ht="15.75" customHeight="1" x14ac:dyDescent="0.3">
      <c r="A7" s="2">
        <v>44538</v>
      </c>
      <c r="B7" t="s">
        <v>34</v>
      </c>
      <c r="C7" t="s">
        <v>35</v>
      </c>
      <c r="D7" t="s">
        <v>27</v>
      </c>
      <c r="F7">
        <v>171</v>
      </c>
      <c r="G7">
        <v>0</v>
      </c>
      <c r="H7">
        <v>0</v>
      </c>
      <c r="I7">
        <v>0</v>
      </c>
      <c r="J7">
        <f t="shared" si="0"/>
        <v>171</v>
      </c>
      <c r="K7">
        <v>0</v>
      </c>
      <c r="L7">
        <f t="shared" si="1"/>
        <v>171</v>
      </c>
      <c r="M7">
        <v>8</v>
      </c>
      <c r="N7">
        <v>1</v>
      </c>
      <c r="O7">
        <f t="shared" si="2"/>
        <v>21.375</v>
      </c>
      <c r="Q7">
        <v>98</v>
      </c>
      <c r="R7">
        <v>0</v>
      </c>
      <c r="S7">
        <v>0</v>
      </c>
      <c r="T7">
        <v>-10</v>
      </c>
      <c r="U7">
        <f t="shared" si="3"/>
        <v>88</v>
      </c>
      <c r="V7">
        <v>0</v>
      </c>
      <c r="W7">
        <f t="shared" si="4"/>
        <v>88</v>
      </c>
      <c r="X7">
        <v>2</v>
      </c>
      <c r="Y7">
        <v>2</v>
      </c>
      <c r="Z7">
        <f t="shared" si="5"/>
        <v>44</v>
      </c>
      <c r="AB7">
        <v>460</v>
      </c>
      <c r="AC7">
        <v>0</v>
      </c>
      <c r="AD7">
        <v>0</v>
      </c>
      <c r="AE7">
        <v>0</v>
      </c>
      <c r="AF7">
        <f t="shared" si="6"/>
        <v>460</v>
      </c>
      <c r="AG7">
        <v>0</v>
      </c>
      <c r="AH7">
        <f t="shared" si="7"/>
        <v>460</v>
      </c>
      <c r="AI7">
        <v>2</v>
      </c>
      <c r="AJ7">
        <f t="shared" si="8"/>
        <v>6</v>
      </c>
      <c r="AK7">
        <f t="shared" si="25"/>
        <v>230</v>
      </c>
      <c r="AM7">
        <v>455</v>
      </c>
      <c r="AN7">
        <v>0</v>
      </c>
      <c r="AO7">
        <v>-8</v>
      </c>
      <c r="AP7">
        <f t="shared" si="9"/>
        <v>447</v>
      </c>
      <c r="AQ7">
        <v>0</v>
      </c>
      <c r="AR7">
        <f t="shared" si="10"/>
        <v>447</v>
      </c>
      <c r="AS7">
        <v>4</v>
      </c>
      <c r="AT7">
        <f t="shared" si="11"/>
        <v>6</v>
      </c>
      <c r="AU7">
        <f t="shared" si="12"/>
        <v>111.75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G7">
        <v>71</v>
      </c>
      <c r="BH7">
        <v>96</v>
      </c>
      <c r="BI7">
        <v>0</v>
      </c>
      <c r="BJ7">
        <f t="shared" si="17"/>
        <v>167</v>
      </c>
      <c r="BK7">
        <v>0</v>
      </c>
      <c r="BL7">
        <f t="shared" si="18"/>
        <v>167</v>
      </c>
      <c r="BM7">
        <v>1</v>
      </c>
      <c r="BN7">
        <f t="shared" si="19"/>
        <v>5</v>
      </c>
      <c r="BO7">
        <f t="shared" si="20"/>
        <v>167</v>
      </c>
      <c r="BQ7">
        <v>370</v>
      </c>
      <c r="BR7">
        <v>0</v>
      </c>
      <c r="BS7">
        <v>0</v>
      </c>
      <c r="BT7">
        <f t="shared" si="21"/>
        <v>370</v>
      </c>
      <c r="BU7">
        <v>0</v>
      </c>
      <c r="BV7">
        <f t="shared" si="22"/>
        <v>370</v>
      </c>
      <c r="BW7">
        <v>3</v>
      </c>
      <c r="BX7">
        <f t="shared" si="23"/>
        <v>5</v>
      </c>
      <c r="BY7">
        <f t="shared" si="24"/>
        <v>123.33333333333333</v>
      </c>
      <c r="CA7">
        <v>1407</v>
      </c>
    </row>
    <row r="8" spans="1:79" ht="17.25" customHeight="1" x14ac:dyDescent="0.3">
      <c r="A8" s="2">
        <v>44538</v>
      </c>
      <c r="B8" t="s">
        <v>36</v>
      </c>
      <c r="C8" t="s">
        <v>37</v>
      </c>
      <c r="D8" t="s">
        <v>27</v>
      </c>
      <c r="F8">
        <v>227</v>
      </c>
      <c r="G8">
        <v>160</v>
      </c>
      <c r="H8">
        <v>0</v>
      </c>
      <c r="I8">
        <v>0</v>
      </c>
      <c r="J8">
        <f t="shared" si="0"/>
        <v>387</v>
      </c>
      <c r="K8">
        <v>0</v>
      </c>
      <c r="L8">
        <f t="shared" si="1"/>
        <v>387</v>
      </c>
      <c r="M8">
        <v>10</v>
      </c>
      <c r="N8">
        <v>1</v>
      </c>
      <c r="O8">
        <f t="shared" si="2"/>
        <v>38.700000000000003</v>
      </c>
      <c r="Q8">
        <v>370</v>
      </c>
      <c r="R8">
        <v>0</v>
      </c>
      <c r="S8">
        <v>0</v>
      </c>
      <c r="T8">
        <v>0</v>
      </c>
      <c r="U8">
        <f t="shared" si="3"/>
        <v>370</v>
      </c>
      <c r="V8">
        <v>0</v>
      </c>
      <c r="W8">
        <f t="shared" si="4"/>
        <v>370</v>
      </c>
      <c r="X8">
        <v>2</v>
      </c>
      <c r="Y8">
        <v>2</v>
      </c>
      <c r="Z8">
        <f t="shared" si="5"/>
        <v>185</v>
      </c>
      <c r="AB8">
        <v>2004</v>
      </c>
      <c r="AC8">
        <v>0</v>
      </c>
      <c r="AD8">
        <v>0</v>
      </c>
      <c r="AE8">
        <v>-60</v>
      </c>
      <c r="AF8">
        <f t="shared" si="6"/>
        <v>1944</v>
      </c>
      <c r="AG8">
        <v>0</v>
      </c>
      <c r="AH8">
        <f t="shared" si="7"/>
        <v>1944</v>
      </c>
      <c r="AI8">
        <v>27</v>
      </c>
      <c r="AJ8">
        <f t="shared" si="8"/>
        <v>6</v>
      </c>
      <c r="AK8">
        <f t="shared" si="25"/>
        <v>72</v>
      </c>
      <c r="AM8">
        <v>726</v>
      </c>
      <c r="AN8">
        <v>480</v>
      </c>
      <c r="AO8">
        <v>-40</v>
      </c>
      <c r="AP8">
        <f t="shared" si="9"/>
        <v>1166</v>
      </c>
      <c r="AQ8">
        <v>0</v>
      </c>
      <c r="AR8">
        <f t="shared" si="10"/>
        <v>1166</v>
      </c>
      <c r="AS8">
        <v>4</v>
      </c>
      <c r="AT8">
        <f t="shared" si="11"/>
        <v>6</v>
      </c>
      <c r="AU8">
        <f t="shared" si="12"/>
        <v>291.5</v>
      </c>
      <c r="AW8">
        <v>284</v>
      </c>
      <c r="AX8">
        <v>0</v>
      </c>
      <c r="AY8">
        <v>0</v>
      </c>
      <c r="AZ8">
        <f t="shared" si="13"/>
        <v>284</v>
      </c>
      <c r="BA8">
        <v>0</v>
      </c>
      <c r="BB8">
        <f t="shared" si="14"/>
        <v>284</v>
      </c>
      <c r="BC8">
        <v>4</v>
      </c>
      <c r="BD8">
        <f t="shared" si="15"/>
        <v>7</v>
      </c>
      <c r="BE8">
        <f t="shared" si="16"/>
        <v>71</v>
      </c>
      <c r="BG8">
        <v>126</v>
      </c>
      <c r="BH8">
        <v>330</v>
      </c>
      <c r="BI8">
        <v>0</v>
      </c>
      <c r="BJ8">
        <f t="shared" si="17"/>
        <v>456</v>
      </c>
      <c r="BK8">
        <v>0</v>
      </c>
      <c r="BL8">
        <f t="shared" si="18"/>
        <v>456</v>
      </c>
      <c r="BM8">
        <v>1</v>
      </c>
      <c r="BN8">
        <f t="shared" si="19"/>
        <v>5</v>
      </c>
      <c r="BO8">
        <f t="shared" si="20"/>
        <v>456</v>
      </c>
      <c r="BQ8">
        <v>973</v>
      </c>
      <c r="BR8">
        <v>480</v>
      </c>
      <c r="BS8">
        <v>0</v>
      </c>
      <c r="BT8">
        <f t="shared" si="21"/>
        <v>1453</v>
      </c>
      <c r="BU8">
        <v>640</v>
      </c>
      <c r="BV8">
        <f t="shared" si="22"/>
        <v>2093</v>
      </c>
      <c r="BW8">
        <v>45</v>
      </c>
      <c r="BX8">
        <f t="shared" si="23"/>
        <v>5</v>
      </c>
      <c r="BY8">
        <f t="shared" si="24"/>
        <v>46.511111111111113</v>
      </c>
      <c r="CA8">
        <v>8282</v>
      </c>
    </row>
    <row r="9" spans="1:79" ht="17.25" customHeight="1" x14ac:dyDescent="0.3">
      <c r="A9" s="2">
        <v>44538</v>
      </c>
      <c r="B9" t="s">
        <v>38</v>
      </c>
      <c r="C9" t="s">
        <v>39</v>
      </c>
      <c r="D9" t="s">
        <v>27</v>
      </c>
      <c r="F9">
        <v>341</v>
      </c>
      <c r="G9">
        <v>139</v>
      </c>
      <c r="H9">
        <v>0</v>
      </c>
      <c r="I9">
        <v>0</v>
      </c>
      <c r="J9">
        <f t="shared" si="0"/>
        <v>480</v>
      </c>
      <c r="K9">
        <v>0</v>
      </c>
      <c r="L9">
        <f t="shared" si="1"/>
        <v>480</v>
      </c>
      <c r="M9">
        <v>9</v>
      </c>
      <c r="N9">
        <v>1</v>
      </c>
      <c r="O9">
        <f t="shared" si="2"/>
        <v>53.333333333333336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416</v>
      </c>
      <c r="AC9">
        <v>0</v>
      </c>
      <c r="AD9">
        <v>0</v>
      </c>
      <c r="AE9">
        <v>0</v>
      </c>
      <c r="AF9">
        <f t="shared" si="6"/>
        <v>416</v>
      </c>
      <c r="AG9">
        <v>0</v>
      </c>
      <c r="AH9">
        <f t="shared" si="7"/>
        <v>416</v>
      </c>
      <c r="AI9">
        <v>1</v>
      </c>
      <c r="AJ9">
        <f t="shared" si="8"/>
        <v>6</v>
      </c>
      <c r="AK9">
        <f t="shared" si="25"/>
        <v>416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9070</v>
      </c>
    </row>
    <row r="10" spans="1:79" ht="17.25" customHeight="1" x14ac:dyDescent="0.3">
      <c r="A10" s="2">
        <v>44538</v>
      </c>
      <c r="B10" t="s">
        <v>40</v>
      </c>
      <c r="C10" t="s">
        <v>41</v>
      </c>
      <c r="D10" t="s">
        <v>27</v>
      </c>
      <c r="F10">
        <v>448</v>
      </c>
      <c r="G10">
        <v>97</v>
      </c>
      <c r="H10">
        <v>0</v>
      </c>
      <c r="I10">
        <v>-1</v>
      </c>
      <c r="J10">
        <f t="shared" si="0"/>
        <v>544</v>
      </c>
      <c r="K10">
        <v>0</v>
      </c>
      <c r="L10">
        <f t="shared" si="1"/>
        <v>544</v>
      </c>
      <c r="M10">
        <v>33</v>
      </c>
      <c r="N10">
        <v>1</v>
      </c>
      <c r="O10">
        <v>360</v>
      </c>
      <c r="Q10">
        <v>41</v>
      </c>
      <c r="R10">
        <v>430</v>
      </c>
      <c r="S10">
        <v>0</v>
      </c>
      <c r="T10">
        <v>-5</v>
      </c>
      <c r="U10">
        <f t="shared" si="3"/>
        <v>466</v>
      </c>
      <c r="V10">
        <v>0</v>
      </c>
      <c r="W10">
        <f t="shared" si="4"/>
        <v>466</v>
      </c>
      <c r="X10">
        <v>5</v>
      </c>
      <c r="Y10">
        <v>2</v>
      </c>
      <c r="Z10">
        <f t="shared" si="5"/>
        <v>93.2</v>
      </c>
      <c r="AB10">
        <v>1110</v>
      </c>
      <c r="AC10">
        <v>0</v>
      </c>
      <c r="AD10">
        <v>0</v>
      </c>
      <c r="AE10">
        <v>0</v>
      </c>
      <c r="AF10">
        <f t="shared" si="6"/>
        <v>1110</v>
      </c>
      <c r="AG10">
        <v>0</v>
      </c>
      <c r="AH10">
        <f t="shared" si="7"/>
        <v>1110</v>
      </c>
      <c r="AI10">
        <v>5</v>
      </c>
      <c r="AJ10">
        <f t="shared" si="8"/>
        <v>6</v>
      </c>
      <c r="AK10">
        <f t="shared" si="25"/>
        <v>222</v>
      </c>
      <c r="AM10">
        <v>648</v>
      </c>
      <c r="AN10">
        <v>1760</v>
      </c>
      <c r="AO10">
        <v>0</v>
      </c>
      <c r="AP10">
        <f t="shared" si="9"/>
        <v>2408</v>
      </c>
      <c r="AQ10">
        <v>0</v>
      </c>
      <c r="AR10">
        <f t="shared" si="10"/>
        <v>2408</v>
      </c>
      <c r="AS10">
        <v>11</v>
      </c>
      <c r="AT10">
        <f t="shared" si="11"/>
        <v>6</v>
      </c>
      <c r="AU10">
        <f t="shared" si="12"/>
        <v>218.90909090909091</v>
      </c>
      <c r="AW10">
        <v>130</v>
      </c>
      <c r="AX10">
        <v>450</v>
      </c>
      <c r="AY10">
        <v>0</v>
      </c>
      <c r="AZ10">
        <f t="shared" si="13"/>
        <v>580</v>
      </c>
      <c r="BA10">
        <v>0</v>
      </c>
      <c r="BB10">
        <f t="shared" si="14"/>
        <v>580</v>
      </c>
      <c r="BC10">
        <v>4</v>
      </c>
      <c r="BD10">
        <f t="shared" si="15"/>
        <v>7</v>
      </c>
      <c r="BE10">
        <f t="shared" si="16"/>
        <v>145</v>
      </c>
      <c r="BG10">
        <v>237</v>
      </c>
      <c r="BH10">
        <v>3936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627</v>
      </c>
      <c r="BR10">
        <v>331</v>
      </c>
      <c r="BS10">
        <v>0</v>
      </c>
      <c r="BT10">
        <f t="shared" si="21"/>
        <v>958</v>
      </c>
      <c r="BU10">
        <v>0</v>
      </c>
      <c r="BV10">
        <f t="shared" si="22"/>
        <v>958</v>
      </c>
      <c r="BW10">
        <v>2</v>
      </c>
      <c r="BX10">
        <f t="shared" si="23"/>
        <v>5</v>
      </c>
      <c r="BY10">
        <f t="shared" si="24"/>
        <v>479</v>
      </c>
      <c r="CA10">
        <v>3275</v>
      </c>
    </row>
    <row r="11" spans="1:79" ht="17.25" customHeight="1" x14ac:dyDescent="0.3">
      <c r="A11" s="2">
        <v>44538</v>
      </c>
      <c r="B11" t="s">
        <v>42</v>
      </c>
      <c r="C11" t="s">
        <v>43</v>
      </c>
      <c r="D11" t="s">
        <v>27</v>
      </c>
      <c r="F11">
        <v>553</v>
      </c>
      <c r="G11">
        <v>392</v>
      </c>
      <c r="H11">
        <v>0</v>
      </c>
      <c r="I11">
        <v>0</v>
      </c>
      <c r="J11">
        <f t="shared" si="0"/>
        <v>945</v>
      </c>
      <c r="K11">
        <v>0</v>
      </c>
      <c r="L11">
        <f t="shared" si="1"/>
        <v>945</v>
      </c>
      <c r="M11">
        <v>51</v>
      </c>
      <c r="N11">
        <v>1</v>
      </c>
      <c r="O11">
        <f t="shared" si="2"/>
        <v>18.529411764705884</v>
      </c>
      <c r="Q11">
        <v>171</v>
      </c>
      <c r="R11">
        <v>524</v>
      </c>
      <c r="S11">
        <v>0</v>
      </c>
      <c r="T11">
        <v>-5</v>
      </c>
      <c r="U11">
        <f t="shared" si="3"/>
        <v>690</v>
      </c>
      <c r="V11">
        <v>0</v>
      </c>
      <c r="W11">
        <f t="shared" si="4"/>
        <v>690</v>
      </c>
      <c r="X11">
        <v>8</v>
      </c>
      <c r="Y11">
        <v>2</v>
      </c>
      <c r="Z11">
        <f t="shared" si="5"/>
        <v>86.25</v>
      </c>
      <c r="AB11">
        <v>4022</v>
      </c>
      <c r="AC11">
        <v>3060</v>
      </c>
      <c r="AD11">
        <v>0</v>
      </c>
      <c r="AE11">
        <v>0</v>
      </c>
      <c r="AF11">
        <f t="shared" si="6"/>
        <v>7082</v>
      </c>
      <c r="AG11">
        <v>0</v>
      </c>
      <c r="AH11">
        <f t="shared" si="7"/>
        <v>7082</v>
      </c>
      <c r="AI11">
        <v>5</v>
      </c>
      <c r="AJ11">
        <f t="shared" si="8"/>
        <v>6</v>
      </c>
      <c r="AK11">
        <f t="shared" si="25"/>
        <v>1416.4</v>
      </c>
      <c r="AM11">
        <v>1286</v>
      </c>
      <c r="AN11">
        <v>1124</v>
      </c>
      <c r="AO11">
        <v>0</v>
      </c>
      <c r="AP11">
        <f t="shared" si="9"/>
        <v>2410</v>
      </c>
      <c r="AQ11">
        <v>0</v>
      </c>
      <c r="AR11">
        <f t="shared" si="10"/>
        <v>2410</v>
      </c>
      <c r="AS11">
        <v>7</v>
      </c>
      <c r="AT11">
        <f t="shared" si="11"/>
        <v>6</v>
      </c>
      <c r="AU11">
        <f t="shared" si="12"/>
        <v>344.28571428571428</v>
      </c>
      <c r="AW11">
        <v>192</v>
      </c>
      <c r="AX11">
        <v>200</v>
      </c>
      <c r="AY11">
        <v>0</v>
      </c>
      <c r="AZ11">
        <f t="shared" si="13"/>
        <v>392</v>
      </c>
      <c r="BA11">
        <v>0</v>
      </c>
      <c r="BB11">
        <f t="shared" si="14"/>
        <v>392</v>
      </c>
      <c r="BC11">
        <v>4</v>
      </c>
      <c r="BD11">
        <f t="shared" si="15"/>
        <v>7</v>
      </c>
      <c r="BE11">
        <f t="shared" si="16"/>
        <v>98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912</v>
      </c>
      <c r="BR11">
        <v>721</v>
      </c>
      <c r="BS11">
        <v>0</v>
      </c>
      <c r="BT11">
        <f t="shared" si="21"/>
        <v>1633</v>
      </c>
      <c r="BU11">
        <v>0</v>
      </c>
      <c r="BV11">
        <f t="shared" si="22"/>
        <v>1633</v>
      </c>
      <c r="BW11">
        <v>11</v>
      </c>
      <c r="BX11">
        <f t="shared" si="23"/>
        <v>5</v>
      </c>
      <c r="BY11">
        <f t="shared" si="24"/>
        <v>148.45454545454547</v>
      </c>
      <c r="CA11">
        <v>9604</v>
      </c>
    </row>
    <row r="12" spans="1:79" ht="17.25" customHeight="1" x14ac:dyDescent="0.3">
      <c r="A12" s="2">
        <v>44538</v>
      </c>
      <c r="B12" t="s">
        <v>44</v>
      </c>
      <c r="C12" t="s">
        <v>45</v>
      </c>
      <c r="D12" t="s">
        <v>27</v>
      </c>
      <c r="F12">
        <v>152</v>
      </c>
      <c r="G12">
        <v>0</v>
      </c>
      <c r="H12">
        <v>0</v>
      </c>
      <c r="I12">
        <v>0</v>
      </c>
      <c r="J12">
        <f t="shared" si="0"/>
        <v>152</v>
      </c>
      <c r="K12">
        <v>0</v>
      </c>
      <c r="L12">
        <f t="shared" si="1"/>
        <v>152</v>
      </c>
      <c r="M12">
        <v>15</v>
      </c>
      <c r="N12">
        <v>1</v>
      </c>
      <c r="O12">
        <f t="shared" si="2"/>
        <v>10.133333333333333</v>
      </c>
      <c r="Q12">
        <v>364</v>
      </c>
      <c r="R12">
        <v>0</v>
      </c>
      <c r="S12">
        <v>0</v>
      </c>
      <c r="T12">
        <v>-8</v>
      </c>
      <c r="U12">
        <f t="shared" si="3"/>
        <v>356</v>
      </c>
      <c r="V12">
        <v>0</v>
      </c>
      <c r="W12">
        <f t="shared" si="4"/>
        <v>356</v>
      </c>
      <c r="X12">
        <v>6</v>
      </c>
      <c r="Y12">
        <v>2</v>
      </c>
      <c r="Z12">
        <f t="shared" si="5"/>
        <v>59.333333333333336</v>
      </c>
      <c r="AB12">
        <v>2056</v>
      </c>
      <c r="AC12">
        <v>0</v>
      </c>
      <c r="AD12">
        <v>0</v>
      </c>
      <c r="AE12">
        <v>0</v>
      </c>
      <c r="AF12">
        <f t="shared" si="6"/>
        <v>2056</v>
      </c>
      <c r="AG12">
        <v>0</v>
      </c>
      <c r="AH12">
        <f t="shared" si="7"/>
        <v>2056</v>
      </c>
      <c r="AI12">
        <v>5</v>
      </c>
      <c r="AJ12">
        <f t="shared" si="8"/>
        <v>6</v>
      </c>
      <c r="AK12">
        <f t="shared" si="25"/>
        <v>411.2</v>
      </c>
      <c r="AM12">
        <v>2669</v>
      </c>
      <c r="AN12">
        <v>202</v>
      </c>
      <c r="AO12">
        <v>0</v>
      </c>
      <c r="AP12">
        <f t="shared" si="9"/>
        <v>2871</v>
      </c>
      <c r="AQ12">
        <v>0</v>
      </c>
      <c r="AR12">
        <f t="shared" si="10"/>
        <v>2871</v>
      </c>
      <c r="AS12">
        <v>5</v>
      </c>
      <c r="AT12">
        <f t="shared" si="11"/>
        <v>6</v>
      </c>
      <c r="AU12">
        <f t="shared" si="12"/>
        <v>574.20000000000005</v>
      </c>
      <c r="AW12">
        <v>304</v>
      </c>
      <c r="AX12">
        <v>0</v>
      </c>
      <c r="AY12">
        <v>-24</v>
      </c>
      <c r="AZ12">
        <f t="shared" si="13"/>
        <v>280</v>
      </c>
      <c r="BA12">
        <v>0</v>
      </c>
      <c r="BB12">
        <f t="shared" si="14"/>
        <v>280</v>
      </c>
      <c r="BC12">
        <v>3</v>
      </c>
      <c r="BD12">
        <f t="shared" si="15"/>
        <v>7</v>
      </c>
      <c r="BE12">
        <f t="shared" si="16"/>
        <v>93.333333333333329</v>
      </c>
      <c r="BG12">
        <v>164</v>
      </c>
      <c r="BH12">
        <v>973</v>
      </c>
      <c r="BI12">
        <v>0</v>
      </c>
      <c r="BJ12">
        <f t="shared" si="17"/>
        <v>1137</v>
      </c>
      <c r="BK12">
        <v>0</v>
      </c>
      <c r="BL12">
        <f t="shared" si="18"/>
        <v>1137</v>
      </c>
      <c r="BM12">
        <v>4</v>
      </c>
      <c r="BN12">
        <f t="shared" si="19"/>
        <v>5</v>
      </c>
      <c r="BO12">
        <f t="shared" si="20"/>
        <v>284.25</v>
      </c>
      <c r="BQ12">
        <v>501</v>
      </c>
      <c r="BR12">
        <v>0</v>
      </c>
      <c r="BS12">
        <v>0</v>
      </c>
      <c r="BT12">
        <f t="shared" si="21"/>
        <v>501</v>
      </c>
      <c r="BU12">
        <v>204</v>
      </c>
      <c r="BV12">
        <f t="shared" si="22"/>
        <v>705</v>
      </c>
      <c r="BW12">
        <v>7</v>
      </c>
      <c r="BX12">
        <f t="shared" si="23"/>
        <v>5</v>
      </c>
      <c r="BY12">
        <f t="shared" si="24"/>
        <v>100.71428571428571</v>
      </c>
      <c r="CA12">
        <v>8271</v>
      </c>
    </row>
    <row r="13" spans="1:79" ht="17.25" customHeight="1" x14ac:dyDescent="0.3">
      <c r="A13" s="2">
        <v>44538</v>
      </c>
      <c r="B13" t="s">
        <v>46</v>
      </c>
      <c r="C13" t="s">
        <v>47</v>
      </c>
      <c r="D13" t="s">
        <v>27</v>
      </c>
      <c r="F13">
        <v>135</v>
      </c>
      <c r="G13">
        <v>0</v>
      </c>
      <c r="H13">
        <v>0</v>
      </c>
      <c r="I13">
        <v>0</v>
      </c>
      <c r="J13">
        <f t="shared" si="0"/>
        <v>135</v>
      </c>
      <c r="K13">
        <v>0</v>
      </c>
      <c r="L13">
        <f t="shared" si="1"/>
        <v>135</v>
      </c>
      <c r="M13">
        <v>3</v>
      </c>
      <c r="N13">
        <v>1</v>
      </c>
      <c r="O13">
        <f t="shared" si="2"/>
        <v>45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B13">
        <v>5715</v>
      </c>
      <c r="AC13">
        <v>0</v>
      </c>
      <c r="AD13">
        <v>0</v>
      </c>
      <c r="AE13">
        <v>0</v>
      </c>
      <c r="AF13">
        <f t="shared" si="6"/>
        <v>5715</v>
      </c>
      <c r="AG13">
        <v>0</v>
      </c>
      <c r="AH13">
        <f t="shared" si="7"/>
        <v>5715</v>
      </c>
      <c r="AI13">
        <v>51</v>
      </c>
      <c r="AJ13">
        <f t="shared" si="8"/>
        <v>6</v>
      </c>
      <c r="AK13">
        <f t="shared" si="25"/>
        <v>112.05882352941177</v>
      </c>
      <c r="AM13">
        <v>434</v>
      </c>
      <c r="AN13">
        <v>340</v>
      </c>
      <c r="AO13">
        <v>-100</v>
      </c>
      <c r="AP13">
        <f t="shared" si="9"/>
        <v>674</v>
      </c>
      <c r="AQ13">
        <v>0</v>
      </c>
      <c r="AR13">
        <f t="shared" si="10"/>
        <v>674</v>
      </c>
      <c r="AS13">
        <v>15</v>
      </c>
      <c r="AT13">
        <f t="shared" si="11"/>
        <v>6</v>
      </c>
      <c r="AU13">
        <f t="shared" si="12"/>
        <v>44.93333333333333</v>
      </c>
      <c r="AW13">
        <v>237</v>
      </c>
      <c r="AX13">
        <v>490</v>
      </c>
      <c r="AY13">
        <v>0</v>
      </c>
      <c r="AZ13">
        <f t="shared" si="13"/>
        <v>727</v>
      </c>
      <c r="BA13">
        <v>0</v>
      </c>
      <c r="BB13">
        <f t="shared" si="14"/>
        <v>727</v>
      </c>
      <c r="BC13">
        <v>7</v>
      </c>
      <c r="BD13">
        <f t="shared" si="15"/>
        <v>7</v>
      </c>
      <c r="BE13">
        <f t="shared" si="16"/>
        <v>103.85714285714286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1676</v>
      </c>
      <c r="BR13">
        <v>405</v>
      </c>
      <c r="BS13">
        <v>0</v>
      </c>
      <c r="BT13">
        <f t="shared" si="21"/>
        <v>2081</v>
      </c>
      <c r="BU13">
        <v>1600</v>
      </c>
      <c r="BV13">
        <f t="shared" si="22"/>
        <v>3681</v>
      </c>
      <c r="BW13">
        <v>13</v>
      </c>
      <c r="BX13">
        <f t="shared" si="23"/>
        <v>5</v>
      </c>
      <c r="BY13">
        <f t="shared" si="24"/>
        <v>283.15384615384613</v>
      </c>
      <c r="CA13">
        <v>12505</v>
      </c>
    </row>
    <row r="14" spans="1:79" ht="18" customHeight="1" x14ac:dyDescent="0.3">
      <c r="A14" s="2">
        <v>44538</v>
      </c>
      <c r="B14" t="s">
        <v>48</v>
      </c>
      <c r="C14" t="s">
        <v>49</v>
      </c>
      <c r="D14" t="s">
        <v>27</v>
      </c>
      <c r="F14">
        <v>155</v>
      </c>
      <c r="G14">
        <v>0</v>
      </c>
      <c r="H14">
        <v>0</v>
      </c>
      <c r="I14">
        <v>0</v>
      </c>
      <c r="J14">
        <f t="shared" si="0"/>
        <v>155</v>
      </c>
      <c r="K14">
        <v>0</v>
      </c>
      <c r="L14">
        <f t="shared" si="1"/>
        <v>155</v>
      </c>
      <c r="M14">
        <v>5</v>
      </c>
      <c r="N14">
        <v>1</v>
      </c>
      <c r="O14">
        <f t="shared" si="2"/>
        <v>31</v>
      </c>
      <c r="Q14">
        <v>156</v>
      </c>
      <c r="R14">
        <v>0</v>
      </c>
      <c r="S14">
        <v>0</v>
      </c>
      <c r="T14">
        <v>-10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B14">
        <v>591</v>
      </c>
      <c r="AC14">
        <v>0</v>
      </c>
      <c r="AD14">
        <v>0</v>
      </c>
      <c r="AE14">
        <v>0</v>
      </c>
      <c r="AF14">
        <f t="shared" si="6"/>
        <v>591</v>
      </c>
      <c r="AG14">
        <v>0</v>
      </c>
      <c r="AH14">
        <f t="shared" si="7"/>
        <v>591</v>
      </c>
      <c r="AI14">
        <v>7</v>
      </c>
      <c r="AJ14">
        <f t="shared" si="8"/>
        <v>6</v>
      </c>
      <c r="AK14">
        <f>IFERROR(AH14/AI14,0)</f>
        <v>84.428571428571431</v>
      </c>
      <c r="AM14">
        <v>800</v>
      </c>
      <c r="AN14">
        <v>230</v>
      </c>
      <c r="AO14">
        <v>0</v>
      </c>
      <c r="AP14">
        <f t="shared" si="9"/>
        <v>1030</v>
      </c>
      <c r="AQ14">
        <v>0</v>
      </c>
      <c r="AR14">
        <f t="shared" si="10"/>
        <v>1030</v>
      </c>
      <c r="AS14">
        <v>4</v>
      </c>
      <c r="AT14">
        <f t="shared" si="11"/>
        <v>6</v>
      </c>
      <c r="AU14">
        <f t="shared" si="12"/>
        <v>257.5</v>
      </c>
      <c r="AW14">
        <v>270</v>
      </c>
      <c r="AX14">
        <v>158</v>
      </c>
      <c r="AY14">
        <v>0</v>
      </c>
      <c r="AZ14">
        <f t="shared" si="13"/>
        <v>428</v>
      </c>
      <c r="BA14">
        <v>0</v>
      </c>
      <c r="BB14">
        <f t="shared" si="14"/>
        <v>428</v>
      </c>
      <c r="BC14">
        <v>1</v>
      </c>
      <c r="BD14">
        <f t="shared" si="15"/>
        <v>7</v>
      </c>
      <c r="BE14">
        <f t="shared" si="16"/>
        <v>428</v>
      </c>
      <c r="BG14">
        <v>47</v>
      </c>
      <c r="BH14">
        <v>310</v>
      </c>
      <c r="BI14">
        <v>0</v>
      </c>
      <c r="BJ14">
        <f t="shared" si="17"/>
        <v>357</v>
      </c>
      <c r="BK14">
        <v>0</v>
      </c>
      <c r="BL14">
        <f t="shared" si="18"/>
        <v>357</v>
      </c>
      <c r="BM14">
        <v>1</v>
      </c>
      <c r="BN14">
        <f t="shared" si="19"/>
        <v>5</v>
      </c>
      <c r="BO14">
        <f t="shared" si="20"/>
        <v>357</v>
      </c>
      <c r="BQ14">
        <v>499</v>
      </c>
      <c r="BR14">
        <v>679</v>
      </c>
      <c r="BS14">
        <v>0</v>
      </c>
      <c r="BT14">
        <f t="shared" si="21"/>
        <v>1178</v>
      </c>
      <c r="BU14">
        <v>640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CA14">
        <v>4768</v>
      </c>
    </row>
    <row r="15" spans="1:79" ht="17.25" customHeight="1" x14ac:dyDescent="0.3">
      <c r="A15" s="2">
        <v>44538</v>
      </c>
      <c r="B15" t="s">
        <v>50</v>
      </c>
      <c r="C15" t="s">
        <v>51</v>
      </c>
      <c r="D15" t="s">
        <v>27</v>
      </c>
      <c r="F15">
        <v>81</v>
      </c>
      <c r="G15">
        <v>0</v>
      </c>
      <c r="H15">
        <v>0</v>
      </c>
      <c r="I15">
        <v>0</v>
      </c>
      <c r="J15">
        <f t="shared" si="0"/>
        <v>81</v>
      </c>
      <c r="K15">
        <v>0</v>
      </c>
      <c r="L15">
        <f t="shared" si="1"/>
        <v>81</v>
      </c>
      <c r="M15">
        <v>5</v>
      </c>
      <c r="N15">
        <v>1</v>
      </c>
      <c r="O15">
        <f t="shared" si="2"/>
        <v>16.2</v>
      </c>
      <c r="Q15">
        <v>218</v>
      </c>
      <c r="R15">
        <v>0</v>
      </c>
      <c r="S15">
        <v>0</v>
      </c>
      <c r="T15">
        <v>0</v>
      </c>
      <c r="U15">
        <f t="shared" si="3"/>
        <v>218</v>
      </c>
      <c r="V15">
        <v>0</v>
      </c>
      <c r="W15">
        <f t="shared" si="4"/>
        <v>218</v>
      </c>
      <c r="X15">
        <v>1</v>
      </c>
      <c r="Y15">
        <v>2</v>
      </c>
      <c r="Z15">
        <f t="shared" si="5"/>
        <v>218</v>
      </c>
      <c r="AB15">
        <v>1097</v>
      </c>
      <c r="AC15">
        <v>0</v>
      </c>
      <c r="AD15">
        <v>0</v>
      </c>
      <c r="AE15">
        <v>0</v>
      </c>
      <c r="AF15">
        <f t="shared" si="6"/>
        <v>1097</v>
      </c>
      <c r="AG15">
        <v>0</v>
      </c>
      <c r="AH15">
        <f t="shared" si="7"/>
        <v>1097</v>
      </c>
      <c r="AI15">
        <v>8</v>
      </c>
      <c r="AJ15">
        <f t="shared" si="8"/>
        <v>6</v>
      </c>
      <c r="AK15">
        <f t="shared" si="25"/>
        <v>137.125</v>
      </c>
      <c r="AM15">
        <v>829</v>
      </c>
      <c r="AN15">
        <v>130</v>
      </c>
      <c r="AO15">
        <v>0</v>
      </c>
      <c r="AP15">
        <f t="shared" si="9"/>
        <v>959</v>
      </c>
      <c r="AQ15">
        <v>0</v>
      </c>
      <c r="AR15">
        <f t="shared" si="10"/>
        <v>959</v>
      </c>
      <c r="AS15">
        <v>17</v>
      </c>
      <c r="AT15">
        <f t="shared" si="11"/>
        <v>6</v>
      </c>
      <c r="AU15">
        <f t="shared" si="12"/>
        <v>56.411764705882355</v>
      </c>
      <c r="AW15">
        <v>339</v>
      </c>
      <c r="AX15">
        <v>0</v>
      </c>
      <c r="AY15">
        <v>0</v>
      </c>
      <c r="AZ15">
        <f t="shared" si="13"/>
        <v>339</v>
      </c>
      <c r="BA15">
        <v>0</v>
      </c>
      <c r="BB15">
        <f t="shared" si="14"/>
        <v>339</v>
      </c>
      <c r="BC15">
        <v>15</v>
      </c>
      <c r="BD15">
        <f t="shared" si="15"/>
        <v>7</v>
      </c>
      <c r="BE15">
        <f t="shared" si="16"/>
        <v>22.6</v>
      </c>
      <c r="BG15">
        <v>100</v>
      </c>
      <c r="BH15">
        <v>40</v>
      </c>
      <c r="BI15">
        <v>-2</v>
      </c>
      <c r="BJ15">
        <f t="shared" si="17"/>
        <v>138</v>
      </c>
      <c r="BK15">
        <v>0</v>
      </c>
      <c r="BL15">
        <f t="shared" si="18"/>
        <v>138</v>
      </c>
      <c r="BM15">
        <v>4</v>
      </c>
      <c r="BN15">
        <f t="shared" si="19"/>
        <v>5</v>
      </c>
      <c r="BO15">
        <f t="shared" si="20"/>
        <v>34.5</v>
      </c>
      <c r="BQ15">
        <v>484</v>
      </c>
      <c r="BR15">
        <v>0</v>
      </c>
      <c r="BS15">
        <v>0</v>
      </c>
      <c r="BT15">
        <f t="shared" si="21"/>
        <v>484</v>
      </c>
      <c r="BU15">
        <v>320</v>
      </c>
      <c r="BV15">
        <f t="shared" si="22"/>
        <v>804</v>
      </c>
      <c r="BW15">
        <v>6</v>
      </c>
      <c r="BX15">
        <f t="shared" si="23"/>
        <v>5</v>
      </c>
      <c r="BY15">
        <f t="shared" si="24"/>
        <v>134</v>
      </c>
      <c r="CA15">
        <v>1695</v>
      </c>
    </row>
    <row r="16" spans="1:79" ht="17.25" customHeight="1" x14ac:dyDescent="0.3">
      <c r="A16" s="2">
        <v>44538</v>
      </c>
      <c r="B16" t="s">
        <v>52</v>
      </c>
      <c r="C16" t="s">
        <v>53</v>
      </c>
      <c r="D16" t="s">
        <v>27</v>
      </c>
      <c r="F16">
        <v>44</v>
      </c>
      <c r="G16">
        <v>0</v>
      </c>
      <c r="H16">
        <v>0</v>
      </c>
      <c r="I16">
        <v>0</v>
      </c>
      <c r="J16">
        <f t="shared" si="0"/>
        <v>44</v>
      </c>
      <c r="K16">
        <v>0</v>
      </c>
      <c r="L16">
        <f t="shared" si="1"/>
        <v>44</v>
      </c>
      <c r="M16">
        <v>3</v>
      </c>
      <c r="N16">
        <v>1</v>
      </c>
      <c r="O16">
        <f t="shared" si="2"/>
        <v>14.666666666666666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2188</v>
      </c>
      <c r="AC16">
        <v>0</v>
      </c>
      <c r="AD16">
        <v>0</v>
      </c>
      <c r="AE16">
        <v>-40</v>
      </c>
      <c r="AF16">
        <f t="shared" si="6"/>
        <v>2148</v>
      </c>
      <c r="AG16">
        <v>0</v>
      </c>
      <c r="AH16">
        <f t="shared" si="7"/>
        <v>2148</v>
      </c>
      <c r="AI16">
        <v>26</v>
      </c>
      <c r="AJ16">
        <f t="shared" si="8"/>
        <v>6</v>
      </c>
      <c r="AK16">
        <f t="shared" si="25"/>
        <v>82.615384615384613</v>
      </c>
      <c r="AM16">
        <v>1034</v>
      </c>
      <c r="AN16">
        <v>160</v>
      </c>
      <c r="AO16">
        <v>0</v>
      </c>
      <c r="AP16">
        <f t="shared" si="9"/>
        <v>1194</v>
      </c>
      <c r="AQ16">
        <v>0</v>
      </c>
      <c r="AR16">
        <f t="shared" si="10"/>
        <v>1194</v>
      </c>
      <c r="AS16">
        <v>7</v>
      </c>
      <c r="AT16">
        <f t="shared" si="11"/>
        <v>6</v>
      </c>
      <c r="AU16">
        <f t="shared" si="12"/>
        <v>170.57142857142858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76</v>
      </c>
      <c r="BH16">
        <v>660</v>
      </c>
      <c r="BI16">
        <v>0</v>
      </c>
      <c r="BJ16">
        <f t="shared" si="17"/>
        <v>736</v>
      </c>
      <c r="BK16">
        <v>0</v>
      </c>
      <c r="BL16">
        <f t="shared" si="18"/>
        <v>736</v>
      </c>
      <c r="BM16">
        <v>3</v>
      </c>
      <c r="BN16">
        <f t="shared" si="19"/>
        <v>5</v>
      </c>
      <c r="BO16">
        <f t="shared" si="20"/>
        <v>245.33333333333334</v>
      </c>
      <c r="BQ16">
        <v>478</v>
      </c>
      <c r="BR16">
        <v>380</v>
      </c>
      <c r="BS16">
        <v>0</v>
      </c>
      <c r="BT16">
        <f t="shared" si="21"/>
        <v>858</v>
      </c>
      <c r="BU16">
        <v>0</v>
      </c>
      <c r="BV16">
        <f t="shared" si="22"/>
        <v>858</v>
      </c>
      <c r="BW16">
        <v>20</v>
      </c>
      <c r="BX16">
        <f t="shared" si="23"/>
        <v>5</v>
      </c>
      <c r="BY16">
        <f t="shared" si="24"/>
        <v>42.9</v>
      </c>
      <c r="CA16">
        <v>6978</v>
      </c>
    </row>
    <row r="17" spans="1:79" ht="17.25" customHeight="1" x14ac:dyDescent="0.3">
      <c r="A17" s="2">
        <v>44538</v>
      </c>
      <c r="B17" t="s">
        <v>54</v>
      </c>
      <c r="C17" t="s">
        <v>55</v>
      </c>
      <c r="D17" t="s">
        <v>27</v>
      </c>
      <c r="F17">
        <v>298</v>
      </c>
      <c r="G17">
        <v>0</v>
      </c>
      <c r="H17">
        <v>0</v>
      </c>
      <c r="I17">
        <v>-10</v>
      </c>
      <c r="J17">
        <f t="shared" si="0"/>
        <v>288</v>
      </c>
      <c r="K17">
        <v>0</v>
      </c>
      <c r="L17">
        <f t="shared" si="1"/>
        <v>288</v>
      </c>
      <c r="M17">
        <v>18</v>
      </c>
      <c r="N17">
        <v>1</v>
      </c>
      <c r="O17">
        <f t="shared" si="2"/>
        <v>16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690</v>
      </c>
      <c r="AC17">
        <v>0</v>
      </c>
      <c r="AD17">
        <v>0</v>
      </c>
      <c r="AE17">
        <v>-10</v>
      </c>
      <c r="AF17">
        <f t="shared" si="6"/>
        <v>680</v>
      </c>
      <c r="AG17">
        <v>0</v>
      </c>
      <c r="AH17">
        <f t="shared" si="7"/>
        <v>680</v>
      </c>
      <c r="AI17">
        <v>10</v>
      </c>
      <c r="AJ17">
        <f t="shared" si="8"/>
        <v>6</v>
      </c>
      <c r="AK17">
        <f t="shared" si="25"/>
        <v>68</v>
      </c>
      <c r="AM17">
        <v>1913</v>
      </c>
      <c r="AN17">
        <v>231</v>
      </c>
      <c r="AO17">
        <v>-20</v>
      </c>
      <c r="AP17">
        <f t="shared" si="9"/>
        <v>2124</v>
      </c>
      <c r="AQ17">
        <v>0</v>
      </c>
      <c r="AR17">
        <f t="shared" si="10"/>
        <v>2124</v>
      </c>
      <c r="AS17">
        <v>12</v>
      </c>
      <c r="AT17">
        <f t="shared" si="11"/>
        <v>6</v>
      </c>
      <c r="AU17">
        <f t="shared" si="12"/>
        <v>177</v>
      </c>
      <c r="AW17">
        <v>363</v>
      </c>
      <c r="AX17">
        <v>0</v>
      </c>
      <c r="AY17">
        <v>-1</v>
      </c>
      <c r="AZ17">
        <f t="shared" si="13"/>
        <v>362</v>
      </c>
      <c r="BA17">
        <v>0</v>
      </c>
      <c r="BB17">
        <f t="shared" si="14"/>
        <v>362</v>
      </c>
      <c r="BC17">
        <v>3</v>
      </c>
      <c r="BD17">
        <f t="shared" si="15"/>
        <v>7</v>
      </c>
      <c r="BE17">
        <f t="shared" si="16"/>
        <v>120.66666666666667</v>
      </c>
      <c r="BG17">
        <v>368</v>
      </c>
      <c r="BH17">
        <v>0</v>
      </c>
      <c r="BI17">
        <v>0</v>
      </c>
      <c r="BJ17">
        <f t="shared" si="17"/>
        <v>368</v>
      </c>
      <c r="BK17">
        <v>0</v>
      </c>
      <c r="BL17">
        <f t="shared" si="18"/>
        <v>368</v>
      </c>
      <c r="BM17">
        <v>4</v>
      </c>
      <c r="BN17">
        <f t="shared" si="19"/>
        <v>5</v>
      </c>
      <c r="BO17">
        <f t="shared" si="20"/>
        <v>92</v>
      </c>
      <c r="BQ17">
        <v>393</v>
      </c>
      <c r="BR17">
        <v>0</v>
      </c>
      <c r="BS17">
        <v>0</v>
      </c>
      <c r="BT17">
        <f t="shared" si="21"/>
        <v>393</v>
      </c>
      <c r="BU17">
        <v>0</v>
      </c>
      <c r="BV17">
        <f t="shared" si="22"/>
        <v>393</v>
      </c>
      <c r="BW17">
        <v>3</v>
      </c>
      <c r="BX17">
        <f t="shared" si="23"/>
        <v>5</v>
      </c>
      <c r="BY17">
        <f t="shared" si="24"/>
        <v>131</v>
      </c>
      <c r="CA17">
        <v>19164</v>
      </c>
    </row>
    <row r="18" spans="1:79" ht="17.25" customHeight="1" x14ac:dyDescent="0.3">
      <c r="A18" s="2">
        <v>44538</v>
      </c>
      <c r="B18" t="s">
        <v>56</v>
      </c>
      <c r="C18" t="s">
        <v>57</v>
      </c>
      <c r="D18" t="s">
        <v>27</v>
      </c>
      <c r="F18">
        <v>295</v>
      </c>
      <c r="G18">
        <v>0</v>
      </c>
      <c r="H18">
        <v>0</v>
      </c>
      <c r="I18">
        <v>-5</v>
      </c>
      <c r="J18">
        <f t="shared" si="0"/>
        <v>290</v>
      </c>
      <c r="K18">
        <v>0</v>
      </c>
      <c r="L18">
        <f t="shared" si="1"/>
        <v>290</v>
      </c>
      <c r="M18">
        <v>26</v>
      </c>
      <c r="N18">
        <v>1</v>
      </c>
      <c r="O18">
        <f t="shared" si="2"/>
        <v>11.153846153846153</v>
      </c>
      <c r="Q18">
        <v>117</v>
      </c>
      <c r="R18">
        <v>0</v>
      </c>
      <c r="S18">
        <v>0</v>
      </c>
      <c r="T18">
        <v>0</v>
      </c>
      <c r="U18">
        <f t="shared" si="3"/>
        <v>117</v>
      </c>
      <c r="V18">
        <v>0</v>
      </c>
      <c r="W18">
        <f t="shared" si="4"/>
        <v>117</v>
      </c>
      <c r="X18">
        <v>3</v>
      </c>
      <c r="Y18">
        <v>2</v>
      </c>
      <c r="Z18">
        <f t="shared" si="5"/>
        <v>39</v>
      </c>
      <c r="AB18">
        <v>2451</v>
      </c>
      <c r="AC18">
        <v>1530</v>
      </c>
      <c r="AD18">
        <v>0</v>
      </c>
      <c r="AE18">
        <v>-39</v>
      </c>
      <c r="AF18">
        <f t="shared" si="6"/>
        <v>3942</v>
      </c>
      <c r="AG18">
        <v>0</v>
      </c>
      <c r="AH18">
        <f t="shared" si="7"/>
        <v>3942</v>
      </c>
      <c r="AI18">
        <v>16</v>
      </c>
      <c r="AJ18">
        <f t="shared" si="8"/>
        <v>6</v>
      </c>
      <c r="AK18">
        <f t="shared" si="25"/>
        <v>246.375</v>
      </c>
      <c r="AM18">
        <v>1582</v>
      </c>
      <c r="AN18">
        <v>59</v>
      </c>
      <c r="AO18">
        <v>-10</v>
      </c>
      <c r="AP18">
        <f t="shared" si="9"/>
        <v>1631</v>
      </c>
      <c r="AQ18">
        <v>0</v>
      </c>
      <c r="AR18">
        <f t="shared" si="10"/>
        <v>1631</v>
      </c>
      <c r="AS18">
        <v>14</v>
      </c>
      <c r="AT18">
        <f t="shared" si="11"/>
        <v>6</v>
      </c>
      <c r="AU18">
        <f t="shared" si="12"/>
        <v>116.5</v>
      </c>
      <c r="AW18">
        <v>160</v>
      </c>
      <c r="AX18">
        <v>160</v>
      </c>
      <c r="AY18">
        <v>-31</v>
      </c>
      <c r="AZ18">
        <f t="shared" si="13"/>
        <v>289</v>
      </c>
      <c r="BA18">
        <v>0</v>
      </c>
      <c r="BB18">
        <f t="shared" si="14"/>
        <v>289</v>
      </c>
      <c r="BC18">
        <v>3</v>
      </c>
      <c r="BD18">
        <f t="shared" si="15"/>
        <v>7</v>
      </c>
      <c r="BE18">
        <f t="shared" si="16"/>
        <v>96.333333333333329</v>
      </c>
      <c r="BG18">
        <v>259</v>
      </c>
      <c r="BH18">
        <v>0</v>
      </c>
      <c r="BI18">
        <v>0</v>
      </c>
      <c r="BJ18">
        <f t="shared" si="17"/>
        <v>259</v>
      </c>
      <c r="BK18">
        <v>0</v>
      </c>
      <c r="BL18">
        <f t="shared" si="18"/>
        <v>259</v>
      </c>
      <c r="BM18">
        <v>5</v>
      </c>
      <c r="BN18">
        <f t="shared" si="19"/>
        <v>5</v>
      </c>
      <c r="BO18">
        <f t="shared" si="20"/>
        <v>51.8</v>
      </c>
      <c r="BQ18">
        <v>366</v>
      </c>
      <c r="BR18">
        <v>0</v>
      </c>
      <c r="BS18">
        <v>0</v>
      </c>
      <c r="BT18">
        <f t="shared" si="21"/>
        <v>366</v>
      </c>
      <c r="BU18">
        <v>102</v>
      </c>
      <c r="BV18">
        <f t="shared" si="22"/>
        <v>468</v>
      </c>
      <c r="BW18">
        <v>3</v>
      </c>
      <c r="BX18">
        <f t="shared" si="23"/>
        <v>5</v>
      </c>
      <c r="BY18">
        <f t="shared" si="24"/>
        <v>156</v>
      </c>
      <c r="CA18">
        <v>10529</v>
      </c>
    </row>
    <row r="19" spans="1:79" ht="17.25" customHeight="1" x14ac:dyDescent="0.3">
      <c r="A19" s="2">
        <v>44538</v>
      </c>
      <c r="B19" t="s">
        <v>58</v>
      </c>
      <c r="C19" t="s">
        <v>59</v>
      </c>
      <c r="D19" t="s">
        <v>27</v>
      </c>
      <c r="F19">
        <v>52</v>
      </c>
      <c r="G19">
        <v>0</v>
      </c>
      <c r="H19">
        <v>0</v>
      </c>
      <c r="I19">
        <v>0</v>
      </c>
      <c r="J19">
        <f t="shared" si="0"/>
        <v>52</v>
      </c>
      <c r="K19">
        <v>0</v>
      </c>
      <c r="L19">
        <f t="shared" si="1"/>
        <v>52</v>
      </c>
      <c r="M19">
        <v>2</v>
      </c>
      <c r="N19">
        <v>1</v>
      </c>
      <c r="O19">
        <f t="shared" si="2"/>
        <v>26</v>
      </c>
      <c r="Q19">
        <v>122</v>
      </c>
      <c r="R19">
        <v>0</v>
      </c>
      <c r="S19">
        <v>0</v>
      </c>
      <c r="T19">
        <v>0</v>
      </c>
      <c r="U19">
        <f t="shared" si="3"/>
        <v>122</v>
      </c>
      <c r="V19">
        <v>0</v>
      </c>
      <c r="W19">
        <f t="shared" si="4"/>
        <v>122</v>
      </c>
      <c r="X19">
        <v>0</v>
      </c>
      <c r="Y19">
        <v>2</v>
      </c>
      <c r="Z19">
        <f t="shared" si="5"/>
        <v>0</v>
      </c>
      <c r="AB19">
        <v>81</v>
      </c>
      <c r="AC19">
        <v>0</v>
      </c>
      <c r="AD19">
        <v>0</v>
      </c>
      <c r="AE19">
        <v>0</v>
      </c>
      <c r="AF19">
        <f t="shared" si="6"/>
        <v>81</v>
      </c>
      <c r="AG19">
        <v>355</v>
      </c>
      <c r="AH19">
        <f t="shared" si="7"/>
        <v>436</v>
      </c>
      <c r="AI19">
        <v>4</v>
      </c>
      <c r="AJ19">
        <f t="shared" si="8"/>
        <v>6</v>
      </c>
      <c r="AK19">
        <f t="shared" si="25"/>
        <v>109</v>
      </c>
      <c r="AM19">
        <v>68</v>
      </c>
      <c r="AN19">
        <v>0</v>
      </c>
      <c r="AO19">
        <v>0</v>
      </c>
      <c r="AP19">
        <f t="shared" si="9"/>
        <v>68</v>
      </c>
      <c r="AQ19">
        <v>0</v>
      </c>
      <c r="AR19">
        <f t="shared" si="10"/>
        <v>68</v>
      </c>
      <c r="AS19">
        <v>3</v>
      </c>
      <c r="AT19">
        <f t="shared" si="11"/>
        <v>6</v>
      </c>
      <c r="AU19">
        <f t="shared" si="12"/>
        <v>22.666666666666668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100</v>
      </c>
      <c r="BH19">
        <v>40</v>
      </c>
      <c r="BI19">
        <v>0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0</v>
      </c>
    </row>
    <row r="20" spans="1:79" ht="17.25" customHeight="1" x14ac:dyDescent="0.3">
      <c r="A20" s="2">
        <v>44538</v>
      </c>
      <c r="B20" t="s">
        <v>60</v>
      </c>
      <c r="C20" t="s">
        <v>61</v>
      </c>
      <c r="D20" t="s">
        <v>27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Q20">
        <v>119</v>
      </c>
      <c r="R20">
        <v>0</v>
      </c>
      <c r="S20">
        <v>0</v>
      </c>
      <c r="T20">
        <v>0</v>
      </c>
      <c r="U20">
        <f t="shared" si="3"/>
        <v>119</v>
      </c>
      <c r="V20">
        <v>0</v>
      </c>
      <c r="W20">
        <f t="shared" si="4"/>
        <v>119</v>
      </c>
      <c r="X20">
        <v>0</v>
      </c>
      <c r="Y20">
        <v>2</v>
      </c>
      <c r="Z20">
        <f t="shared" si="5"/>
        <v>0</v>
      </c>
      <c r="AB20">
        <v>925</v>
      </c>
      <c r="AC20">
        <v>0</v>
      </c>
      <c r="AD20">
        <v>0</v>
      </c>
      <c r="AE20">
        <v>-31</v>
      </c>
      <c r="AF20">
        <f t="shared" si="6"/>
        <v>894</v>
      </c>
      <c r="AG20">
        <v>0</v>
      </c>
      <c r="AH20">
        <f t="shared" si="7"/>
        <v>894</v>
      </c>
      <c r="AI20">
        <v>14</v>
      </c>
      <c r="AJ20">
        <f t="shared" si="8"/>
        <v>6</v>
      </c>
      <c r="AK20">
        <f t="shared" si="25"/>
        <v>63.857142857142854</v>
      </c>
      <c r="AM20">
        <v>444</v>
      </c>
      <c r="AN20">
        <v>0</v>
      </c>
      <c r="AO20">
        <v>-8</v>
      </c>
      <c r="AP20">
        <f t="shared" si="9"/>
        <v>436</v>
      </c>
      <c r="AQ20">
        <v>0</v>
      </c>
      <c r="AR20">
        <f t="shared" si="10"/>
        <v>436</v>
      </c>
      <c r="AS20">
        <v>5</v>
      </c>
      <c r="AT20">
        <f t="shared" si="11"/>
        <v>6</v>
      </c>
      <c r="AU20">
        <f t="shared" si="12"/>
        <v>87.2</v>
      </c>
      <c r="AW20">
        <v>426</v>
      </c>
      <c r="AX20">
        <v>0</v>
      </c>
      <c r="AY20">
        <v>-10</v>
      </c>
      <c r="AZ20">
        <f t="shared" si="13"/>
        <v>416</v>
      </c>
      <c r="BA20">
        <v>0</v>
      </c>
      <c r="BB20">
        <f t="shared" si="14"/>
        <v>416</v>
      </c>
      <c r="BC20">
        <v>10</v>
      </c>
      <c r="BD20">
        <f t="shared" si="15"/>
        <v>7</v>
      </c>
      <c r="BE20">
        <f t="shared" si="16"/>
        <v>41.6</v>
      </c>
      <c r="BG20">
        <v>220</v>
      </c>
      <c r="BH20">
        <v>0</v>
      </c>
      <c r="BI20">
        <v>0</v>
      </c>
      <c r="BJ20">
        <f t="shared" si="17"/>
        <v>220</v>
      </c>
      <c r="BK20">
        <v>0</v>
      </c>
      <c r="BL20">
        <f t="shared" si="18"/>
        <v>220</v>
      </c>
      <c r="BM20">
        <v>1</v>
      </c>
      <c r="BN20">
        <f t="shared" si="19"/>
        <v>5</v>
      </c>
      <c r="BO20">
        <f t="shared" si="20"/>
        <v>220</v>
      </c>
      <c r="BQ20">
        <v>259</v>
      </c>
      <c r="BR20">
        <v>0</v>
      </c>
      <c r="BS20">
        <v>0</v>
      </c>
      <c r="BT20">
        <f t="shared" si="21"/>
        <v>259</v>
      </c>
      <c r="BU20">
        <v>120</v>
      </c>
      <c r="BV20">
        <f t="shared" si="22"/>
        <v>379</v>
      </c>
      <c r="BW20">
        <v>3</v>
      </c>
      <c r="BX20">
        <f t="shared" si="23"/>
        <v>5</v>
      </c>
      <c r="BY20">
        <f t="shared" si="24"/>
        <v>126.33333333333333</v>
      </c>
      <c r="CA20">
        <v>2077</v>
      </c>
    </row>
    <row r="21" spans="1:79" ht="17.25" customHeight="1" x14ac:dyDescent="0.3">
      <c r="A21" s="2">
        <v>44538</v>
      </c>
      <c r="B21" t="s">
        <v>62</v>
      </c>
      <c r="C21" t="s">
        <v>63</v>
      </c>
      <c r="D21" t="s">
        <v>27</v>
      </c>
      <c r="F21">
        <v>1476</v>
      </c>
      <c r="G21">
        <v>0</v>
      </c>
      <c r="H21">
        <v>0</v>
      </c>
      <c r="I21">
        <v>-40</v>
      </c>
      <c r="J21">
        <f t="shared" si="0"/>
        <v>1436</v>
      </c>
      <c r="K21">
        <v>0</v>
      </c>
      <c r="L21">
        <f t="shared" si="1"/>
        <v>1436</v>
      </c>
      <c r="M21">
        <v>77</v>
      </c>
      <c r="N21">
        <v>1</v>
      </c>
      <c r="O21">
        <f t="shared" si="2"/>
        <v>18.649350649350648</v>
      </c>
      <c r="Q21">
        <v>634</v>
      </c>
      <c r="R21">
        <v>0</v>
      </c>
      <c r="S21">
        <v>0</v>
      </c>
      <c r="T21">
        <v>-10</v>
      </c>
      <c r="U21">
        <f t="shared" si="3"/>
        <v>624</v>
      </c>
      <c r="V21">
        <v>0</v>
      </c>
      <c r="W21">
        <f t="shared" si="4"/>
        <v>624</v>
      </c>
      <c r="X21">
        <v>22</v>
      </c>
      <c r="Y21">
        <v>2</v>
      </c>
      <c r="Z21">
        <f t="shared" si="5"/>
        <v>28.363636363636363</v>
      </c>
      <c r="AB21">
        <v>8042</v>
      </c>
      <c r="AC21">
        <v>0</v>
      </c>
      <c r="AD21">
        <v>0</v>
      </c>
      <c r="AE21">
        <v>-88</v>
      </c>
      <c r="AF21">
        <f t="shared" si="6"/>
        <v>7954</v>
      </c>
      <c r="AG21">
        <v>0</v>
      </c>
      <c r="AH21">
        <f t="shared" si="7"/>
        <v>7954</v>
      </c>
      <c r="AI21">
        <v>395</v>
      </c>
      <c r="AJ21">
        <f t="shared" si="8"/>
        <v>6</v>
      </c>
      <c r="AK21">
        <f t="shared" si="25"/>
        <v>20.136708860759494</v>
      </c>
      <c r="AM21">
        <v>3251</v>
      </c>
      <c r="AN21">
        <v>70</v>
      </c>
      <c r="AO21">
        <v>-60</v>
      </c>
      <c r="AP21">
        <f t="shared" si="9"/>
        <v>3261</v>
      </c>
      <c r="AQ21">
        <v>0</v>
      </c>
      <c r="AR21">
        <f t="shared" si="10"/>
        <v>3261</v>
      </c>
      <c r="AS21">
        <v>63</v>
      </c>
      <c r="AT21">
        <f t="shared" si="11"/>
        <v>6</v>
      </c>
      <c r="AU21">
        <f t="shared" si="12"/>
        <v>51.761904761904759</v>
      </c>
      <c r="AW21">
        <v>1802</v>
      </c>
      <c r="AX21">
        <v>0</v>
      </c>
      <c r="AY21">
        <v>-116</v>
      </c>
      <c r="AZ21">
        <f t="shared" si="13"/>
        <v>1686</v>
      </c>
      <c r="BA21">
        <v>0</v>
      </c>
      <c r="BB21">
        <f t="shared" si="14"/>
        <v>1686</v>
      </c>
      <c r="BC21">
        <v>91</v>
      </c>
      <c r="BD21">
        <f t="shared" si="15"/>
        <v>7</v>
      </c>
      <c r="BE21">
        <f t="shared" si="16"/>
        <v>18.527472527472529</v>
      </c>
      <c r="BG21">
        <v>1585</v>
      </c>
      <c r="BH21">
        <v>0</v>
      </c>
      <c r="BI21">
        <v>-27</v>
      </c>
      <c r="BJ21">
        <f t="shared" si="17"/>
        <v>1558</v>
      </c>
      <c r="BK21">
        <v>0</v>
      </c>
      <c r="BL21">
        <f t="shared" si="18"/>
        <v>1558</v>
      </c>
      <c r="BM21">
        <v>39</v>
      </c>
      <c r="BN21">
        <f t="shared" si="19"/>
        <v>5</v>
      </c>
      <c r="BO21">
        <f t="shared" si="20"/>
        <v>39.948717948717949</v>
      </c>
      <c r="BQ21">
        <v>1726</v>
      </c>
      <c r="BR21">
        <v>0</v>
      </c>
      <c r="BS21">
        <v>0</v>
      </c>
      <c r="BT21">
        <f t="shared" si="21"/>
        <v>1726</v>
      </c>
      <c r="BU21">
        <v>600</v>
      </c>
      <c r="BV21">
        <f t="shared" si="22"/>
        <v>2326</v>
      </c>
      <c r="BW21">
        <v>17</v>
      </c>
      <c r="BX21">
        <f t="shared" si="23"/>
        <v>5</v>
      </c>
      <c r="BY21">
        <f t="shared" si="24"/>
        <v>136.8235294117647</v>
      </c>
      <c r="CA21">
        <v>21900</v>
      </c>
    </row>
    <row r="22" spans="1:79" ht="17.25" customHeight="1" x14ac:dyDescent="0.3">
      <c r="A22" s="2">
        <v>44538</v>
      </c>
      <c r="B22" t="s">
        <v>64</v>
      </c>
      <c r="C22" t="s">
        <v>65</v>
      </c>
      <c r="D22" t="s">
        <v>27</v>
      </c>
      <c r="F22">
        <v>32969</v>
      </c>
      <c r="G22">
        <v>0</v>
      </c>
      <c r="H22">
        <v>0</v>
      </c>
      <c r="I22">
        <v>-1754</v>
      </c>
      <c r="J22">
        <f t="shared" si="0"/>
        <v>31215</v>
      </c>
      <c r="K22">
        <v>0</v>
      </c>
      <c r="L22">
        <f t="shared" si="1"/>
        <v>31215</v>
      </c>
      <c r="M22">
        <v>4430</v>
      </c>
      <c r="N22">
        <v>1</v>
      </c>
      <c r="O22">
        <f t="shared" si="2"/>
        <v>7.0462753950338604</v>
      </c>
      <c r="Q22">
        <v>12133</v>
      </c>
      <c r="R22">
        <v>0</v>
      </c>
      <c r="S22">
        <v>0</v>
      </c>
      <c r="T22">
        <v>-1530</v>
      </c>
      <c r="U22">
        <f t="shared" si="3"/>
        <v>10603</v>
      </c>
      <c r="V22">
        <v>0</v>
      </c>
      <c r="W22">
        <f t="shared" si="4"/>
        <v>10603</v>
      </c>
      <c r="X22">
        <v>598</v>
      </c>
      <c r="Y22">
        <v>2</v>
      </c>
      <c r="Z22">
        <f t="shared" si="5"/>
        <v>17.73076923076923</v>
      </c>
      <c r="AB22">
        <v>56600</v>
      </c>
      <c r="AC22">
        <v>0</v>
      </c>
      <c r="AD22">
        <v>0</v>
      </c>
      <c r="AE22">
        <v>-3682</v>
      </c>
      <c r="AF22">
        <f t="shared" si="6"/>
        <v>52918</v>
      </c>
      <c r="AG22">
        <f>42000+30000</f>
        <v>72000</v>
      </c>
      <c r="AH22">
        <f t="shared" si="7"/>
        <v>124918</v>
      </c>
      <c r="AI22">
        <v>4976</v>
      </c>
      <c r="AJ22">
        <f t="shared" si="8"/>
        <v>6</v>
      </c>
      <c r="AK22">
        <f t="shared" si="25"/>
        <v>25.104099678456592</v>
      </c>
      <c r="AM22">
        <v>39962</v>
      </c>
      <c r="AN22">
        <v>3530</v>
      </c>
      <c r="AO22">
        <v>-4053</v>
      </c>
      <c r="AP22">
        <f t="shared" si="9"/>
        <v>39439</v>
      </c>
      <c r="AQ22">
        <v>0</v>
      </c>
      <c r="AR22">
        <f t="shared" si="10"/>
        <v>39439</v>
      </c>
      <c r="AS22">
        <v>1243</v>
      </c>
      <c r="AT22">
        <f t="shared" si="11"/>
        <v>6</v>
      </c>
      <c r="AU22">
        <f t="shared" si="12"/>
        <v>31.728881737731296</v>
      </c>
      <c r="AW22">
        <v>47814</v>
      </c>
      <c r="AX22">
        <v>0</v>
      </c>
      <c r="AY22">
        <v>-1060</v>
      </c>
      <c r="AZ22">
        <f t="shared" si="13"/>
        <v>46754</v>
      </c>
      <c r="BA22">
        <v>15000</v>
      </c>
      <c r="BB22">
        <f t="shared" si="14"/>
        <v>61754</v>
      </c>
      <c r="BC22">
        <v>3376</v>
      </c>
      <c r="BD22">
        <f t="shared" si="15"/>
        <v>7</v>
      </c>
      <c r="BE22">
        <f t="shared" si="16"/>
        <v>18.292061611374407</v>
      </c>
      <c r="BG22">
        <v>44128</v>
      </c>
      <c r="BH22">
        <v>0</v>
      </c>
      <c r="BI22">
        <v>-932</v>
      </c>
      <c r="BJ22">
        <f t="shared" si="17"/>
        <v>43196</v>
      </c>
      <c r="BK22">
        <v>0</v>
      </c>
      <c r="BL22">
        <f t="shared" si="18"/>
        <v>43196</v>
      </c>
      <c r="BM22">
        <v>1370</v>
      </c>
      <c r="BN22">
        <f t="shared" si="19"/>
        <v>5</v>
      </c>
      <c r="BO22">
        <f>IFERROR(BL22/BM22,0)</f>
        <v>31.529927007299271</v>
      </c>
      <c r="BQ22">
        <v>24951</v>
      </c>
      <c r="BR22">
        <v>0</v>
      </c>
      <c r="BS22">
        <v>-463</v>
      </c>
      <c r="BT22">
        <f t="shared" si="21"/>
        <v>24488</v>
      </c>
      <c r="BU22">
        <v>15000</v>
      </c>
      <c r="BV22">
        <f t="shared" si="22"/>
        <v>39488</v>
      </c>
      <c r="BW22">
        <v>985</v>
      </c>
      <c r="BX22">
        <f t="shared" si="23"/>
        <v>5</v>
      </c>
      <c r="BY22">
        <f t="shared" si="24"/>
        <v>40.089340101522843</v>
      </c>
      <c r="CA22">
        <v>393931</v>
      </c>
    </row>
    <row r="23" spans="1:79" ht="17.25" customHeight="1" x14ac:dyDescent="0.3">
      <c r="A23" s="2">
        <v>44538</v>
      </c>
      <c r="B23" t="s">
        <v>66</v>
      </c>
      <c r="C23" t="s">
        <v>67</v>
      </c>
      <c r="D23" t="s">
        <v>27</v>
      </c>
      <c r="F23">
        <v>736</v>
      </c>
      <c r="G23">
        <v>339</v>
      </c>
      <c r="H23">
        <v>0</v>
      </c>
      <c r="I23">
        <v>0</v>
      </c>
      <c r="J23">
        <f t="shared" si="0"/>
        <v>1075</v>
      </c>
      <c r="K23">
        <v>0</v>
      </c>
      <c r="L23">
        <f t="shared" si="1"/>
        <v>1075</v>
      </c>
      <c r="M23">
        <v>14</v>
      </c>
      <c r="N23">
        <v>1</v>
      </c>
      <c r="O23">
        <f t="shared" si="2"/>
        <v>76.785714285714292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1887</v>
      </c>
      <c r="AC23">
        <v>0</v>
      </c>
      <c r="AD23">
        <v>0</v>
      </c>
      <c r="AE23">
        <v>0</v>
      </c>
      <c r="AF23">
        <f t="shared" si="6"/>
        <v>1887</v>
      </c>
      <c r="AG23">
        <v>0</v>
      </c>
      <c r="AH23">
        <f t="shared" si="7"/>
        <v>1887</v>
      </c>
      <c r="AI23">
        <v>17</v>
      </c>
      <c r="AJ23">
        <f t="shared" si="8"/>
        <v>6</v>
      </c>
      <c r="AK23">
        <f t="shared" si="25"/>
        <v>111</v>
      </c>
      <c r="AM23">
        <v>562</v>
      </c>
      <c r="AN23">
        <v>950</v>
      </c>
      <c r="AO23">
        <v>0</v>
      </c>
      <c r="AP23">
        <f t="shared" si="9"/>
        <v>1512</v>
      </c>
      <c r="AQ23">
        <v>0</v>
      </c>
      <c r="AR23">
        <f t="shared" si="10"/>
        <v>1512</v>
      </c>
      <c r="AS23">
        <v>15</v>
      </c>
      <c r="AT23">
        <f t="shared" si="11"/>
        <v>6</v>
      </c>
      <c r="AU23">
        <f t="shared" si="12"/>
        <v>100.8</v>
      </c>
      <c r="AW23">
        <v>254</v>
      </c>
      <c r="AX23">
        <v>80</v>
      </c>
      <c r="AY23">
        <v>-30</v>
      </c>
      <c r="AZ23">
        <f t="shared" si="13"/>
        <v>304</v>
      </c>
      <c r="BA23">
        <v>0</v>
      </c>
      <c r="BB23">
        <f t="shared" si="14"/>
        <v>304</v>
      </c>
      <c r="BC23">
        <v>5</v>
      </c>
      <c r="BD23">
        <f t="shared" si="15"/>
        <v>7</v>
      </c>
      <c r="BE23">
        <f t="shared" si="16"/>
        <v>60.8</v>
      </c>
      <c r="BG23">
        <v>501</v>
      </c>
      <c r="BH23">
        <v>2290</v>
      </c>
      <c r="BI23">
        <v>0</v>
      </c>
      <c r="BJ23">
        <f t="shared" si="17"/>
        <v>2791</v>
      </c>
      <c r="BK23">
        <v>0</v>
      </c>
      <c r="BL23">
        <f t="shared" si="18"/>
        <v>2791</v>
      </c>
      <c r="BM23">
        <v>17</v>
      </c>
      <c r="BN23">
        <f t="shared" si="19"/>
        <v>5</v>
      </c>
      <c r="BO23">
        <f t="shared" si="20"/>
        <v>164.1764705882353</v>
      </c>
      <c r="BQ23">
        <v>765</v>
      </c>
      <c r="BR23">
        <v>385</v>
      </c>
      <c r="BS23">
        <v>0</v>
      </c>
      <c r="BT23">
        <f t="shared" si="21"/>
        <v>1150</v>
      </c>
      <c r="BU23">
        <v>300</v>
      </c>
      <c r="BV23">
        <f t="shared" si="22"/>
        <v>1450</v>
      </c>
      <c r="BW23">
        <v>8</v>
      </c>
      <c r="BX23">
        <f t="shared" si="23"/>
        <v>5</v>
      </c>
      <c r="BY23">
        <f t="shared" si="24"/>
        <v>181.25</v>
      </c>
      <c r="CA23">
        <v>0</v>
      </c>
    </row>
    <row r="24" spans="1:79" ht="17.25" customHeight="1" x14ac:dyDescent="0.3">
      <c r="A24" s="2">
        <v>44538</v>
      </c>
      <c r="B24" t="s">
        <v>68</v>
      </c>
      <c r="C24" t="s">
        <v>69</v>
      </c>
      <c r="D24" t="s">
        <v>27</v>
      </c>
      <c r="F24">
        <v>453</v>
      </c>
      <c r="G24">
        <v>0</v>
      </c>
      <c r="H24">
        <v>0</v>
      </c>
      <c r="I24">
        <v>0</v>
      </c>
      <c r="J24">
        <f t="shared" si="0"/>
        <v>453</v>
      </c>
      <c r="K24">
        <v>0</v>
      </c>
      <c r="L24">
        <f t="shared" si="1"/>
        <v>453</v>
      </c>
      <c r="M24">
        <v>17</v>
      </c>
      <c r="N24">
        <v>1</v>
      </c>
      <c r="O24">
        <f t="shared" si="2"/>
        <v>26.647058823529413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B24">
        <v>323</v>
      </c>
      <c r="AC24">
        <v>0</v>
      </c>
      <c r="AD24">
        <v>0</v>
      </c>
      <c r="AE24">
        <v>-16</v>
      </c>
      <c r="AF24">
        <f t="shared" si="6"/>
        <v>307</v>
      </c>
      <c r="AG24">
        <v>0</v>
      </c>
      <c r="AH24">
        <f t="shared" si="7"/>
        <v>307</v>
      </c>
      <c r="AI24">
        <v>7</v>
      </c>
      <c r="AJ24">
        <f t="shared" si="8"/>
        <v>6</v>
      </c>
      <c r="AK24">
        <f t="shared" si="25"/>
        <v>43.857142857142854</v>
      </c>
      <c r="AM24">
        <v>1374</v>
      </c>
      <c r="AN24">
        <v>600</v>
      </c>
      <c r="AO24">
        <v>0</v>
      </c>
      <c r="AP24">
        <f t="shared" si="9"/>
        <v>1974</v>
      </c>
      <c r="AQ24">
        <v>0</v>
      </c>
      <c r="AR24">
        <f t="shared" si="10"/>
        <v>1974</v>
      </c>
      <c r="AS24">
        <v>16</v>
      </c>
      <c r="AT24">
        <f t="shared" si="11"/>
        <v>6</v>
      </c>
      <c r="AU24">
        <f t="shared" si="12"/>
        <v>123.375</v>
      </c>
      <c r="AW24">
        <v>323</v>
      </c>
      <c r="AX24">
        <v>0</v>
      </c>
      <c r="AY24">
        <v>-10</v>
      </c>
      <c r="AZ24">
        <f t="shared" si="13"/>
        <v>313</v>
      </c>
      <c r="BA24">
        <v>0</v>
      </c>
      <c r="BB24">
        <f t="shared" si="14"/>
        <v>313</v>
      </c>
      <c r="BC24">
        <v>13</v>
      </c>
      <c r="BD24">
        <f t="shared" si="15"/>
        <v>7</v>
      </c>
      <c r="BE24">
        <f t="shared" si="16"/>
        <v>24.076923076923077</v>
      </c>
      <c r="BG24">
        <v>394</v>
      </c>
      <c r="BH24">
        <v>300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627</v>
      </c>
      <c r="BR24">
        <v>0</v>
      </c>
      <c r="BS24">
        <v>-5</v>
      </c>
      <c r="BT24">
        <f t="shared" si="21"/>
        <v>622</v>
      </c>
      <c r="BU24">
        <v>300</v>
      </c>
      <c r="BV24">
        <f t="shared" si="22"/>
        <v>922</v>
      </c>
      <c r="BW24">
        <v>8</v>
      </c>
      <c r="BX24">
        <f t="shared" si="23"/>
        <v>5</v>
      </c>
      <c r="BY24">
        <f t="shared" si="24"/>
        <v>115.25</v>
      </c>
      <c r="CA24">
        <v>898</v>
      </c>
    </row>
    <row r="25" spans="1:79" ht="17.25" customHeight="1" x14ac:dyDescent="0.3">
      <c r="A25" s="2">
        <v>44538</v>
      </c>
      <c r="B25" t="s">
        <v>70</v>
      </c>
      <c r="C25" t="s">
        <v>71</v>
      </c>
      <c r="D25" t="s">
        <v>27</v>
      </c>
      <c r="F25">
        <v>1487</v>
      </c>
      <c r="G25">
        <v>0</v>
      </c>
      <c r="H25">
        <v>0</v>
      </c>
      <c r="I25">
        <v>-150</v>
      </c>
      <c r="J25">
        <f t="shared" si="0"/>
        <v>1337</v>
      </c>
      <c r="K25">
        <v>0</v>
      </c>
      <c r="L25">
        <f t="shared" si="1"/>
        <v>1337</v>
      </c>
      <c r="M25">
        <v>94</v>
      </c>
      <c r="N25">
        <v>1</v>
      </c>
      <c r="O25">
        <f t="shared" si="2"/>
        <v>14.223404255319149</v>
      </c>
      <c r="Q25">
        <v>683</v>
      </c>
      <c r="R25">
        <v>0</v>
      </c>
      <c r="S25">
        <v>0</v>
      </c>
      <c r="T25">
        <v>0</v>
      </c>
      <c r="U25">
        <f t="shared" si="3"/>
        <v>683</v>
      </c>
      <c r="V25">
        <v>0</v>
      </c>
      <c r="W25">
        <f t="shared" si="4"/>
        <v>683</v>
      </c>
      <c r="X25">
        <v>23</v>
      </c>
      <c r="Y25">
        <v>2</v>
      </c>
      <c r="Z25">
        <f t="shared" si="5"/>
        <v>29.695652173913043</v>
      </c>
      <c r="AB25">
        <v>2581</v>
      </c>
      <c r="AC25">
        <v>0</v>
      </c>
      <c r="AD25">
        <v>0</v>
      </c>
      <c r="AE25">
        <v>-10</v>
      </c>
      <c r="AF25">
        <f t="shared" si="6"/>
        <v>2571</v>
      </c>
      <c r="AG25">
        <v>0</v>
      </c>
      <c r="AH25">
        <f t="shared" si="7"/>
        <v>2571</v>
      </c>
      <c r="AI25">
        <v>59</v>
      </c>
      <c r="AJ25">
        <f t="shared" si="8"/>
        <v>6</v>
      </c>
      <c r="AK25">
        <f t="shared" si="25"/>
        <v>43.576271186440678</v>
      </c>
      <c r="AM25">
        <v>1103</v>
      </c>
      <c r="AN25">
        <v>1800</v>
      </c>
      <c r="AO25">
        <v>-125</v>
      </c>
      <c r="AP25">
        <f t="shared" si="9"/>
        <v>2778</v>
      </c>
      <c r="AQ25">
        <v>0</v>
      </c>
      <c r="AR25">
        <f t="shared" si="10"/>
        <v>2778</v>
      </c>
      <c r="AS25">
        <v>82</v>
      </c>
      <c r="AT25">
        <f t="shared" si="11"/>
        <v>6</v>
      </c>
      <c r="AU25">
        <f t="shared" si="12"/>
        <v>33.878048780487802</v>
      </c>
      <c r="AW25">
        <v>1568</v>
      </c>
      <c r="AX25">
        <v>0</v>
      </c>
      <c r="AY25">
        <v>-139</v>
      </c>
      <c r="AZ25">
        <f t="shared" si="13"/>
        <v>1429</v>
      </c>
      <c r="BA25">
        <v>0</v>
      </c>
      <c r="BB25">
        <f t="shared" si="14"/>
        <v>1429</v>
      </c>
      <c r="BC25">
        <v>72</v>
      </c>
      <c r="BD25">
        <f t="shared" si="15"/>
        <v>7</v>
      </c>
      <c r="BE25">
        <f t="shared" si="16"/>
        <v>19.847222222222221</v>
      </c>
      <c r="BG25">
        <v>620</v>
      </c>
      <c r="BH25">
        <v>0</v>
      </c>
      <c r="BI25">
        <v>-5</v>
      </c>
      <c r="BJ25">
        <f t="shared" si="17"/>
        <v>615</v>
      </c>
      <c r="BK25">
        <v>0</v>
      </c>
      <c r="BL25">
        <f t="shared" si="18"/>
        <v>615</v>
      </c>
      <c r="BM25">
        <v>45</v>
      </c>
      <c r="BN25">
        <f t="shared" si="19"/>
        <v>5</v>
      </c>
      <c r="BO25">
        <f t="shared" si="20"/>
        <v>13.666666666666666</v>
      </c>
      <c r="BQ25">
        <v>2670</v>
      </c>
      <c r="BR25">
        <v>0</v>
      </c>
      <c r="BS25">
        <v>-35</v>
      </c>
      <c r="BT25">
        <f t="shared" si="21"/>
        <v>2635</v>
      </c>
      <c r="BU25">
        <v>1500</v>
      </c>
      <c r="BV25">
        <f t="shared" si="22"/>
        <v>4135</v>
      </c>
      <c r="BW25">
        <v>41</v>
      </c>
      <c r="BX25">
        <f t="shared" si="23"/>
        <v>5</v>
      </c>
      <c r="BY25">
        <f t="shared" si="24"/>
        <v>100.85365853658537</v>
      </c>
      <c r="CA25">
        <v>36300</v>
      </c>
    </row>
    <row r="26" spans="1:79" ht="17.25" customHeight="1" x14ac:dyDescent="0.3">
      <c r="A26" s="2">
        <v>44538</v>
      </c>
      <c r="B26" t="s">
        <v>72</v>
      </c>
      <c r="C26" t="s">
        <v>73</v>
      </c>
      <c r="D26" t="s">
        <v>27</v>
      </c>
      <c r="F26">
        <v>304</v>
      </c>
      <c r="G26">
        <v>0</v>
      </c>
      <c r="H26">
        <v>0</v>
      </c>
      <c r="I26">
        <v>0</v>
      </c>
      <c r="J26">
        <f t="shared" si="0"/>
        <v>304</v>
      </c>
      <c r="K26">
        <v>0</v>
      </c>
      <c r="L26">
        <f t="shared" si="1"/>
        <v>304</v>
      </c>
      <c r="M26">
        <v>33</v>
      </c>
      <c r="N26">
        <v>1</v>
      </c>
      <c r="O26">
        <f t="shared" si="2"/>
        <v>9.2121212121212128</v>
      </c>
      <c r="Q26">
        <v>258</v>
      </c>
      <c r="R26">
        <v>0</v>
      </c>
      <c r="S26">
        <v>0</v>
      </c>
      <c r="T26">
        <v>0</v>
      </c>
      <c r="U26">
        <f t="shared" si="3"/>
        <v>258</v>
      </c>
      <c r="V26">
        <v>0</v>
      </c>
      <c r="W26">
        <f t="shared" si="4"/>
        <v>258</v>
      </c>
      <c r="X26">
        <v>8</v>
      </c>
      <c r="Y26">
        <v>2</v>
      </c>
      <c r="Z26">
        <f t="shared" si="5"/>
        <v>32.25</v>
      </c>
      <c r="AB26">
        <v>870</v>
      </c>
      <c r="AC26">
        <v>0</v>
      </c>
      <c r="AD26">
        <v>0</v>
      </c>
      <c r="AE26">
        <v>-33</v>
      </c>
      <c r="AF26">
        <f t="shared" si="6"/>
        <v>837</v>
      </c>
      <c r="AG26">
        <v>600</v>
      </c>
      <c r="AH26">
        <f t="shared" si="7"/>
        <v>1437</v>
      </c>
      <c r="AI26">
        <v>26</v>
      </c>
      <c r="AJ26">
        <f t="shared" si="8"/>
        <v>6</v>
      </c>
      <c r="AK26">
        <f t="shared" si="25"/>
        <v>55.269230769230766</v>
      </c>
      <c r="AM26">
        <v>1774</v>
      </c>
      <c r="AN26">
        <v>1700</v>
      </c>
      <c r="AO26">
        <v>-30</v>
      </c>
      <c r="AP26">
        <f t="shared" si="9"/>
        <v>3444</v>
      </c>
      <c r="AQ26">
        <v>0</v>
      </c>
      <c r="AR26">
        <f t="shared" si="10"/>
        <v>3444</v>
      </c>
      <c r="AS26">
        <v>30</v>
      </c>
      <c r="AT26">
        <f t="shared" si="11"/>
        <v>6</v>
      </c>
      <c r="AU26">
        <f t="shared" si="12"/>
        <v>114.8</v>
      </c>
      <c r="AW26">
        <v>557</v>
      </c>
      <c r="AX26">
        <v>0</v>
      </c>
      <c r="AY26">
        <v>-88</v>
      </c>
      <c r="AZ26">
        <f t="shared" si="13"/>
        <v>469</v>
      </c>
      <c r="BA26">
        <v>0</v>
      </c>
      <c r="BB26">
        <f t="shared" si="14"/>
        <v>469</v>
      </c>
      <c r="BC26">
        <v>15</v>
      </c>
      <c r="BD26">
        <f t="shared" si="15"/>
        <v>7</v>
      </c>
      <c r="BE26">
        <f t="shared" si="16"/>
        <v>31.266666666666666</v>
      </c>
      <c r="BG26">
        <v>1435</v>
      </c>
      <c r="BH26">
        <v>0</v>
      </c>
      <c r="BI26">
        <v>0</v>
      </c>
      <c r="BJ26">
        <f t="shared" si="17"/>
        <v>1435</v>
      </c>
      <c r="BK26">
        <v>0</v>
      </c>
      <c r="BL26">
        <f t="shared" si="18"/>
        <v>1435</v>
      </c>
      <c r="BM26">
        <v>14</v>
      </c>
      <c r="BN26">
        <f t="shared" si="19"/>
        <v>5</v>
      </c>
      <c r="BO26">
        <f t="shared" si="20"/>
        <v>102.5</v>
      </c>
      <c r="BQ26">
        <v>389</v>
      </c>
      <c r="BR26">
        <v>475</v>
      </c>
      <c r="BS26">
        <v>0</v>
      </c>
      <c r="BT26">
        <f t="shared" si="21"/>
        <v>864</v>
      </c>
      <c r="BU26">
        <v>300</v>
      </c>
      <c r="BV26">
        <f t="shared" si="22"/>
        <v>1164</v>
      </c>
      <c r="BW26">
        <v>24</v>
      </c>
      <c r="BX26">
        <f t="shared" si="23"/>
        <v>5</v>
      </c>
      <c r="BY26">
        <f t="shared" si="24"/>
        <v>48.5</v>
      </c>
      <c r="CA26">
        <v>9900</v>
      </c>
    </row>
    <row r="27" spans="1:79" ht="17.25" customHeight="1" x14ac:dyDescent="0.3">
      <c r="A27" s="2">
        <v>44538</v>
      </c>
      <c r="B27" t="s">
        <v>74</v>
      </c>
      <c r="C27" t="s">
        <v>75</v>
      </c>
      <c r="D27" t="s">
        <v>27</v>
      </c>
      <c r="F27">
        <v>5224</v>
      </c>
      <c r="G27">
        <v>2936</v>
      </c>
      <c r="H27">
        <v>0</v>
      </c>
      <c r="I27">
        <v>-70</v>
      </c>
      <c r="J27">
        <f t="shared" si="0"/>
        <v>8090</v>
      </c>
      <c r="K27">
        <v>0</v>
      </c>
      <c r="L27">
        <f t="shared" si="1"/>
        <v>8090</v>
      </c>
      <c r="M27">
        <v>825</v>
      </c>
      <c r="N27">
        <v>1</v>
      </c>
      <c r="O27">
        <f t="shared" si="2"/>
        <v>9.8060606060606066</v>
      </c>
      <c r="Q27">
        <v>1052</v>
      </c>
      <c r="R27">
        <v>2526</v>
      </c>
      <c r="S27">
        <v>0</v>
      </c>
      <c r="T27">
        <v>-110</v>
      </c>
      <c r="U27">
        <f t="shared" si="3"/>
        <v>3468</v>
      </c>
      <c r="V27">
        <v>0</v>
      </c>
      <c r="W27">
        <f t="shared" si="4"/>
        <v>3468</v>
      </c>
      <c r="X27">
        <v>165</v>
      </c>
      <c r="Y27">
        <v>2</v>
      </c>
      <c r="Z27">
        <f>IFERROR(W27/X27,0)</f>
        <v>21.018181818181819</v>
      </c>
      <c r="AB27">
        <v>6161</v>
      </c>
      <c r="AC27">
        <v>0</v>
      </c>
      <c r="AD27">
        <v>0</v>
      </c>
      <c r="AE27">
        <v>-88</v>
      </c>
      <c r="AF27">
        <f t="shared" si="6"/>
        <v>6073</v>
      </c>
      <c r="AG27">
        <v>4500</v>
      </c>
      <c r="AH27">
        <f t="shared" si="7"/>
        <v>10573</v>
      </c>
      <c r="AI27">
        <v>224</v>
      </c>
      <c r="AJ27">
        <f t="shared" si="8"/>
        <v>6</v>
      </c>
      <c r="AK27">
        <f t="shared" si="25"/>
        <v>47.200892857142854</v>
      </c>
      <c r="AM27">
        <v>2511</v>
      </c>
      <c r="AN27">
        <v>1340</v>
      </c>
      <c r="AO27">
        <v>-22</v>
      </c>
      <c r="AP27">
        <f t="shared" si="9"/>
        <v>3829</v>
      </c>
      <c r="AQ27">
        <v>0</v>
      </c>
      <c r="AR27">
        <f t="shared" si="10"/>
        <v>3829</v>
      </c>
      <c r="AS27">
        <v>91</v>
      </c>
      <c r="AT27">
        <f t="shared" si="11"/>
        <v>6</v>
      </c>
      <c r="AU27">
        <f t="shared" si="12"/>
        <v>42.07692307692308</v>
      </c>
      <c r="AW27">
        <v>2184</v>
      </c>
      <c r="AX27">
        <v>560</v>
      </c>
      <c r="AY27">
        <v>-28</v>
      </c>
      <c r="AZ27">
        <f t="shared" si="13"/>
        <v>2716</v>
      </c>
      <c r="BA27">
        <v>0</v>
      </c>
      <c r="BB27">
        <f t="shared" si="14"/>
        <v>2716</v>
      </c>
      <c r="BC27">
        <v>80</v>
      </c>
      <c r="BD27">
        <f t="shared" si="15"/>
        <v>7</v>
      </c>
      <c r="BE27">
        <f t="shared" si="16"/>
        <v>33.950000000000003</v>
      </c>
      <c r="BG27">
        <v>777</v>
      </c>
      <c r="BH27">
        <v>3860</v>
      </c>
      <c r="BI27">
        <v>-10</v>
      </c>
      <c r="BJ27">
        <f t="shared" si="17"/>
        <v>4627</v>
      </c>
      <c r="BK27">
        <v>0</v>
      </c>
      <c r="BL27">
        <f t="shared" si="18"/>
        <v>4627</v>
      </c>
      <c r="BM27">
        <v>90</v>
      </c>
      <c r="BN27">
        <f t="shared" si="19"/>
        <v>5</v>
      </c>
      <c r="BO27">
        <f t="shared" si="20"/>
        <v>51.411111111111111</v>
      </c>
      <c r="BQ27">
        <v>2778</v>
      </c>
      <c r="BR27">
        <v>1844</v>
      </c>
      <c r="BS27">
        <v>0</v>
      </c>
      <c r="BT27">
        <f t="shared" si="21"/>
        <v>4622</v>
      </c>
      <c r="BU27">
        <v>2289</v>
      </c>
      <c r="BV27">
        <f t="shared" si="22"/>
        <v>6911</v>
      </c>
      <c r="BW27">
        <v>101</v>
      </c>
      <c r="BX27">
        <f t="shared" si="23"/>
        <v>5</v>
      </c>
      <c r="BY27">
        <f t="shared" si="24"/>
        <v>68.425742574257427</v>
      </c>
      <c r="CA27">
        <v>22218</v>
      </c>
    </row>
    <row r="28" spans="1:79" ht="17.25" customHeight="1" x14ac:dyDescent="0.3">
      <c r="A28" s="2">
        <v>44538</v>
      </c>
      <c r="B28" t="s">
        <v>76</v>
      </c>
      <c r="C28" t="s">
        <v>77</v>
      </c>
      <c r="D28" t="s">
        <v>27</v>
      </c>
      <c r="F28">
        <v>458</v>
      </c>
      <c r="G28">
        <v>0</v>
      </c>
      <c r="H28">
        <v>0</v>
      </c>
      <c r="I28">
        <v>-50</v>
      </c>
      <c r="J28">
        <f t="shared" si="0"/>
        <v>408</v>
      </c>
      <c r="K28">
        <v>0</v>
      </c>
      <c r="L28">
        <f t="shared" si="1"/>
        <v>408</v>
      </c>
      <c r="M28">
        <v>60</v>
      </c>
      <c r="N28">
        <v>1</v>
      </c>
      <c r="O28">
        <f t="shared" si="2"/>
        <v>6.8</v>
      </c>
      <c r="Q28">
        <v>312</v>
      </c>
      <c r="R28">
        <v>0</v>
      </c>
      <c r="S28">
        <v>0</v>
      </c>
      <c r="T28">
        <v>-20</v>
      </c>
      <c r="U28">
        <f t="shared" si="3"/>
        <v>292</v>
      </c>
      <c r="V28">
        <v>0</v>
      </c>
      <c r="W28">
        <f t="shared" si="4"/>
        <v>292</v>
      </c>
      <c r="X28">
        <v>11</v>
      </c>
      <c r="Y28">
        <v>2</v>
      </c>
      <c r="Z28">
        <f t="shared" si="5"/>
        <v>26.545454545454547</v>
      </c>
      <c r="AB28">
        <v>1545</v>
      </c>
      <c r="AC28">
        <v>0</v>
      </c>
      <c r="AD28">
        <v>0</v>
      </c>
      <c r="AE28">
        <v>0</v>
      </c>
      <c r="AF28">
        <f t="shared" si="6"/>
        <v>1545</v>
      </c>
      <c r="AG28">
        <v>600</v>
      </c>
      <c r="AH28">
        <f t="shared" si="7"/>
        <v>2145</v>
      </c>
      <c r="AI28">
        <v>40</v>
      </c>
      <c r="AJ28">
        <f t="shared" si="8"/>
        <v>6</v>
      </c>
      <c r="AK28">
        <f t="shared" si="25"/>
        <v>53.625</v>
      </c>
      <c r="AM28">
        <v>772</v>
      </c>
      <c r="AN28">
        <v>0</v>
      </c>
      <c r="AO28">
        <v>-10</v>
      </c>
      <c r="AP28">
        <f t="shared" si="9"/>
        <v>762</v>
      </c>
      <c r="AQ28">
        <v>0</v>
      </c>
      <c r="AR28">
        <f t="shared" si="10"/>
        <v>762</v>
      </c>
      <c r="AS28">
        <v>11</v>
      </c>
      <c r="AT28">
        <f t="shared" si="11"/>
        <v>6</v>
      </c>
      <c r="AU28">
        <f t="shared" si="12"/>
        <v>69.272727272727266</v>
      </c>
      <c r="AW28">
        <v>799</v>
      </c>
      <c r="AX28">
        <v>0</v>
      </c>
      <c r="AY28">
        <v>-20</v>
      </c>
      <c r="AZ28">
        <f t="shared" si="13"/>
        <v>779</v>
      </c>
      <c r="BA28">
        <v>0</v>
      </c>
      <c r="BB28">
        <f t="shared" si="14"/>
        <v>779</v>
      </c>
      <c r="BC28">
        <v>32</v>
      </c>
      <c r="BD28">
        <f t="shared" si="15"/>
        <v>7</v>
      </c>
      <c r="BE28">
        <f t="shared" si="16"/>
        <v>24.34375</v>
      </c>
      <c r="BG28">
        <v>475</v>
      </c>
      <c r="BH28">
        <v>0</v>
      </c>
      <c r="BI28">
        <v>0</v>
      </c>
      <c r="BJ28">
        <f t="shared" si="17"/>
        <v>475</v>
      </c>
      <c r="BK28">
        <v>0</v>
      </c>
      <c r="BL28">
        <f t="shared" si="18"/>
        <v>475</v>
      </c>
      <c r="BM28">
        <v>13</v>
      </c>
      <c r="BN28">
        <f t="shared" si="19"/>
        <v>5</v>
      </c>
      <c r="BO28">
        <f t="shared" si="20"/>
        <v>36.53846153846154</v>
      </c>
      <c r="BQ28">
        <v>1032</v>
      </c>
      <c r="BR28">
        <v>0</v>
      </c>
      <c r="BS28">
        <v>-5</v>
      </c>
      <c r="BT28">
        <f t="shared" si="21"/>
        <v>1027</v>
      </c>
      <c r="BU28">
        <v>600</v>
      </c>
      <c r="BV28">
        <f t="shared" si="22"/>
        <v>1627</v>
      </c>
      <c r="BW28">
        <v>17</v>
      </c>
      <c r="BX28">
        <f t="shared" si="23"/>
        <v>5</v>
      </c>
      <c r="BY28">
        <f t="shared" si="24"/>
        <v>95.705882352941174</v>
      </c>
      <c r="CA28">
        <v>12600</v>
      </c>
    </row>
    <row r="29" spans="1:79" ht="17.25" customHeight="1" x14ac:dyDescent="0.3">
      <c r="A29" s="2">
        <v>44538</v>
      </c>
      <c r="B29" t="s">
        <v>78</v>
      </c>
      <c r="C29" t="s">
        <v>79</v>
      </c>
      <c r="D29" t="s">
        <v>27</v>
      </c>
      <c r="F29">
        <v>838</v>
      </c>
      <c r="G29">
        <v>0</v>
      </c>
      <c r="H29">
        <v>0</v>
      </c>
      <c r="I29">
        <v>-40</v>
      </c>
      <c r="J29">
        <f t="shared" si="0"/>
        <v>798</v>
      </c>
      <c r="K29">
        <v>0</v>
      </c>
      <c r="L29">
        <f t="shared" si="1"/>
        <v>798</v>
      </c>
      <c r="M29">
        <v>27</v>
      </c>
      <c r="N29">
        <v>1</v>
      </c>
      <c r="O29">
        <f t="shared" si="2"/>
        <v>29.555555555555557</v>
      </c>
      <c r="Q29">
        <v>567</v>
      </c>
      <c r="R29">
        <v>0</v>
      </c>
      <c r="S29">
        <v>0</v>
      </c>
      <c r="T29">
        <v>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B29">
        <v>2897</v>
      </c>
      <c r="AC29">
        <v>0</v>
      </c>
      <c r="AD29">
        <v>0</v>
      </c>
      <c r="AE29">
        <v>0</v>
      </c>
      <c r="AF29">
        <f t="shared" si="6"/>
        <v>2897</v>
      </c>
      <c r="AG29">
        <v>0</v>
      </c>
      <c r="AH29">
        <f t="shared" si="7"/>
        <v>2897</v>
      </c>
      <c r="AI29">
        <v>52</v>
      </c>
      <c r="AJ29">
        <f t="shared" si="8"/>
        <v>6</v>
      </c>
      <c r="AK29">
        <f t="shared" si="25"/>
        <v>55.71153846153846</v>
      </c>
      <c r="AM29">
        <v>979</v>
      </c>
      <c r="AN29">
        <v>0</v>
      </c>
      <c r="AO29">
        <v>0</v>
      </c>
      <c r="AP29">
        <f t="shared" si="9"/>
        <v>979</v>
      </c>
      <c r="AQ29">
        <v>0</v>
      </c>
      <c r="AR29">
        <f t="shared" si="10"/>
        <v>979</v>
      </c>
      <c r="AS29">
        <v>11</v>
      </c>
      <c r="AT29">
        <f t="shared" si="11"/>
        <v>6</v>
      </c>
      <c r="AU29">
        <f t="shared" si="12"/>
        <v>89</v>
      </c>
      <c r="AW29">
        <v>1358</v>
      </c>
      <c r="AX29">
        <v>0</v>
      </c>
      <c r="AY29">
        <v>-50</v>
      </c>
      <c r="AZ29">
        <f t="shared" si="13"/>
        <v>1308</v>
      </c>
      <c r="BA29">
        <v>0</v>
      </c>
      <c r="BB29">
        <f t="shared" si="14"/>
        <v>1308</v>
      </c>
      <c r="BC29">
        <v>38</v>
      </c>
      <c r="BD29">
        <f t="shared" si="15"/>
        <v>7</v>
      </c>
      <c r="BE29">
        <f t="shared" si="16"/>
        <v>34.421052631578945</v>
      </c>
      <c r="BG29">
        <v>705</v>
      </c>
      <c r="BH29">
        <v>0</v>
      </c>
      <c r="BI29">
        <v>0</v>
      </c>
      <c r="BJ29">
        <f t="shared" si="17"/>
        <v>705</v>
      </c>
      <c r="BK29">
        <v>0</v>
      </c>
      <c r="BL29">
        <f t="shared" si="18"/>
        <v>705</v>
      </c>
      <c r="BM29">
        <v>16</v>
      </c>
      <c r="BN29">
        <f t="shared" si="19"/>
        <v>5</v>
      </c>
      <c r="BO29">
        <f t="shared" si="20"/>
        <v>44.0625</v>
      </c>
      <c r="BQ29">
        <v>886</v>
      </c>
      <c r="BR29">
        <v>0</v>
      </c>
      <c r="BS29">
        <v>0</v>
      </c>
      <c r="BT29">
        <f t="shared" si="21"/>
        <v>886</v>
      </c>
      <c r="BU29">
        <v>600</v>
      </c>
      <c r="BV29">
        <f t="shared" si="22"/>
        <v>1486</v>
      </c>
      <c r="BW29">
        <v>5</v>
      </c>
      <c r="BX29">
        <f t="shared" si="23"/>
        <v>5</v>
      </c>
      <c r="BY29">
        <f t="shared" si="24"/>
        <v>297.2</v>
      </c>
      <c r="CA29">
        <v>3300</v>
      </c>
    </row>
    <row r="30" spans="1:79" ht="17.25" customHeight="1" x14ac:dyDescent="0.3">
      <c r="A30" s="2">
        <v>44538</v>
      </c>
      <c r="B30" t="s">
        <v>80</v>
      </c>
      <c r="C30" t="s">
        <v>81</v>
      </c>
      <c r="D30" t="s">
        <v>27</v>
      </c>
      <c r="F30">
        <v>675</v>
      </c>
      <c r="G30">
        <v>1</v>
      </c>
      <c r="H30">
        <v>0</v>
      </c>
      <c r="I30">
        <v>-42</v>
      </c>
      <c r="J30">
        <f t="shared" si="0"/>
        <v>634</v>
      </c>
      <c r="K30">
        <v>0</v>
      </c>
      <c r="L30">
        <f t="shared" si="1"/>
        <v>634</v>
      </c>
      <c r="M30">
        <v>30</v>
      </c>
      <c r="N30">
        <v>1</v>
      </c>
      <c r="O30">
        <f t="shared" si="2"/>
        <v>21.133333333333333</v>
      </c>
      <c r="Q30">
        <v>365</v>
      </c>
      <c r="R30">
        <v>0</v>
      </c>
      <c r="S30">
        <v>0</v>
      </c>
      <c r="T30">
        <v>-20</v>
      </c>
      <c r="U30">
        <f t="shared" si="3"/>
        <v>345</v>
      </c>
      <c r="V30">
        <v>0</v>
      </c>
      <c r="W30">
        <f t="shared" si="4"/>
        <v>345</v>
      </c>
      <c r="X30">
        <v>7</v>
      </c>
      <c r="Y30">
        <v>2</v>
      </c>
      <c r="Z30">
        <f t="shared" si="5"/>
        <v>49.285714285714285</v>
      </c>
      <c r="AB30">
        <v>4072</v>
      </c>
      <c r="AC30">
        <v>0</v>
      </c>
      <c r="AD30">
        <v>0</v>
      </c>
      <c r="AE30">
        <v>-51</v>
      </c>
      <c r="AF30">
        <f t="shared" si="6"/>
        <v>4021</v>
      </c>
      <c r="AG30">
        <v>0</v>
      </c>
      <c r="AH30">
        <f t="shared" si="7"/>
        <v>4021</v>
      </c>
      <c r="AI30">
        <v>99</v>
      </c>
      <c r="AJ30">
        <f t="shared" si="8"/>
        <v>6</v>
      </c>
      <c r="AK30">
        <f t="shared" si="25"/>
        <v>40.616161616161619</v>
      </c>
      <c r="AM30">
        <v>2006</v>
      </c>
      <c r="AN30">
        <v>100</v>
      </c>
      <c r="AO30">
        <v>-20</v>
      </c>
      <c r="AP30">
        <f t="shared" si="9"/>
        <v>2086</v>
      </c>
      <c r="AQ30">
        <v>0</v>
      </c>
      <c r="AR30">
        <f t="shared" si="10"/>
        <v>2086</v>
      </c>
      <c r="AS30">
        <v>40</v>
      </c>
      <c r="AT30">
        <f t="shared" si="11"/>
        <v>6</v>
      </c>
      <c r="AU30">
        <f t="shared" si="12"/>
        <v>52.15</v>
      </c>
      <c r="AW30">
        <v>1705</v>
      </c>
      <c r="AX30">
        <v>0</v>
      </c>
      <c r="AY30">
        <v>-56</v>
      </c>
      <c r="AZ30">
        <f t="shared" si="13"/>
        <v>1649</v>
      </c>
      <c r="BA30">
        <v>0</v>
      </c>
      <c r="BB30">
        <f t="shared" si="14"/>
        <v>1649</v>
      </c>
      <c r="BC30">
        <v>77</v>
      </c>
      <c r="BD30">
        <f t="shared" si="15"/>
        <v>7</v>
      </c>
      <c r="BE30">
        <f t="shared" si="16"/>
        <v>21.415584415584416</v>
      </c>
      <c r="BG30">
        <v>1081</v>
      </c>
      <c r="BH30">
        <v>40</v>
      </c>
      <c r="BI30">
        <v>-90</v>
      </c>
      <c r="BJ30">
        <f t="shared" si="17"/>
        <v>1031</v>
      </c>
      <c r="BK30">
        <v>0</v>
      </c>
      <c r="BL30">
        <f t="shared" si="18"/>
        <v>1031</v>
      </c>
      <c r="BM30">
        <v>29</v>
      </c>
      <c r="BN30">
        <f t="shared" si="19"/>
        <v>5</v>
      </c>
      <c r="BO30">
        <f t="shared" si="20"/>
        <v>35.551724137931032</v>
      </c>
      <c r="BQ30">
        <v>1226</v>
      </c>
      <c r="BR30">
        <v>0</v>
      </c>
      <c r="BS30">
        <v>0</v>
      </c>
      <c r="BT30">
        <f t="shared" si="21"/>
        <v>1226</v>
      </c>
      <c r="BU30">
        <v>600</v>
      </c>
      <c r="BV30">
        <f t="shared" si="22"/>
        <v>1826</v>
      </c>
      <c r="BW30">
        <v>14</v>
      </c>
      <c r="BX30">
        <f t="shared" si="23"/>
        <v>5</v>
      </c>
      <c r="BY30">
        <f t="shared" si="24"/>
        <v>130.42857142857142</v>
      </c>
      <c r="CA30">
        <v>4188</v>
      </c>
    </row>
    <row r="31" spans="1:79" ht="17.25" customHeight="1" x14ac:dyDescent="0.3">
      <c r="A31" s="2">
        <v>44538</v>
      </c>
      <c r="B31" t="s">
        <v>82</v>
      </c>
      <c r="C31" t="s">
        <v>83</v>
      </c>
      <c r="D31" t="s">
        <v>27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795</v>
      </c>
      <c r="AC31">
        <v>0</v>
      </c>
      <c r="AD31">
        <v>0</v>
      </c>
      <c r="AE31">
        <v>-65</v>
      </c>
      <c r="AF31">
        <f t="shared" si="6"/>
        <v>730</v>
      </c>
      <c r="AG31">
        <v>0</v>
      </c>
      <c r="AH31">
        <f t="shared" si="7"/>
        <v>730</v>
      </c>
      <c r="AI31">
        <v>52</v>
      </c>
      <c r="AJ31">
        <f t="shared" si="8"/>
        <v>6</v>
      </c>
      <c r="AK31">
        <f t="shared" si="25"/>
        <v>14.038461538461538</v>
      </c>
      <c r="AM31">
        <v>96</v>
      </c>
      <c r="AN31">
        <v>0</v>
      </c>
      <c r="AO31">
        <v>-6</v>
      </c>
      <c r="AP31">
        <f t="shared" si="9"/>
        <v>90</v>
      </c>
      <c r="AQ31">
        <v>0</v>
      </c>
      <c r="AR31">
        <f t="shared" si="10"/>
        <v>90</v>
      </c>
      <c r="AS31">
        <v>24</v>
      </c>
      <c r="AT31">
        <f t="shared" si="11"/>
        <v>6</v>
      </c>
      <c r="AU31">
        <f t="shared" si="12"/>
        <v>3.75</v>
      </c>
      <c r="AW31">
        <v>33</v>
      </c>
      <c r="AX31">
        <v>0</v>
      </c>
      <c r="AY31">
        <v>-32</v>
      </c>
      <c r="AZ31">
        <f t="shared" si="13"/>
        <v>1</v>
      </c>
      <c r="BA31">
        <v>0</v>
      </c>
      <c r="BB31">
        <f t="shared" si="14"/>
        <v>1</v>
      </c>
      <c r="BC31">
        <v>32</v>
      </c>
      <c r="BD31">
        <f t="shared" si="15"/>
        <v>7</v>
      </c>
      <c r="BE31">
        <f t="shared" si="16"/>
        <v>3.125E-2</v>
      </c>
      <c r="BG31">
        <v>141</v>
      </c>
      <c r="BH31">
        <v>0</v>
      </c>
      <c r="BI31">
        <v>-13</v>
      </c>
      <c r="BJ31">
        <f t="shared" si="17"/>
        <v>128</v>
      </c>
      <c r="BK31">
        <v>0</v>
      </c>
      <c r="BL31">
        <f t="shared" si="18"/>
        <v>128</v>
      </c>
      <c r="BM31">
        <v>15</v>
      </c>
      <c r="BN31">
        <f t="shared" si="19"/>
        <v>5</v>
      </c>
      <c r="BO31">
        <f t="shared" si="20"/>
        <v>8.5333333333333332</v>
      </c>
      <c r="BQ31">
        <v>163</v>
      </c>
      <c r="BR31">
        <v>0</v>
      </c>
      <c r="BS31">
        <v>0</v>
      </c>
      <c r="BT31">
        <f t="shared" si="21"/>
        <v>163</v>
      </c>
      <c r="BU31">
        <v>0</v>
      </c>
      <c r="BV31">
        <f t="shared" si="22"/>
        <v>163</v>
      </c>
      <c r="BW31">
        <v>11</v>
      </c>
      <c r="BX31">
        <f t="shared" si="23"/>
        <v>5</v>
      </c>
      <c r="BY31">
        <f t="shared" si="24"/>
        <v>14.818181818181818</v>
      </c>
      <c r="CA31">
        <v>0</v>
      </c>
    </row>
    <row r="32" spans="1:79" ht="17.25" customHeight="1" x14ac:dyDescent="0.3">
      <c r="A32" s="2">
        <v>44538</v>
      </c>
      <c r="B32" t="s">
        <v>84</v>
      </c>
      <c r="C32" t="s">
        <v>85</v>
      </c>
      <c r="D32" t="s">
        <v>27</v>
      </c>
      <c r="F32">
        <v>1545</v>
      </c>
      <c r="G32">
        <v>11</v>
      </c>
      <c r="H32">
        <v>0</v>
      </c>
      <c r="I32">
        <v>-90</v>
      </c>
      <c r="J32">
        <f t="shared" si="0"/>
        <v>1466</v>
      </c>
      <c r="K32">
        <v>0</v>
      </c>
      <c r="L32">
        <f t="shared" si="1"/>
        <v>1466</v>
      </c>
      <c r="M32">
        <v>168</v>
      </c>
      <c r="N32">
        <v>1</v>
      </c>
      <c r="O32">
        <f t="shared" si="2"/>
        <v>8.7261904761904763</v>
      </c>
      <c r="Q32">
        <v>934</v>
      </c>
      <c r="R32">
        <v>0</v>
      </c>
      <c r="S32">
        <v>0</v>
      </c>
      <c r="T32">
        <v>0</v>
      </c>
      <c r="U32">
        <f t="shared" si="3"/>
        <v>934</v>
      </c>
      <c r="V32">
        <v>0</v>
      </c>
      <c r="W32">
        <f t="shared" si="4"/>
        <v>934</v>
      </c>
      <c r="X32">
        <v>33</v>
      </c>
      <c r="Y32">
        <v>2</v>
      </c>
      <c r="Z32">
        <f t="shared" si="5"/>
        <v>28.303030303030305</v>
      </c>
      <c r="AB32">
        <v>10751</v>
      </c>
      <c r="AC32">
        <v>0</v>
      </c>
      <c r="AD32">
        <v>0</v>
      </c>
      <c r="AE32">
        <v>-224</v>
      </c>
      <c r="AF32">
        <f t="shared" si="6"/>
        <v>10527</v>
      </c>
      <c r="AG32">
        <v>0</v>
      </c>
      <c r="AH32">
        <f t="shared" si="7"/>
        <v>10527</v>
      </c>
      <c r="AI32">
        <v>308</v>
      </c>
      <c r="AJ32">
        <f t="shared" si="8"/>
        <v>6</v>
      </c>
      <c r="AK32">
        <f t="shared" si="25"/>
        <v>34.178571428571431</v>
      </c>
      <c r="AM32">
        <v>2582</v>
      </c>
      <c r="AN32">
        <v>345</v>
      </c>
      <c r="AO32">
        <v>-75</v>
      </c>
      <c r="AP32">
        <f t="shared" si="9"/>
        <v>2852</v>
      </c>
      <c r="AQ32">
        <v>0</v>
      </c>
      <c r="AR32">
        <f t="shared" si="10"/>
        <v>2852</v>
      </c>
      <c r="AS32">
        <v>60</v>
      </c>
      <c r="AT32">
        <f t="shared" si="11"/>
        <v>6</v>
      </c>
      <c r="AU32">
        <f t="shared" si="12"/>
        <v>47.533333333333331</v>
      </c>
      <c r="AW32">
        <v>2011</v>
      </c>
      <c r="AX32">
        <v>0</v>
      </c>
      <c r="AY32">
        <v>-43</v>
      </c>
      <c r="AZ32">
        <f t="shared" si="13"/>
        <v>1968</v>
      </c>
      <c r="BA32">
        <v>0</v>
      </c>
      <c r="BB32">
        <f t="shared" si="14"/>
        <v>1968</v>
      </c>
      <c r="BC32">
        <v>86</v>
      </c>
      <c r="BD32">
        <f t="shared" si="15"/>
        <v>7</v>
      </c>
      <c r="BE32">
        <f t="shared" si="16"/>
        <v>22.88372093023256</v>
      </c>
      <c r="BG32">
        <v>1416</v>
      </c>
      <c r="BH32">
        <v>0</v>
      </c>
      <c r="BI32">
        <v>-34</v>
      </c>
      <c r="BJ32">
        <f t="shared" si="17"/>
        <v>1382</v>
      </c>
      <c r="BK32">
        <v>0</v>
      </c>
      <c r="BL32">
        <f t="shared" si="18"/>
        <v>1382</v>
      </c>
      <c r="BM32">
        <v>62</v>
      </c>
      <c r="BN32">
        <f t="shared" si="19"/>
        <v>5</v>
      </c>
      <c r="BO32">
        <f t="shared" si="20"/>
        <v>22.29032258064516</v>
      </c>
      <c r="BQ32">
        <v>1358</v>
      </c>
      <c r="BR32">
        <v>0</v>
      </c>
      <c r="BS32">
        <v>-10</v>
      </c>
      <c r="BT32">
        <f t="shared" si="21"/>
        <v>1348</v>
      </c>
      <c r="BU32">
        <v>600</v>
      </c>
      <c r="BV32">
        <f t="shared" si="22"/>
        <v>1948</v>
      </c>
      <c r="BW32">
        <v>45</v>
      </c>
      <c r="BX32">
        <f t="shared" si="23"/>
        <v>5</v>
      </c>
      <c r="BY32">
        <f t="shared" si="24"/>
        <v>43.288888888888891</v>
      </c>
      <c r="CA32">
        <v>24299</v>
      </c>
    </row>
    <row r="33" spans="1:79" ht="17.25" customHeight="1" x14ac:dyDescent="0.3">
      <c r="A33" s="2">
        <v>44538</v>
      </c>
      <c r="B33" t="s">
        <v>86</v>
      </c>
      <c r="C33" t="s">
        <v>87</v>
      </c>
      <c r="D33" t="s">
        <v>27</v>
      </c>
      <c r="F33">
        <v>281</v>
      </c>
      <c r="G33">
        <v>2177</v>
      </c>
      <c r="H33">
        <v>0</v>
      </c>
      <c r="I33">
        <v>0</v>
      </c>
      <c r="J33">
        <f t="shared" si="0"/>
        <v>2458</v>
      </c>
      <c r="K33">
        <v>0</v>
      </c>
      <c r="L33">
        <f t="shared" si="1"/>
        <v>2458</v>
      </c>
      <c r="M33">
        <v>183</v>
      </c>
      <c r="N33">
        <v>1</v>
      </c>
      <c r="O33">
        <f t="shared" si="2"/>
        <v>13.431693989071038</v>
      </c>
      <c r="Q33">
        <v>304</v>
      </c>
      <c r="R33">
        <v>1482</v>
      </c>
      <c r="S33">
        <v>0</v>
      </c>
      <c r="T33">
        <v>0</v>
      </c>
      <c r="U33">
        <f t="shared" si="3"/>
        <v>1786</v>
      </c>
      <c r="V33">
        <v>0</v>
      </c>
      <c r="W33">
        <f t="shared" si="4"/>
        <v>1786</v>
      </c>
      <c r="X33">
        <v>32</v>
      </c>
      <c r="Y33">
        <v>2</v>
      </c>
      <c r="Z33">
        <f t="shared" si="5"/>
        <v>55.8125</v>
      </c>
      <c r="AB33">
        <v>5672</v>
      </c>
      <c r="AC33">
        <v>0</v>
      </c>
      <c r="AD33">
        <v>0</v>
      </c>
      <c r="AE33">
        <v>0</v>
      </c>
      <c r="AF33">
        <f t="shared" si="6"/>
        <v>5672</v>
      </c>
      <c r="AG33">
        <v>7120</v>
      </c>
      <c r="AH33">
        <f t="shared" si="7"/>
        <v>12792</v>
      </c>
      <c r="AI33">
        <v>230</v>
      </c>
      <c r="AJ33">
        <f t="shared" si="8"/>
        <v>6</v>
      </c>
      <c r="AK33">
        <f t="shared" si="25"/>
        <v>55.617391304347827</v>
      </c>
      <c r="AM33">
        <v>1476</v>
      </c>
      <c r="AN33">
        <v>747</v>
      </c>
      <c r="AO33">
        <v>-100</v>
      </c>
      <c r="AP33">
        <f t="shared" si="9"/>
        <v>2123</v>
      </c>
      <c r="AQ33">
        <v>0</v>
      </c>
      <c r="AR33">
        <f t="shared" si="10"/>
        <v>2123</v>
      </c>
      <c r="AS33">
        <v>39</v>
      </c>
      <c r="AT33">
        <f t="shared" si="11"/>
        <v>6</v>
      </c>
      <c r="AU33">
        <f t="shared" si="12"/>
        <v>54.435897435897438</v>
      </c>
      <c r="AW33">
        <v>468</v>
      </c>
      <c r="AX33">
        <v>2129</v>
      </c>
      <c r="AY33">
        <v>-500</v>
      </c>
      <c r="AZ33">
        <f t="shared" si="13"/>
        <v>2097</v>
      </c>
      <c r="BA33">
        <v>0</v>
      </c>
      <c r="BB33">
        <f t="shared" si="14"/>
        <v>2097</v>
      </c>
      <c r="BC33">
        <v>50</v>
      </c>
      <c r="BD33">
        <f t="shared" si="15"/>
        <v>7</v>
      </c>
      <c r="BE33">
        <f t="shared" si="16"/>
        <v>41.94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761</v>
      </c>
      <c r="BR33">
        <v>2198</v>
      </c>
      <c r="BS33">
        <v>0</v>
      </c>
      <c r="BT33">
        <f t="shared" si="21"/>
        <v>2959</v>
      </c>
      <c r="BU33">
        <v>1920</v>
      </c>
      <c r="BV33">
        <f t="shared" si="22"/>
        <v>4879</v>
      </c>
      <c r="BW33">
        <v>72</v>
      </c>
      <c r="BX33">
        <f t="shared" si="23"/>
        <v>5</v>
      </c>
      <c r="BY33">
        <f t="shared" si="24"/>
        <v>67.763888888888886</v>
      </c>
      <c r="CA33">
        <v>54040</v>
      </c>
    </row>
    <row r="34" spans="1:79" ht="17.25" customHeight="1" x14ac:dyDescent="0.3">
      <c r="A34" s="2">
        <v>44538</v>
      </c>
      <c r="B34" t="s">
        <v>88</v>
      </c>
      <c r="C34" t="s">
        <v>89</v>
      </c>
      <c r="D34" t="s">
        <v>27</v>
      </c>
      <c r="F34">
        <v>1549</v>
      </c>
      <c r="G34">
        <v>1645</v>
      </c>
      <c r="H34">
        <v>0</v>
      </c>
      <c r="I34">
        <v>-350</v>
      </c>
      <c r="J34">
        <f t="shared" si="0"/>
        <v>2844</v>
      </c>
      <c r="K34">
        <v>0</v>
      </c>
      <c r="L34">
        <f t="shared" si="1"/>
        <v>2844</v>
      </c>
      <c r="M34">
        <v>160</v>
      </c>
      <c r="N34">
        <v>1</v>
      </c>
      <c r="O34">
        <f t="shared" si="2"/>
        <v>17.774999999999999</v>
      </c>
      <c r="Q34">
        <v>137</v>
      </c>
      <c r="R34">
        <v>1400</v>
      </c>
      <c r="S34">
        <v>0</v>
      </c>
      <c r="T34">
        <v>-1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4293</v>
      </c>
      <c r="AC34">
        <v>0</v>
      </c>
      <c r="AD34">
        <v>0</v>
      </c>
      <c r="AE34">
        <v>0</v>
      </c>
      <c r="AF34">
        <f t="shared" si="6"/>
        <v>4293</v>
      </c>
      <c r="AG34">
        <v>0</v>
      </c>
      <c r="AH34">
        <f t="shared" si="7"/>
        <v>4293</v>
      </c>
      <c r="AI34">
        <v>19</v>
      </c>
      <c r="AJ34">
        <f t="shared" si="8"/>
        <v>6</v>
      </c>
      <c r="AK34">
        <f t="shared" si="25"/>
        <v>225.94736842105263</v>
      </c>
      <c r="AM34">
        <v>1320</v>
      </c>
      <c r="AN34">
        <v>201</v>
      </c>
      <c r="AO34">
        <v>0</v>
      </c>
      <c r="AP34">
        <f t="shared" si="9"/>
        <v>1521</v>
      </c>
      <c r="AQ34">
        <v>0</v>
      </c>
      <c r="AR34">
        <f t="shared" si="10"/>
        <v>1521</v>
      </c>
      <c r="AS34">
        <v>23</v>
      </c>
      <c r="AT34">
        <f t="shared" si="11"/>
        <v>6</v>
      </c>
      <c r="AU34">
        <f t="shared" si="12"/>
        <v>66.130434782608702</v>
      </c>
      <c r="AW34">
        <v>100</v>
      </c>
      <c r="AX34">
        <v>450</v>
      </c>
      <c r="AY34">
        <v>0</v>
      </c>
      <c r="AZ34">
        <f t="shared" si="13"/>
        <v>550</v>
      </c>
      <c r="BA34">
        <v>0</v>
      </c>
      <c r="BB34">
        <f t="shared" ref="BB34:BB65" si="26">SUM(AZ34:BA34)</f>
        <v>550</v>
      </c>
      <c r="BC34">
        <v>13</v>
      </c>
      <c r="BD34">
        <f t="shared" si="15"/>
        <v>7</v>
      </c>
      <c r="BE34">
        <f t="shared" si="16"/>
        <v>42.307692307692307</v>
      </c>
      <c r="BG34">
        <v>628</v>
      </c>
      <c r="BH34">
        <v>1800</v>
      </c>
      <c r="BI34">
        <v>0</v>
      </c>
      <c r="BJ34">
        <f t="shared" si="17"/>
        <v>2428</v>
      </c>
      <c r="BK34">
        <v>0</v>
      </c>
      <c r="BL34">
        <f t="shared" si="18"/>
        <v>2428</v>
      </c>
      <c r="BM34">
        <v>45</v>
      </c>
      <c r="BN34">
        <f t="shared" si="19"/>
        <v>5</v>
      </c>
      <c r="BO34">
        <f t="shared" si="20"/>
        <v>53.955555555555556</v>
      </c>
      <c r="BQ34">
        <v>435</v>
      </c>
      <c r="BR34">
        <v>2941</v>
      </c>
      <c r="BS34">
        <v>0</v>
      </c>
      <c r="BT34">
        <f t="shared" si="21"/>
        <v>3376</v>
      </c>
      <c r="BU34">
        <v>1500</v>
      </c>
      <c r="BV34">
        <f t="shared" si="22"/>
        <v>4876</v>
      </c>
      <c r="BW34">
        <v>60</v>
      </c>
      <c r="BX34">
        <f t="shared" si="23"/>
        <v>5</v>
      </c>
      <c r="BY34">
        <f t="shared" si="24"/>
        <v>81.266666666666666</v>
      </c>
      <c r="CA34">
        <v>9726</v>
      </c>
    </row>
    <row r="35" spans="1:79" ht="17.25" customHeight="1" x14ac:dyDescent="0.3">
      <c r="A35" s="2">
        <v>44538</v>
      </c>
      <c r="B35" t="s">
        <v>90</v>
      </c>
      <c r="C35" t="s">
        <v>91</v>
      </c>
      <c r="D35" t="s">
        <v>27</v>
      </c>
      <c r="F35">
        <v>390</v>
      </c>
      <c r="G35">
        <v>0</v>
      </c>
      <c r="H35">
        <v>0</v>
      </c>
      <c r="I35">
        <v>-34</v>
      </c>
      <c r="J35">
        <f t="shared" si="0"/>
        <v>356</v>
      </c>
      <c r="K35">
        <v>0</v>
      </c>
      <c r="L35">
        <f t="shared" si="1"/>
        <v>356</v>
      </c>
      <c r="M35">
        <v>43</v>
      </c>
      <c r="N35">
        <v>1</v>
      </c>
      <c r="O35">
        <f t="shared" si="2"/>
        <v>8.279069767441861</v>
      </c>
      <c r="Q35">
        <v>562</v>
      </c>
      <c r="R35">
        <v>0</v>
      </c>
      <c r="S35">
        <v>0</v>
      </c>
      <c r="T35">
        <v>-24</v>
      </c>
      <c r="U35">
        <f t="shared" si="3"/>
        <v>538</v>
      </c>
      <c r="V35">
        <v>0</v>
      </c>
      <c r="W35">
        <f t="shared" si="4"/>
        <v>538</v>
      </c>
      <c r="X35">
        <v>16</v>
      </c>
      <c r="Y35">
        <v>2</v>
      </c>
      <c r="Z35">
        <f t="shared" si="5"/>
        <v>33.625</v>
      </c>
      <c r="AB35">
        <v>7799</v>
      </c>
      <c r="AC35">
        <v>0</v>
      </c>
      <c r="AD35">
        <v>0</v>
      </c>
      <c r="AE35">
        <v>-116</v>
      </c>
      <c r="AF35">
        <f t="shared" si="6"/>
        <v>7683</v>
      </c>
      <c r="AG35">
        <v>0</v>
      </c>
      <c r="AH35">
        <f t="shared" si="7"/>
        <v>7683</v>
      </c>
      <c r="AI35">
        <v>177</v>
      </c>
      <c r="AJ35">
        <f t="shared" si="8"/>
        <v>6</v>
      </c>
      <c r="AK35">
        <f t="shared" si="25"/>
        <v>43.406779661016948</v>
      </c>
      <c r="AM35">
        <v>2371</v>
      </c>
      <c r="AN35">
        <v>460</v>
      </c>
      <c r="AO35">
        <v>-9</v>
      </c>
      <c r="AP35">
        <f t="shared" si="9"/>
        <v>2822</v>
      </c>
      <c r="AQ35">
        <v>0</v>
      </c>
      <c r="AR35">
        <f t="shared" si="10"/>
        <v>2822</v>
      </c>
      <c r="AS35">
        <v>91</v>
      </c>
      <c r="AT35">
        <f t="shared" si="11"/>
        <v>6</v>
      </c>
      <c r="AU35">
        <f t="shared" si="12"/>
        <v>31.010989010989011</v>
      </c>
      <c r="AW35">
        <v>2485</v>
      </c>
      <c r="AX35">
        <v>0</v>
      </c>
      <c r="AY35">
        <v>-48</v>
      </c>
      <c r="AZ35">
        <f t="shared" si="13"/>
        <v>2437</v>
      </c>
      <c r="BA35">
        <v>480</v>
      </c>
      <c r="BB35">
        <f t="shared" si="26"/>
        <v>2917</v>
      </c>
      <c r="BC35">
        <v>102</v>
      </c>
      <c r="BD35">
        <f t="shared" si="15"/>
        <v>7</v>
      </c>
      <c r="BE35">
        <f t="shared" si="16"/>
        <v>28.598039215686274</v>
      </c>
      <c r="BG35">
        <v>1245</v>
      </c>
      <c r="BH35">
        <v>2</v>
      </c>
      <c r="BI35">
        <v>-10</v>
      </c>
      <c r="BJ35">
        <f t="shared" si="17"/>
        <v>1237</v>
      </c>
      <c r="BK35">
        <v>0</v>
      </c>
      <c r="BL35">
        <f t="shared" si="18"/>
        <v>1237</v>
      </c>
      <c r="BM35">
        <v>52</v>
      </c>
      <c r="BN35">
        <f t="shared" si="19"/>
        <v>5</v>
      </c>
      <c r="BO35">
        <f t="shared" si="20"/>
        <v>23.78846153846154</v>
      </c>
      <c r="BQ35">
        <v>2764</v>
      </c>
      <c r="BR35">
        <v>0</v>
      </c>
      <c r="BS35">
        <v>-80</v>
      </c>
      <c r="BT35">
        <f t="shared" si="21"/>
        <v>2684</v>
      </c>
      <c r="BU35">
        <v>960</v>
      </c>
      <c r="BV35">
        <f t="shared" si="22"/>
        <v>3644</v>
      </c>
      <c r="BW35">
        <v>41</v>
      </c>
      <c r="BX35">
        <f t="shared" si="23"/>
        <v>5</v>
      </c>
      <c r="BY35">
        <f t="shared" si="24"/>
        <v>88.878048780487802</v>
      </c>
      <c r="CA35">
        <v>6460</v>
      </c>
    </row>
    <row r="36" spans="1:79" ht="17.25" customHeight="1" x14ac:dyDescent="0.3">
      <c r="A36" s="2">
        <v>44538</v>
      </c>
      <c r="B36" t="s">
        <v>92</v>
      </c>
      <c r="C36" t="s">
        <v>93</v>
      </c>
      <c r="D36" t="s">
        <v>27</v>
      </c>
      <c r="F36">
        <v>412</v>
      </c>
      <c r="G36">
        <v>0</v>
      </c>
      <c r="H36">
        <v>0</v>
      </c>
      <c r="I36">
        <v>-16</v>
      </c>
      <c r="J36">
        <f t="shared" si="0"/>
        <v>396</v>
      </c>
      <c r="K36">
        <v>0</v>
      </c>
      <c r="L36">
        <f t="shared" si="1"/>
        <v>396</v>
      </c>
      <c r="M36">
        <v>32</v>
      </c>
      <c r="N36">
        <v>1</v>
      </c>
      <c r="O36">
        <f t="shared" si="2"/>
        <v>12.375</v>
      </c>
      <c r="Q36">
        <v>427</v>
      </c>
      <c r="R36">
        <v>0</v>
      </c>
      <c r="S36">
        <v>0</v>
      </c>
      <c r="T36">
        <v>-24</v>
      </c>
      <c r="U36">
        <f t="shared" si="3"/>
        <v>403</v>
      </c>
      <c r="V36">
        <v>0</v>
      </c>
      <c r="W36">
        <f t="shared" si="4"/>
        <v>403</v>
      </c>
      <c r="X36">
        <v>10</v>
      </c>
      <c r="Y36">
        <v>2</v>
      </c>
      <c r="Z36">
        <f t="shared" si="5"/>
        <v>40.299999999999997</v>
      </c>
      <c r="AB36">
        <v>504</v>
      </c>
      <c r="AC36">
        <v>0</v>
      </c>
      <c r="AD36">
        <v>0</v>
      </c>
      <c r="AE36">
        <v>-111</v>
      </c>
      <c r="AF36">
        <f t="shared" si="6"/>
        <v>393</v>
      </c>
      <c r="AG36">
        <f>7033-313</f>
        <v>6720</v>
      </c>
      <c r="AH36">
        <f t="shared" si="7"/>
        <v>7113</v>
      </c>
      <c r="AI36">
        <v>153</v>
      </c>
      <c r="AJ36">
        <f t="shared" si="8"/>
        <v>6</v>
      </c>
      <c r="AK36">
        <f t="shared" si="25"/>
        <v>46.490196078431374</v>
      </c>
      <c r="AM36">
        <v>1289</v>
      </c>
      <c r="AN36">
        <v>241</v>
      </c>
      <c r="AO36">
        <v>-11</v>
      </c>
      <c r="AP36">
        <f t="shared" si="9"/>
        <v>1519</v>
      </c>
      <c r="AQ36">
        <v>1440</v>
      </c>
      <c r="AR36">
        <f t="shared" si="10"/>
        <v>2959</v>
      </c>
      <c r="AS36">
        <v>59</v>
      </c>
      <c r="AT36">
        <f t="shared" si="11"/>
        <v>6</v>
      </c>
      <c r="AU36">
        <f t="shared" si="12"/>
        <v>50.152542372881356</v>
      </c>
      <c r="AW36">
        <v>1410</v>
      </c>
      <c r="AX36">
        <v>0</v>
      </c>
      <c r="AY36">
        <v>-67</v>
      </c>
      <c r="AZ36">
        <f t="shared" si="13"/>
        <v>1343</v>
      </c>
      <c r="BA36">
        <v>1440</v>
      </c>
      <c r="BB36">
        <f t="shared" si="26"/>
        <v>2783</v>
      </c>
      <c r="BC36">
        <v>89</v>
      </c>
      <c r="BD36">
        <f t="shared" si="15"/>
        <v>7</v>
      </c>
      <c r="BE36">
        <f t="shared" si="16"/>
        <v>31.269662921348313</v>
      </c>
      <c r="BG36">
        <v>426</v>
      </c>
      <c r="BH36">
        <v>2</v>
      </c>
      <c r="BI36">
        <v>-23</v>
      </c>
      <c r="BJ36">
        <f t="shared" si="17"/>
        <v>405</v>
      </c>
      <c r="BK36">
        <f>960+960</f>
        <v>1920</v>
      </c>
      <c r="BL36">
        <f t="shared" si="18"/>
        <v>2325</v>
      </c>
      <c r="BM36">
        <v>44</v>
      </c>
      <c r="BN36">
        <f t="shared" si="19"/>
        <v>5</v>
      </c>
      <c r="BO36">
        <f t="shared" si="20"/>
        <v>52.840909090909093</v>
      </c>
      <c r="BQ36">
        <v>260</v>
      </c>
      <c r="BR36">
        <v>0</v>
      </c>
      <c r="BS36">
        <v>-38</v>
      </c>
      <c r="BT36">
        <f t="shared" si="21"/>
        <v>222</v>
      </c>
      <c r="BU36">
        <v>1440</v>
      </c>
      <c r="BV36">
        <f t="shared" si="22"/>
        <v>1662</v>
      </c>
      <c r="BW36">
        <v>25</v>
      </c>
      <c r="BX36">
        <f t="shared" si="23"/>
        <v>5</v>
      </c>
      <c r="BY36">
        <f t="shared" si="24"/>
        <v>66.48</v>
      </c>
      <c r="CA36">
        <v>16699</v>
      </c>
    </row>
    <row r="37" spans="1:79" ht="17.25" customHeight="1" x14ac:dyDescent="0.3">
      <c r="A37" s="2">
        <v>44538</v>
      </c>
      <c r="B37" t="s">
        <v>94</v>
      </c>
      <c r="C37" t="s">
        <v>95</v>
      </c>
      <c r="D37" t="s">
        <v>27</v>
      </c>
      <c r="F37">
        <v>1129</v>
      </c>
      <c r="G37">
        <v>0</v>
      </c>
      <c r="H37">
        <v>0</v>
      </c>
      <c r="I37">
        <v>-120</v>
      </c>
      <c r="J37">
        <f t="shared" si="0"/>
        <v>1009</v>
      </c>
      <c r="K37">
        <v>0</v>
      </c>
      <c r="L37">
        <f t="shared" si="1"/>
        <v>1009</v>
      </c>
      <c r="M37">
        <v>65</v>
      </c>
      <c r="N37">
        <v>1</v>
      </c>
      <c r="O37">
        <f t="shared" si="2"/>
        <v>15.523076923076923</v>
      </c>
      <c r="Q37">
        <v>801</v>
      </c>
      <c r="R37">
        <v>0</v>
      </c>
      <c r="S37">
        <v>0</v>
      </c>
      <c r="T37">
        <v>0</v>
      </c>
      <c r="U37">
        <f t="shared" si="3"/>
        <v>801</v>
      </c>
      <c r="V37">
        <v>0</v>
      </c>
      <c r="W37">
        <f t="shared" si="4"/>
        <v>801</v>
      </c>
      <c r="X37">
        <v>21</v>
      </c>
      <c r="Y37">
        <v>2</v>
      </c>
      <c r="Z37">
        <f t="shared" si="5"/>
        <v>38.142857142857146</v>
      </c>
      <c r="AB37">
        <v>3921</v>
      </c>
      <c r="AC37">
        <v>0</v>
      </c>
      <c r="AD37">
        <v>0</v>
      </c>
      <c r="AE37">
        <v>-280</v>
      </c>
      <c r="AF37">
        <f t="shared" si="6"/>
        <v>3641</v>
      </c>
      <c r="AG37">
        <v>0</v>
      </c>
      <c r="AH37">
        <f t="shared" si="7"/>
        <v>3641</v>
      </c>
      <c r="AI37">
        <v>61</v>
      </c>
      <c r="AJ37">
        <f t="shared" si="8"/>
        <v>6</v>
      </c>
      <c r="AK37">
        <f t="shared" si="25"/>
        <v>59.688524590163937</v>
      </c>
      <c r="AM37">
        <v>4168</v>
      </c>
      <c r="AN37">
        <v>300</v>
      </c>
      <c r="AO37">
        <v>-110</v>
      </c>
      <c r="AP37">
        <f t="shared" si="9"/>
        <v>4358</v>
      </c>
      <c r="AQ37">
        <v>0</v>
      </c>
      <c r="AR37">
        <f t="shared" si="10"/>
        <v>4358</v>
      </c>
      <c r="AS37">
        <v>24</v>
      </c>
      <c r="AT37">
        <f t="shared" si="11"/>
        <v>6</v>
      </c>
      <c r="AU37">
        <f t="shared" si="12"/>
        <v>181.58333333333334</v>
      </c>
      <c r="AW37">
        <v>1217</v>
      </c>
      <c r="AX37">
        <v>0</v>
      </c>
      <c r="AY37">
        <v>-25</v>
      </c>
      <c r="AZ37">
        <f t="shared" si="13"/>
        <v>1192</v>
      </c>
      <c r="BA37">
        <v>900</v>
      </c>
      <c r="BB37">
        <f t="shared" si="26"/>
        <v>2092</v>
      </c>
      <c r="BC37">
        <v>43</v>
      </c>
      <c r="BD37">
        <f t="shared" si="15"/>
        <v>7</v>
      </c>
      <c r="BE37">
        <f t="shared" si="16"/>
        <v>48.651162790697676</v>
      </c>
      <c r="BG37">
        <v>1472</v>
      </c>
      <c r="BH37">
        <v>0</v>
      </c>
      <c r="BI37">
        <v>-10</v>
      </c>
      <c r="BJ37">
        <f t="shared" si="17"/>
        <v>1462</v>
      </c>
      <c r="BK37">
        <v>0</v>
      </c>
      <c r="BL37">
        <f t="shared" si="18"/>
        <v>1462</v>
      </c>
      <c r="BM37">
        <v>37</v>
      </c>
      <c r="BN37">
        <f t="shared" si="19"/>
        <v>5</v>
      </c>
      <c r="BO37">
        <f t="shared" si="20"/>
        <v>39.513513513513516</v>
      </c>
      <c r="BQ37">
        <v>2832</v>
      </c>
      <c r="BR37">
        <v>0</v>
      </c>
      <c r="BS37">
        <v>-20</v>
      </c>
      <c r="BT37">
        <f t="shared" si="21"/>
        <v>2812</v>
      </c>
      <c r="BU37">
        <v>1200</v>
      </c>
      <c r="BV37">
        <f t="shared" si="22"/>
        <v>4012</v>
      </c>
      <c r="BW37">
        <v>30</v>
      </c>
      <c r="BX37">
        <f t="shared" si="23"/>
        <v>5</v>
      </c>
      <c r="BY37">
        <f t="shared" si="24"/>
        <v>133.73333333333332</v>
      </c>
      <c r="CA37">
        <v>26134</v>
      </c>
    </row>
    <row r="38" spans="1:79" ht="17.25" customHeight="1" x14ac:dyDescent="0.3">
      <c r="A38" s="2">
        <v>44538</v>
      </c>
      <c r="B38" t="s">
        <v>96</v>
      </c>
      <c r="C38" t="s">
        <v>97</v>
      </c>
      <c r="D38" t="s">
        <v>27</v>
      </c>
      <c r="F38">
        <v>3780</v>
      </c>
      <c r="G38">
        <v>0</v>
      </c>
      <c r="H38">
        <v>0</v>
      </c>
      <c r="I38">
        <v>-637</v>
      </c>
      <c r="J38">
        <f t="shared" si="0"/>
        <v>3143</v>
      </c>
      <c r="K38">
        <v>0</v>
      </c>
      <c r="L38">
        <f t="shared" si="1"/>
        <v>3143</v>
      </c>
      <c r="M38">
        <v>1882</v>
      </c>
      <c r="N38">
        <v>1</v>
      </c>
      <c r="O38">
        <f t="shared" si="2"/>
        <v>1.6700318809776833</v>
      </c>
      <c r="Q38">
        <v>7856</v>
      </c>
      <c r="R38">
        <v>0</v>
      </c>
      <c r="S38">
        <v>0</v>
      </c>
      <c r="T38">
        <v>-770</v>
      </c>
      <c r="U38">
        <f t="shared" si="3"/>
        <v>7086</v>
      </c>
      <c r="V38">
        <v>0</v>
      </c>
      <c r="W38">
        <f t="shared" si="4"/>
        <v>7086</v>
      </c>
      <c r="X38">
        <v>470</v>
      </c>
      <c r="Y38">
        <v>2</v>
      </c>
      <c r="Z38">
        <f t="shared" si="5"/>
        <v>15.076595744680851</v>
      </c>
      <c r="AB38">
        <v>34169</v>
      </c>
      <c r="AC38">
        <v>0</v>
      </c>
      <c r="AD38">
        <v>0</v>
      </c>
      <c r="AE38">
        <v>-5072</v>
      </c>
      <c r="AF38">
        <f t="shared" si="6"/>
        <v>29097</v>
      </c>
      <c r="AG38">
        <v>9000</v>
      </c>
      <c r="AH38">
        <f t="shared" si="7"/>
        <v>38097</v>
      </c>
      <c r="AI38">
        <v>2542</v>
      </c>
      <c r="AJ38">
        <f t="shared" si="8"/>
        <v>6</v>
      </c>
      <c r="AK38">
        <f t="shared" si="25"/>
        <v>14.987018095987411</v>
      </c>
      <c r="AM38">
        <v>11981</v>
      </c>
      <c r="AN38">
        <v>4750</v>
      </c>
      <c r="AO38">
        <v>-2511</v>
      </c>
      <c r="AP38">
        <f t="shared" si="9"/>
        <v>14220</v>
      </c>
      <c r="AQ38">
        <v>7000</v>
      </c>
      <c r="AR38">
        <f t="shared" si="10"/>
        <v>21220</v>
      </c>
      <c r="AS38">
        <v>1093</v>
      </c>
      <c r="AT38">
        <f t="shared" si="11"/>
        <v>6</v>
      </c>
      <c r="AU38">
        <f t="shared" si="12"/>
        <v>19.414455626715462</v>
      </c>
      <c r="AW38">
        <v>11518</v>
      </c>
      <c r="AX38">
        <v>0</v>
      </c>
      <c r="AY38">
        <v>-395</v>
      </c>
      <c r="AZ38">
        <f t="shared" si="13"/>
        <v>11123</v>
      </c>
      <c r="BA38">
        <v>5200</v>
      </c>
      <c r="BB38">
        <f t="shared" si="26"/>
        <v>16323</v>
      </c>
      <c r="BC38">
        <v>704</v>
      </c>
      <c r="BD38">
        <f t="shared" si="15"/>
        <v>7</v>
      </c>
      <c r="BE38">
        <f t="shared" si="16"/>
        <v>23.186079545454547</v>
      </c>
      <c r="BG38">
        <v>5915</v>
      </c>
      <c r="BH38">
        <v>0</v>
      </c>
      <c r="BI38">
        <v>-646</v>
      </c>
      <c r="BJ38">
        <f t="shared" si="17"/>
        <v>5269</v>
      </c>
      <c r="BK38">
        <v>0</v>
      </c>
      <c r="BL38">
        <f t="shared" si="18"/>
        <v>5269</v>
      </c>
      <c r="BM38">
        <v>424</v>
      </c>
      <c r="BN38">
        <f t="shared" si="19"/>
        <v>5</v>
      </c>
      <c r="BO38">
        <f t="shared" si="20"/>
        <v>12.42688679245283</v>
      </c>
      <c r="BQ38">
        <v>565</v>
      </c>
      <c r="BR38">
        <v>0</v>
      </c>
      <c r="BS38">
        <v>-352</v>
      </c>
      <c r="BT38">
        <f t="shared" si="21"/>
        <v>213</v>
      </c>
      <c r="BU38">
        <v>4000</v>
      </c>
      <c r="BV38">
        <f t="shared" si="22"/>
        <v>4213</v>
      </c>
      <c r="BW38">
        <v>512</v>
      </c>
      <c r="BX38">
        <f t="shared" si="23"/>
        <v>5</v>
      </c>
      <c r="BY38">
        <f t="shared" si="24"/>
        <v>8.228515625</v>
      </c>
      <c r="CA38">
        <v>0</v>
      </c>
    </row>
    <row r="39" spans="1:79" ht="17.25" customHeight="1" x14ac:dyDescent="0.3">
      <c r="A39" s="2">
        <v>44538</v>
      </c>
      <c r="B39" t="s">
        <v>98</v>
      </c>
      <c r="C39" t="s">
        <v>99</v>
      </c>
      <c r="D39" t="s">
        <v>27</v>
      </c>
      <c r="F39">
        <v>755</v>
      </c>
      <c r="G39">
        <v>0</v>
      </c>
      <c r="H39">
        <v>0</v>
      </c>
      <c r="I39">
        <v>-59</v>
      </c>
      <c r="J39">
        <f t="shared" si="0"/>
        <v>696</v>
      </c>
      <c r="K39">
        <v>0</v>
      </c>
      <c r="L39">
        <f t="shared" si="1"/>
        <v>696</v>
      </c>
      <c r="M39">
        <v>100</v>
      </c>
      <c r="N39">
        <v>1</v>
      </c>
      <c r="O39">
        <f t="shared" si="2"/>
        <v>6.96</v>
      </c>
      <c r="Q39">
        <v>810</v>
      </c>
      <c r="R39">
        <v>0</v>
      </c>
      <c r="S39">
        <v>0</v>
      </c>
      <c r="T39">
        <v>-10</v>
      </c>
      <c r="U39">
        <f t="shared" si="3"/>
        <v>800</v>
      </c>
      <c r="V39">
        <v>0</v>
      </c>
      <c r="W39">
        <f t="shared" si="4"/>
        <v>800</v>
      </c>
      <c r="X39">
        <v>26</v>
      </c>
      <c r="Y39">
        <v>2</v>
      </c>
      <c r="Z39">
        <f t="shared" si="5"/>
        <v>30.76923076923077</v>
      </c>
      <c r="AB39">
        <v>319</v>
      </c>
      <c r="AC39">
        <v>0</v>
      </c>
      <c r="AD39">
        <v>0</v>
      </c>
      <c r="AE39">
        <v>0</v>
      </c>
      <c r="AF39">
        <f t="shared" si="6"/>
        <v>319</v>
      </c>
      <c r="AG39">
        <v>0</v>
      </c>
      <c r="AH39">
        <f t="shared" si="7"/>
        <v>319</v>
      </c>
      <c r="AI39">
        <v>1637</v>
      </c>
      <c r="AJ39">
        <f t="shared" si="8"/>
        <v>6</v>
      </c>
      <c r="AK39">
        <f t="shared" si="25"/>
        <v>0.19486866218692731</v>
      </c>
      <c r="AM39">
        <v>1762</v>
      </c>
      <c r="AN39">
        <v>6000</v>
      </c>
      <c r="AO39">
        <v>-7608</v>
      </c>
      <c r="AP39">
        <f t="shared" si="9"/>
        <v>154</v>
      </c>
      <c r="AQ39">
        <v>0</v>
      </c>
      <c r="AR39">
        <f t="shared" si="10"/>
        <v>154</v>
      </c>
      <c r="AS39">
        <v>821</v>
      </c>
      <c r="AT39">
        <f t="shared" si="11"/>
        <v>6</v>
      </c>
      <c r="AU39">
        <f t="shared" si="12"/>
        <v>0.18757612667478685</v>
      </c>
      <c r="AW39">
        <v>2088</v>
      </c>
      <c r="AX39">
        <v>0</v>
      </c>
      <c r="AY39">
        <v>-283</v>
      </c>
      <c r="AZ39">
        <f t="shared" si="13"/>
        <v>1805</v>
      </c>
      <c r="BA39">
        <v>0</v>
      </c>
      <c r="BB39">
        <f t="shared" si="26"/>
        <v>1805</v>
      </c>
      <c r="BC39">
        <v>633</v>
      </c>
      <c r="BD39">
        <f t="shared" si="15"/>
        <v>7</v>
      </c>
      <c r="BE39">
        <f t="shared" si="16"/>
        <v>2.8515007898894154</v>
      </c>
      <c r="BG39">
        <v>125</v>
      </c>
      <c r="BH39">
        <v>0</v>
      </c>
      <c r="BI39">
        <v>-125</v>
      </c>
      <c r="BJ39">
        <f t="shared" si="17"/>
        <v>0</v>
      </c>
      <c r="BK39">
        <v>1000</v>
      </c>
      <c r="BL39">
        <f t="shared" si="18"/>
        <v>1000</v>
      </c>
      <c r="BM39">
        <v>119</v>
      </c>
      <c r="BN39">
        <f t="shared" si="19"/>
        <v>5</v>
      </c>
      <c r="BO39">
        <f t="shared" si="20"/>
        <v>8.4033613445378155</v>
      </c>
      <c r="BQ39">
        <v>35</v>
      </c>
      <c r="BR39">
        <v>0</v>
      </c>
      <c r="BS39">
        <v>-25</v>
      </c>
      <c r="BT39">
        <f t="shared" si="21"/>
        <v>10</v>
      </c>
      <c r="BU39">
        <v>1000</v>
      </c>
      <c r="BV39">
        <f t="shared" si="22"/>
        <v>1010</v>
      </c>
      <c r="BW39">
        <v>89</v>
      </c>
      <c r="BX39">
        <f t="shared" si="23"/>
        <v>5</v>
      </c>
      <c r="BY39">
        <f t="shared" si="24"/>
        <v>11.348314606741573</v>
      </c>
      <c r="CA39">
        <v>26682</v>
      </c>
    </row>
    <row r="40" spans="1:79" ht="17.25" customHeight="1" x14ac:dyDescent="0.3">
      <c r="A40" s="2">
        <v>44538</v>
      </c>
      <c r="B40" t="s">
        <v>100</v>
      </c>
      <c r="C40" t="s">
        <v>101</v>
      </c>
      <c r="D40" t="s">
        <v>27</v>
      </c>
      <c r="F40">
        <v>7209</v>
      </c>
      <c r="G40">
        <v>60</v>
      </c>
      <c r="H40">
        <v>0</v>
      </c>
      <c r="I40">
        <v>-1915</v>
      </c>
      <c r="J40">
        <f t="shared" si="0"/>
        <v>5354</v>
      </c>
      <c r="K40">
        <v>0</v>
      </c>
      <c r="L40">
        <f t="shared" si="1"/>
        <v>5354</v>
      </c>
      <c r="M40">
        <v>2054</v>
      </c>
      <c r="N40">
        <v>1</v>
      </c>
      <c r="O40">
        <f t="shared" si="2"/>
        <v>2.6066212268743914</v>
      </c>
      <c r="Q40">
        <v>4162</v>
      </c>
      <c r="R40">
        <v>0</v>
      </c>
      <c r="S40">
        <v>0</v>
      </c>
      <c r="T40">
        <v>-555</v>
      </c>
      <c r="U40">
        <f t="shared" si="3"/>
        <v>3607</v>
      </c>
      <c r="V40">
        <v>0</v>
      </c>
      <c r="W40">
        <f t="shared" si="4"/>
        <v>3607</v>
      </c>
      <c r="X40">
        <v>460</v>
      </c>
      <c r="Y40">
        <v>2</v>
      </c>
      <c r="Z40">
        <f t="shared" si="5"/>
        <v>7.8413043478260871</v>
      </c>
      <c r="AB40">
        <v>46434</v>
      </c>
      <c r="AC40">
        <v>0</v>
      </c>
      <c r="AD40">
        <v>190</v>
      </c>
      <c r="AE40">
        <v>-28942</v>
      </c>
      <c r="AF40">
        <f t="shared" si="6"/>
        <v>17682</v>
      </c>
      <c r="AG40">
        <f>26200+20000+1800+4900</f>
        <v>52900</v>
      </c>
      <c r="AH40">
        <f t="shared" si="7"/>
        <v>70582</v>
      </c>
      <c r="AI40">
        <v>8249</v>
      </c>
      <c r="AJ40">
        <f t="shared" si="8"/>
        <v>6</v>
      </c>
      <c r="AK40">
        <f t="shared" si="25"/>
        <v>8.556431082555461</v>
      </c>
      <c r="AM40">
        <v>8600</v>
      </c>
      <c r="AN40">
        <v>2300</v>
      </c>
      <c r="AO40">
        <v>-10488</v>
      </c>
      <c r="AP40">
        <f t="shared" si="9"/>
        <v>412</v>
      </c>
      <c r="AQ40">
        <f>17300+21225</f>
        <v>38525</v>
      </c>
      <c r="AR40">
        <f t="shared" si="10"/>
        <v>38937</v>
      </c>
      <c r="AS40">
        <v>3543</v>
      </c>
      <c r="AT40">
        <f t="shared" si="11"/>
        <v>6</v>
      </c>
      <c r="AU40">
        <f t="shared" si="12"/>
        <v>10.989839119390346</v>
      </c>
      <c r="AW40">
        <v>12683</v>
      </c>
      <c r="AX40">
        <v>0</v>
      </c>
      <c r="AY40">
        <v>-4310</v>
      </c>
      <c r="AZ40">
        <f t="shared" si="13"/>
        <v>8373</v>
      </c>
      <c r="BA40">
        <f>35000+200</f>
        <v>35200</v>
      </c>
      <c r="BB40">
        <f t="shared" si="26"/>
        <v>43573</v>
      </c>
      <c r="BC40">
        <v>2607</v>
      </c>
      <c r="BD40">
        <f t="shared" si="15"/>
        <v>7</v>
      </c>
      <c r="BE40">
        <f t="shared" si="16"/>
        <v>16.7138473341005</v>
      </c>
      <c r="BG40">
        <v>1250</v>
      </c>
      <c r="BH40">
        <v>0</v>
      </c>
      <c r="BI40">
        <v>-1221</v>
      </c>
      <c r="BJ40">
        <f t="shared" si="17"/>
        <v>29</v>
      </c>
      <c r="BK40">
        <f>3000+5600</f>
        <v>8600</v>
      </c>
      <c r="BL40">
        <f t="shared" si="18"/>
        <v>8629</v>
      </c>
      <c r="BM40">
        <v>1129</v>
      </c>
      <c r="BN40">
        <f t="shared" si="19"/>
        <v>5</v>
      </c>
      <c r="BO40">
        <f t="shared" si="20"/>
        <v>7.6430469441984057</v>
      </c>
      <c r="BQ40">
        <v>478</v>
      </c>
      <c r="BR40">
        <v>0</v>
      </c>
      <c r="BS40">
        <v>-478</v>
      </c>
      <c r="BT40">
        <f t="shared" si="21"/>
        <v>0</v>
      </c>
      <c r="BU40">
        <v>14400</v>
      </c>
      <c r="BV40">
        <f t="shared" si="22"/>
        <v>14400</v>
      </c>
      <c r="BW40">
        <v>848</v>
      </c>
      <c r="BX40">
        <f t="shared" si="23"/>
        <v>5</v>
      </c>
      <c r="BY40">
        <f t="shared" si="24"/>
        <v>16.981132075471699</v>
      </c>
      <c r="CA40">
        <v>0</v>
      </c>
    </row>
    <row r="41" spans="1:79" ht="17.25" customHeight="1" x14ac:dyDescent="0.3">
      <c r="A41" s="2">
        <v>44538</v>
      </c>
      <c r="B41" t="s">
        <v>102</v>
      </c>
      <c r="C41" t="s">
        <v>103</v>
      </c>
      <c r="D41" t="s">
        <v>27</v>
      </c>
      <c r="F41">
        <v>2874</v>
      </c>
      <c r="G41">
        <v>44</v>
      </c>
      <c r="H41">
        <v>0</v>
      </c>
      <c r="I41">
        <v>-40</v>
      </c>
      <c r="J41">
        <f t="shared" si="0"/>
        <v>2878</v>
      </c>
      <c r="K41">
        <v>0</v>
      </c>
      <c r="L41">
        <f t="shared" si="1"/>
        <v>2878</v>
      </c>
      <c r="M41">
        <v>209</v>
      </c>
      <c r="N41">
        <v>1</v>
      </c>
      <c r="O41">
        <f t="shared" si="2"/>
        <v>13.770334928229666</v>
      </c>
      <c r="Q41">
        <v>1186</v>
      </c>
      <c r="R41">
        <v>0</v>
      </c>
      <c r="S41">
        <v>0</v>
      </c>
      <c r="T41">
        <v>-217</v>
      </c>
      <c r="U41">
        <f t="shared" si="3"/>
        <v>969</v>
      </c>
      <c r="V41">
        <v>0</v>
      </c>
      <c r="W41">
        <f t="shared" si="4"/>
        <v>969</v>
      </c>
      <c r="X41">
        <v>44</v>
      </c>
      <c r="Y41">
        <v>2</v>
      </c>
      <c r="Z41">
        <f t="shared" si="5"/>
        <v>22.022727272727273</v>
      </c>
      <c r="AB41">
        <v>7292</v>
      </c>
      <c r="AC41">
        <v>0</v>
      </c>
      <c r="AD41">
        <v>0</v>
      </c>
      <c r="AE41">
        <v>-944</v>
      </c>
      <c r="AF41">
        <f t="shared" si="6"/>
        <v>6348</v>
      </c>
      <c r="AG41">
        <v>2000</v>
      </c>
      <c r="AH41">
        <f t="shared" si="7"/>
        <v>8348</v>
      </c>
      <c r="AI41">
        <v>220</v>
      </c>
      <c r="AJ41">
        <f t="shared" si="8"/>
        <v>6</v>
      </c>
      <c r="AK41">
        <f t="shared" si="25"/>
        <v>37.945454545454545</v>
      </c>
      <c r="AM41">
        <v>2138</v>
      </c>
      <c r="AN41">
        <v>70</v>
      </c>
      <c r="AO41">
        <v>-180</v>
      </c>
      <c r="AP41">
        <f t="shared" si="9"/>
        <v>2028</v>
      </c>
      <c r="AQ41">
        <v>0</v>
      </c>
      <c r="AR41">
        <f t="shared" si="10"/>
        <v>2028</v>
      </c>
      <c r="AS41">
        <v>69</v>
      </c>
      <c r="AT41">
        <f t="shared" si="11"/>
        <v>6</v>
      </c>
      <c r="AU41">
        <f t="shared" si="12"/>
        <v>29.391304347826086</v>
      </c>
      <c r="AW41">
        <v>240</v>
      </c>
      <c r="AX41">
        <v>0</v>
      </c>
      <c r="AY41">
        <v>-36</v>
      </c>
      <c r="AZ41">
        <f t="shared" si="13"/>
        <v>204</v>
      </c>
      <c r="BA41">
        <v>0</v>
      </c>
      <c r="BB41">
        <f t="shared" si="26"/>
        <v>204</v>
      </c>
      <c r="BC41">
        <v>105</v>
      </c>
      <c r="BD41">
        <f t="shared" si="15"/>
        <v>7</v>
      </c>
      <c r="BE41">
        <f t="shared" si="16"/>
        <v>1.9428571428571428</v>
      </c>
      <c r="BG41">
        <v>110</v>
      </c>
      <c r="BH41">
        <v>70</v>
      </c>
      <c r="BI41">
        <v>-55</v>
      </c>
      <c r="BJ41">
        <f t="shared" si="17"/>
        <v>125</v>
      </c>
      <c r="BK41">
        <v>0</v>
      </c>
      <c r="BL41">
        <f t="shared" si="18"/>
        <v>125</v>
      </c>
      <c r="BM41">
        <v>25</v>
      </c>
      <c r="BN41">
        <f t="shared" si="19"/>
        <v>5</v>
      </c>
      <c r="BO41">
        <f t="shared" si="20"/>
        <v>5</v>
      </c>
      <c r="BQ41">
        <v>2778</v>
      </c>
      <c r="BR41">
        <v>0</v>
      </c>
      <c r="BS41">
        <v>0</v>
      </c>
      <c r="BT41">
        <f t="shared" si="21"/>
        <v>2778</v>
      </c>
      <c r="BU41">
        <v>1500</v>
      </c>
      <c r="BV41">
        <f t="shared" si="22"/>
        <v>4278</v>
      </c>
      <c r="BW41">
        <v>36</v>
      </c>
      <c r="BX41">
        <f t="shared" si="23"/>
        <v>5</v>
      </c>
      <c r="BY41">
        <f t="shared" si="24"/>
        <v>118.83333333333333</v>
      </c>
      <c r="CA41">
        <v>5900</v>
      </c>
    </row>
    <row r="42" spans="1:79" ht="17.25" customHeight="1" x14ac:dyDescent="0.3">
      <c r="A42" s="2">
        <v>44538</v>
      </c>
      <c r="B42" t="s">
        <v>104</v>
      </c>
      <c r="C42" t="s">
        <v>105</v>
      </c>
      <c r="D42" t="s">
        <v>27</v>
      </c>
      <c r="F42">
        <v>137</v>
      </c>
      <c r="G42">
        <v>0</v>
      </c>
      <c r="H42">
        <v>0</v>
      </c>
      <c r="I42">
        <v>-50</v>
      </c>
      <c r="J42">
        <f t="shared" si="0"/>
        <v>87</v>
      </c>
      <c r="K42">
        <v>0</v>
      </c>
      <c r="L42">
        <f t="shared" si="1"/>
        <v>87</v>
      </c>
      <c r="M42">
        <v>81</v>
      </c>
      <c r="N42">
        <v>1</v>
      </c>
      <c r="O42">
        <f t="shared" si="2"/>
        <v>1.0740740740740742</v>
      </c>
      <c r="Q42">
        <v>634</v>
      </c>
      <c r="R42">
        <v>0</v>
      </c>
      <c r="S42">
        <v>0</v>
      </c>
      <c r="T42">
        <v>-30</v>
      </c>
      <c r="U42">
        <f t="shared" si="3"/>
        <v>604</v>
      </c>
      <c r="V42">
        <v>0</v>
      </c>
      <c r="W42">
        <f t="shared" si="4"/>
        <v>604</v>
      </c>
      <c r="X42">
        <v>21</v>
      </c>
      <c r="Y42">
        <v>2</v>
      </c>
      <c r="Z42">
        <f t="shared" si="5"/>
        <v>28.761904761904763</v>
      </c>
      <c r="AB42">
        <v>1521</v>
      </c>
      <c r="AC42">
        <v>0</v>
      </c>
      <c r="AD42">
        <v>0</v>
      </c>
      <c r="AE42">
        <v>-4</v>
      </c>
      <c r="AF42">
        <f t="shared" si="6"/>
        <v>1517</v>
      </c>
      <c r="AG42">
        <v>0</v>
      </c>
      <c r="AH42">
        <f t="shared" si="7"/>
        <v>1517</v>
      </c>
      <c r="AI42">
        <v>34</v>
      </c>
      <c r="AJ42">
        <f t="shared" si="8"/>
        <v>6</v>
      </c>
      <c r="AK42">
        <f t="shared" si="25"/>
        <v>44.617647058823529</v>
      </c>
      <c r="AM42">
        <v>1548</v>
      </c>
      <c r="AN42">
        <v>0</v>
      </c>
      <c r="AO42">
        <v>0</v>
      </c>
      <c r="AP42">
        <f t="shared" si="9"/>
        <v>1548</v>
      </c>
      <c r="AQ42">
        <v>0</v>
      </c>
      <c r="AR42">
        <f t="shared" si="10"/>
        <v>1548</v>
      </c>
      <c r="AS42">
        <v>27</v>
      </c>
      <c r="AT42">
        <f t="shared" si="11"/>
        <v>6</v>
      </c>
      <c r="AU42">
        <f t="shared" si="12"/>
        <v>57.333333333333336</v>
      </c>
      <c r="AW42">
        <v>145</v>
      </c>
      <c r="AX42">
        <v>0</v>
      </c>
      <c r="AY42">
        <v>-52</v>
      </c>
      <c r="AZ42">
        <f t="shared" si="13"/>
        <v>93</v>
      </c>
      <c r="BA42">
        <v>200</v>
      </c>
      <c r="BB42">
        <f t="shared" si="26"/>
        <v>293</v>
      </c>
      <c r="BC42">
        <v>12</v>
      </c>
      <c r="BD42">
        <f t="shared" si="15"/>
        <v>7</v>
      </c>
      <c r="BE42">
        <f t="shared" si="16"/>
        <v>24.416666666666668</v>
      </c>
      <c r="BG42">
        <v>480</v>
      </c>
      <c r="BH42">
        <v>0</v>
      </c>
      <c r="BI42">
        <v>-1</v>
      </c>
      <c r="BJ42">
        <f t="shared" si="17"/>
        <v>479</v>
      </c>
      <c r="BK42">
        <v>0</v>
      </c>
      <c r="BL42">
        <f t="shared" si="18"/>
        <v>479</v>
      </c>
      <c r="BM42">
        <v>9</v>
      </c>
      <c r="BN42">
        <f t="shared" si="19"/>
        <v>5</v>
      </c>
      <c r="BO42">
        <f t="shared" si="20"/>
        <v>53.222222222222221</v>
      </c>
      <c r="BQ42">
        <v>807</v>
      </c>
      <c r="BR42">
        <v>0</v>
      </c>
      <c r="BS42">
        <v>0</v>
      </c>
      <c r="BT42">
        <f t="shared" si="21"/>
        <v>807</v>
      </c>
      <c r="BU42">
        <v>0</v>
      </c>
      <c r="BV42">
        <f t="shared" si="22"/>
        <v>807</v>
      </c>
      <c r="BW42">
        <v>23</v>
      </c>
      <c r="BX42">
        <f t="shared" si="23"/>
        <v>5</v>
      </c>
      <c r="BY42">
        <f t="shared" si="24"/>
        <v>35.086956521739133</v>
      </c>
      <c r="CA42">
        <v>0</v>
      </c>
    </row>
    <row r="43" spans="1:79" ht="17.25" customHeight="1" x14ac:dyDescent="0.3">
      <c r="A43" s="2">
        <v>44538</v>
      </c>
      <c r="B43" t="s">
        <v>106</v>
      </c>
      <c r="C43" t="s">
        <v>107</v>
      </c>
      <c r="D43" t="s">
        <v>27</v>
      </c>
      <c r="F43">
        <v>856</v>
      </c>
      <c r="G43">
        <v>11</v>
      </c>
      <c r="H43">
        <v>0</v>
      </c>
      <c r="I43">
        <v>-170</v>
      </c>
      <c r="J43">
        <f t="shared" si="0"/>
        <v>697</v>
      </c>
      <c r="K43">
        <v>0</v>
      </c>
      <c r="L43">
        <f t="shared" si="1"/>
        <v>697</v>
      </c>
      <c r="M43">
        <v>71</v>
      </c>
      <c r="N43">
        <v>1</v>
      </c>
      <c r="O43">
        <f t="shared" si="2"/>
        <v>9.816901408450704</v>
      </c>
      <c r="Q43">
        <v>926</v>
      </c>
      <c r="R43">
        <v>0</v>
      </c>
      <c r="S43">
        <v>0</v>
      </c>
      <c r="T43">
        <v>-20</v>
      </c>
      <c r="U43">
        <f t="shared" si="3"/>
        <v>906</v>
      </c>
      <c r="V43">
        <v>0</v>
      </c>
      <c r="W43">
        <f t="shared" si="4"/>
        <v>906</v>
      </c>
      <c r="X43">
        <v>19</v>
      </c>
      <c r="Y43">
        <v>2</v>
      </c>
      <c r="Z43">
        <f t="shared" si="5"/>
        <v>47.684210526315788</v>
      </c>
      <c r="AB43">
        <v>407</v>
      </c>
      <c r="AC43">
        <v>0</v>
      </c>
      <c r="AD43">
        <v>0</v>
      </c>
      <c r="AE43">
        <v>-37</v>
      </c>
      <c r="AF43">
        <f t="shared" si="6"/>
        <v>370</v>
      </c>
      <c r="AG43">
        <v>0</v>
      </c>
      <c r="AH43">
        <f t="shared" si="7"/>
        <v>370</v>
      </c>
      <c r="AI43">
        <v>12</v>
      </c>
      <c r="AJ43">
        <f t="shared" si="8"/>
        <v>6</v>
      </c>
      <c r="AK43">
        <f t="shared" si="25"/>
        <v>30.833333333333332</v>
      </c>
      <c r="AM43">
        <v>1057</v>
      </c>
      <c r="AN43">
        <v>0</v>
      </c>
      <c r="AO43">
        <v>-5</v>
      </c>
      <c r="AP43">
        <f t="shared" si="9"/>
        <v>1052</v>
      </c>
      <c r="AQ43">
        <v>0</v>
      </c>
      <c r="AR43">
        <f t="shared" si="10"/>
        <v>1052</v>
      </c>
      <c r="AS43">
        <v>10</v>
      </c>
      <c r="AT43">
        <f t="shared" si="11"/>
        <v>6</v>
      </c>
      <c r="AU43">
        <f t="shared" si="12"/>
        <v>105.2</v>
      </c>
      <c r="AW43">
        <v>51</v>
      </c>
      <c r="AX43">
        <v>0</v>
      </c>
      <c r="AY43">
        <v>0</v>
      </c>
      <c r="AZ43">
        <f t="shared" si="13"/>
        <v>51</v>
      </c>
      <c r="BA43">
        <v>50</v>
      </c>
      <c r="BB43">
        <f t="shared" si="26"/>
        <v>101</v>
      </c>
      <c r="BC43">
        <v>2</v>
      </c>
      <c r="BD43">
        <f t="shared" si="15"/>
        <v>7</v>
      </c>
      <c r="BE43">
        <f t="shared" si="16"/>
        <v>50.5</v>
      </c>
      <c r="BG43">
        <v>665</v>
      </c>
      <c r="BH43">
        <v>0</v>
      </c>
      <c r="BI43">
        <v>-32</v>
      </c>
      <c r="BJ43">
        <f t="shared" si="17"/>
        <v>633</v>
      </c>
      <c r="BK43">
        <v>0</v>
      </c>
      <c r="BL43">
        <f t="shared" si="18"/>
        <v>633</v>
      </c>
      <c r="BM43">
        <v>8</v>
      </c>
      <c r="BN43">
        <f t="shared" si="19"/>
        <v>5</v>
      </c>
      <c r="BO43">
        <f t="shared" si="20"/>
        <v>79.125</v>
      </c>
      <c r="BQ43">
        <v>741</v>
      </c>
      <c r="BR43">
        <v>0</v>
      </c>
      <c r="BS43">
        <v>0</v>
      </c>
      <c r="BT43">
        <f t="shared" si="21"/>
        <v>741</v>
      </c>
      <c r="BU43">
        <v>600</v>
      </c>
      <c r="BV43">
        <f t="shared" si="22"/>
        <v>1341</v>
      </c>
      <c r="BW43">
        <v>21</v>
      </c>
      <c r="BX43">
        <f t="shared" si="23"/>
        <v>5</v>
      </c>
      <c r="BY43">
        <f t="shared" si="24"/>
        <v>63.857142857142854</v>
      </c>
      <c r="CA43">
        <v>1600</v>
      </c>
    </row>
    <row r="44" spans="1:79" ht="17.25" customHeight="1" x14ac:dyDescent="0.3">
      <c r="A44" s="2">
        <v>44538</v>
      </c>
      <c r="B44" t="s">
        <v>108</v>
      </c>
      <c r="C44" t="s">
        <v>109</v>
      </c>
      <c r="D44" t="s">
        <v>27</v>
      </c>
      <c r="F44">
        <v>544</v>
      </c>
      <c r="G44">
        <v>0</v>
      </c>
      <c r="H44">
        <v>0</v>
      </c>
      <c r="I44">
        <v>0</v>
      </c>
      <c r="J44">
        <f t="shared" si="0"/>
        <v>544</v>
      </c>
      <c r="K44">
        <v>0</v>
      </c>
      <c r="L44">
        <f t="shared" si="1"/>
        <v>544</v>
      </c>
      <c r="M44">
        <v>12</v>
      </c>
      <c r="N44">
        <v>1</v>
      </c>
      <c r="O44">
        <f t="shared" si="2"/>
        <v>45.333333333333336</v>
      </c>
      <c r="Q44">
        <v>123</v>
      </c>
      <c r="R44">
        <v>0</v>
      </c>
      <c r="S44">
        <v>0</v>
      </c>
      <c r="T44">
        <v>0</v>
      </c>
      <c r="U44">
        <f t="shared" si="3"/>
        <v>123</v>
      </c>
      <c r="V44">
        <v>0</v>
      </c>
      <c r="W44">
        <f t="shared" si="4"/>
        <v>123</v>
      </c>
      <c r="X44">
        <v>1</v>
      </c>
      <c r="Y44">
        <v>2</v>
      </c>
      <c r="Z44">
        <f t="shared" si="5"/>
        <v>123</v>
      </c>
      <c r="AB44">
        <v>1318</v>
      </c>
      <c r="AC44">
        <v>0</v>
      </c>
      <c r="AD44">
        <v>0</v>
      </c>
      <c r="AE44">
        <v>0</v>
      </c>
      <c r="AF44">
        <f t="shared" si="6"/>
        <v>1318</v>
      </c>
      <c r="AG44">
        <v>1500</v>
      </c>
      <c r="AH44">
        <f t="shared" si="7"/>
        <v>2818</v>
      </c>
      <c r="AI44">
        <v>17</v>
      </c>
      <c r="AJ44">
        <f t="shared" si="8"/>
        <v>6</v>
      </c>
      <c r="AK44">
        <f>IFERROR(AH44/AI44,0)</f>
        <v>165.76470588235293</v>
      </c>
      <c r="AM44">
        <v>452</v>
      </c>
      <c r="AN44">
        <v>0</v>
      </c>
      <c r="AO44">
        <v>0</v>
      </c>
      <c r="AP44">
        <f t="shared" si="9"/>
        <v>452</v>
      </c>
      <c r="AQ44">
        <v>0</v>
      </c>
      <c r="AR44">
        <f t="shared" si="10"/>
        <v>452</v>
      </c>
      <c r="AS44">
        <v>6</v>
      </c>
      <c r="AT44">
        <f t="shared" si="11"/>
        <v>6</v>
      </c>
      <c r="AU44">
        <f t="shared" si="12"/>
        <v>75.333333333333329</v>
      </c>
      <c r="AW44">
        <v>410</v>
      </c>
      <c r="AX44">
        <v>0</v>
      </c>
      <c r="AY44">
        <v>0</v>
      </c>
      <c r="AZ44">
        <f t="shared" si="13"/>
        <v>410</v>
      </c>
      <c r="BA44">
        <v>300</v>
      </c>
      <c r="BB44">
        <f t="shared" si="26"/>
        <v>710</v>
      </c>
      <c r="BC44">
        <v>7</v>
      </c>
      <c r="BD44">
        <f t="shared" si="15"/>
        <v>7</v>
      </c>
      <c r="BE44">
        <f t="shared" si="16"/>
        <v>101.42857142857143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513</v>
      </c>
      <c r="BR44">
        <v>0</v>
      </c>
      <c r="BS44">
        <v>0</v>
      </c>
      <c r="BT44">
        <f t="shared" si="21"/>
        <v>513</v>
      </c>
      <c r="BU44">
        <v>300</v>
      </c>
      <c r="BV44">
        <f t="shared" si="22"/>
        <v>813</v>
      </c>
      <c r="BW44">
        <v>6</v>
      </c>
      <c r="BX44">
        <f t="shared" si="23"/>
        <v>5</v>
      </c>
      <c r="BY44">
        <f t="shared" si="24"/>
        <v>135.5</v>
      </c>
      <c r="CA44">
        <v>0</v>
      </c>
    </row>
    <row r="45" spans="1:79" ht="17.25" customHeight="1" x14ac:dyDescent="0.3">
      <c r="A45" s="2">
        <v>44538</v>
      </c>
      <c r="B45" t="s">
        <v>110</v>
      </c>
      <c r="C45" t="s">
        <v>111</v>
      </c>
      <c r="D45" t="s">
        <v>27</v>
      </c>
      <c r="F45">
        <v>2983</v>
      </c>
      <c r="G45">
        <v>1322</v>
      </c>
      <c r="H45">
        <v>0</v>
      </c>
      <c r="I45">
        <v>-93</v>
      </c>
      <c r="J45">
        <f t="shared" si="0"/>
        <v>4212</v>
      </c>
      <c r="K45">
        <v>0</v>
      </c>
      <c r="L45">
        <f t="shared" si="1"/>
        <v>4212</v>
      </c>
      <c r="M45">
        <v>330</v>
      </c>
      <c r="N45">
        <v>1</v>
      </c>
      <c r="O45">
        <f t="shared" si="2"/>
        <v>12.763636363636364</v>
      </c>
      <c r="Q45">
        <v>1206</v>
      </c>
      <c r="R45">
        <v>795</v>
      </c>
      <c r="S45">
        <v>0</v>
      </c>
      <c r="T45">
        <v>-22</v>
      </c>
      <c r="U45">
        <f t="shared" si="3"/>
        <v>1979</v>
      </c>
      <c r="V45">
        <v>0</v>
      </c>
      <c r="W45">
        <f t="shared" si="4"/>
        <v>1979</v>
      </c>
      <c r="X45">
        <v>61</v>
      </c>
      <c r="Y45">
        <v>2</v>
      </c>
      <c r="Z45">
        <f t="shared" si="5"/>
        <v>32.442622950819676</v>
      </c>
      <c r="AB45">
        <v>6432</v>
      </c>
      <c r="AC45">
        <v>0</v>
      </c>
      <c r="AD45">
        <v>0</v>
      </c>
      <c r="AE45">
        <v>-265</v>
      </c>
      <c r="AF45">
        <f t="shared" si="6"/>
        <v>6167</v>
      </c>
      <c r="AG45">
        <v>6000</v>
      </c>
      <c r="AH45">
        <f t="shared" si="7"/>
        <v>12167</v>
      </c>
      <c r="AI45">
        <v>533</v>
      </c>
      <c r="AJ45">
        <f t="shared" si="8"/>
        <v>6</v>
      </c>
      <c r="AK45">
        <f t="shared" si="25"/>
        <v>22.827392120075046</v>
      </c>
      <c r="AM45">
        <v>3662</v>
      </c>
      <c r="AN45">
        <v>2574</v>
      </c>
      <c r="AO45">
        <v>-59</v>
      </c>
      <c r="AP45">
        <f t="shared" si="9"/>
        <v>6177</v>
      </c>
      <c r="AQ45">
        <v>0</v>
      </c>
      <c r="AR45">
        <f t="shared" si="10"/>
        <v>6177</v>
      </c>
      <c r="AS45">
        <v>161</v>
      </c>
      <c r="AT45">
        <f t="shared" si="11"/>
        <v>6</v>
      </c>
      <c r="AU45">
        <f t="shared" si="12"/>
        <v>38.366459627329192</v>
      </c>
      <c r="AW45">
        <v>2634</v>
      </c>
      <c r="AX45">
        <v>2440</v>
      </c>
      <c r="AY45">
        <v>-137</v>
      </c>
      <c r="AZ45">
        <f t="shared" si="13"/>
        <v>4937</v>
      </c>
      <c r="BA45">
        <v>2000</v>
      </c>
      <c r="BB45">
        <f t="shared" si="26"/>
        <v>6937</v>
      </c>
      <c r="BC45">
        <v>203</v>
      </c>
      <c r="BD45">
        <f t="shared" si="15"/>
        <v>7</v>
      </c>
      <c r="BE45">
        <f t="shared" si="16"/>
        <v>34.172413793103445</v>
      </c>
      <c r="BG45">
        <v>3819</v>
      </c>
      <c r="BH45">
        <v>3290</v>
      </c>
      <c r="BI45">
        <v>-99</v>
      </c>
      <c r="BJ45">
        <f t="shared" si="17"/>
        <v>7010</v>
      </c>
      <c r="BK45">
        <v>0</v>
      </c>
      <c r="BL45">
        <f t="shared" si="18"/>
        <v>7010</v>
      </c>
      <c r="BM45">
        <v>227</v>
      </c>
      <c r="BN45">
        <f t="shared" si="19"/>
        <v>5</v>
      </c>
      <c r="BO45">
        <f t="shared" si="20"/>
        <v>30.881057268722468</v>
      </c>
      <c r="BQ45">
        <v>4506</v>
      </c>
      <c r="BR45">
        <v>1883</v>
      </c>
      <c r="BS45">
        <v>-47</v>
      </c>
      <c r="BT45">
        <f t="shared" si="21"/>
        <v>6342</v>
      </c>
      <c r="BU45">
        <v>3000</v>
      </c>
      <c r="BV45">
        <f t="shared" si="22"/>
        <v>9342</v>
      </c>
      <c r="BW45">
        <v>142</v>
      </c>
      <c r="BX45">
        <f t="shared" si="23"/>
        <v>5</v>
      </c>
      <c r="BY45">
        <f t="shared" si="24"/>
        <v>65.788732394366193</v>
      </c>
      <c r="CA45">
        <v>39990</v>
      </c>
    </row>
    <row r="46" spans="1:79" ht="17.25" customHeight="1" x14ac:dyDescent="0.3">
      <c r="A46" s="2">
        <v>44538</v>
      </c>
      <c r="B46" t="s">
        <v>112</v>
      </c>
      <c r="C46" t="s">
        <v>113</v>
      </c>
      <c r="D46" t="s">
        <v>27</v>
      </c>
      <c r="F46">
        <v>2068</v>
      </c>
      <c r="G46">
        <v>1291</v>
      </c>
      <c r="H46">
        <v>0</v>
      </c>
      <c r="I46">
        <v>-60</v>
      </c>
      <c r="J46">
        <f t="shared" si="0"/>
        <v>3299</v>
      </c>
      <c r="K46">
        <v>0</v>
      </c>
      <c r="L46">
        <f t="shared" si="1"/>
        <v>3299</v>
      </c>
      <c r="M46">
        <v>184</v>
      </c>
      <c r="N46">
        <v>1</v>
      </c>
      <c r="O46">
        <f t="shared" si="2"/>
        <v>17.929347826086957</v>
      </c>
      <c r="Q46">
        <v>1285</v>
      </c>
      <c r="R46">
        <v>920</v>
      </c>
      <c r="S46">
        <v>0</v>
      </c>
      <c r="T46">
        <v>-69</v>
      </c>
      <c r="U46">
        <f t="shared" si="3"/>
        <v>2136</v>
      </c>
      <c r="V46">
        <v>0</v>
      </c>
      <c r="W46">
        <f t="shared" si="4"/>
        <v>2136</v>
      </c>
      <c r="X46">
        <v>85</v>
      </c>
      <c r="Y46">
        <v>2</v>
      </c>
      <c r="Z46">
        <f t="shared" si="5"/>
        <v>25.129411764705882</v>
      </c>
      <c r="AB46">
        <v>7138</v>
      </c>
      <c r="AC46">
        <v>0</v>
      </c>
      <c r="AD46">
        <v>0</v>
      </c>
      <c r="AE46">
        <v>-194</v>
      </c>
      <c r="AF46">
        <f t="shared" si="6"/>
        <v>6944</v>
      </c>
      <c r="AG46">
        <f>4000+2000</f>
        <v>6000</v>
      </c>
      <c r="AH46">
        <f t="shared" si="7"/>
        <v>12944</v>
      </c>
      <c r="AI46">
        <v>417</v>
      </c>
      <c r="AJ46">
        <f t="shared" si="8"/>
        <v>6</v>
      </c>
      <c r="AK46">
        <f t="shared" si="25"/>
        <v>31.040767386091126</v>
      </c>
      <c r="AM46">
        <v>3447</v>
      </c>
      <c r="AN46">
        <v>2420</v>
      </c>
      <c r="AO46">
        <v>-167</v>
      </c>
      <c r="AP46">
        <f t="shared" si="9"/>
        <v>5700</v>
      </c>
      <c r="AQ46">
        <v>0</v>
      </c>
      <c r="AR46">
        <f t="shared" si="10"/>
        <v>5700</v>
      </c>
      <c r="AS46">
        <v>166</v>
      </c>
      <c r="AT46">
        <f t="shared" si="11"/>
        <v>6</v>
      </c>
      <c r="AU46">
        <f t="shared" si="12"/>
        <v>34.337349397590359</v>
      </c>
      <c r="AW46">
        <v>5650</v>
      </c>
      <c r="AX46">
        <v>2560</v>
      </c>
      <c r="AY46">
        <v>-227</v>
      </c>
      <c r="AZ46">
        <f t="shared" si="13"/>
        <v>7983</v>
      </c>
      <c r="BA46">
        <v>0</v>
      </c>
      <c r="BB46">
        <f t="shared" si="26"/>
        <v>7983</v>
      </c>
      <c r="BC46">
        <v>161</v>
      </c>
      <c r="BD46">
        <f t="shared" si="15"/>
        <v>7</v>
      </c>
      <c r="BE46">
        <f t="shared" si="16"/>
        <v>49.58385093167702</v>
      </c>
      <c r="BG46">
        <v>1790</v>
      </c>
      <c r="BH46">
        <v>3180</v>
      </c>
      <c r="BI46">
        <v>-20</v>
      </c>
      <c r="BJ46">
        <f t="shared" si="17"/>
        <v>4950</v>
      </c>
      <c r="BK46">
        <v>0</v>
      </c>
      <c r="BL46">
        <f t="shared" si="18"/>
        <v>4950</v>
      </c>
      <c r="BM46">
        <v>93</v>
      </c>
      <c r="BN46">
        <f t="shared" si="19"/>
        <v>5</v>
      </c>
      <c r="BO46">
        <f t="shared" si="20"/>
        <v>53.225806451612904</v>
      </c>
      <c r="BQ46">
        <v>1325</v>
      </c>
      <c r="BR46">
        <v>1020</v>
      </c>
      <c r="BS46">
        <v>-79</v>
      </c>
      <c r="BT46">
        <f t="shared" si="21"/>
        <v>2266</v>
      </c>
      <c r="BU46">
        <v>1400</v>
      </c>
      <c r="BV46">
        <f t="shared" si="22"/>
        <v>3666</v>
      </c>
      <c r="BW46">
        <v>78</v>
      </c>
      <c r="BX46">
        <f t="shared" si="23"/>
        <v>5</v>
      </c>
      <c r="BY46">
        <f t="shared" si="24"/>
        <v>47</v>
      </c>
      <c r="CA46">
        <v>38983</v>
      </c>
    </row>
    <row r="47" spans="1:79" ht="17.25" customHeight="1" x14ac:dyDescent="0.3">
      <c r="A47" s="2">
        <v>44538</v>
      </c>
      <c r="B47" t="s">
        <v>114</v>
      </c>
      <c r="C47" t="s">
        <v>115</v>
      </c>
      <c r="D47" t="s">
        <v>27</v>
      </c>
      <c r="F47">
        <v>686</v>
      </c>
      <c r="G47">
        <v>249</v>
      </c>
      <c r="H47">
        <v>0</v>
      </c>
      <c r="I47">
        <v>0</v>
      </c>
      <c r="J47">
        <f t="shared" si="0"/>
        <v>935</v>
      </c>
      <c r="K47">
        <v>0</v>
      </c>
      <c r="L47">
        <f t="shared" si="1"/>
        <v>935</v>
      </c>
      <c r="M47">
        <v>57</v>
      </c>
      <c r="N47">
        <v>1</v>
      </c>
      <c r="O47">
        <f t="shared" si="2"/>
        <v>16.403508771929825</v>
      </c>
      <c r="Q47">
        <v>340</v>
      </c>
      <c r="R47">
        <v>650</v>
      </c>
      <c r="S47">
        <v>0</v>
      </c>
      <c r="T47">
        <v>0</v>
      </c>
      <c r="U47">
        <f t="shared" si="3"/>
        <v>990</v>
      </c>
      <c r="V47">
        <v>0</v>
      </c>
      <c r="W47">
        <f t="shared" si="4"/>
        <v>990</v>
      </c>
      <c r="X47">
        <v>68</v>
      </c>
      <c r="Y47">
        <v>2</v>
      </c>
      <c r="Z47">
        <f t="shared" si="5"/>
        <v>14.558823529411764</v>
      </c>
      <c r="AB47">
        <v>1518</v>
      </c>
      <c r="AC47">
        <v>0</v>
      </c>
      <c r="AD47">
        <v>0</v>
      </c>
      <c r="AE47">
        <v>0</v>
      </c>
      <c r="AF47">
        <f t="shared" si="6"/>
        <v>1518</v>
      </c>
      <c r="AG47">
        <v>0</v>
      </c>
      <c r="AH47">
        <f t="shared" si="7"/>
        <v>1518</v>
      </c>
      <c r="AI47">
        <v>26</v>
      </c>
      <c r="AJ47">
        <f t="shared" si="8"/>
        <v>6</v>
      </c>
      <c r="AK47">
        <f t="shared" si="25"/>
        <v>58.384615384615387</v>
      </c>
      <c r="AM47">
        <v>1088</v>
      </c>
      <c r="AN47">
        <v>350</v>
      </c>
      <c r="AO47">
        <v>-23</v>
      </c>
      <c r="AP47">
        <f t="shared" si="9"/>
        <v>1415</v>
      </c>
      <c r="AQ47">
        <v>0</v>
      </c>
      <c r="AR47">
        <f t="shared" si="10"/>
        <v>1415</v>
      </c>
      <c r="AS47">
        <v>20</v>
      </c>
      <c r="AT47">
        <f t="shared" si="11"/>
        <v>6</v>
      </c>
      <c r="AU47">
        <f t="shared" si="12"/>
        <v>70.75</v>
      </c>
      <c r="AW47">
        <v>39</v>
      </c>
      <c r="AX47">
        <v>470</v>
      </c>
      <c r="AY47">
        <v>-30</v>
      </c>
      <c r="AZ47">
        <f t="shared" si="13"/>
        <v>479</v>
      </c>
      <c r="BA47">
        <v>0</v>
      </c>
      <c r="BB47">
        <f t="shared" si="26"/>
        <v>479</v>
      </c>
      <c r="BC47">
        <v>14</v>
      </c>
      <c r="BD47">
        <f t="shared" si="15"/>
        <v>7</v>
      </c>
      <c r="BE47">
        <f t="shared" si="16"/>
        <v>34.214285714285715</v>
      </c>
      <c r="BG47">
        <v>468</v>
      </c>
      <c r="BH47">
        <v>1800</v>
      </c>
      <c r="BI47">
        <v>-17</v>
      </c>
      <c r="BJ47">
        <f t="shared" si="17"/>
        <v>2251</v>
      </c>
      <c r="BK47">
        <v>0</v>
      </c>
      <c r="BL47">
        <f t="shared" si="18"/>
        <v>2251</v>
      </c>
      <c r="BM47">
        <v>12</v>
      </c>
      <c r="BN47">
        <f t="shared" si="19"/>
        <v>5</v>
      </c>
      <c r="BO47">
        <f t="shared" si="20"/>
        <v>187.58333333333334</v>
      </c>
      <c r="BQ47">
        <v>757</v>
      </c>
      <c r="BR47">
        <v>373</v>
      </c>
      <c r="BS47">
        <v>0</v>
      </c>
      <c r="BT47">
        <f t="shared" si="21"/>
        <v>1130</v>
      </c>
      <c r="BU47">
        <v>0</v>
      </c>
      <c r="BV47">
        <f t="shared" si="22"/>
        <v>1130</v>
      </c>
      <c r="BW47">
        <v>11</v>
      </c>
      <c r="BX47">
        <f t="shared" si="23"/>
        <v>5</v>
      </c>
      <c r="BY47">
        <f t="shared" si="24"/>
        <v>102.72727272727273</v>
      </c>
      <c r="CA47">
        <v>196</v>
      </c>
    </row>
    <row r="48" spans="1:79" ht="17.25" customHeight="1" x14ac:dyDescent="0.3">
      <c r="A48" s="2">
        <v>44538</v>
      </c>
      <c r="B48" t="s">
        <v>116</v>
      </c>
      <c r="C48" t="s">
        <v>117</v>
      </c>
      <c r="D48" t="s">
        <v>27</v>
      </c>
      <c r="F48">
        <v>269</v>
      </c>
      <c r="G48">
        <v>0</v>
      </c>
      <c r="H48">
        <v>0</v>
      </c>
      <c r="I48">
        <v>-257</v>
      </c>
      <c r="J48">
        <f t="shared" si="0"/>
        <v>12</v>
      </c>
      <c r="K48">
        <v>0</v>
      </c>
      <c r="L48">
        <f t="shared" si="1"/>
        <v>12</v>
      </c>
      <c r="M48">
        <v>222</v>
      </c>
      <c r="N48">
        <v>1</v>
      </c>
      <c r="O48">
        <f t="shared" si="2"/>
        <v>5.4054054054054057E-2</v>
      </c>
      <c r="Q48">
        <v>868</v>
      </c>
      <c r="R48">
        <v>0</v>
      </c>
      <c r="S48">
        <v>0</v>
      </c>
      <c r="T48">
        <v>0</v>
      </c>
      <c r="U48">
        <f t="shared" si="3"/>
        <v>868</v>
      </c>
      <c r="V48">
        <v>0</v>
      </c>
      <c r="W48">
        <f t="shared" si="4"/>
        <v>868</v>
      </c>
      <c r="X48">
        <v>53</v>
      </c>
      <c r="Y48">
        <v>2</v>
      </c>
      <c r="Z48">
        <f t="shared" si="5"/>
        <v>16.377358490566039</v>
      </c>
      <c r="AB48">
        <v>16225</v>
      </c>
      <c r="AC48">
        <v>0</v>
      </c>
      <c r="AD48">
        <v>0</v>
      </c>
      <c r="AE48">
        <v>-6046</v>
      </c>
      <c r="AF48">
        <f t="shared" si="6"/>
        <v>10179</v>
      </c>
      <c r="AG48">
        <v>0</v>
      </c>
      <c r="AH48">
        <f t="shared" si="7"/>
        <v>10179</v>
      </c>
      <c r="AI48">
        <v>1523</v>
      </c>
      <c r="AJ48">
        <f t="shared" si="8"/>
        <v>6</v>
      </c>
      <c r="AK48">
        <f t="shared" si="25"/>
        <v>6.6835193696651345</v>
      </c>
      <c r="AM48">
        <v>9561</v>
      </c>
      <c r="AN48">
        <v>2280</v>
      </c>
      <c r="AO48">
        <v>-307</v>
      </c>
      <c r="AP48">
        <f t="shared" si="9"/>
        <v>11534</v>
      </c>
      <c r="AQ48">
        <v>0</v>
      </c>
      <c r="AR48">
        <f t="shared" si="10"/>
        <v>11534</v>
      </c>
      <c r="AS48">
        <v>266</v>
      </c>
      <c r="AT48">
        <f t="shared" si="11"/>
        <v>6</v>
      </c>
      <c r="AU48">
        <f t="shared" si="12"/>
        <v>43.360902255639097</v>
      </c>
      <c r="AW48">
        <v>4554</v>
      </c>
      <c r="AX48">
        <v>0</v>
      </c>
      <c r="AY48">
        <v>-85</v>
      </c>
      <c r="AZ48">
        <f t="shared" si="13"/>
        <v>4469</v>
      </c>
      <c r="BA48">
        <v>0</v>
      </c>
      <c r="BB48">
        <f t="shared" si="26"/>
        <v>4469</v>
      </c>
      <c r="BC48">
        <v>205</v>
      </c>
      <c r="BD48">
        <f t="shared" si="15"/>
        <v>7</v>
      </c>
      <c r="BE48">
        <f t="shared" si="16"/>
        <v>21.8</v>
      </c>
      <c r="BG48">
        <v>5846</v>
      </c>
      <c r="BH48">
        <v>0</v>
      </c>
      <c r="BI48">
        <v>-77</v>
      </c>
      <c r="BJ48">
        <f t="shared" si="17"/>
        <v>5769</v>
      </c>
      <c r="BK48">
        <v>0</v>
      </c>
      <c r="BL48">
        <f t="shared" si="18"/>
        <v>5769</v>
      </c>
      <c r="BM48">
        <v>92</v>
      </c>
      <c r="BN48">
        <f t="shared" si="19"/>
        <v>5</v>
      </c>
      <c r="BO48">
        <f t="shared" si="20"/>
        <v>62.706521739130437</v>
      </c>
      <c r="BQ48">
        <v>428</v>
      </c>
      <c r="BR48">
        <v>100</v>
      </c>
      <c r="BS48">
        <v>-22</v>
      </c>
      <c r="BT48">
        <f t="shared" si="21"/>
        <v>506</v>
      </c>
      <c r="BU48">
        <v>0</v>
      </c>
      <c r="BV48">
        <f t="shared" si="22"/>
        <v>506</v>
      </c>
      <c r="BW48">
        <v>143</v>
      </c>
      <c r="BX48">
        <f t="shared" si="23"/>
        <v>5</v>
      </c>
      <c r="BY48">
        <f t="shared" si="24"/>
        <v>3.5384615384615383</v>
      </c>
      <c r="CA48">
        <v>0</v>
      </c>
    </row>
    <row r="49" spans="1:79" ht="17.25" customHeight="1" x14ac:dyDescent="0.3">
      <c r="A49" s="2">
        <v>44538</v>
      </c>
      <c r="B49" t="s">
        <v>118</v>
      </c>
      <c r="C49" t="s">
        <v>119</v>
      </c>
      <c r="D49" t="s">
        <v>27</v>
      </c>
      <c r="F49">
        <v>270</v>
      </c>
      <c r="G49">
        <v>0</v>
      </c>
      <c r="H49">
        <v>0</v>
      </c>
      <c r="I49">
        <v>-5</v>
      </c>
      <c r="J49">
        <f t="shared" si="0"/>
        <v>265</v>
      </c>
      <c r="K49">
        <v>0</v>
      </c>
      <c r="L49">
        <f t="shared" si="1"/>
        <v>265</v>
      </c>
      <c r="M49">
        <v>15</v>
      </c>
      <c r="N49">
        <v>1</v>
      </c>
      <c r="O49">
        <f t="shared" si="2"/>
        <v>17.666666666666668</v>
      </c>
      <c r="Q49">
        <v>2</v>
      </c>
      <c r="R49">
        <v>0</v>
      </c>
      <c r="S49">
        <v>0</v>
      </c>
      <c r="T49">
        <v>0</v>
      </c>
      <c r="U49">
        <f t="shared" si="3"/>
        <v>2</v>
      </c>
      <c r="V49">
        <v>0</v>
      </c>
      <c r="W49">
        <f t="shared" si="4"/>
        <v>2</v>
      </c>
      <c r="X49">
        <v>5</v>
      </c>
      <c r="Y49">
        <v>2</v>
      </c>
      <c r="Z49">
        <f t="shared" si="5"/>
        <v>0.4</v>
      </c>
      <c r="AB49">
        <v>1220</v>
      </c>
      <c r="AC49">
        <v>0</v>
      </c>
      <c r="AD49">
        <v>0</v>
      </c>
      <c r="AE49">
        <v>0</v>
      </c>
      <c r="AF49">
        <f t="shared" si="6"/>
        <v>1220</v>
      </c>
      <c r="AG49">
        <v>0</v>
      </c>
      <c r="AH49">
        <f t="shared" si="7"/>
        <v>1220</v>
      </c>
      <c r="AI49">
        <v>23</v>
      </c>
      <c r="AJ49">
        <f t="shared" si="8"/>
        <v>6</v>
      </c>
      <c r="AK49">
        <f t="shared" si="25"/>
        <v>53.043478260869563</v>
      </c>
      <c r="AM49">
        <v>247</v>
      </c>
      <c r="AN49">
        <v>0</v>
      </c>
      <c r="AO49">
        <v>0</v>
      </c>
      <c r="AP49">
        <f t="shared" si="9"/>
        <v>247</v>
      </c>
      <c r="AQ49">
        <v>0</v>
      </c>
      <c r="AR49">
        <f t="shared" si="10"/>
        <v>247</v>
      </c>
      <c r="AS49">
        <v>22</v>
      </c>
      <c r="AT49">
        <f t="shared" si="11"/>
        <v>6</v>
      </c>
      <c r="AU49">
        <f t="shared" si="12"/>
        <v>11.227272727272727</v>
      </c>
      <c r="AW49">
        <v>49</v>
      </c>
      <c r="AX49">
        <v>0</v>
      </c>
      <c r="AY49">
        <v>0</v>
      </c>
      <c r="AZ49">
        <f t="shared" si="13"/>
        <v>49</v>
      </c>
      <c r="BA49">
        <v>0</v>
      </c>
      <c r="BB49">
        <f t="shared" si="26"/>
        <v>49</v>
      </c>
      <c r="BC49">
        <v>35</v>
      </c>
      <c r="BD49">
        <f t="shared" si="15"/>
        <v>7</v>
      </c>
      <c r="BE49">
        <f t="shared" si="16"/>
        <v>1.4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1191</v>
      </c>
      <c r="BR49">
        <v>0</v>
      </c>
      <c r="BS49">
        <v>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1:79" ht="17.25" customHeight="1" x14ac:dyDescent="0.3">
      <c r="A50" s="2">
        <v>44538</v>
      </c>
      <c r="B50" t="s">
        <v>120</v>
      </c>
      <c r="C50" t="s">
        <v>121</v>
      </c>
      <c r="D50" t="s">
        <v>27</v>
      </c>
      <c r="F50">
        <v>868</v>
      </c>
      <c r="G50">
        <v>0</v>
      </c>
      <c r="H50">
        <v>0</v>
      </c>
      <c r="I50">
        <v>-22</v>
      </c>
      <c r="J50">
        <f t="shared" si="0"/>
        <v>846</v>
      </c>
      <c r="K50">
        <v>0</v>
      </c>
      <c r="L50">
        <f t="shared" si="1"/>
        <v>846</v>
      </c>
      <c r="M50">
        <v>64</v>
      </c>
      <c r="N50">
        <v>1</v>
      </c>
      <c r="O50">
        <f t="shared" si="2"/>
        <v>13.21875</v>
      </c>
      <c r="Q50">
        <v>409</v>
      </c>
      <c r="R50">
        <v>0</v>
      </c>
      <c r="S50">
        <v>0</v>
      </c>
      <c r="T50">
        <v>-20</v>
      </c>
      <c r="U50">
        <f t="shared" si="3"/>
        <v>389</v>
      </c>
      <c r="V50">
        <v>0</v>
      </c>
      <c r="W50">
        <f t="shared" si="4"/>
        <v>389</v>
      </c>
      <c r="X50">
        <v>9</v>
      </c>
      <c r="Y50">
        <v>2</v>
      </c>
      <c r="Z50">
        <f t="shared" si="5"/>
        <v>43.222222222222221</v>
      </c>
      <c r="AB50">
        <v>2901</v>
      </c>
      <c r="AC50">
        <v>0</v>
      </c>
      <c r="AD50">
        <v>0</v>
      </c>
      <c r="AE50">
        <v>-42</v>
      </c>
      <c r="AF50">
        <f t="shared" si="6"/>
        <v>2859</v>
      </c>
      <c r="AG50">
        <v>0</v>
      </c>
      <c r="AH50">
        <f t="shared" si="7"/>
        <v>2859</v>
      </c>
      <c r="AI50">
        <v>66</v>
      </c>
      <c r="AJ50">
        <f t="shared" si="8"/>
        <v>6</v>
      </c>
      <c r="AK50">
        <f t="shared" si="25"/>
        <v>43.31818181818182</v>
      </c>
      <c r="AM50">
        <v>2160</v>
      </c>
      <c r="AN50">
        <v>430</v>
      </c>
      <c r="AO50">
        <v>0</v>
      </c>
      <c r="AP50">
        <f t="shared" si="9"/>
        <v>2590</v>
      </c>
      <c r="AQ50">
        <v>0</v>
      </c>
      <c r="AR50">
        <f t="shared" si="10"/>
        <v>2590</v>
      </c>
      <c r="AS50">
        <v>53</v>
      </c>
      <c r="AT50">
        <f t="shared" si="11"/>
        <v>6</v>
      </c>
      <c r="AU50">
        <f t="shared" si="12"/>
        <v>48.867924528301884</v>
      </c>
      <c r="AW50">
        <v>783</v>
      </c>
      <c r="AX50">
        <v>0</v>
      </c>
      <c r="AY50">
        <v>-15</v>
      </c>
      <c r="AZ50">
        <f t="shared" si="13"/>
        <v>768</v>
      </c>
      <c r="BA50">
        <v>0</v>
      </c>
      <c r="BB50">
        <f t="shared" si="26"/>
        <v>768</v>
      </c>
      <c r="BC50">
        <v>44</v>
      </c>
      <c r="BD50">
        <f t="shared" si="15"/>
        <v>7</v>
      </c>
      <c r="BE50">
        <f t="shared" si="16"/>
        <v>17.454545454545453</v>
      </c>
      <c r="BG50">
        <v>1201</v>
      </c>
      <c r="BH50">
        <v>0</v>
      </c>
      <c r="BI50">
        <v>0</v>
      </c>
      <c r="BJ50">
        <f t="shared" si="17"/>
        <v>1201</v>
      </c>
      <c r="BK50">
        <v>0</v>
      </c>
      <c r="BL50">
        <f t="shared" si="18"/>
        <v>1201</v>
      </c>
      <c r="BM50">
        <v>29</v>
      </c>
      <c r="BN50">
        <f t="shared" si="19"/>
        <v>5</v>
      </c>
      <c r="BO50">
        <f t="shared" si="20"/>
        <v>41.413793103448278</v>
      </c>
      <c r="BQ50">
        <v>1505</v>
      </c>
      <c r="BR50">
        <v>0</v>
      </c>
      <c r="BS50">
        <v>0</v>
      </c>
      <c r="BT50">
        <f t="shared" si="21"/>
        <v>1505</v>
      </c>
      <c r="BU50">
        <v>400</v>
      </c>
      <c r="BV50">
        <f t="shared" si="22"/>
        <v>1905</v>
      </c>
      <c r="BW50">
        <v>23</v>
      </c>
      <c r="BX50">
        <f t="shared" si="23"/>
        <v>5</v>
      </c>
      <c r="BY50">
        <f t="shared" si="24"/>
        <v>82.826086956521735</v>
      </c>
      <c r="CA50">
        <v>8400</v>
      </c>
    </row>
    <row r="51" spans="1:79" ht="17.25" customHeight="1" x14ac:dyDescent="0.3">
      <c r="A51" s="2">
        <v>44538</v>
      </c>
      <c r="B51" t="s">
        <v>122</v>
      </c>
      <c r="C51" t="s">
        <v>123</v>
      </c>
      <c r="D51" t="s">
        <v>27</v>
      </c>
      <c r="F51">
        <v>668</v>
      </c>
      <c r="G51">
        <v>0</v>
      </c>
      <c r="H51">
        <v>0</v>
      </c>
      <c r="I51">
        <v>0</v>
      </c>
      <c r="J51">
        <f t="shared" si="0"/>
        <v>668</v>
      </c>
      <c r="K51">
        <v>0</v>
      </c>
      <c r="L51">
        <f t="shared" si="1"/>
        <v>668</v>
      </c>
      <c r="M51">
        <v>42</v>
      </c>
      <c r="N51">
        <v>1</v>
      </c>
      <c r="O51">
        <f t="shared" si="2"/>
        <v>15.904761904761905</v>
      </c>
      <c r="Q51">
        <v>325</v>
      </c>
      <c r="R51">
        <v>0</v>
      </c>
      <c r="S51">
        <v>0</v>
      </c>
      <c r="T51">
        <v>0</v>
      </c>
      <c r="U51">
        <f t="shared" si="3"/>
        <v>325</v>
      </c>
      <c r="V51">
        <v>0</v>
      </c>
      <c r="W51">
        <f t="shared" si="4"/>
        <v>325</v>
      </c>
      <c r="X51">
        <v>6</v>
      </c>
      <c r="Y51">
        <v>2</v>
      </c>
      <c r="Z51">
        <f t="shared" si="5"/>
        <v>54.166666666666664</v>
      </c>
      <c r="AB51">
        <v>5507</v>
      </c>
      <c r="AC51">
        <v>0</v>
      </c>
      <c r="AD51">
        <v>0</v>
      </c>
      <c r="AE51">
        <v>0</v>
      </c>
      <c r="AF51">
        <f t="shared" si="6"/>
        <v>5507</v>
      </c>
      <c r="AG51">
        <v>0</v>
      </c>
      <c r="AH51">
        <f t="shared" si="7"/>
        <v>5507</v>
      </c>
      <c r="AI51">
        <v>101</v>
      </c>
      <c r="AJ51">
        <f t="shared" si="8"/>
        <v>6</v>
      </c>
      <c r="AK51">
        <f t="shared" si="25"/>
        <v>54.524752475247524</v>
      </c>
      <c r="AM51">
        <v>1611</v>
      </c>
      <c r="AN51">
        <v>0</v>
      </c>
      <c r="AO51">
        <v>0</v>
      </c>
      <c r="AP51">
        <f t="shared" si="9"/>
        <v>1611</v>
      </c>
      <c r="AQ51">
        <v>0</v>
      </c>
      <c r="AR51">
        <f t="shared" si="10"/>
        <v>1611</v>
      </c>
      <c r="AS51">
        <v>37</v>
      </c>
      <c r="AT51">
        <f t="shared" si="11"/>
        <v>6</v>
      </c>
      <c r="AU51">
        <f t="shared" si="12"/>
        <v>43.54054054054054</v>
      </c>
      <c r="AW51">
        <v>1811</v>
      </c>
      <c r="AX51">
        <v>0</v>
      </c>
      <c r="AY51">
        <v>-34</v>
      </c>
      <c r="AZ51">
        <f t="shared" si="13"/>
        <v>1777</v>
      </c>
      <c r="BA51">
        <v>0</v>
      </c>
      <c r="BB51">
        <f t="shared" si="26"/>
        <v>1777</v>
      </c>
      <c r="BC51">
        <v>66</v>
      </c>
      <c r="BD51">
        <f t="shared" si="15"/>
        <v>7</v>
      </c>
      <c r="BE51">
        <f t="shared" si="16"/>
        <v>26.924242424242426</v>
      </c>
      <c r="BG51">
        <v>1325</v>
      </c>
      <c r="BH51">
        <v>0</v>
      </c>
      <c r="BI51">
        <v>0</v>
      </c>
      <c r="BJ51">
        <f t="shared" si="17"/>
        <v>1325</v>
      </c>
      <c r="BK51">
        <v>0</v>
      </c>
      <c r="BL51">
        <f t="shared" si="18"/>
        <v>1325</v>
      </c>
      <c r="BM51">
        <v>30</v>
      </c>
      <c r="BN51">
        <f t="shared" si="19"/>
        <v>5</v>
      </c>
      <c r="BO51">
        <f t="shared" si="20"/>
        <v>44.166666666666664</v>
      </c>
      <c r="BQ51">
        <v>417</v>
      </c>
      <c r="BR51">
        <v>0</v>
      </c>
      <c r="BS51">
        <v>0</v>
      </c>
      <c r="BT51">
        <f t="shared" si="21"/>
        <v>417</v>
      </c>
      <c r="BU51">
        <v>2000</v>
      </c>
      <c r="BV51">
        <f t="shared" si="22"/>
        <v>2417</v>
      </c>
      <c r="BW51">
        <v>33</v>
      </c>
      <c r="BX51">
        <f t="shared" si="23"/>
        <v>5</v>
      </c>
      <c r="BY51">
        <f t="shared" si="24"/>
        <v>73.242424242424249</v>
      </c>
      <c r="CA51">
        <v>15445</v>
      </c>
    </row>
    <row r="52" spans="1:79" ht="17.25" customHeight="1" x14ac:dyDescent="0.3">
      <c r="A52" s="2">
        <v>44538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44538</v>
      </c>
      <c r="B53" t="s">
        <v>126</v>
      </c>
      <c r="C53" t="s">
        <v>127</v>
      </c>
      <c r="D53" t="s">
        <v>27</v>
      </c>
      <c r="F53">
        <v>1326</v>
      </c>
      <c r="G53">
        <v>948</v>
      </c>
      <c r="H53">
        <v>0</v>
      </c>
      <c r="I53">
        <v>-530</v>
      </c>
      <c r="J53">
        <f t="shared" si="0"/>
        <v>1744</v>
      </c>
      <c r="K53">
        <v>0</v>
      </c>
      <c r="L53">
        <f t="shared" si="1"/>
        <v>1744</v>
      </c>
      <c r="M53">
        <v>111</v>
      </c>
      <c r="N53">
        <v>1</v>
      </c>
      <c r="O53">
        <f t="shared" si="2"/>
        <v>15.711711711711711</v>
      </c>
      <c r="Q53">
        <v>757</v>
      </c>
      <c r="R53">
        <v>820</v>
      </c>
      <c r="S53">
        <v>0</v>
      </c>
      <c r="T53">
        <v>-5</v>
      </c>
      <c r="U53">
        <f t="shared" si="3"/>
        <v>1572</v>
      </c>
      <c r="V53">
        <v>0</v>
      </c>
      <c r="W53">
        <f t="shared" si="4"/>
        <v>1572</v>
      </c>
      <c r="X53">
        <v>20</v>
      </c>
      <c r="Y53">
        <v>2</v>
      </c>
      <c r="Z53">
        <f t="shared" si="5"/>
        <v>78.599999999999994</v>
      </c>
      <c r="AB53">
        <v>2631</v>
      </c>
      <c r="AC53">
        <v>0</v>
      </c>
      <c r="AD53">
        <v>0</v>
      </c>
      <c r="AE53">
        <v>0</v>
      </c>
      <c r="AF53">
        <f t="shared" si="6"/>
        <v>2631</v>
      </c>
      <c r="AG53">
        <v>0</v>
      </c>
      <c r="AH53">
        <f t="shared" si="7"/>
        <v>2631</v>
      </c>
      <c r="AI53">
        <v>30</v>
      </c>
      <c r="AJ53">
        <f t="shared" si="8"/>
        <v>6</v>
      </c>
      <c r="AK53">
        <f t="shared" si="25"/>
        <v>87.7</v>
      </c>
      <c r="AM53">
        <v>2437</v>
      </c>
      <c r="AN53">
        <v>420</v>
      </c>
      <c r="AO53">
        <v>-5</v>
      </c>
      <c r="AP53">
        <f t="shared" si="9"/>
        <v>2852</v>
      </c>
      <c r="AQ53">
        <v>0</v>
      </c>
      <c r="AR53">
        <f t="shared" si="10"/>
        <v>2852</v>
      </c>
      <c r="AS53">
        <v>20</v>
      </c>
      <c r="AT53">
        <f t="shared" si="11"/>
        <v>6</v>
      </c>
      <c r="AU53">
        <f t="shared" si="12"/>
        <v>142.6</v>
      </c>
      <c r="AW53">
        <v>720</v>
      </c>
      <c r="AX53">
        <v>278</v>
      </c>
      <c r="AY53">
        <v>0</v>
      </c>
      <c r="AZ53">
        <f t="shared" si="13"/>
        <v>998</v>
      </c>
      <c r="BA53">
        <v>0</v>
      </c>
      <c r="BB53">
        <f t="shared" si="26"/>
        <v>998</v>
      </c>
      <c r="BC53">
        <v>21</v>
      </c>
      <c r="BD53">
        <f t="shared" si="15"/>
        <v>7</v>
      </c>
      <c r="BE53">
        <f t="shared" si="16"/>
        <v>47.523809523809526</v>
      </c>
      <c r="BG53">
        <v>182</v>
      </c>
      <c r="BH53">
        <v>660</v>
      </c>
      <c r="BI53">
        <v>0</v>
      </c>
      <c r="BJ53">
        <f t="shared" si="17"/>
        <v>842</v>
      </c>
      <c r="BK53">
        <v>0</v>
      </c>
      <c r="BL53">
        <f t="shared" si="18"/>
        <v>842</v>
      </c>
      <c r="BM53">
        <v>11</v>
      </c>
      <c r="BN53">
        <f t="shared" si="19"/>
        <v>5</v>
      </c>
      <c r="BO53">
        <f t="shared" si="20"/>
        <v>76.545454545454547</v>
      </c>
      <c r="BQ53">
        <v>1049</v>
      </c>
      <c r="BR53">
        <v>600</v>
      </c>
      <c r="BS53">
        <v>0</v>
      </c>
      <c r="BT53">
        <f t="shared" si="21"/>
        <v>1649</v>
      </c>
      <c r="BU53">
        <v>800</v>
      </c>
      <c r="BV53">
        <f t="shared" si="22"/>
        <v>2449</v>
      </c>
      <c r="BW53">
        <v>37</v>
      </c>
      <c r="BX53">
        <f t="shared" si="23"/>
        <v>5</v>
      </c>
      <c r="BY53">
        <f t="shared" si="24"/>
        <v>66.189189189189193</v>
      </c>
      <c r="CA53">
        <v>10396</v>
      </c>
    </row>
    <row r="54" spans="1:79" ht="17.25" customHeight="1" x14ac:dyDescent="0.3">
      <c r="A54" s="2">
        <v>44538</v>
      </c>
      <c r="B54" t="s">
        <v>128</v>
      </c>
      <c r="C54" t="s">
        <v>129</v>
      </c>
      <c r="D54" t="s">
        <v>27</v>
      </c>
      <c r="F54">
        <v>25</v>
      </c>
      <c r="G54">
        <v>0</v>
      </c>
      <c r="H54">
        <v>0</v>
      </c>
      <c r="I54">
        <v>0</v>
      </c>
      <c r="J54">
        <f t="shared" si="0"/>
        <v>25</v>
      </c>
      <c r="K54">
        <v>0</v>
      </c>
      <c r="L54">
        <f t="shared" si="1"/>
        <v>25</v>
      </c>
      <c r="M54">
        <v>2</v>
      </c>
      <c r="N54">
        <v>1</v>
      </c>
      <c r="O54">
        <f t="shared" si="2"/>
        <v>12.5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268</v>
      </c>
      <c r="AC54">
        <v>0</v>
      </c>
      <c r="AD54">
        <v>0</v>
      </c>
      <c r="AE54">
        <v>-70</v>
      </c>
      <c r="AF54">
        <f t="shared" si="6"/>
        <v>198</v>
      </c>
      <c r="AG54">
        <v>0</v>
      </c>
      <c r="AH54">
        <f t="shared" si="7"/>
        <v>198</v>
      </c>
      <c r="AI54">
        <v>17</v>
      </c>
      <c r="AJ54">
        <f t="shared" si="8"/>
        <v>6</v>
      </c>
      <c r="AK54">
        <f t="shared" si="25"/>
        <v>11.647058823529411</v>
      </c>
      <c r="AM54">
        <v>131</v>
      </c>
      <c r="AN54">
        <v>0</v>
      </c>
      <c r="AO54">
        <v>-61</v>
      </c>
      <c r="AP54">
        <f t="shared" si="9"/>
        <v>70</v>
      </c>
      <c r="AQ54">
        <v>0</v>
      </c>
      <c r="AR54">
        <f t="shared" si="10"/>
        <v>70</v>
      </c>
      <c r="AS54">
        <v>10</v>
      </c>
      <c r="AT54">
        <f t="shared" si="11"/>
        <v>6</v>
      </c>
      <c r="AU54">
        <f t="shared" si="12"/>
        <v>7</v>
      </c>
      <c r="AW54">
        <v>102</v>
      </c>
      <c r="AX54">
        <v>0</v>
      </c>
      <c r="AY54">
        <v>0</v>
      </c>
      <c r="AZ54">
        <f t="shared" si="13"/>
        <v>102</v>
      </c>
      <c r="BA54">
        <v>0</v>
      </c>
      <c r="BB54">
        <f t="shared" si="26"/>
        <v>102</v>
      </c>
      <c r="BC54">
        <v>5</v>
      </c>
      <c r="BD54">
        <f t="shared" si="15"/>
        <v>7</v>
      </c>
      <c r="BE54">
        <f t="shared" si="16"/>
        <v>20.399999999999999</v>
      </c>
      <c r="BG54">
        <v>51</v>
      </c>
      <c r="BH54">
        <v>10</v>
      </c>
      <c r="BI54">
        <v>0</v>
      </c>
      <c r="BJ54">
        <f t="shared" si="17"/>
        <v>61</v>
      </c>
      <c r="BK54">
        <v>0</v>
      </c>
      <c r="BL54">
        <f t="shared" si="18"/>
        <v>61</v>
      </c>
      <c r="BM54">
        <v>6</v>
      </c>
      <c r="BN54">
        <f t="shared" si="19"/>
        <v>5</v>
      </c>
      <c r="BO54">
        <f t="shared" si="20"/>
        <v>10.166666666666666</v>
      </c>
      <c r="BQ54">
        <v>17</v>
      </c>
      <c r="BR54">
        <v>30</v>
      </c>
      <c r="BS54">
        <v>0</v>
      </c>
      <c r="BT54">
        <f t="shared" si="21"/>
        <v>47</v>
      </c>
      <c r="BU54">
        <v>90</v>
      </c>
      <c r="BV54">
        <f t="shared" si="22"/>
        <v>137</v>
      </c>
      <c r="BW54">
        <v>7</v>
      </c>
      <c r="BX54">
        <f t="shared" si="23"/>
        <v>5</v>
      </c>
      <c r="BY54">
        <f t="shared" si="24"/>
        <v>19.571428571428573</v>
      </c>
      <c r="CA54">
        <v>426</v>
      </c>
    </row>
    <row r="55" spans="1:79" ht="17.25" customHeight="1" x14ac:dyDescent="0.3">
      <c r="A55" s="2">
        <v>44538</v>
      </c>
      <c r="B55" t="s">
        <v>130</v>
      </c>
      <c r="C55" t="s">
        <v>131</v>
      </c>
      <c r="D55" t="s">
        <v>27</v>
      </c>
      <c r="F55">
        <v>443</v>
      </c>
      <c r="G55">
        <v>0</v>
      </c>
      <c r="H55">
        <v>0</v>
      </c>
      <c r="I55">
        <v>0</v>
      </c>
      <c r="J55">
        <f t="shared" si="0"/>
        <v>443</v>
      </c>
      <c r="K55">
        <v>0</v>
      </c>
      <c r="L55">
        <f t="shared" si="1"/>
        <v>443</v>
      </c>
      <c r="M55">
        <v>27</v>
      </c>
      <c r="N55">
        <v>1</v>
      </c>
      <c r="O55">
        <f t="shared" si="2"/>
        <v>16.407407407407408</v>
      </c>
      <c r="Q55">
        <v>429</v>
      </c>
      <c r="R55">
        <v>0</v>
      </c>
      <c r="S55">
        <v>0</v>
      </c>
      <c r="T55">
        <v>-62</v>
      </c>
      <c r="U55">
        <f t="shared" si="3"/>
        <v>367</v>
      </c>
      <c r="V55">
        <v>0</v>
      </c>
      <c r="W55">
        <f t="shared" si="4"/>
        <v>367</v>
      </c>
      <c r="X55">
        <v>17</v>
      </c>
      <c r="Y55">
        <v>2</v>
      </c>
      <c r="Z55">
        <f t="shared" si="5"/>
        <v>21.588235294117649</v>
      </c>
      <c r="AB55">
        <v>1432</v>
      </c>
      <c r="AC55">
        <v>0</v>
      </c>
      <c r="AD55">
        <v>0</v>
      </c>
      <c r="AE55">
        <v>-41</v>
      </c>
      <c r="AF55">
        <f t="shared" si="6"/>
        <v>1391</v>
      </c>
      <c r="AG55">
        <f>1800+210+540</f>
        <v>2550</v>
      </c>
      <c r="AH55">
        <f t="shared" si="7"/>
        <v>3941</v>
      </c>
      <c r="AI55">
        <v>83</v>
      </c>
      <c r="AJ55">
        <f t="shared" si="8"/>
        <v>6</v>
      </c>
      <c r="AK55">
        <f t="shared" si="25"/>
        <v>47.481927710843372</v>
      </c>
      <c r="AM55">
        <v>965</v>
      </c>
      <c r="AN55">
        <v>80</v>
      </c>
      <c r="AO55">
        <v>0</v>
      </c>
      <c r="AP55">
        <f t="shared" si="9"/>
        <v>1045</v>
      </c>
      <c r="AQ55">
        <v>0</v>
      </c>
      <c r="AR55">
        <f t="shared" si="10"/>
        <v>1045</v>
      </c>
      <c r="AS55">
        <v>33</v>
      </c>
      <c r="AT55">
        <f t="shared" si="11"/>
        <v>6</v>
      </c>
      <c r="AU55">
        <f t="shared" si="12"/>
        <v>31.666666666666668</v>
      </c>
      <c r="AW55">
        <v>615</v>
      </c>
      <c r="AX55">
        <v>0</v>
      </c>
      <c r="AY55">
        <v>0</v>
      </c>
      <c r="AZ55">
        <f t="shared" si="13"/>
        <v>615</v>
      </c>
      <c r="BA55">
        <v>0</v>
      </c>
      <c r="BB55">
        <f t="shared" si="26"/>
        <v>615</v>
      </c>
      <c r="BC55">
        <v>20</v>
      </c>
      <c r="BD55">
        <f t="shared" si="15"/>
        <v>7</v>
      </c>
      <c r="BE55">
        <f t="shared" si="16"/>
        <v>30.75</v>
      </c>
      <c r="BG55">
        <v>526</v>
      </c>
      <c r="BH55">
        <v>0</v>
      </c>
      <c r="BI55">
        <v>0</v>
      </c>
      <c r="BJ55">
        <f t="shared" si="17"/>
        <v>526</v>
      </c>
      <c r="BK55">
        <v>358</v>
      </c>
      <c r="BL55">
        <f t="shared" si="18"/>
        <v>884</v>
      </c>
      <c r="BM55">
        <v>17</v>
      </c>
      <c r="BN55">
        <f t="shared" si="19"/>
        <v>5</v>
      </c>
      <c r="BO55">
        <f t="shared" si="20"/>
        <v>52</v>
      </c>
      <c r="BQ55">
        <v>360</v>
      </c>
      <c r="BR55">
        <v>0</v>
      </c>
      <c r="BS55">
        <v>-30</v>
      </c>
      <c r="BT55">
        <f t="shared" si="21"/>
        <v>330</v>
      </c>
      <c r="BU55">
        <v>900</v>
      </c>
      <c r="BV55">
        <f t="shared" si="22"/>
        <v>1230</v>
      </c>
      <c r="BW55">
        <v>46</v>
      </c>
      <c r="BX55">
        <f t="shared" si="23"/>
        <v>5</v>
      </c>
      <c r="BY55">
        <f t="shared" si="24"/>
        <v>26.739130434782609</v>
      </c>
      <c r="CA55">
        <v>14913</v>
      </c>
    </row>
    <row r="56" spans="1:79" ht="17.25" customHeight="1" x14ac:dyDescent="0.3">
      <c r="A56" s="2">
        <v>44538</v>
      </c>
      <c r="B56" t="s">
        <v>132</v>
      </c>
      <c r="C56" t="s">
        <v>133</v>
      </c>
      <c r="D56" t="s">
        <v>27</v>
      </c>
      <c r="F56">
        <v>906</v>
      </c>
      <c r="G56">
        <v>659</v>
      </c>
      <c r="H56">
        <v>0</v>
      </c>
      <c r="I56">
        <v>-79</v>
      </c>
      <c r="J56">
        <f t="shared" si="0"/>
        <v>1486</v>
      </c>
      <c r="K56">
        <v>0</v>
      </c>
      <c r="L56">
        <f t="shared" si="1"/>
        <v>1486</v>
      </c>
      <c r="M56">
        <v>144</v>
      </c>
      <c r="N56">
        <v>1</v>
      </c>
      <c r="O56">
        <f t="shared" si="2"/>
        <v>10.319444444444445</v>
      </c>
      <c r="Q56">
        <v>169</v>
      </c>
      <c r="R56">
        <v>2680</v>
      </c>
      <c r="S56">
        <v>0</v>
      </c>
      <c r="T56">
        <v>-25</v>
      </c>
      <c r="U56">
        <f t="shared" si="3"/>
        <v>2824</v>
      </c>
      <c r="V56">
        <v>0</v>
      </c>
      <c r="W56">
        <f t="shared" si="4"/>
        <v>2824</v>
      </c>
      <c r="X56">
        <v>86</v>
      </c>
      <c r="Y56">
        <v>2</v>
      </c>
      <c r="Z56">
        <f t="shared" si="5"/>
        <v>32.837209302325583</v>
      </c>
      <c r="AB56">
        <v>8640</v>
      </c>
      <c r="AC56">
        <v>1500</v>
      </c>
      <c r="AD56">
        <v>0</v>
      </c>
      <c r="AE56">
        <v>-110</v>
      </c>
      <c r="AF56">
        <f t="shared" si="6"/>
        <v>10030</v>
      </c>
      <c r="AG56">
        <f>2000+1500+1500</f>
        <v>5000</v>
      </c>
      <c r="AH56">
        <f t="shared" si="7"/>
        <v>15030</v>
      </c>
      <c r="AI56">
        <v>320</v>
      </c>
      <c r="AJ56">
        <f t="shared" si="8"/>
        <v>6</v>
      </c>
      <c r="AK56">
        <f t="shared" si="25"/>
        <v>46.96875</v>
      </c>
      <c r="AM56">
        <v>9835</v>
      </c>
      <c r="AN56">
        <v>13033</v>
      </c>
      <c r="AO56">
        <v>-1145</v>
      </c>
      <c r="AP56">
        <f t="shared" si="9"/>
        <v>21723</v>
      </c>
      <c r="AQ56">
        <v>0</v>
      </c>
      <c r="AR56">
        <f t="shared" si="10"/>
        <v>21723</v>
      </c>
      <c r="AS56">
        <v>276</v>
      </c>
      <c r="AT56">
        <f t="shared" si="11"/>
        <v>6</v>
      </c>
      <c r="AU56">
        <f t="shared" si="12"/>
        <v>78.706521739130437</v>
      </c>
      <c r="AW56">
        <v>2638</v>
      </c>
      <c r="AX56">
        <v>2250</v>
      </c>
      <c r="AY56">
        <v>-522</v>
      </c>
      <c r="AZ56">
        <f t="shared" si="13"/>
        <v>4366</v>
      </c>
      <c r="BA56">
        <v>2500</v>
      </c>
      <c r="BB56">
        <f t="shared" si="26"/>
        <v>6866</v>
      </c>
      <c r="BC56">
        <v>235</v>
      </c>
      <c r="BD56">
        <f t="shared" si="15"/>
        <v>7</v>
      </c>
      <c r="BE56">
        <f t="shared" si="16"/>
        <v>29.217021276595744</v>
      </c>
      <c r="BG56">
        <v>563</v>
      </c>
      <c r="BH56">
        <v>12868</v>
      </c>
      <c r="BI56">
        <v>-53</v>
      </c>
      <c r="BJ56">
        <f t="shared" si="17"/>
        <v>13378</v>
      </c>
      <c r="BK56">
        <v>0</v>
      </c>
      <c r="BL56">
        <f t="shared" si="18"/>
        <v>13378</v>
      </c>
      <c r="BM56">
        <v>339</v>
      </c>
      <c r="BN56">
        <f t="shared" si="19"/>
        <v>5</v>
      </c>
      <c r="BO56">
        <f t="shared" si="20"/>
        <v>39.463126843657818</v>
      </c>
      <c r="BQ56">
        <v>302</v>
      </c>
      <c r="BR56">
        <v>4171</v>
      </c>
      <c r="BS56">
        <v>0</v>
      </c>
      <c r="BT56">
        <f t="shared" si="21"/>
        <v>4473</v>
      </c>
      <c r="BU56">
        <v>2300</v>
      </c>
      <c r="BV56">
        <f t="shared" si="22"/>
        <v>6773</v>
      </c>
      <c r="BW56">
        <v>181</v>
      </c>
      <c r="BX56">
        <f t="shared" si="23"/>
        <v>5</v>
      </c>
      <c r="BY56">
        <f t="shared" si="24"/>
        <v>37.41988950276243</v>
      </c>
      <c r="CA56">
        <v>68086</v>
      </c>
    </row>
    <row r="57" spans="1:79" ht="17.25" customHeight="1" x14ac:dyDescent="0.3">
      <c r="A57" s="2">
        <v>44538</v>
      </c>
      <c r="B57" t="s">
        <v>134</v>
      </c>
      <c r="C57" t="s">
        <v>135</v>
      </c>
      <c r="D57" t="s">
        <v>27</v>
      </c>
      <c r="F57">
        <v>1138</v>
      </c>
      <c r="G57">
        <v>11</v>
      </c>
      <c r="H57">
        <v>0</v>
      </c>
      <c r="I57">
        <v>-92</v>
      </c>
      <c r="J57">
        <f t="shared" si="0"/>
        <v>1057</v>
      </c>
      <c r="K57">
        <v>0</v>
      </c>
      <c r="L57">
        <f t="shared" si="1"/>
        <v>1057</v>
      </c>
      <c r="M57">
        <v>117</v>
      </c>
      <c r="N57">
        <v>1</v>
      </c>
      <c r="O57">
        <f t="shared" si="2"/>
        <v>9.0341880341880341</v>
      </c>
      <c r="Q57">
        <v>837</v>
      </c>
      <c r="R57">
        <v>0</v>
      </c>
      <c r="S57">
        <v>0</v>
      </c>
      <c r="T57">
        <v>-20</v>
      </c>
      <c r="U57">
        <f t="shared" si="3"/>
        <v>817</v>
      </c>
      <c r="V57">
        <v>0</v>
      </c>
      <c r="W57">
        <f t="shared" si="4"/>
        <v>817</v>
      </c>
      <c r="X57">
        <v>43</v>
      </c>
      <c r="Y57">
        <v>2</v>
      </c>
      <c r="Z57">
        <f t="shared" si="5"/>
        <v>19</v>
      </c>
      <c r="AB57">
        <v>1949</v>
      </c>
      <c r="AC57">
        <v>0</v>
      </c>
      <c r="AD57">
        <v>0</v>
      </c>
      <c r="AE57">
        <v>-84</v>
      </c>
      <c r="AF57">
        <f t="shared" si="6"/>
        <v>1865</v>
      </c>
      <c r="AG57">
        <v>0</v>
      </c>
      <c r="AH57">
        <f t="shared" si="7"/>
        <v>1865</v>
      </c>
      <c r="AI57">
        <v>50</v>
      </c>
      <c r="AJ57">
        <f t="shared" si="8"/>
        <v>6</v>
      </c>
      <c r="AK57">
        <f t="shared" si="25"/>
        <v>37.299999999999997</v>
      </c>
      <c r="AM57">
        <v>1749</v>
      </c>
      <c r="AN57">
        <v>0</v>
      </c>
      <c r="AO57">
        <v>-14</v>
      </c>
      <c r="AP57">
        <f t="shared" si="9"/>
        <v>1735</v>
      </c>
      <c r="AQ57">
        <v>0</v>
      </c>
      <c r="AR57">
        <f t="shared" si="10"/>
        <v>1735</v>
      </c>
      <c r="AS57">
        <v>20</v>
      </c>
      <c r="AT57">
        <f t="shared" si="11"/>
        <v>6</v>
      </c>
      <c r="AU57">
        <f t="shared" si="12"/>
        <v>86.75</v>
      </c>
      <c r="AW57">
        <v>783</v>
      </c>
      <c r="AX57">
        <v>50</v>
      </c>
      <c r="AY57">
        <v>-10</v>
      </c>
      <c r="AZ57">
        <f t="shared" si="13"/>
        <v>823</v>
      </c>
      <c r="BA57">
        <v>0</v>
      </c>
      <c r="BB57">
        <f t="shared" si="26"/>
        <v>823</v>
      </c>
      <c r="BC57">
        <v>20</v>
      </c>
      <c r="BD57">
        <f t="shared" si="15"/>
        <v>7</v>
      </c>
      <c r="BE57">
        <f t="shared" si="16"/>
        <v>41.15</v>
      </c>
      <c r="BG57">
        <v>747</v>
      </c>
      <c r="BH57">
        <v>100</v>
      </c>
      <c r="BI57">
        <v>-2</v>
      </c>
      <c r="BJ57">
        <f t="shared" si="17"/>
        <v>845</v>
      </c>
      <c r="BK57">
        <v>0</v>
      </c>
      <c r="BL57">
        <f t="shared" si="18"/>
        <v>845</v>
      </c>
      <c r="BM57">
        <v>17</v>
      </c>
      <c r="BN57">
        <f t="shared" si="19"/>
        <v>5</v>
      </c>
      <c r="BO57">
        <f t="shared" si="20"/>
        <v>49.705882352941174</v>
      </c>
      <c r="BQ57">
        <v>1493</v>
      </c>
      <c r="BR57">
        <v>970</v>
      </c>
      <c r="BS57">
        <v>-13</v>
      </c>
      <c r="BT57">
        <f t="shared" si="21"/>
        <v>2450</v>
      </c>
      <c r="BU57">
        <v>0</v>
      </c>
      <c r="BV57">
        <f t="shared" si="22"/>
        <v>2450</v>
      </c>
      <c r="BW57">
        <v>38</v>
      </c>
      <c r="BX57">
        <f t="shared" si="23"/>
        <v>5</v>
      </c>
      <c r="BY57">
        <f t="shared" si="24"/>
        <v>64.473684210526315</v>
      </c>
      <c r="CA57">
        <v>8003</v>
      </c>
    </row>
    <row r="58" spans="1:79" ht="17.25" customHeight="1" x14ac:dyDescent="0.3">
      <c r="A58" s="2">
        <v>44538</v>
      </c>
      <c r="B58" t="s">
        <v>136</v>
      </c>
      <c r="C58" t="s">
        <v>137</v>
      </c>
      <c r="D58" t="s">
        <v>27</v>
      </c>
      <c r="F58">
        <v>240</v>
      </c>
      <c r="G58">
        <v>0</v>
      </c>
      <c r="H58">
        <v>0</v>
      </c>
      <c r="I58">
        <v>0</v>
      </c>
      <c r="J58">
        <f t="shared" si="0"/>
        <v>240</v>
      </c>
      <c r="K58">
        <v>0</v>
      </c>
      <c r="L58">
        <f t="shared" si="1"/>
        <v>240</v>
      </c>
      <c r="M58">
        <v>8</v>
      </c>
      <c r="N58">
        <v>1</v>
      </c>
      <c r="O58">
        <f t="shared" si="2"/>
        <v>30</v>
      </c>
      <c r="Q58">
        <v>403</v>
      </c>
      <c r="R58">
        <v>0</v>
      </c>
      <c r="S58">
        <v>0</v>
      </c>
      <c r="T58">
        <v>-6</v>
      </c>
      <c r="U58">
        <f t="shared" si="3"/>
        <v>397</v>
      </c>
      <c r="V58">
        <v>0</v>
      </c>
      <c r="W58">
        <f t="shared" si="4"/>
        <v>397</v>
      </c>
      <c r="X58">
        <v>16</v>
      </c>
      <c r="Y58">
        <v>2</v>
      </c>
      <c r="Z58">
        <f t="shared" si="5"/>
        <v>24.8125</v>
      </c>
      <c r="AB58">
        <v>3514</v>
      </c>
      <c r="AC58">
        <v>0</v>
      </c>
      <c r="AD58">
        <v>0</v>
      </c>
      <c r="AE58">
        <v>-55</v>
      </c>
      <c r="AF58">
        <f t="shared" si="6"/>
        <v>3459</v>
      </c>
      <c r="AG58">
        <v>0</v>
      </c>
      <c r="AH58">
        <f t="shared" si="7"/>
        <v>3459</v>
      </c>
      <c r="AI58">
        <v>12</v>
      </c>
      <c r="AJ58">
        <f t="shared" si="8"/>
        <v>6</v>
      </c>
      <c r="AK58">
        <f t="shared" si="25"/>
        <v>288.25</v>
      </c>
      <c r="AM58">
        <v>1281</v>
      </c>
      <c r="AN58">
        <v>0</v>
      </c>
      <c r="AO58">
        <v>-3</v>
      </c>
      <c r="AP58">
        <f t="shared" si="9"/>
        <v>1278</v>
      </c>
      <c r="AQ58">
        <v>0</v>
      </c>
      <c r="AR58">
        <f t="shared" si="10"/>
        <v>1278</v>
      </c>
      <c r="AS58">
        <v>5</v>
      </c>
      <c r="AT58">
        <f t="shared" si="11"/>
        <v>6</v>
      </c>
      <c r="AU58">
        <f t="shared" si="12"/>
        <v>255.6</v>
      </c>
      <c r="AW58">
        <v>575</v>
      </c>
      <c r="AX58">
        <v>0</v>
      </c>
      <c r="AY58">
        <v>0</v>
      </c>
      <c r="AZ58">
        <f t="shared" si="13"/>
        <v>575</v>
      </c>
      <c r="BA58">
        <v>0</v>
      </c>
      <c r="BB58">
        <f t="shared" si="26"/>
        <v>575</v>
      </c>
      <c r="BC58">
        <v>4</v>
      </c>
      <c r="BD58">
        <f t="shared" si="15"/>
        <v>7</v>
      </c>
      <c r="BE58">
        <f t="shared" si="16"/>
        <v>143.75</v>
      </c>
      <c r="BG58">
        <v>631</v>
      </c>
      <c r="BH58">
        <v>0</v>
      </c>
      <c r="BI58">
        <v>-6</v>
      </c>
      <c r="BJ58">
        <f t="shared" si="17"/>
        <v>625</v>
      </c>
      <c r="BK58">
        <v>0</v>
      </c>
      <c r="BL58">
        <f t="shared" si="18"/>
        <v>625</v>
      </c>
      <c r="BM58">
        <v>4</v>
      </c>
      <c r="BN58">
        <f t="shared" si="19"/>
        <v>5</v>
      </c>
      <c r="BO58">
        <f t="shared" si="20"/>
        <v>156.25</v>
      </c>
      <c r="BQ58">
        <v>423</v>
      </c>
      <c r="BR58">
        <v>0</v>
      </c>
      <c r="BS58">
        <v>-11</v>
      </c>
      <c r="BT58">
        <f t="shared" si="21"/>
        <v>412</v>
      </c>
      <c r="BU58">
        <v>432</v>
      </c>
      <c r="BV58">
        <f t="shared" si="22"/>
        <v>844</v>
      </c>
      <c r="BW58">
        <v>15</v>
      </c>
      <c r="BX58">
        <f t="shared" si="23"/>
        <v>5</v>
      </c>
      <c r="BY58">
        <f t="shared" si="24"/>
        <v>56.266666666666666</v>
      </c>
      <c r="CA58">
        <v>26170</v>
      </c>
    </row>
    <row r="59" spans="1:79" ht="17.25" customHeight="1" x14ac:dyDescent="0.3">
      <c r="A59" s="2">
        <v>44538</v>
      </c>
      <c r="B59" t="s">
        <v>138</v>
      </c>
      <c r="C59" t="s">
        <v>139</v>
      </c>
      <c r="D59" t="s">
        <v>27</v>
      </c>
      <c r="F59">
        <v>2042</v>
      </c>
      <c r="G59">
        <v>0</v>
      </c>
      <c r="H59">
        <v>0</v>
      </c>
      <c r="I59">
        <v>-55</v>
      </c>
      <c r="J59">
        <f t="shared" si="0"/>
        <v>1987</v>
      </c>
      <c r="K59">
        <v>0</v>
      </c>
      <c r="L59">
        <f t="shared" si="1"/>
        <v>1987</v>
      </c>
      <c r="M59">
        <v>249</v>
      </c>
      <c r="N59">
        <v>1</v>
      </c>
      <c r="O59">
        <f t="shared" si="2"/>
        <v>7.9799196787148592</v>
      </c>
      <c r="Q59">
        <v>638</v>
      </c>
      <c r="R59">
        <v>0</v>
      </c>
      <c r="S59">
        <v>0</v>
      </c>
      <c r="T59">
        <v>-60</v>
      </c>
      <c r="U59">
        <f t="shared" si="3"/>
        <v>578</v>
      </c>
      <c r="V59">
        <v>0</v>
      </c>
      <c r="W59">
        <f t="shared" si="4"/>
        <v>578</v>
      </c>
      <c r="X59">
        <v>54</v>
      </c>
      <c r="Y59">
        <v>2</v>
      </c>
      <c r="Z59">
        <f t="shared" si="5"/>
        <v>10.703703703703704</v>
      </c>
      <c r="AB59">
        <v>4401</v>
      </c>
      <c r="AC59">
        <v>0</v>
      </c>
      <c r="AD59">
        <v>0</v>
      </c>
      <c r="AE59">
        <v>-127</v>
      </c>
      <c r="AF59">
        <f t="shared" si="6"/>
        <v>4274</v>
      </c>
      <c r="AG59">
        <v>2500</v>
      </c>
      <c r="AH59">
        <f t="shared" si="7"/>
        <v>6774</v>
      </c>
      <c r="AI59">
        <v>623</v>
      </c>
      <c r="AJ59">
        <f t="shared" si="8"/>
        <v>6</v>
      </c>
      <c r="AK59">
        <f t="shared" si="25"/>
        <v>10.873194221508829</v>
      </c>
      <c r="AM59">
        <v>1322</v>
      </c>
      <c r="AN59">
        <v>0</v>
      </c>
      <c r="AO59">
        <v>-111</v>
      </c>
      <c r="AP59">
        <f t="shared" si="9"/>
        <v>1211</v>
      </c>
      <c r="AQ59">
        <v>0</v>
      </c>
      <c r="AR59">
        <f t="shared" si="10"/>
        <v>1211</v>
      </c>
      <c r="AS59">
        <v>68</v>
      </c>
      <c r="AT59">
        <f t="shared" si="11"/>
        <v>6</v>
      </c>
      <c r="AU59">
        <f t="shared" si="12"/>
        <v>17.808823529411764</v>
      </c>
      <c r="AW59">
        <v>1598</v>
      </c>
      <c r="AX59">
        <v>0</v>
      </c>
      <c r="AY59">
        <v>-94</v>
      </c>
      <c r="AZ59">
        <f t="shared" si="13"/>
        <v>1504</v>
      </c>
      <c r="BA59">
        <v>1200</v>
      </c>
      <c r="BB59">
        <f t="shared" si="26"/>
        <v>2704</v>
      </c>
      <c r="BC59">
        <v>82</v>
      </c>
      <c r="BD59">
        <f t="shared" si="15"/>
        <v>7</v>
      </c>
      <c r="BE59">
        <f t="shared" si="16"/>
        <v>32.975609756097562</v>
      </c>
      <c r="BG59">
        <v>2366</v>
      </c>
      <c r="BH59">
        <v>40</v>
      </c>
      <c r="BI59">
        <v>-110</v>
      </c>
      <c r="BJ59">
        <f t="shared" si="17"/>
        <v>2296</v>
      </c>
      <c r="BK59">
        <v>0</v>
      </c>
      <c r="BL59">
        <f t="shared" si="18"/>
        <v>2296</v>
      </c>
      <c r="BM59">
        <v>103</v>
      </c>
      <c r="BN59">
        <f t="shared" si="19"/>
        <v>5</v>
      </c>
      <c r="BO59">
        <f t="shared" si="20"/>
        <v>22.291262135922331</v>
      </c>
      <c r="BQ59">
        <v>1162</v>
      </c>
      <c r="BR59">
        <v>0</v>
      </c>
      <c r="BS59">
        <v>-43</v>
      </c>
      <c r="BT59">
        <f t="shared" si="21"/>
        <v>1119</v>
      </c>
      <c r="BU59">
        <f>1800+1350</f>
        <v>3150</v>
      </c>
      <c r="BV59">
        <f t="shared" si="22"/>
        <v>4269</v>
      </c>
      <c r="BW59">
        <v>66</v>
      </c>
      <c r="BX59">
        <f t="shared" si="23"/>
        <v>5</v>
      </c>
      <c r="BY59">
        <f t="shared" si="24"/>
        <v>64.681818181818187</v>
      </c>
      <c r="CA59">
        <v>10785</v>
      </c>
    </row>
    <row r="60" spans="1:79" ht="17.25" customHeight="1" x14ac:dyDescent="0.3">
      <c r="A60" s="2">
        <v>44538</v>
      </c>
      <c r="B60" t="s">
        <v>140</v>
      </c>
      <c r="C60" t="s">
        <v>141</v>
      </c>
      <c r="D60" t="s">
        <v>27</v>
      </c>
      <c r="F60">
        <v>374</v>
      </c>
      <c r="G60">
        <v>0</v>
      </c>
      <c r="H60">
        <v>0</v>
      </c>
      <c r="I60">
        <v>0</v>
      </c>
      <c r="J60">
        <f t="shared" si="0"/>
        <v>374</v>
      </c>
      <c r="K60">
        <v>0</v>
      </c>
      <c r="L60">
        <f t="shared" si="1"/>
        <v>374</v>
      </c>
      <c r="M60">
        <v>2</v>
      </c>
      <c r="N60">
        <v>1</v>
      </c>
      <c r="O60">
        <f t="shared" si="2"/>
        <v>187</v>
      </c>
      <c r="Q60">
        <v>181</v>
      </c>
      <c r="R60">
        <v>0</v>
      </c>
      <c r="S60">
        <v>0</v>
      </c>
      <c r="T60">
        <v>-2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B60">
        <v>893</v>
      </c>
      <c r="AC60">
        <v>0</v>
      </c>
      <c r="AD60">
        <v>0</v>
      </c>
      <c r="AE60">
        <v>-2</v>
      </c>
      <c r="AF60">
        <f t="shared" si="6"/>
        <v>891</v>
      </c>
      <c r="AG60">
        <v>0</v>
      </c>
      <c r="AH60">
        <f t="shared" si="7"/>
        <v>891</v>
      </c>
      <c r="AI60">
        <v>15</v>
      </c>
      <c r="AJ60">
        <f t="shared" si="8"/>
        <v>6</v>
      </c>
      <c r="AK60">
        <f t="shared" si="25"/>
        <v>59.4</v>
      </c>
      <c r="AM60">
        <v>1224</v>
      </c>
      <c r="AN60">
        <v>340</v>
      </c>
      <c r="AO60">
        <v>0</v>
      </c>
      <c r="AP60">
        <f t="shared" si="9"/>
        <v>1564</v>
      </c>
      <c r="AQ60">
        <v>0</v>
      </c>
      <c r="AR60">
        <f t="shared" si="10"/>
        <v>1564</v>
      </c>
      <c r="AS60">
        <v>23</v>
      </c>
      <c r="AT60">
        <f t="shared" si="11"/>
        <v>6</v>
      </c>
      <c r="AU60">
        <f t="shared" si="12"/>
        <v>68</v>
      </c>
      <c r="AW60">
        <v>81</v>
      </c>
      <c r="AX60">
        <v>0</v>
      </c>
      <c r="AY60">
        <v>0</v>
      </c>
      <c r="AZ60">
        <f t="shared" si="13"/>
        <v>81</v>
      </c>
      <c r="BA60">
        <v>0</v>
      </c>
      <c r="BB60">
        <f t="shared" si="26"/>
        <v>81</v>
      </c>
      <c r="BC60">
        <v>3</v>
      </c>
      <c r="BD60">
        <f t="shared" si="15"/>
        <v>7</v>
      </c>
      <c r="BE60">
        <f t="shared" si="16"/>
        <v>27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Q60">
        <v>1116</v>
      </c>
      <c r="BR60">
        <v>0</v>
      </c>
      <c r="BS60">
        <v>0</v>
      </c>
      <c r="BT60">
        <f t="shared" si="21"/>
        <v>1116</v>
      </c>
      <c r="BU60">
        <v>0</v>
      </c>
      <c r="BV60">
        <f t="shared" si="22"/>
        <v>1116</v>
      </c>
      <c r="BW60">
        <v>17</v>
      </c>
      <c r="BX60">
        <f t="shared" si="23"/>
        <v>5</v>
      </c>
      <c r="BY60">
        <f t="shared" si="24"/>
        <v>65.647058823529406</v>
      </c>
      <c r="CA60">
        <v>1440</v>
      </c>
    </row>
    <row r="61" spans="1:79" ht="17.25" customHeight="1" x14ac:dyDescent="0.3">
      <c r="A61" s="2">
        <v>44538</v>
      </c>
      <c r="B61" t="s">
        <v>142</v>
      </c>
      <c r="C61" t="s">
        <v>143</v>
      </c>
      <c r="D61" t="s">
        <v>27</v>
      </c>
      <c r="F61">
        <v>660</v>
      </c>
      <c r="G61">
        <v>432</v>
      </c>
      <c r="H61">
        <v>0</v>
      </c>
      <c r="I61">
        <v>-60</v>
      </c>
      <c r="J61">
        <f t="shared" si="0"/>
        <v>1032</v>
      </c>
      <c r="K61">
        <v>0</v>
      </c>
      <c r="L61">
        <f t="shared" si="1"/>
        <v>1032</v>
      </c>
      <c r="M61">
        <v>20</v>
      </c>
      <c r="N61">
        <v>1</v>
      </c>
      <c r="O61">
        <f t="shared" si="2"/>
        <v>51.6</v>
      </c>
      <c r="Q61">
        <v>205</v>
      </c>
      <c r="R61">
        <v>282</v>
      </c>
      <c r="S61">
        <v>0</v>
      </c>
      <c r="T61">
        <v>-3</v>
      </c>
      <c r="U61">
        <f t="shared" si="3"/>
        <v>484</v>
      </c>
      <c r="V61">
        <v>1262</v>
      </c>
      <c r="W61">
        <f t="shared" si="4"/>
        <v>1746</v>
      </c>
      <c r="X61">
        <v>10</v>
      </c>
      <c r="Y61">
        <v>2</v>
      </c>
      <c r="Z61">
        <f t="shared" si="5"/>
        <v>174.6</v>
      </c>
      <c r="AB61">
        <v>1513</v>
      </c>
      <c r="AC61">
        <v>0</v>
      </c>
      <c r="AD61">
        <v>0</v>
      </c>
      <c r="AE61">
        <v>-50</v>
      </c>
      <c r="AF61">
        <f t="shared" si="6"/>
        <v>1463</v>
      </c>
      <c r="AG61">
        <v>0</v>
      </c>
      <c r="AH61">
        <f t="shared" si="7"/>
        <v>1463</v>
      </c>
      <c r="AI61">
        <v>8</v>
      </c>
      <c r="AJ61">
        <f t="shared" si="8"/>
        <v>6</v>
      </c>
      <c r="AK61">
        <f t="shared" si="25"/>
        <v>182.875</v>
      </c>
      <c r="AM61">
        <v>1318</v>
      </c>
      <c r="AN61">
        <v>0</v>
      </c>
      <c r="AO61">
        <v>-3</v>
      </c>
      <c r="AP61">
        <f t="shared" si="9"/>
        <v>1315</v>
      </c>
      <c r="AQ61">
        <v>0</v>
      </c>
      <c r="AR61">
        <f t="shared" si="10"/>
        <v>1315</v>
      </c>
      <c r="AS61">
        <v>6</v>
      </c>
      <c r="AT61">
        <f t="shared" si="11"/>
        <v>6</v>
      </c>
      <c r="AU61">
        <f t="shared" si="12"/>
        <v>219.16666666666666</v>
      </c>
      <c r="AW61">
        <v>455</v>
      </c>
      <c r="AX61">
        <v>0</v>
      </c>
      <c r="AY61">
        <v>0</v>
      </c>
      <c r="AZ61">
        <f t="shared" si="13"/>
        <v>455</v>
      </c>
      <c r="BA61">
        <v>0</v>
      </c>
      <c r="BB61">
        <f t="shared" si="26"/>
        <v>455</v>
      </c>
      <c r="BC61">
        <v>2</v>
      </c>
      <c r="BD61">
        <f t="shared" si="15"/>
        <v>7</v>
      </c>
      <c r="BE61">
        <f t="shared" si="16"/>
        <v>227.5</v>
      </c>
      <c r="BG61">
        <v>438</v>
      </c>
      <c r="BH61">
        <v>312</v>
      </c>
      <c r="BI61">
        <v>0</v>
      </c>
      <c r="BJ61">
        <f t="shared" si="17"/>
        <v>750</v>
      </c>
      <c r="BK61">
        <v>0</v>
      </c>
      <c r="BL61">
        <f t="shared" si="18"/>
        <v>750</v>
      </c>
      <c r="BM61">
        <v>7</v>
      </c>
      <c r="BN61">
        <f t="shared" si="19"/>
        <v>5</v>
      </c>
      <c r="BO61">
        <f t="shared" si="20"/>
        <v>107.14285714285714</v>
      </c>
      <c r="BQ61">
        <v>1150</v>
      </c>
      <c r="BR61">
        <v>30</v>
      </c>
      <c r="BS61">
        <v>0</v>
      </c>
      <c r="BT61">
        <f t="shared" si="21"/>
        <v>1180</v>
      </c>
      <c r="BU61">
        <v>0</v>
      </c>
      <c r="BV61">
        <f t="shared" si="22"/>
        <v>1180</v>
      </c>
      <c r="BW61">
        <v>4</v>
      </c>
      <c r="BX61">
        <f t="shared" si="23"/>
        <v>5</v>
      </c>
      <c r="BY61">
        <f t="shared" si="24"/>
        <v>295</v>
      </c>
      <c r="CA61">
        <v>6633</v>
      </c>
    </row>
    <row r="62" spans="1:79" ht="17.25" customHeight="1" x14ac:dyDescent="0.3">
      <c r="A62" s="2">
        <v>44538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44538</v>
      </c>
      <c r="B63" t="s">
        <v>146</v>
      </c>
      <c r="C63" t="s">
        <v>147</v>
      </c>
      <c r="D63" t="s">
        <v>27</v>
      </c>
      <c r="F63">
        <v>276</v>
      </c>
      <c r="G63">
        <v>0</v>
      </c>
      <c r="H63">
        <v>0</v>
      </c>
      <c r="I63">
        <v>0</v>
      </c>
      <c r="J63">
        <f t="shared" si="0"/>
        <v>276</v>
      </c>
      <c r="K63">
        <v>0</v>
      </c>
      <c r="L63">
        <f t="shared" si="1"/>
        <v>276</v>
      </c>
      <c r="M63">
        <v>11</v>
      </c>
      <c r="N63">
        <v>1</v>
      </c>
      <c r="O63">
        <f t="shared" si="2"/>
        <v>25.09090909090909</v>
      </c>
      <c r="Q63">
        <v>167</v>
      </c>
      <c r="R63">
        <v>0</v>
      </c>
      <c r="S63">
        <v>0</v>
      </c>
      <c r="T63">
        <v>-5</v>
      </c>
      <c r="U63">
        <f t="shared" si="3"/>
        <v>162</v>
      </c>
      <c r="V63">
        <v>0</v>
      </c>
      <c r="W63">
        <f t="shared" si="4"/>
        <v>162</v>
      </c>
      <c r="X63">
        <v>2</v>
      </c>
      <c r="Y63">
        <v>2</v>
      </c>
      <c r="Z63">
        <f t="shared" si="5"/>
        <v>81</v>
      </c>
      <c r="AB63">
        <v>1090</v>
      </c>
      <c r="AC63">
        <v>0</v>
      </c>
      <c r="AD63">
        <v>0</v>
      </c>
      <c r="AE63">
        <v>0</v>
      </c>
      <c r="AF63">
        <f t="shared" si="6"/>
        <v>1090</v>
      </c>
      <c r="AG63">
        <v>0</v>
      </c>
      <c r="AH63">
        <f t="shared" si="7"/>
        <v>1090</v>
      </c>
      <c r="AI63">
        <v>1</v>
      </c>
      <c r="AJ63">
        <f t="shared" si="8"/>
        <v>6</v>
      </c>
      <c r="AK63">
        <f t="shared" si="25"/>
        <v>1090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816</v>
      </c>
    </row>
    <row r="64" spans="1:79" ht="17.25" customHeight="1" x14ac:dyDescent="0.3">
      <c r="A64" s="2">
        <v>44538</v>
      </c>
      <c r="B64" t="s">
        <v>148</v>
      </c>
      <c r="C64" t="s">
        <v>149</v>
      </c>
      <c r="D64" t="s">
        <v>27</v>
      </c>
      <c r="F64">
        <v>509</v>
      </c>
      <c r="G64">
        <v>132</v>
      </c>
      <c r="H64">
        <v>0</v>
      </c>
      <c r="I64">
        <v>0</v>
      </c>
      <c r="J64">
        <f t="shared" si="0"/>
        <v>641</v>
      </c>
      <c r="K64">
        <v>0</v>
      </c>
      <c r="L64">
        <f t="shared" si="1"/>
        <v>641</v>
      </c>
      <c r="M64">
        <v>39</v>
      </c>
      <c r="N64">
        <v>1</v>
      </c>
      <c r="O64">
        <f t="shared" si="2"/>
        <v>16.435897435897434</v>
      </c>
      <c r="Q64">
        <v>560</v>
      </c>
      <c r="R64">
        <v>730</v>
      </c>
      <c r="S64">
        <v>0</v>
      </c>
      <c r="T64">
        <v>0</v>
      </c>
      <c r="U64">
        <f t="shared" si="3"/>
        <v>1290</v>
      </c>
      <c r="V64">
        <v>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B64">
        <v>1430</v>
      </c>
      <c r="AC64">
        <v>0</v>
      </c>
      <c r="AD64">
        <v>0</v>
      </c>
      <c r="AE64">
        <v>0</v>
      </c>
      <c r="AF64">
        <f t="shared" si="6"/>
        <v>1430</v>
      </c>
      <c r="AG64">
        <v>0</v>
      </c>
      <c r="AH64">
        <f t="shared" si="7"/>
        <v>1430</v>
      </c>
      <c r="AI64">
        <v>25</v>
      </c>
      <c r="AJ64">
        <f t="shared" si="8"/>
        <v>6</v>
      </c>
      <c r="AK64">
        <f t="shared" si="25"/>
        <v>57.2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W64">
        <v>631</v>
      </c>
      <c r="AX64">
        <v>230</v>
      </c>
      <c r="AY64">
        <v>-100</v>
      </c>
      <c r="AZ64">
        <f t="shared" si="13"/>
        <v>761</v>
      </c>
      <c r="BA64">
        <v>0</v>
      </c>
      <c r="BB64">
        <f t="shared" si="26"/>
        <v>761</v>
      </c>
      <c r="BC64">
        <v>16</v>
      </c>
      <c r="BD64">
        <f t="shared" si="15"/>
        <v>7</v>
      </c>
      <c r="BE64">
        <f t="shared" si="16"/>
        <v>47.5625</v>
      </c>
      <c r="BG64">
        <v>458</v>
      </c>
      <c r="BH64">
        <v>600</v>
      </c>
      <c r="BI64">
        <v>0</v>
      </c>
      <c r="BJ64">
        <f t="shared" si="17"/>
        <v>1058</v>
      </c>
      <c r="BK64">
        <v>0</v>
      </c>
      <c r="BL64">
        <f t="shared" si="18"/>
        <v>1058</v>
      </c>
      <c r="BM64">
        <v>13</v>
      </c>
      <c r="BN64">
        <f t="shared" si="19"/>
        <v>5</v>
      </c>
      <c r="BO64">
        <f t="shared" si="20"/>
        <v>81.384615384615387</v>
      </c>
      <c r="BQ64">
        <v>812</v>
      </c>
      <c r="BR64">
        <v>1050</v>
      </c>
      <c r="BS64">
        <v>0</v>
      </c>
      <c r="BT64">
        <f t="shared" si="21"/>
        <v>1862</v>
      </c>
      <c r="BU64">
        <v>0</v>
      </c>
      <c r="BV64">
        <f t="shared" si="22"/>
        <v>1862</v>
      </c>
      <c r="BW64">
        <v>12</v>
      </c>
      <c r="BX64">
        <f t="shared" si="23"/>
        <v>5</v>
      </c>
      <c r="BY64">
        <f t="shared" si="24"/>
        <v>155.16666666666666</v>
      </c>
      <c r="CA64">
        <v>1078</v>
      </c>
    </row>
    <row r="65" spans="1:79" ht="17.25" customHeight="1" x14ac:dyDescent="0.3">
      <c r="A65" s="2">
        <v>44538</v>
      </c>
      <c r="B65" t="s">
        <v>150</v>
      </c>
      <c r="C65" t="s">
        <v>151</v>
      </c>
      <c r="D65" t="s">
        <v>27</v>
      </c>
      <c r="F65">
        <v>70</v>
      </c>
      <c r="G65">
        <v>0</v>
      </c>
      <c r="H65">
        <v>0</v>
      </c>
      <c r="I65">
        <v>0</v>
      </c>
      <c r="J65">
        <f t="shared" si="0"/>
        <v>70</v>
      </c>
      <c r="K65">
        <v>0</v>
      </c>
      <c r="L65">
        <f t="shared" si="1"/>
        <v>70</v>
      </c>
      <c r="M65">
        <v>7</v>
      </c>
      <c r="N65">
        <v>1</v>
      </c>
      <c r="O65">
        <f t="shared" si="2"/>
        <v>10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702</v>
      </c>
      <c r="AC65">
        <v>0</v>
      </c>
      <c r="AD65">
        <v>0</v>
      </c>
      <c r="AE65">
        <v>0</v>
      </c>
      <c r="AF65">
        <f t="shared" si="6"/>
        <v>702</v>
      </c>
      <c r="AG65">
        <v>0</v>
      </c>
      <c r="AH65">
        <f t="shared" si="7"/>
        <v>702</v>
      </c>
      <c r="AI65">
        <v>16</v>
      </c>
      <c r="AJ65">
        <f t="shared" si="8"/>
        <v>6</v>
      </c>
      <c r="AK65">
        <f t="shared" si="25"/>
        <v>43.875</v>
      </c>
      <c r="AM65">
        <v>862</v>
      </c>
      <c r="AN65">
        <v>0</v>
      </c>
      <c r="AO65">
        <v>-3</v>
      </c>
      <c r="AP65">
        <f t="shared" si="9"/>
        <v>859</v>
      </c>
      <c r="AQ65">
        <v>0</v>
      </c>
      <c r="AR65">
        <f t="shared" si="10"/>
        <v>859</v>
      </c>
      <c r="AS65">
        <v>13</v>
      </c>
      <c r="AT65">
        <f t="shared" si="11"/>
        <v>6</v>
      </c>
      <c r="AU65">
        <f t="shared" si="12"/>
        <v>66.07692307692308</v>
      </c>
      <c r="AW65">
        <v>315</v>
      </c>
      <c r="AX65">
        <v>0</v>
      </c>
      <c r="AY65">
        <v>-2</v>
      </c>
      <c r="AZ65">
        <f t="shared" si="13"/>
        <v>313</v>
      </c>
      <c r="BA65">
        <v>0</v>
      </c>
      <c r="BB65">
        <f t="shared" si="26"/>
        <v>313</v>
      </c>
      <c r="BC65">
        <v>11</v>
      </c>
      <c r="BD65">
        <f t="shared" si="15"/>
        <v>7</v>
      </c>
      <c r="BE65">
        <f t="shared" si="16"/>
        <v>28.454545454545453</v>
      </c>
      <c r="BG65">
        <v>267</v>
      </c>
      <c r="BH65">
        <v>0</v>
      </c>
      <c r="BI65">
        <v>0</v>
      </c>
      <c r="BJ65">
        <f t="shared" si="17"/>
        <v>267</v>
      </c>
      <c r="BK65">
        <v>0</v>
      </c>
      <c r="BL65">
        <f t="shared" si="18"/>
        <v>267</v>
      </c>
      <c r="BM65">
        <v>7</v>
      </c>
      <c r="BN65">
        <f t="shared" si="19"/>
        <v>5</v>
      </c>
      <c r="BO65">
        <f t="shared" si="20"/>
        <v>38.142857142857146</v>
      </c>
      <c r="BQ65">
        <v>895</v>
      </c>
      <c r="BR65">
        <v>0</v>
      </c>
      <c r="BS65">
        <v>0</v>
      </c>
      <c r="BT65">
        <f t="shared" si="21"/>
        <v>895</v>
      </c>
      <c r="BU65">
        <v>200</v>
      </c>
      <c r="BV65">
        <f t="shared" si="22"/>
        <v>1095</v>
      </c>
      <c r="BW65">
        <v>5</v>
      </c>
      <c r="BX65">
        <f t="shared" si="23"/>
        <v>5</v>
      </c>
      <c r="BY65">
        <f t="shared" si="24"/>
        <v>219</v>
      </c>
      <c r="CA65">
        <v>1600</v>
      </c>
    </row>
    <row r="66" spans="1:79" ht="17.25" customHeight="1" x14ac:dyDescent="0.3">
      <c r="A66" s="2">
        <v>44538</v>
      </c>
      <c r="B66" t="s">
        <v>152</v>
      </c>
      <c r="C66" t="s">
        <v>153</v>
      </c>
      <c r="D66" t="s">
        <v>27</v>
      </c>
      <c r="F66">
        <v>153</v>
      </c>
      <c r="G66">
        <v>0</v>
      </c>
      <c r="H66">
        <v>0</v>
      </c>
      <c r="I66">
        <v>-25</v>
      </c>
      <c r="J66">
        <f t="shared" ref="J66:J86" si="27">SUM(F66:I66)</f>
        <v>128</v>
      </c>
      <c r="K66">
        <v>0</v>
      </c>
      <c r="L66">
        <f t="shared" ref="L66:L86" si="28">SUM(J66:K66)</f>
        <v>128</v>
      </c>
      <c r="M66">
        <v>46</v>
      </c>
      <c r="N66">
        <v>1</v>
      </c>
      <c r="O66">
        <f t="shared" ref="O66:O86" si="29">IFERROR(L66/M66,0)</f>
        <v>2.7826086956521738</v>
      </c>
      <c r="Q66">
        <v>327</v>
      </c>
      <c r="R66">
        <v>0</v>
      </c>
      <c r="S66">
        <v>0</v>
      </c>
      <c r="T66">
        <v>-24</v>
      </c>
      <c r="U66">
        <f t="shared" ref="U66:U86" si="30">SUM(Q66:T66)</f>
        <v>303</v>
      </c>
      <c r="V66">
        <v>0</v>
      </c>
      <c r="W66">
        <f t="shared" ref="W66:W86" si="31">SUM(U66:V66)</f>
        <v>303</v>
      </c>
      <c r="X66">
        <v>8</v>
      </c>
      <c r="Y66">
        <v>2</v>
      </c>
      <c r="Z66">
        <f t="shared" ref="Z66:Z86" si="32">IFERROR(W66/X66,0)</f>
        <v>37.875</v>
      </c>
      <c r="AB66">
        <v>4508</v>
      </c>
      <c r="AC66">
        <v>0</v>
      </c>
      <c r="AD66">
        <v>0</v>
      </c>
      <c r="AE66">
        <v>-213</v>
      </c>
      <c r="AF66">
        <f t="shared" ref="AF66:AF86" si="33">SUM(AB66:AE66)</f>
        <v>4295</v>
      </c>
      <c r="AG66">
        <f>1262-590</f>
        <v>672</v>
      </c>
      <c r="AH66">
        <f t="shared" ref="AH66:AH86" si="34">SUM(AF66:AG66)</f>
        <v>4967</v>
      </c>
      <c r="AI66">
        <v>223</v>
      </c>
      <c r="AJ66">
        <f t="shared" ref="AJ66:AJ86" si="35">4+2</f>
        <v>6</v>
      </c>
      <c r="AK66">
        <f t="shared" si="25"/>
        <v>22.27354260089686</v>
      </c>
      <c r="AM66">
        <v>2255</v>
      </c>
      <c r="AN66">
        <v>300</v>
      </c>
      <c r="AO66">
        <v>-69</v>
      </c>
      <c r="AP66">
        <f t="shared" ref="AP66:AP86" si="36">SUM(AM66:AO66)</f>
        <v>2486</v>
      </c>
      <c r="AQ66">
        <v>0</v>
      </c>
      <c r="AR66">
        <f t="shared" ref="AR66:AR86" si="37">SUM(AP66:AQ66)</f>
        <v>2486</v>
      </c>
      <c r="AS66">
        <v>85</v>
      </c>
      <c r="AT66">
        <f t="shared" ref="AT66:AT86" si="38">4+2</f>
        <v>6</v>
      </c>
      <c r="AU66">
        <f t="shared" ref="AU66:AU84" si="39">IFERROR(AR66/AS66,0)</f>
        <v>29.247058823529411</v>
      </c>
      <c r="AW66">
        <v>1971</v>
      </c>
      <c r="AX66">
        <v>0</v>
      </c>
      <c r="AY66">
        <v>-34</v>
      </c>
      <c r="AZ66">
        <f t="shared" ref="AZ66:AZ86" si="40">SUM(AW66:AY66)</f>
        <v>1937</v>
      </c>
      <c r="BA66">
        <v>0</v>
      </c>
      <c r="BB66">
        <f t="shared" ref="BB66:BB86" si="41">SUM(AZ66:BA66)</f>
        <v>1937</v>
      </c>
      <c r="BC66">
        <v>93</v>
      </c>
      <c r="BD66">
        <f t="shared" ref="BD66:BD86" si="42">5+2</f>
        <v>7</v>
      </c>
      <c r="BE66">
        <f t="shared" ref="BE66:BE86" si="43">IFERROR(BB66/BC66,0)</f>
        <v>20.827956989247312</v>
      </c>
      <c r="BG66">
        <v>1030</v>
      </c>
      <c r="BH66">
        <v>0</v>
      </c>
      <c r="BI66">
        <v>-20</v>
      </c>
      <c r="BJ66">
        <f t="shared" ref="BJ66:BJ86" si="44">SUM(BG66:BI66)</f>
        <v>1010</v>
      </c>
      <c r="BK66">
        <v>0</v>
      </c>
      <c r="BL66">
        <f t="shared" ref="BL66:BL86" si="45">SUM(BJ66:BK66)</f>
        <v>1010</v>
      </c>
      <c r="BM66">
        <v>29</v>
      </c>
      <c r="BN66">
        <f t="shared" ref="BN66:BN86" si="46">3+2</f>
        <v>5</v>
      </c>
      <c r="BO66">
        <f t="shared" ref="BO66:BO86" si="47">IFERROR(BL66/BM66,0)</f>
        <v>34.827586206896555</v>
      </c>
      <c r="BQ66">
        <v>1473</v>
      </c>
      <c r="BR66">
        <v>0</v>
      </c>
      <c r="BS66">
        <v>-42</v>
      </c>
      <c r="BT66">
        <f t="shared" ref="BT66:BT86" si="48">SUM(BQ66:BS66)</f>
        <v>1431</v>
      </c>
      <c r="BU66">
        <v>0</v>
      </c>
      <c r="BV66">
        <f t="shared" ref="BV66:BV86" si="49">SUM(BT66:BU66)</f>
        <v>1431</v>
      </c>
      <c r="BW66">
        <v>19</v>
      </c>
      <c r="BX66">
        <f t="shared" ref="BX66:BX86" si="50">3+2</f>
        <v>5</v>
      </c>
      <c r="BY66">
        <f t="shared" ref="BY66:BY86" si="51">IFERROR(BV66/BW66,0)</f>
        <v>75.315789473684205</v>
      </c>
      <c r="CA66">
        <v>0</v>
      </c>
    </row>
    <row r="67" spans="1:79" ht="17.25" customHeight="1" x14ac:dyDescent="0.3">
      <c r="A67" s="2">
        <v>44538</v>
      </c>
      <c r="B67" t="s">
        <v>154</v>
      </c>
      <c r="C67" t="s">
        <v>155</v>
      </c>
      <c r="D67" t="s">
        <v>27</v>
      </c>
      <c r="F67">
        <v>329</v>
      </c>
      <c r="G67">
        <v>2</v>
      </c>
      <c r="H67">
        <v>0</v>
      </c>
      <c r="I67">
        <v>-12</v>
      </c>
      <c r="J67">
        <f t="shared" si="27"/>
        <v>319</v>
      </c>
      <c r="K67">
        <v>0</v>
      </c>
      <c r="L67">
        <f t="shared" si="28"/>
        <v>319</v>
      </c>
      <c r="M67">
        <v>33</v>
      </c>
      <c r="N67">
        <v>1</v>
      </c>
      <c r="O67">
        <f t="shared" si="29"/>
        <v>9.6666666666666661</v>
      </c>
      <c r="Q67">
        <v>228</v>
      </c>
      <c r="R67">
        <v>0</v>
      </c>
      <c r="S67">
        <v>0</v>
      </c>
      <c r="T67">
        <v>-24</v>
      </c>
      <c r="U67">
        <f t="shared" si="30"/>
        <v>204</v>
      </c>
      <c r="V67">
        <v>0</v>
      </c>
      <c r="W67">
        <f t="shared" si="31"/>
        <v>204</v>
      </c>
      <c r="X67">
        <v>5</v>
      </c>
      <c r="Y67">
        <v>2</v>
      </c>
      <c r="Z67">
        <f t="shared" si="32"/>
        <v>40.799999999999997</v>
      </c>
      <c r="AB67">
        <v>5121</v>
      </c>
      <c r="AC67">
        <v>0</v>
      </c>
      <c r="AD67">
        <v>0</v>
      </c>
      <c r="AE67">
        <v>-181</v>
      </c>
      <c r="AF67">
        <f t="shared" si="33"/>
        <v>4940</v>
      </c>
      <c r="AG67">
        <f>1408-448</f>
        <v>960</v>
      </c>
      <c r="AH67">
        <f t="shared" si="34"/>
        <v>5900</v>
      </c>
      <c r="AI67">
        <v>196</v>
      </c>
      <c r="AJ67">
        <f t="shared" si="35"/>
        <v>6</v>
      </c>
      <c r="AK67">
        <f t="shared" ref="AK67:AK86" si="52">IFERROR(AH67/AI67,0)</f>
        <v>30.102040816326532</v>
      </c>
      <c r="AM67">
        <v>2971</v>
      </c>
      <c r="AN67">
        <v>300</v>
      </c>
      <c r="AO67">
        <v>-56</v>
      </c>
      <c r="AP67">
        <f t="shared" si="36"/>
        <v>3215</v>
      </c>
      <c r="AQ67">
        <v>0</v>
      </c>
      <c r="AR67">
        <f t="shared" si="37"/>
        <v>3215</v>
      </c>
      <c r="AS67">
        <v>74</v>
      </c>
      <c r="AT67">
        <f t="shared" si="38"/>
        <v>6</v>
      </c>
      <c r="AU67">
        <f t="shared" si="39"/>
        <v>43.445945945945944</v>
      </c>
      <c r="AW67">
        <v>2196</v>
      </c>
      <c r="AX67">
        <v>0</v>
      </c>
      <c r="AY67">
        <v>-34</v>
      </c>
      <c r="AZ67">
        <f t="shared" si="40"/>
        <v>2162</v>
      </c>
      <c r="BA67">
        <v>0</v>
      </c>
      <c r="BB67">
        <f t="shared" si="41"/>
        <v>2162</v>
      </c>
      <c r="BC67">
        <v>79</v>
      </c>
      <c r="BD67">
        <f t="shared" si="42"/>
        <v>7</v>
      </c>
      <c r="BE67">
        <f t="shared" si="43"/>
        <v>27.367088607594937</v>
      </c>
      <c r="BG67">
        <v>732</v>
      </c>
      <c r="BH67">
        <v>0</v>
      </c>
      <c r="BI67">
        <v>-7</v>
      </c>
      <c r="BJ67">
        <f t="shared" si="44"/>
        <v>725</v>
      </c>
      <c r="BK67">
        <v>0</v>
      </c>
      <c r="BL67">
        <f t="shared" si="45"/>
        <v>725</v>
      </c>
      <c r="BM67">
        <v>25</v>
      </c>
      <c r="BN67">
        <f t="shared" si="46"/>
        <v>5</v>
      </c>
      <c r="BO67">
        <f t="shared" si="47"/>
        <v>29</v>
      </c>
      <c r="BQ67">
        <v>1209</v>
      </c>
      <c r="BR67">
        <v>0</v>
      </c>
      <c r="BS67">
        <v>0</v>
      </c>
      <c r="BT67">
        <f t="shared" si="48"/>
        <v>1209</v>
      </c>
      <c r="BU67">
        <v>192</v>
      </c>
      <c r="BV67">
        <f t="shared" si="49"/>
        <v>1401</v>
      </c>
      <c r="BW67">
        <v>14</v>
      </c>
      <c r="BX67">
        <f t="shared" si="50"/>
        <v>5</v>
      </c>
      <c r="BY67">
        <f t="shared" si="51"/>
        <v>100.07142857142857</v>
      </c>
      <c r="CA67">
        <v>-1264</v>
      </c>
    </row>
    <row r="68" spans="1:79" ht="17.25" customHeight="1" x14ac:dyDescent="0.3">
      <c r="A68" s="2">
        <v>44538</v>
      </c>
      <c r="B68" t="s">
        <v>156</v>
      </c>
      <c r="C68" t="s">
        <v>157</v>
      </c>
      <c r="D68" t="s">
        <v>27</v>
      </c>
      <c r="F68">
        <v>392</v>
      </c>
      <c r="G68">
        <v>0</v>
      </c>
      <c r="H68">
        <v>0</v>
      </c>
      <c r="I68">
        <v>-17</v>
      </c>
      <c r="J68">
        <f t="shared" si="27"/>
        <v>375</v>
      </c>
      <c r="K68">
        <v>0</v>
      </c>
      <c r="L68">
        <f t="shared" si="28"/>
        <v>375</v>
      </c>
      <c r="M68">
        <v>28</v>
      </c>
      <c r="N68">
        <v>1</v>
      </c>
      <c r="O68">
        <f t="shared" si="29"/>
        <v>13.392857142857142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1403</v>
      </c>
      <c r="AC68">
        <v>0</v>
      </c>
      <c r="AD68">
        <v>0</v>
      </c>
      <c r="AE68">
        <v>-90</v>
      </c>
      <c r="AF68">
        <f t="shared" si="33"/>
        <v>1313</v>
      </c>
      <c r="AG68">
        <f>800+800</f>
        <v>1600</v>
      </c>
      <c r="AH68">
        <f t="shared" si="34"/>
        <v>2913</v>
      </c>
      <c r="AI68">
        <v>67</v>
      </c>
      <c r="AJ68">
        <f t="shared" si="35"/>
        <v>6</v>
      </c>
      <c r="AK68">
        <f t="shared" si="52"/>
        <v>43.477611940298509</v>
      </c>
      <c r="AM68">
        <v>719</v>
      </c>
      <c r="AN68">
        <v>0</v>
      </c>
      <c r="AO68">
        <v>0</v>
      </c>
      <c r="AP68">
        <f t="shared" si="36"/>
        <v>719</v>
      </c>
      <c r="AQ68">
        <v>400</v>
      </c>
      <c r="AR68">
        <f t="shared" si="37"/>
        <v>1119</v>
      </c>
      <c r="AS68">
        <v>23</v>
      </c>
      <c r="AT68">
        <f t="shared" si="38"/>
        <v>6</v>
      </c>
      <c r="AU68">
        <f t="shared" si="39"/>
        <v>48.652173913043477</v>
      </c>
      <c r="AW68">
        <v>1865</v>
      </c>
      <c r="AX68">
        <v>0</v>
      </c>
      <c r="AY68">
        <v>0</v>
      </c>
      <c r="AZ68">
        <f t="shared" si="40"/>
        <v>1865</v>
      </c>
      <c r="BA68">
        <v>0</v>
      </c>
      <c r="BB68">
        <f t="shared" si="41"/>
        <v>1865</v>
      </c>
      <c r="BC68">
        <v>35</v>
      </c>
      <c r="BD68">
        <f t="shared" si="42"/>
        <v>7</v>
      </c>
      <c r="BE68">
        <f t="shared" si="43"/>
        <v>53.285714285714285</v>
      </c>
      <c r="BG68">
        <v>923</v>
      </c>
      <c r="BH68">
        <v>0</v>
      </c>
      <c r="BI68">
        <v>0</v>
      </c>
      <c r="BJ68">
        <f t="shared" si="44"/>
        <v>923</v>
      </c>
      <c r="BK68">
        <v>0</v>
      </c>
      <c r="BL68">
        <f t="shared" si="45"/>
        <v>923</v>
      </c>
      <c r="BM68">
        <v>9</v>
      </c>
      <c r="BN68">
        <f t="shared" si="46"/>
        <v>5</v>
      </c>
      <c r="BO68">
        <f t="shared" si="47"/>
        <v>102.55555555555556</v>
      </c>
      <c r="BQ68">
        <v>1724</v>
      </c>
      <c r="BR68">
        <v>0</v>
      </c>
      <c r="BS68">
        <v>0</v>
      </c>
      <c r="BT68">
        <f t="shared" si="48"/>
        <v>1724</v>
      </c>
      <c r="BU68">
        <v>1200</v>
      </c>
      <c r="BV68">
        <f t="shared" si="49"/>
        <v>2924</v>
      </c>
      <c r="BW68">
        <v>22</v>
      </c>
      <c r="BX68">
        <f t="shared" si="50"/>
        <v>5</v>
      </c>
      <c r="BY68">
        <f t="shared" si="51"/>
        <v>132.90909090909091</v>
      </c>
      <c r="CA68">
        <v>2880</v>
      </c>
    </row>
    <row r="69" spans="1:79" ht="17.25" customHeight="1" x14ac:dyDescent="0.3">
      <c r="A69" s="2">
        <v>44538</v>
      </c>
      <c r="B69" t="s">
        <v>158</v>
      </c>
      <c r="C69" t="s">
        <v>159</v>
      </c>
      <c r="D69" t="s">
        <v>27</v>
      </c>
      <c r="F69">
        <v>24</v>
      </c>
      <c r="G69">
        <v>0</v>
      </c>
      <c r="H69">
        <v>0</v>
      </c>
      <c r="I69">
        <v>0</v>
      </c>
      <c r="J69">
        <f t="shared" si="27"/>
        <v>24</v>
      </c>
      <c r="K69">
        <v>0</v>
      </c>
      <c r="L69">
        <f t="shared" si="28"/>
        <v>24</v>
      </c>
      <c r="M69">
        <v>2</v>
      </c>
      <c r="N69">
        <v>1</v>
      </c>
      <c r="O69">
        <f t="shared" si="29"/>
        <v>12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1836</v>
      </c>
      <c r="AC69">
        <v>0</v>
      </c>
      <c r="AD69">
        <v>0</v>
      </c>
      <c r="AE69">
        <v>-2</v>
      </c>
      <c r="AF69">
        <f t="shared" si="33"/>
        <v>1834</v>
      </c>
      <c r="AG69">
        <v>0</v>
      </c>
      <c r="AH69">
        <f t="shared" si="34"/>
        <v>1834</v>
      </c>
      <c r="AI69">
        <v>4</v>
      </c>
      <c r="AJ69">
        <f t="shared" si="35"/>
        <v>6</v>
      </c>
      <c r="AK69">
        <f t="shared" si="52"/>
        <v>458.5</v>
      </c>
      <c r="AM69">
        <v>605</v>
      </c>
      <c r="AN69">
        <v>1267</v>
      </c>
      <c r="AO69">
        <v>-1</v>
      </c>
      <c r="AP69">
        <f t="shared" si="36"/>
        <v>1871</v>
      </c>
      <c r="AQ69">
        <v>0</v>
      </c>
      <c r="AR69">
        <f t="shared" si="37"/>
        <v>1871</v>
      </c>
      <c r="AS69">
        <v>1</v>
      </c>
      <c r="AT69">
        <f t="shared" si="38"/>
        <v>6</v>
      </c>
      <c r="AU69">
        <f t="shared" si="39"/>
        <v>1871</v>
      </c>
      <c r="AW69">
        <v>94</v>
      </c>
      <c r="AX69">
        <v>152</v>
      </c>
      <c r="AY69">
        <v>-1</v>
      </c>
      <c r="AZ69">
        <f t="shared" si="40"/>
        <v>245</v>
      </c>
      <c r="BA69">
        <v>0</v>
      </c>
      <c r="BB69">
        <f t="shared" si="41"/>
        <v>245</v>
      </c>
      <c r="BC69">
        <v>3</v>
      </c>
      <c r="BD69">
        <f t="shared" si="42"/>
        <v>7</v>
      </c>
      <c r="BE69">
        <f t="shared" si="43"/>
        <v>81.666666666666671</v>
      </c>
      <c r="BG69">
        <v>24</v>
      </c>
      <c r="BH69">
        <v>40</v>
      </c>
      <c r="BI69">
        <v>0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Q69">
        <v>35</v>
      </c>
      <c r="BR69">
        <v>200</v>
      </c>
      <c r="BS69">
        <v>0</v>
      </c>
      <c r="BT69">
        <f t="shared" si="48"/>
        <v>235</v>
      </c>
      <c r="BU69">
        <v>0</v>
      </c>
      <c r="BV69">
        <f t="shared" si="49"/>
        <v>235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44538</v>
      </c>
      <c r="B70" t="s">
        <v>160</v>
      </c>
      <c r="C70" t="s">
        <v>161</v>
      </c>
      <c r="D70" t="s">
        <v>27</v>
      </c>
      <c r="F70">
        <v>8</v>
      </c>
      <c r="G70">
        <v>0</v>
      </c>
      <c r="H70">
        <v>0</v>
      </c>
      <c r="I70">
        <v>0</v>
      </c>
      <c r="J70">
        <f t="shared" si="27"/>
        <v>8</v>
      </c>
      <c r="K70">
        <v>0</v>
      </c>
      <c r="L70">
        <f t="shared" si="28"/>
        <v>8</v>
      </c>
      <c r="M70">
        <v>10</v>
      </c>
      <c r="N70">
        <v>1</v>
      </c>
      <c r="O70">
        <f t="shared" si="29"/>
        <v>0.8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68</v>
      </c>
      <c r="AN70">
        <v>0</v>
      </c>
      <c r="AO70">
        <v>0</v>
      </c>
      <c r="AP70">
        <f t="shared" si="36"/>
        <v>68</v>
      </c>
      <c r="AQ70">
        <v>0</v>
      </c>
      <c r="AR70">
        <f t="shared" si="37"/>
        <v>68</v>
      </c>
      <c r="AS70">
        <v>4</v>
      </c>
      <c r="AT70">
        <f t="shared" si="38"/>
        <v>6</v>
      </c>
      <c r="AU70">
        <f t="shared" si="39"/>
        <v>17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44538</v>
      </c>
      <c r="B71" t="s">
        <v>162</v>
      </c>
      <c r="C71" t="s">
        <v>163</v>
      </c>
      <c r="D71" t="s">
        <v>27</v>
      </c>
      <c r="F71">
        <v>310</v>
      </c>
      <c r="G71">
        <v>0</v>
      </c>
      <c r="H71">
        <v>0</v>
      </c>
      <c r="I71">
        <v>-5</v>
      </c>
      <c r="J71">
        <f t="shared" si="27"/>
        <v>305</v>
      </c>
      <c r="K71">
        <v>0</v>
      </c>
      <c r="L71">
        <f t="shared" si="28"/>
        <v>305</v>
      </c>
      <c r="M71">
        <v>3</v>
      </c>
      <c r="N71">
        <v>1</v>
      </c>
      <c r="O71">
        <f t="shared" si="29"/>
        <v>101.66666666666667</v>
      </c>
      <c r="Q71">
        <v>55</v>
      </c>
      <c r="R71">
        <v>0</v>
      </c>
      <c r="S71">
        <v>0</v>
      </c>
      <c r="T71">
        <v>-5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1027</v>
      </c>
      <c r="AC71">
        <v>0</v>
      </c>
      <c r="AD71">
        <v>0</v>
      </c>
      <c r="AE71">
        <v>-320</v>
      </c>
      <c r="AF71">
        <f t="shared" si="33"/>
        <v>707</v>
      </c>
      <c r="AG71">
        <v>0</v>
      </c>
      <c r="AH71">
        <f t="shared" si="34"/>
        <v>707</v>
      </c>
      <c r="AI71">
        <v>13</v>
      </c>
      <c r="AJ71">
        <f t="shared" si="35"/>
        <v>6</v>
      </c>
      <c r="AK71">
        <f t="shared" si="52"/>
        <v>54.384615384615387</v>
      </c>
      <c r="AM71">
        <v>219</v>
      </c>
      <c r="AN71">
        <v>0</v>
      </c>
      <c r="AO71">
        <v>-1</v>
      </c>
      <c r="AP71">
        <f t="shared" si="36"/>
        <v>218</v>
      </c>
      <c r="AQ71">
        <v>0</v>
      </c>
      <c r="AR71">
        <f t="shared" si="37"/>
        <v>218</v>
      </c>
      <c r="AS71">
        <v>2</v>
      </c>
      <c r="AT71">
        <f t="shared" si="38"/>
        <v>6</v>
      </c>
      <c r="AU71">
        <f t="shared" si="39"/>
        <v>109</v>
      </c>
      <c r="AW71">
        <v>143</v>
      </c>
      <c r="AX71">
        <v>0</v>
      </c>
      <c r="AY71">
        <v>0</v>
      </c>
      <c r="AZ71">
        <f t="shared" si="40"/>
        <v>143</v>
      </c>
      <c r="BA71">
        <v>0</v>
      </c>
      <c r="BB71">
        <f t="shared" si="41"/>
        <v>143</v>
      </c>
      <c r="BC71">
        <v>2</v>
      </c>
      <c r="BD71">
        <f t="shared" si="42"/>
        <v>7</v>
      </c>
      <c r="BE71">
        <f t="shared" si="43"/>
        <v>71.5</v>
      </c>
      <c r="BG71">
        <v>0</v>
      </c>
      <c r="BH71">
        <v>0</v>
      </c>
      <c r="BI71">
        <v>0</v>
      </c>
      <c r="BJ71">
        <f t="shared" si="44"/>
        <v>0</v>
      </c>
      <c r="BK71">
        <v>180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Q71">
        <v>840</v>
      </c>
      <c r="BR71">
        <v>0</v>
      </c>
      <c r="BS71">
        <v>0</v>
      </c>
      <c r="BT71">
        <f t="shared" si="48"/>
        <v>840</v>
      </c>
      <c r="BU71">
        <v>0</v>
      </c>
      <c r="BV71">
        <f t="shared" si="49"/>
        <v>840</v>
      </c>
      <c r="BW71">
        <v>3</v>
      </c>
      <c r="BX71">
        <f t="shared" si="50"/>
        <v>5</v>
      </c>
      <c r="BY71">
        <f t="shared" si="51"/>
        <v>280</v>
      </c>
      <c r="CA71">
        <v>116</v>
      </c>
    </row>
    <row r="72" spans="1:79" ht="17.25" customHeight="1" x14ac:dyDescent="0.3">
      <c r="A72" s="2">
        <v>44538</v>
      </c>
      <c r="B72" t="s">
        <v>164</v>
      </c>
      <c r="C72" t="s">
        <v>165</v>
      </c>
      <c r="D72" t="s">
        <v>27</v>
      </c>
      <c r="F72">
        <v>46</v>
      </c>
      <c r="G72">
        <v>0</v>
      </c>
      <c r="H72">
        <v>0</v>
      </c>
      <c r="I72">
        <v>-7</v>
      </c>
      <c r="J72">
        <f t="shared" si="27"/>
        <v>39</v>
      </c>
      <c r="K72">
        <v>0</v>
      </c>
      <c r="L72">
        <f t="shared" si="28"/>
        <v>39</v>
      </c>
      <c r="M72">
        <v>7</v>
      </c>
      <c r="N72">
        <v>1</v>
      </c>
      <c r="O72">
        <f t="shared" si="29"/>
        <v>5.5714285714285712</v>
      </c>
      <c r="Q72">
        <v>56</v>
      </c>
      <c r="R72">
        <v>0</v>
      </c>
      <c r="S72">
        <v>0</v>
      </c>
      <c r="T72">
        <v>0</v>
      </c>
      <c r="U72">
        <f t="shared" si="30"/>
        <v>56</v>
      </c>
      <c r="V72">
        <v>0</v>
      </c>
      <c r="W72">
        <f t="shared" si="31"/>
        <v>56</v>
      </c>
      <c r="X72">
        <v>2</v>
      </c>
      <c r="Y72">
        <v>2</v>
      </c>
      <c r="Z72">
        <f t="shared" si="32"/>
        <v>28</v>
      </c>
      <c r="AB72">
        <v>357</v>
      </c>
      <c r="AC72">
        <v>0</v>
      </c>
      <c r="AD72">
        <v>0</v>
      </c>
      <c r="AE72">
        <v>100</v>
      </c>
      <c r="AF72">
        <f t="shared" si="33"/>
        <v>457</v>
      </c>
      <c r="AG72">
        <v>0</v>
      </c>
      <c r="AH72">
        <f t="shared" si="34"/>
        <v>457</v>
      </c>
      <c r="AI72">
        <v>3</v>
      </c>
      <c r="AJ72">
        <f t="shared" si="35"/>
        <v>6</v>
      </c>
      <c r="AK72">
        <f t="shared" si="52"/>
        <v>152.33333333333334</v>
      </c>
      <c r="AM72">
        <v>300</v>
      </c>
      <c r="AN72">
        <v>0</v>
      </c>
      <c r="AO72">
        <v>-1</v>
      </c>
      <c r="AP72">
        <f t="shared" si="36"/>
        <v>299</v>
      </c>
      <c r="AQ72">
        <v>0</v>
      </c>
      <c r="AR72">
        <f t="shared" si="37"/>
        <v>299</v>
      </c>
      <c r="AS72">
        <v>1</v>
      </c>
      <c r="AT72">
        <f t="shared" si="38"/>
        <v>6</v>
      </c>
      <c r="AU72">
        <f t="shared" si="39"/>
        <v>299</v>
      </c>
      <c r="AW72">
        <v>102</v>
      </c>
      <c r="AX72">
        <v>0</v>
      </c>
      <c r="AY72">
        <v>0</v>
      </c>
      <c r="AZ72">
        <f t="shared" si="40"/>
        <v>102</v>
      </c>
      <c r="BA72">
        <v>0</v>
      </c>
      <c r="BB72">
        <f t="shared" si="41"/>
        <v>102</v>
      </c>
      <c r="BC72">
        <v>1</v>
      </c>
      <c r="BD72">
        <f t="shared" si="42"/>
        <v>7</v>
      </c>
      <c r="BE72">
        <f t="shared" si="43"/>
        <v>102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320</v>
      </c>
      <c r="BR72">
        <v>0</v>
      </c>
      <c r="BS72">
        <v>0</v>
      </c>
      <c r="BT72">
        <f t="shared" si="48"/>
        <v>320</v>
      </c>
      <c r="BU72">
        <v>0</v>
      </c>
      <c r="BV72">
        <f t="shared" si="49"/>
        <v>320</v>
      </c>
      <c r="BW72">
        <v>4</v>
      </c>
      <c r="BX72">
        <f t="shared" si="50"/>
        <v>5</v>
      </c>
      <c r="BY72">
        <f t="shared" si="51"/>
        <v>80</v>
      </c>
      <c r="CA72">
        <v>0</v>
      </c>
    </row>
    <row r="73" spans="1:79" ht="17.25" customHeight="1" x14ac:dyDescent="0.3">
      <c r="A73" s="2">
        <v>44538</v>
      </c>
      <c r="B73" t="s">
        <v>166</v>
      </c>
      <c r="C73" t="s">
        <v>167</v>
      </c>
      <c r="D73" t="s">
        <v>27</v>
      </c>
      <c r="F73">
        <v>271</v>
      </c>
      <c r="G73">
        <v>1220</v>
      </c>
      <c r="H73">
        <v>0</v>
      </c>
      <c r="I73">
        <v>-20</v>
      </c>
      <c r="J73">
        <f t="shared" si="27"/>
        <v>1471</v>
      </c>
      <c r="K73">
        <v>0</v>
      </c>
      <c r="L73">
        <f t="shared" si="28"/>
        <v>1471</v>
      </c>
      <c r="M73">
        <v>64</v>
      </c>
      <c r="N73">
        <v>1</v>
      </c>
      <c r="O73">
        <f t="shared" si="29"/>
        <v>22.984375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B73">
        <v>1076</v>
      </c>
      <c r="AC73">
        <v>0</v>
      </c>
      <c r="AD73">
        <v>0</v>
      </c>
      <c r="AE73">
        <v>0</v>
      </c>
      <c r="AF73">
        <f t="shared" si="33"/>
        <v>1076</v>
      </c>
      <c r="AG73">
        <v>300</v>
      </c>
      <c r="AH73">
        <f t="shared" si="34"/>
        <v>1376</v>
      </c>
      <c r="AI73">
        <v>28</v>
      </c>
      <c r="AJ73">
        <f t="shared" si="35"/>
        <v>6</v>
      </c>
      <c r="AK73">
        <f t="shared" si="52"/>
        <v>49.142857142857146</v>
      </c>
      <c r="AM73">
        <v>526</v>
      </c>
      <c r="AN73">
        <v>1100</v>
      </c>
      <c r="AO73">
        <v>0</v>
      </c>
      <c r="AP73">
        <f t="shared" si="36"/>
        <v>1626</v>
      </c>
      <c r="AQ73">
        <v>0</v>
      </c>
      <c r="AR73">
        <f t="shared" si="37"/>
        <v>1626</v>
      </c>
      <c r="AS73">
        <v>30</v>
      </c>
      <c r="AT73">
        <f t="shared" si="38"/>
        <v>6</v>
      </c>
      <c r="AU73">
        <f t="shared" si="39"/>
        <v>54.2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232</v>
      </c>
      <c r="BH73">
        <v>500</v>
      </c>
      <c r="BI73">
        <v>-17</v>
      </c>
      <c r="BJ73">
        <f t="shared" si="44"/>
        <v>715</v>
      </c>
      <c r="BK73">
        <v>0</v>
      </c>
      <c r="BL73">
        <f t="shared" si="45"/>
        <v>715</v>
      </c>
      <c r="BM73">
        <v>6</v>
      </c>
      <c r="BN73">
        <f t="shared" si="46"/>
        <v>5</v>
      </c>
      <c r="BO73">
        <f t="shared" si="47"/>
        <v>119.16666666666667</v>
      </c>
      <c r="BQ73">
        <v>530</v>
      </c>
      <c r="BR73">
        <v>683</v>
      </c>
      <c r="BS73">
        <v>0</v>
      </c>
      <c r="BT73">
        <f t="shared" si="48"/>
        <v>1213</v>
      </c>
      <c r="BU73">
        <v>0</v>
      </c>
      <c r="BV73">
        <f t="shared" si="49"/>
        <v>1213</v>
      </c>
      <c r="BW73">
        <v>10</v>
      </c>
      <c r="BX73">
        <f t="shared" si="50"/>
        <v>5</v>
      </c>
      <c r="BY73">
        <f t="shared" si="51"/>
        <v>121.3</v>
      </c>
      <c r="CA73">
        <v>600</v>
      </c>
    </row>
    <row r="74" spans="1:79" ht="17.25" customHeight="1" x14ac:dyDescent="0.3">
      <c r="A74" s="2">
        <v>44538</v>
      </c>
      <c r="B74" t="s">
        <v>168</v>
      </c>
      <c r="C74" t="s">
        <v>169</v>
      </c>
      <c r="D74" t="s">
        <v>27</v>
      </c>
      <c r="F74">
        <v>422</v>
      </c>
      <c r="G74">
        <v>0</v>
      </c>
      <c r="H74">
        <v>0</v>
      </c>
      <c r="I74">
        <v>0</v>
      </c>
      <c r="J74">
        <f t="shared" si="27"/>
        <v>422</v>
      </c>
      <c r="K74">
        <v>0</v>
      </c>
      <c r="L74">
        <f t="shared" si="28"/>
        <v>422</v>
      </c>
      <c r="M74">
        <v>3</v>
      </c>
      <c r="N74">
        <v>1</v>
      </c>
      <c r="O74">
        <f t="shared" si="29"/>
        <v>140.66666666666666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294</v>
      </c>
      <c r="AN74">
        <v>710</v>
      </c>
      <c r="AO74">
        <v>0</v>
      </c>
      <c r="AP74">
        <f t="shared" si="36"/>
        <v>1004</v>
      </c>
      <c r="AQ74">
        <v>0</v>
      </c>
      <c r="AR74">
        <f t="shared" si="37"/>
        <v>1004</v>
      </c>
      <c r="AS74">
        <v>4</v>
      </c>
      <c r="AT74">
        <f t="shared" si="38"/>
        <v>6</v>
      </c>
      <c r="AU74">
        <f t="shared" si="39"/>
        <v>251</v>
      </c>
      <c r="AW74">
        <v>236</v>
      </c>
      <c r="AX74">
        <v>30</v>
      </c>
      <c r="AY74">
        <v>0</v>
      </c>
      <c r="AZ74">
        <f t="shared" si="40"/>
        <v>266</v>
      </c>
      <c r="BA74">
        <v>0</v>
      </c>
      <c r="BB74">
        <f t="shared" si="41"/>
        <v>266</v>
      </c>
      <c r="BC74">
        <v>1</v>
      </c>
      <c r="BD74">
        <f t="shared" si="42"/>
        <v>7</v>
      </c>
      <c r="BE74">
        <f t="shared" si="43"/>
        <v>266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162</v>
      </c>
      <c r="BR74">
        <v>250</v>
      </c>
      <c r="BS74">
        <v>0</v>
      </c>
      <c r="BT74">
        <f t="shared" si="48"/>
        <v>412</v>
      </c>
      <c r="BU74">
        <v>0</v>
      </c>
      <c r="BV74">
        <f t="shared" si="49"/>
        <v>412</v>
      </c>
      <c r="BW74">
        <v>2</v>
      </c>
      <c r="BX74">
        <f t="shared" si="50"/>
        <v>5</v>
      </c>
      <c r="BY74">
        <f t="shared" si="51"/>
        <v>206</v>
      </c>
      <c r="CA74">
        <v>1500</v>
      </c>
    </row>
    <row r="75" spans="1:79" ht="17.25" customHeight="1" x14ac:dyDescent="0.3">
      <c r="A75" s="2">
        <v>44538</v>
      </c>
      <c r="B75" t="s">
        <v>170</v>
      </c>
      <c r="C75" t="s">
        <v>171</v>
      </c>
      <c r="D75" t="s">
        <v>27</v>
      </c>
      <c r="F75">
        <v>141</v>
      </c>
      <c r="G75">
        <v>0</v>
      </c>
      <c r="H75">
        <v>0</v>
      </c>
      <c r="I75">
        <v>0</v>
      </c>
      <c r="J75">
        <f t="shared" si="27"/>
        <v>141</v>
      </c>
      <c r="K75">
        <v>0</v>
      </c>
      <c r="L75">
        <f t="shared" si="28"/>
        <v>141</v>
      </c>
      <c r="M75">
        <v>2</v>
      </c>
      <c r="N75">
        <v>1</v>
      </c>
      <c r="O75">
        <f t="shared" si="29"/>
        <v>70.5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B75">
        <v>337</v>
      </c>
      <c r="AC75">
        <v>0</v>
      </c>
      <c r="AD75">
        <v>0</v>
      </c>
      <c r="AE75">
        <v>0</v>
      </c>
      <c r="AF75">
        <f t="shared" si="33"/>
        <v>337</v>
      </c>
      <c r="AG75">
        <v>0</v>
      </c>
      <c r="AH75">
        <f t="shared" si="34"/>
        <v>337</v>
      </c>
      <c r="AI75">
        <v>4</v>
      </c>
      <c r="AJ75">
        <f t="shared" si="35"/>
        <v>6</v>
      </c>
      <c r="AK75">
        <f t="shared" si="52"/>
        <v>84.25</v>
      </c>
      <c r="AM75">
        <v>939</v>
      </c>
      <c r="AN75">
        <v>0</v>
      </c>
      <c r="AO75">
        <v>0</v>
      </c>
      <c r="AP75">
        <f t="shared" si="36"/>
        <v>939</v>
      </c>
      <c r="AQ75">
        <v>0</v>
      </c>
      <c r="AR75">
        <f t="shared" si="37"/>
        <v>939</v>
      </c>
      <c r="AS75">
        <v>2</v>
      </c>
      <c r="AT75">
        <f t="shared" si="38"/>
        <v>6</v>
      </c>
      <c r="AU75">
        <f t="shared" si="39"/>
        <v>469.5</v>
      </c>
      <c r="AW75">
        <v>175</v>
      </c>
      <c r="AX75">
        <v>0</v>
      </c>
      <c r="AY75">
        <v>-8</v>
      </c>
      <c r="AZ75">
        <f t="shared" si="40"/>
        <v>167</v>
      </c>
      <c r="BA75">
        <v>0</v>
      </c>
      <c r="BB75">
        <f t="shared" si="41"/>
        <v>167</v>
      </c>
      <c r="BC75">
        <v>3</v>
      </c>
      <c r="BD75">
        <f t="shared" si="42"/>
        <v>7</v>
      </c>
      <c r="BE75">
        <f t="shared" si="43"/>
        <v>55.666666666666664</v>
      </c>
      <c r="BG75">
        <v>424</v>
      </c>
      <c r="BH75">
        <v>0</v>
      </c>
      <c r="BI75">
        <v>0</v>
      </c>
      <c r="BJ75">
        <f t="shared" si="44"/>
        <v>424</v>
      </c>
      <c r="BK75">
        <v>0</v>
      </c>
      <c r="BL75">
        <f t="shared" si="45"/>
        <v>424</v>
      </c>
      <c r="BM75">
        <v>1</v>
      </c>
      <c r="BN75">
        <f t="shared" si="46"/>
        <v>5</v>
      </c>
      <c r="BO75">
        <f t="shared" si="47"/>
        <v>424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ht="17.25" customHeight="1" x14ac:dyDescent="0.3">
      <c r="A76" s="2">
        <v>44538</v>
      </c>
      <c r="B76" t="s">
        <v>172</v>
      </c>
      <c r="C76" t="s">
        <v>173</v>
      </c>
      <c r="D76" t="s">
        <v>27</v>
      </c>
      <c r="F76">
        <v>230</v>
      </c>
      <c r="G76">
        <v>0</v>
      </c>
      <c r="H76">
        <v>0</v>
      </c>
      <c r="I76">
        <v>0</v>
      </c>
      <c r="J76">
        <f t="shared" si="27"/>
        <v>230</v>
      </c>
      <c r="K76">
        <v>0</v>
      </c>
      <c r="L76">
        <f t="shared" si="28"/>
        <v>230</v>
      </c>
      <c r="M76">
        <v>6</v>
      </c>
      <c r="N76">
        <v>1</v>
      </c>
      <c r="O76">
        <f t="shared" si="29"/>
        <v>38.333333333333336</v>
      </c>
      <c r="Q76">
        <v>239</v>
      </c>
      <c r="R76">
        <v>0</v>
      </c>
      <c r="S76">
        <v>0</v>
      </c>
      <c r="T76">
        <v>-3</v>
      </c>
      <c r="U76">
        <f t="shared" si="30"/>
        <v>236</v>
      </c>
      <c r="V76">
        <v>0</v>
      </c>
      <c r="W76">
        <f t="shared" si="31"/>
        <v>236</v>
      </c>
      <c r="X76">
        <v>2</v>
      </c>
      <c r="Y76">
        <v>2</v>
      </c>
      <c r="Z76">
        <f t="shared" si="32"/>
        <v>118</v>
      </c>
      <c r="AB76">
        <v>1533</v>
      </c>
      <c r="AC76">
        <v>0</v>
      </c>
      <c r="AD76">
        <v>0</v>
      </c>
      <c r="AE76">
        <v>0</v>
      </c>
      <c r="AF76">
        <f t="shared" si="33"/>
        <v>1533</v>
      </c>
      <c r="AG76">
        <v>0</v>
      </c>
      <c r="AH76">
        <f t="shared" si="34"/>
        <v>1533</v>
      </c>
      <c r="AI76">
        <v>2</v>
      </c>
      <c r="AJ76">
        <f t="shared" si="35"/>
        <v>6</v>
      </c>
      <c r="AK76">
        <f t="shared" si="52"/>
        <v>766.5</v>
      </c>
      <c r="AM76">
        <v>932</v>
      </c>
      <c r="AN76">
        <v>0</v>
      </c>
      <c r="AO76">
        <v>0</v>
      </c>
      <c r="AP76">
        <f t="shared" si="36"/>
        <v>932</v>
      </c>
      <c r="AQ76">
        <v>0</v>
      </c>
      <c r="AR76">
        <f t="shared" si="37"/>
        <v>932</v>
      </c>
      <c r="AS76">
        <v>10</v>
      </c>
      <c r="AT76">
        <f t="shared" si="38"/>
        <v>6</v>
      </c>
      <c r="AU76">
        <f t="shared" si="39"/>
        <v>93.2</v>
      </c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G76">
        <v>542</v>
      </c>
      <c r="BH76">
        <v>0</v>
      </c>
      <c r="BI76">
        <v>0</v>
      </c>
      <c r="BJ76">
        <f t="shared" si="44"/>
        <v>542</v>
      </c>
      <c r="BK76">
        <v>0</v>
      </c>
      <c r="BL76">
        <f t="shared" si="45"/>
        <v>542</v>
      </c>
      <c r="BM76">
        <v>2</v>
      </c>
      <c r="BN76">
        <f t="shared" si="46"/>
        <v>5</v>
      </c>
      <c r="BO76">
        <f t="shared" si="47"/>
        <v>271</v>
      </c>
      <c r="BQ76">
        <v>1589</v>
      </c>
      <c r="BR76">
        <v>0</v>
      </c>
      <c r="BS76">
        <v>0</v>
      </c>
      <c r="BT76">
        <f t="shared" si="48"/>
        <v>1589</v>
      </c>
      <c r="BU76">
        <v>360</v>
      </c>
      <c r="BV76">
        <f t="shared" si="49"/>
        <v>1949</v>
      </c>
      <c r="BW76">
        <v>10</v>
      </c>
      <c r="BX76">
        <f t="shared" si="50"/>
        <v>5</v>
      </c>
      <c r="BY76">
        <f t="shared" si="51"/>
        <v>194.9</v>
      </c>
      <c r="CA76">
        <v>750</v>
      </c>
    </row>
    <row r="77" spans="1:79" ht="17.25" customHeight="1" x14ac:dyDescent="0.3">
      <c r="A77" s="2">
        <v>44538</v>
      </c>
      <c r="B77" t="s">
        <v>174</v>
      </c>
      <c r="C77" t="s">
        <v>175</v>
      </c>
      <c r="D77" t="s">
        <v>27</v>
      </c>
      <c r="F77">
        <v>261</v>
      </c>
      <c r="G77">
        <v>0</v>
      </c>
      <c r="H77">
        <v>0</v>
      </c>
      <c r="I77">
        <v>-5</v>
      </c>
      <c r="J77">
        <f t="shared" si="27"/>
        <v>256</v>
      </c>
      <c r="K77">
        <v>0</v>
      </c>
      <c r="L77">
        <f t="shared" si="28"/>
        <v>256</v>
      </c>
      <c r="M77">
        <v>2</v>
      </c>
      <c r="N77">
        <v>1</v>
      </c>
      <c r="O77">
        <f t="shared" si="29"/>
        <v>128</v>
      </c>
      <c r="Q77">
        <v>93</v>
      </c>
      <c r="R77">
        <v>0</v>
      </c>
      <c r="S77">
        <v>0</v>
      </c>
      <c r="T77">
        <v>-10</v>
      </c>
      <c r="U77">
        <f t="shared" si="30"/>
        <v>83</v>
      </c>
      <c r="V77">
        <v>0</v>
      </c>
      <c r="W77">
        <f t="shared" si="31"/>
        <v>83</v>
      </c>
      <c r="X77">
        <v>0</v>
      </c>
      <c r="Y77">
        <v>2</v>
      </c>
      <c r="Z77">
        <f t="shared" si="32"/>
        <v>0</v>
      </c>
      <c r="AB77">
        <v>1577</v>
      </c>
      <c r="AC77">
        <v>0</v>
      </c>
      <c r="AD77">
        <v>0</v>
      </c>
      <c r="AE77">
        <v>0</v>
      </c>
      <c r="AF77">
        <f t="shared" si="33"/>
        <v>1577</v>
      </c>
      <c r="AG77">
        <v>0</v>
      </c>
      <c r="AH77">
        <f t="shared" si="34"/>
        <v>1577</v>
      </c>
      <c r="AI77">
        <v>3</v>
      </c>
      <c r="AJ77">
        <f t="shared" si="35"/>
        <v>6</v>
      </c>
      <c r="AK77">
        <f t="shared" si="52"/>
        <v>525.66666666666663</v>
      </c>
      <c r="AM77">
        <v>758</v>
      </c>
      <c r="AN77">
        <v>910</v>
      </c>
      <c r="AO77">
        <v>0</v>
      </c>
      <c r="AP77">
        <f t="shared" si="36"/>
        <v>1668</v>
      </c>
      <c r="AQ77">
        <v>0</v>
      </c>
      <c r="AR77">
        <f t="shared" si="37"/>
        <v>1668</v>
      </c>
      <c r="AS77">
        <v>2</v>
      </c>
      <c r="AT77">
        <f t="shared" si="38"/>
        <v>6</v>
      </c>
      <c r="AU77">
        <f t="shared" si="39"/>
        <v>834</v>
      </c>
      <c r="AW77">
        <v>144</v>
      </c>
      <c r="AX77">
        <v>235</v>
      </c>
      <c r="AY77">
        <v>0</v>
      </c>
      <c r="AZ77">
        <f t="shared" si="40"/>
        <v>379</v>
      </c>
      <c r="BA77">
        <v>0</v>
      </c>
      <c r="BB77">
        <f t="shared" si="41"/>
        <v>379</v>
      </c>
      <c r="BC77">
        <v>1</v>
      </c>
      <c r="BD77">
        <f t="shared" si="42"/>
        <v>7</v>
      </c>
      <c r="BE77">
        <f t="shared" si="43"/>
        <v>379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75</v>
      </c>
      <c r="BR77">
        <v>240</v>
      </c>
      <c r="BS77">
        <v>0</v>
      </c>
      <c r="BT77">
        <f t="shared" si="48"/>
        <v>315</v>
      </c>
      <c r="BU77">
        <v>0</v>
      </c>
      <c r="BV77">
        <f t="shared" si="49"/>
        <v>315</v>
      </c>
      <c r="BW77">
        <v>2</v>
      </c>
      <c r="BX77">
        <f t="shared" si="50"/>
        <v>5</v>
      </c>
      <c r="BY77">
        <f t="shared" si="51"/>
        <v>157.5</v>
      </c>
      <c r="CA77">
        <v>367</v>
      </c>
    </row>
    <row r="78" spans="1:79" ht="17.25" customHeight="1" x14ac:dyDescent="0.3">
      <c r="A78" s="2">
        <v>44538</v>
      </c>
      <c r="B78" t="s">
        <v>176</v>
      </c>
      <c r="C78" t="s">
        <v>177</v>
      </c>
      <c r="D78" t="s">
        <v>27</v>
      </c>
      <c r="F78">
        <v>652</v>
      </c>
      <c r="G78">
        <v>0</v>
      </c>
      <c r="H78">
        <v>0</v>
      </c>
      <c r="I78">
        <v>-256</v>
      </c>
      <c r="J78">
        <f t="shared" si="27"/>
        <v>396</v>
      </c>
      <c r="K78">
        <v>0</v>
      </c>
      <c r="L78">
        <f t="shared" si="28"/>
        <v>396</v>
      </c>
      <c r="M78">
        <v>38</v>
      </c>
      <c r="N78">
        <v>1</v>
      </c>
      <c r="O78">
        <f t="shared" si="29"/>
        <v>10.421052631578947</v>
      </c>
      <c r="Q78">
        <v>288</v>
      </c>
      <c r="R78">
        <v>0</v>
      </c>
      <c r="S78">
        <v>0</v>
      </c>
      <c r="T78">
        <v>-11</v>
      </c>
      <c r="U78">
        <f t="shared" si="30"/>
        <v>277</v>
      </c>
      <c r="V78">
        <v>0</v>
      </c>
      <c r="W78">
        <f t="shared" si="31"/>
        <v>277</v>
      </c>
      <c r="X78">
        <v>19</v>
      </c>
      <c r="Y78">
        <v>2</v>
      </c>
      <c r="Z78">
        <f t="shared" si="32"/>
        <v>14.578947368421053</v>
      </c>
      <c r="AB78">
        <v>77</v>
      </c>
      <c r="AC78">
        <v>0</v>
      </c>
      <c r="AD78">
        <v>0</v>
      </c>
      <c r="AE78">
        <v>-77</v>
      </c>
      <c r="AF78">
        <f t="shared" si="33"/>
        <v>0</v>
      </c>
      <c r="AG78">
        <v>3200</v>
      </c>
      <c r="AH78">
        <f t="shared" si="34"/>
        <v>3200</v>
      </c>
      <c r="AI78">
        <v>95</v>
      </c>
      <c r="AJ78">
        <f t="shared" si="35"/>
        <v>6</v>
      </c>
      <c r="AK78">
        <f t="shared" si="52"/>
        <v>33.684210526315788</v>
      </c>
      <c r="AM78">
        <v>2</v>
      </c>
      <c r="AN78">
        <v>0</v>
      </c>
      <c r="AO78">
        <v>0</v>
      </c>
      <c r="AP78">
        <f t="shared" si="36"/>
        <v>2</v>
      </c>
      <c r="AQ78">
        <v>1200</v>
      </c>
      <c r="AR78">
        <f t="shared" si="37"/>
        <v>1202</v>
      </c>
      <c r="AS78">
        <v>81</v>
      </c>
      <c r="AT78">
        <f t="shared" si="38"/>
        <v>6</v>
      </c>
      <c r="AU78">
        <f t="shared" si="39"/>
        <v>14.839506172839506</v>
      </c>
      <c r="AW78">
        <v>0</v>
      </c>
      <c r="AX78">
        <v>0</v>
      </c>
      <c r="AY78">
        <v>0</v>
      </c>
      <c r="AZ78">
        <f t="shared" si="40"/>
        <v>0</v>
      </c>
      <c r="BA78">
        <v>1600</v>
      </c>
      <c r="BB78">
        <f t="shared" si="41"/>
        <v>1600</v>
      </c>
      <c r="BC78">
        <v>64</v>
      </c>
      <c r="BD78">
        <f t="shared" si="42"/>
        <v>7</v>
      </c>
      <c r="BE78">
        <f t="shared" si="43"/>
        <v>25</v>
      </c>
      <c r="BG78">
        <v>5</v>
      </c>
      <c r="BH78">
        <v>0</v>
      </c>
      <c r="BI78">
        <v>0</v>
      </c>
      <c r="BJ78">
        <f t="shared" si="44"/>
        <v>5</v>
      </c>
      <c r="BK78">
        <v>640</v>
      </c>
      <c r="BL78">
        <f t="shared" si="45"/>
        <v>645</v>
      </c>
      <c r="BM78">
        <v>25</v>
      </c>
      <c r="BN78">
        <f t="shared" si="46"/>
        <v>5</v>
      </c>
      <c r="BO78">
        <f t="shared" si="47"/>
        <v>25.8</v>
      </c>
      <c r="BQ78">
        <v>2</v>
      </c>
      <c r="BR78">
        <v>0</v>
      </c>
      <c r="BS78">
        <v>-2</v>
      </c>
      <c r="BT78">
        <f t="shared" si="48"/>
        <v>0</v>
      </c>
      <c r="BU78">
        <v>960</v>
      </c>
      <c r="BV78">
        <f t="shared" si="49"/>
        <v>960</v>
      </c>
      <c r="BW78">
        <v>22</v>
      </c>
      <c r="BX78">
        <f t="shared" si="50"/>
        <v>5</v>
      </c>
      <c r="BY78">
        <f t="shared" si="51"/>
        <v>43.636363636363633</v>
      </c>
      <c r="CA78">
        <v>15955</v>
      </c>
    </row>
    <row r="79" spans="1:79" ht="17.25" customHeight="1" x14ac:dyDescent="0.3">
      <c r="A79" s="2">
        <v>44538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44538</v>
      </c>
      <c r="B80" t="s">
        <v>178</v>
      </c>
      <c r="C80" t="s">
        <v>179</v>
      </c>
      <c r="D80" t="s">
        <v>27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44538</v>
      </c>
      <c r="B81" t="s">
        <v>180</v>
      </c>
      <c r="C81" t="s">
        <v>181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44538</v>
      </c>
      <c r="B82" t="s">
        <v>182</v>
      </c>
      <c r="C82" t="s">
        <v>183</v>
      </c>
      <c r="D82" t="s">
        <v>27</v>
      </c>
      <c r="F82">
        <v>292</v>
      </c>
      <c r="G82">
        <v>0</v>
      </c>
      <c r="H82">
        <v>0</v>
      </c>
      <c r="I82">
        <v>0</v>
      </c>
      <c r="J82">
        <f t="shared" si="27"/>
        <v>292</v>
      </c>
      <c r="K82">
        <v>0</v>
      </c>
      <c r="L82">
        <f t="shared" si="28"/>
        <v>292</v>
      </c>
      <c r="M82">
        <v>11</v>
      </c>
      <c r="N82">
        <v>1</v>
      </c>
      <c r="O82">
        <f t="shared" si="29"/>
        <v>26.545454545454547</v>
      </c>
      <c r="Q82">
        <v>119</v>
      </c>
      <c r="R82">
        <v>0</v>
      </c>
      <c r="S82">
        <v>0</v>
      </c>
      <c r="T82">
        <v>0</v>
      </c>
      <c r="U82">
        <f t="shared" si="30"/>
        <v>119</v>
      </c>
      <c r="V82">
        <v>0</v>
      </c>
      <c r="W82">
        <f t="shared" si="31"/>
        <v>119</v>
      </c>
      <c r="X82">
        <v>4</v>
      </c>
      <c r="Y82">
        <v>2</v>
      </c>
      <c r="Z82">
        <f t="shared" si="32"/>
        <v>29.75</v>
      </c>
      <c r="AB82">
        <v>910</v>
      </c>
      <c r="AC82">
        <v>0</v>
      </c>
      <c r="AD82">
        <v>0</v>
      </c>
      <c r="AE82">
        <v>0</v>
      </c>
      <c r="AF82">
        <f t="shared" si="33"/>
        <v>910</v>
      </c>
      <c r="AG82">
        <v>0</v>
      </c>
      <c r="AH82">
        <f t="shared" si="34"/>
        <v>910</v>
      </c>
      <c r="AI82">
        <v>61</v>
      </c>
      <c r="AJ82">
        <f t="shared" si="35"/>
        <v>6</v>
      </c>
      <c r="AK82">
        <f t="shared" si="52"/>
        <v>14.918032786885245</v>
      </c>
      <c r="AM82">
        <v>315</v>
      </c>
      <c r="AN82">
        <v>0</v>
      </c>
      <c r="AO82">
        <v>0</v>
      </c>
      <c r="AP82">
        <f t="shared" si="36"/>
        <v>315</v>
      </c>
      <c r="AQ82">
        <v>0</v>
      </c>
      <c r="AR82">
        <f t="shared" si="37"/>
        <v>315</v>
      </c>
      <c r="AS82">
        <v>17</v>
      </c>
      <c r="AT82">
        <f t="shared" si="38"/>
        <v>6</v>
      </c>
      <c r="AU82">
        <f t="shared" si="39"/>
        <v>18.529411764705884</v>
      </c>
      <c r="AW82">
        <v>130</v>
      </c>
      <c r="AX82">
        <v>0</v>
      </c>
      <c r="AY82">
        <v>0</v>
      </c>
      <c r="AZ82">
        <f t="shared" si="40"/>
        <v>130</v>
      </c>
      <c r="BA82">
        <v>0</v>
      </c>
      <c r="BB82">
        <f t="shared" si="41"/>
        <v>130</v>
      </c>
      <c r="BC82">
        <v>10</v>
      </c>
      <c r="BD82">
        <f t="shared" si="42"/>
        <v>7</v>
      </c>
      <c r="BE82">
        <f t="shared" si="43"/>
        <v>13</v>
      </c>
      <c r="BG82">
        <v>328</v>
      </c>
      <c r="BH82">
        <v>0</v>
      </c>
      <c r="BI82">
        <v>-7</v>
      </c>
      <c r="BJ82">
        <f t="shared" si="44"/>
        <v>321</v>
      </c>
      <c r="BK82">
        <v>0</v>
      </c>
      <c r="BL82">
        <f t="shared" si="45"/>
        <v>321</v>
      </c>
      <c r="BM82">
        <v>15</v>
      </c>
      <c r="BN82">
        <v>71</v>
      </c>
      <c r="BO82">
        <f t="shared" si="47"/>
        <v>21.4</v>
      </c>
      <c r="BQ82">
        <v>483</v>
      </c>
      <c r="BR82">
        <v>0</v>
      </c>
      <c r="BS82">
        <v>-34</v>
      </c>
      <c r="BT82">
        <f t="shared" si="48"/>
        <v>449</v>
      </c>
      <c r="BU82">
        <v>0</v>
      </c>
      <c r="BV82">
        <f t="shared" si="49"/>
        <v>449</v>
      </c>
      <c r="BW82">
        <v>4</v>
      </c>
      <c r="BX82">
        <f t="shared" si="50"/>
        <v>5</v>
      </c>
      <c r="BY82">
        <f t="shared" si="51"/>
        <v>112.25</v>
      </c>
      <c r="CA82">
        <v>0</v>
      </c>
    </row>
    <row r="83" spans="1:79" ht="17.25" customHeight="1" x14ac:dyDescent="0.3">
      <c r="A83" s="2">
        <v>44538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44538</v>
      </c>
      <c r="B84" t="s">
        <v>184</v>
      </c>
      <c r="C84" t="s">
        <v>185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44538</v>
      </c>
      <c r="B85" t="s">
        <v>186</v>
      </c>
      <c r="C85" t="s">
        <v>187</v>
      </c>
      <c r="D85" t="s">
        <v>27</v>
      </c>
      <c r="F85">
        <v>286</v>
      </c>
      <c r="G85">
        <v>0</v>
      </c>
      <c r="H85">
        <v>0</v>
      </c>
      <c r="I85">
        <v>-156</v>
      </c>
      <c r="J85">
        <f t="shared" si="27"/>
        <v>130</v>
      </c>
      <c r="K85">
        <v>0</v>
      </c>
      <c r="L85">
        <f t="shared" si="28"/>
        <v>130</v>
      </c>
      <c r="M85">
        <v>13</v>
      </c>
      <c r="N85">
        <v>1</v>
      </c>
      <c r="O85">
        <f t="shared" si="29"/>
        <v>10</v>
      </c>
      <c r="Q85">
        <v>86</v>
      </c>
      <c r="R85">
        <v>0</v>
      </c>
      <c r="S85">
        <v>0</v>
      </c>
      <c r="T85">
        <v>-26</v>
      </c>
      <c r="U85">
        <f t="shared" si="30"/>
        <v>60</v>
      </c>
      <c r="V85">
        <v>0</v>
      </c>
      <c r="W85">
        <f t="shared" si="31"/>
        <v>60</v>
      </c>
      <c r="X85">
        <v>4</v>
      </c>
      <c r="Y85">
        <v>2</v>
      </c>
      <c r="Z85">
        <f t="shared" si="32"/>
        <v>15</v>
      </c>
      <c r="AB85">
        <v>962</v>
      </c>
      <c r="AC85">
        <v>0</v>
      </c>
      <c r="AD85">
        <v>0</v>
      </c>
      <c r="AE85">
        <v>-13</v>
      </c>
      <c r="AF85">
        <f t="shared" si="33"/>
        <v>949</v>
      </c>
      <c r="AG85">
        <v>0</v>
      </c>
      <c r="AH85">
        <f t="shared" si="34"/>
        <v>949</v>
      </c>
      <c r="AI85">
        <v>17</v>
      </c>
      <c r="AJ85">
        <f t="shared" si="35"/>
        <v>6</v>
      </c>
      <c r="AK85">
        <f t="shared" si="52"/>
        <v>55.823529411764703</v>
      </c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W85">
        <v>166</v>
      </c>
      <c r="AX85">
        <v>0</v>
      </c>
      <c r="AY85">
        <v>0</v>
      </c>
      <c r="AZ85">
        <f t="shared" si="40"/>
        <v>166</v>
      </c>
      <c r="BA85">
        <v>0</v>
      </c>
      <c r="BB85">
        <f t="shared" si="41"/>
        <v>166</v>
      </c>
      <c r="BC85">
        <v>3</v>
      </c>
      <c r="BD85">
        <f t="shared" si="42"/>
        <v>7</v>
      </c>
      <c r="BE85">
        <f t="shared" si="43"/>
        <v>55.333333333333336</v>
      </c>
      <c r="BG85">
        <v>165</v>
      </c>
      <c r="BH85">
        <v>0</v>
      </c>
      <c r="BI85">
        <v>0</v>
      </c>
      <c r="BJ85">
        <f t="shared" si="44"/>
        <v>165</v>
      </c>
      <c r="BK85">
        <v>0</v>
      </c>
      <c r="BL85">
        <f t="shared" si="45"/>
        <v>165</v>
      </c>
      <c r="BM85">
        <v>5</v>
      </c>
      <c r="BN85">
        <f t="shared" si="46"/>
        <v>5</v>
      </c>
      <c r="BO85">
        <f t="shared" si="47"/>
        <v>33</v>
      </c>
      <c r="BQ85">
        <v>179</v>
      </c>
      <c r="BR85">
        <v>0</v>
      </c>
      <c r="BS85">
        <v>0</v>
      </c>
      <c r="BT85">
        <f t="shared" si="48"/>
        <v>179</v>
      </c>
      <c r="BU85">
        <v>0</v>
      </c>
      <c r="BV85">
        <f t="shared" si="49"/>
        <v>179</v>
      </c>
      <c r="BW85">
        <v>2</v>
      </c>
      <c r="BX85">
        <f t="shared" si="50"/>
        <v>5</v>
      </c>
      <c r="BY85">
        <f t="shared" si="51"/>
        <v>89.5</v>
      </c>
      <c r="CA85">
        <v>0</v>
      </c>
    </row>
    <row r="86" spans="1:79" ht="18.600000000000001" customHeight="1" x14ac:dyDescent="0.3">
      <c r="A86" s="2">
        <v>44538</v>
      </c>
      <c r="B86" t="s">
        <v>188</v>
      </c>
      <c r="C86" t="s">
        <v>189</v>
      </c>
      <c r="D86" t="s">
        <v>27</v>
      </c>
      <c r="F86">
        <v>932</v>
      </c>
      <c r="G86">
        <v>0</v>
      </c>
      <c r="H86">
        <v>0</v>
      </c>
      <c r="I86">
        <v>0</v>
      </c>
      <c r="J86">
        <f t="shared" si="27"/>
        <v>932</v>
      </c>
      <c r="K86">
        <v>0</v>
      </c>
      <c r="L86">
        <f t="shared" si="28"/>
        <v>932</v>
      </c>
      <c r="M86">
        <v>13</v>
      </c>
      <c r="N86">
        <v>1</v>
      </c>
      <c r="O86">
        <f t="shared" si="29"/>
        <v>71.692307692307693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730</v>
      </c>
      <c r="AC86">
        <v>0</v>
      </c>
      <c r="AD86">
        <v>0</v>
      </c>
      <c r="AE86">
        <v>0</v>
      </c>
      <c r="AF86">
        <f t="shared" si="33"/>
        <v>730</v>
      </c>
      <c r="AG86">
        <v>0</v>
      </c>
      <c r="AH86">
        <f t="shared" si="34"/>
        <v>730</v>
      </c>
      <c r="AI86">
        <v>13</v>
      </c>
      <c r="AJ86">
        <f t="shared" si="35"/>
        <v>6</v>
      </c>
      <c r="AK86">
        <f t="shared" si="52"/>
        <v>56.153846153846153</v>
      </c>
      <c r="AM86">
        <v>114</v>
      </c>
      <c r="AN86">
        <v>0</v>
      </c>
      <c r="AO86">
        <v>-17</v>
      </c>
      <c r="AP86">
        <f t="shared" si="36"/>
        <v>97</v>
      </c>
      <c r="AQ86">
        <v>0</v>
      </c>
      <c r="AR86">
        <f t="shared" si="37"/>
        <v>97</v>
      </c>
      <c r="AS86">
        <v>6</v>
      </c>
      <c r="AT86">
        <f t="shared" si="38"/>
        <v>6</v>
      </c>
      <c r="AU86">
        <f>IFERROR(AR86/AS86,0)</f>
        <v>16.166666666666668</v>
      </c>
      <c r="AW86">
        <v>135</v>
      </c>
      <c r="AX86">
        <v>0</v>
      </c>
      <c r="AY86">
        <v>0</v>
      </c>
      <c r="AZ86">
        <f t="shared" si="40"/>
        <v>135</v>
      </c>
      <c r="BA86">
        <v>0</v>
      </c>
      <c r="BB86">
        <f t="shared" si="41"/>
        <v>135</v>
      </c>
      <c r="BC86">
        <v>11</v>
      </c>
      <c r="BD86">
        <f t="shared" si="42"/>
        <v>7</v>
      </c>
      <c r="BE86">
        <f t="shared" si="43"/>
        <v>12.272727272727273</v>
      </c>
      <c r="BG86">
        <v>593</v>
      </c>
      <c r="BH86">
        <v>0</v>
      </c>
      <c r="BI86">
        <v>0</v>
      </c>
      <c r="BJ86">
        <f t="shared" si="44"/>
        <v>593</v>
      </c>
      <c r="BK86">
        <v>0</v>
      </c>
      <c r="BL86">
        <f t="shared" si="45"/>
        <v>593</v>
      </c>
      <c r="BM86">
        <v>1</v>
      </c>
      <c r="BN86">
        <f t="shared" si="46"/>
        <v>5</v>
      </c>
      <c r="BO86">
        <f t="shared" si="47"/>
        <v>593</v>
      </c>
      <c r="BQ86">
        <v>383</v>
      </c>
      <c r="BR86">
        <v>0</v>
      </c>
      <c r="BS86">
        <v>0</v>
      </c>
      <c r="BT86">
        <f t="shared" si="48"/>
        <v>383</v>
      </c>
      <c r="BU86">
        <v>0</v>
      </c>
      <c r="BV86">
        <f t="shared" si="49"/>
        <v>383</v>
      </c>
      <c r="BW86">
        <v>6</v>
      </c>
      <c r="BX86">
        <f t="shared" si="50"/>
        <v>5</v>
      </c>
      <c r="BY86">
        <f t="shared" si="51"/>
        <v>63.833333333333336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AC37-FCE7-4268-9D1C-D332969ED177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3.6640625" style="3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8" width="10.5546875" customWidth="1"/>
    <col min="79" max="79" width="14.33203125" customWidth="1"/>
    <col min="80" max="16384" width="9.6640625" style="3"/>
  </cols>
  <sheetData>
    <row r="1" spans="1:79" customFormat="1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44539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44539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82</v>
      </c>
      <c r="BH3">
        <v>0</v>
      </c>
      <c r="BI3">
        <v>0</v>
      </c>
      <c r="BJ3">
        <f t="shared" si="17"/>
        <v>82</v>
      </c>
      <c r="BK3">
        <v>0</v>
      </c>
      <c r="BL3">
        <f t="shared" si="18"/>
        <v>82</v>
      </c>
      <c r="BM3">
        <v>6</v>
      </c>
      <c r="BN3">
        <f t="shared" si="19"/>
        <v>5</v>
      </c>
      <c r="BO3">
        <f t="shared" si="20"/>
        <v>13.666666666666666</v>
      </c>
      <c r="BQ3">
        <v>3</v>
      </c>
      <c r="BR3">
        <v>0</v>
      </c>
      <c r="BS3">
        <v>0</v>
      </c>
      <c r="BT3">
        <f t="shared" si="21"/>
        <v>3</v>
      </c>
      <c r="BU3">
        <v>0</v>
      </c>
      <c r="BV3">
        <f t="shared" si="22"/>
        <v>3</v>
      </c>
      <c r="BW3">
        <v>11</v>
      </c>
      <c r="BX3">
        <f t="shared" si="23"/>
        <v>5</v>
      </c>
      <c r="BY3">
        <f t="shared" si="24"/>
        <v>0.27272727272727271</v>
      </c>
      <c r="CA3">
        <v>0</v>
      </c>
    </row>
    <row r="4" spans="1:79" ht="16.5" customHeight="1" x14ac:dyDescent="0.3">
      <c r="A4" s="2">
        <v>44539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44539</v>
      </c>
      <c r="B5" t="s">
        <v>30</v>
      </c>
      <c r="C5" t="s">
        <v>31</v>
      </c>
      <c r="D5" t="s">
        <v>27</v>
      </c>
      <c r="F5">
        <v>242</v>
      </c>
      <c r="G5">
        <v>0</v>
      </c>
      <c r="H5">
        <v>0</v>
      </c>
      <c r="I5">
        <v>0</v>
      </c>
      <c r="J5">
        <f t="shared" si="0"/>
        <v>242</v>
      </c>
      <c r="K5">
        <v>0</v>
      </c>
      <c r="L5">
        <f t="shared" si="1"/>
        <v>242</v>
      </c>
      <c r="M5">
        <v>8</v>
      </c>
      <c r="N5">
        <v>1</v>
      </c>
      <c r="O5">
        <f t="shared" si="2"/>
        <v>30.25</v>
      </c>
      <c r="Q5">
        <v>384</v>
      </c>
      <c r="R5">
        <v>0</v>
      </c>
      <c r="S5">
        <v>0</v>
      </c>
      <c r="T5">
        <v>0</v>
      </c>
      <c r="U5">
        <f t="shared" si="3"/>
        <v>384</v>
      </c>
      <c r="V5">
        <v>0</v>
      </c>
      <c r="W5">
        <f t="shared" si="4"/>
        <v>384</v>
      </c>
      <c r="X5">
        <v>7</v>
      </c>
      <c r="Y5">
        <v>2</v>
      </c>
      <c r="Z5">
        <f t="shared" si="5"/>
        <v>54.857142857142854</v>
      </c>
      <c r="AB5">
        <v>1052</v>
      </c>
      <c r="AC5">
        <v>0</v>
      </c>
      <c r="AD5">
        <v>0</v>
      </c>
      <c r="AE5">
        <v>0</v>
      </c>
      <c r="AF5">
        <f t="shared" si="6"/>
        <v>1052</v>
      </c>
      <c r="AG5">
        <v>0</v>
      </c>
      <c r="AH5">
        <f t="shared" si="7"/>
        <v>1052</v>
      </c>
      <c r="AI5">
        <v>21</v>
      </c>
      <c r="AJ5">
        <f t="shared" si="8"/>
        <v>6</v>
      </c>
      <c r="AK5">
        <f t="shared" si="25"/>
        <v>50.095238095238095</v>
      </c>
      <c r="AM5">
        <v>1715</v>
      </c>
      <c r="AN5">
        <v>165</v>
      </c>
      <c r="AO5">
        <v>-100</v>
      </c>
      <c r="AP5">
        <f t="shared" si="9"/>
        <v>1780</v>
      </c>
      <c r="AQ5">
        <v>0</v>
      </c>
      <c r="AR5">
        <f t="shared" si="10"/>
        <v>1780</v>
      </c>
      <c r="AS5">
        <v>17</v>
      </c>
      <c r="AT5">
        <f t="shared" si="11"/>
        <v>6</v>
      </c>
      <c r="AU5">
        <f t="shared" si="12"/>
        <v>104.70588235294117</v>
      </c>
      <c r="AW5">
        <v>199</v>
      </c>
      <c r="AX5">
        <v>0</v>
      </c>
      <c r="AY5">
        <v>-1</v>
      </c>
      <c r="AZ5">
        <f t="shared" si="13"/>
        <v>198</v>
      </c>
      <c r="BA5">
        <v>0</v>
      </c>
      <c r="BB5">
        <f t="shared" si="14"/>
        <v>198</v>
      </c>
      <c r="BC5">
        <v>4</v>
      </c>
      <c r="BD5">
        <f t="shared" si="15"/>
        <v>7</v>
      </c>
      <c r="BE5">
        <f t="shared" si="16"/>
        <v>49.5</v>
      </c>
      <c r="BG5">
        <v>327</v>
      </c>
      <c r="BH5">
        <v>0</v>
      </c>
      <c r="BI5">
        <v>-11</v>
      </c>
      <c r="BJ5">
        <f t="shared" si="17"/>
        <v>316</v>
      </c>
      <c r="BK5">
        <v>0</v>
      </c>
      <c r="BL5">
        <f t="shared" si="18"/>
        <v>316</v>
      </c>
      <c r="BM5">
        <v>3</v>
      </c>
      <c r="BN5">
        <f t="shared" si="19"/>
        <v>5</v>
      </c>
      <c r="BO5">
        <f t="shared" si="20"/>
        <v>105.33333333333333</v>
      </c>
      <c r="BQ5">
        <v>836</v>
      </c>
      <c r="BR5">
        <v>0</v>
      </c>
      <c r="BS5">
        <v>0</v>
      </c>
      <c r="BT5">
        <f t="shared" si="21"/>
        <v>836</v>
      </c>
      <c r="BU5">
        <v>1280</v>
      </c>
      <c r="BV5">
        <f t="shared" si="22"/>
        <v>2116</v>
      </c>
      <c r="BW5">
        <v>18</v>
      </c>
      <c r="BX5">
        <f t="shared" si="23"/>
        <v>5</v>
      </c>
      <c r="BY5">
        <f t="shared" si="24"/>
        <v>117.55555555555556</v>
      </c>
      <c r="CA5">
        <v>1293</v>
      </c>
    </row>
    <row r="6" spans="1:79" ht="17.25" customHeight="1" x14ac:dyDescent="0.3">
      <c r="A6" s="2">
        <v>44539</v>
      </c>
      <c r="B6" t="s">
        <v>32</v>
      </c>
      <c r="C6" t="s">
        <v>33</v>
      </c>
      <c r="D6" t="s">
        <v>27</v>
      </c>
      <c r="F6">
        <v>251</v>
      </c>
      <c r="G6">
        <v>0</v>
      </c>
      <c r="H6">
        <v>0</v>
      </c>
      <c r="I6">
        <v>-29</v>
      </c>
      <c r="J6">
        <f t="shared" si="0"/>
        <v>222</v>
      </c>
      <c r="K6">
        <v>0</v>
      </c>
      <c r="L6">
        <f t="shared" si="1"/>
        <v>222</v>
      </c>
      <c r="M6">
        <v>6</v>
      </c>
      <c r="N6">
        <v>1</v>
      </c>
      <c r="O6">
        <f t="shared" si="2"/>
        <v>37</v>
      </c>
      <c r="Q6">
        <v>112</v>
      </c>
      <c r="R6">
        <v>0</v>
      </c>
      <c r="S6">
        <v>0</v>
      </c>
      <c r="T6">
        <v>0</v>
      </c>
      <c r="U6">
        <f t="shared" si="3"/>
        <v>112</v>
      </c>
      <c r="V6">
        <v>0</v>
      </c>
      <c r="W6">
        <f t="shared" si="4"/>
        <v>112</v>
      </c>
      <c r="X6">
        <v>2</v>
      </c>
      <c r="Y6">
        <v>2</v>
      </c>
      <c r="Z6">
        <f t="shared" si="5"/>
        <v>56</v>
      </c>
      <c r="AB6">
        <v>401</v>
      </c>
      <c r="AC6">
        <v>0</v>
      </c>
      <c r="AD6">
        <v>0</v>
      </c>
      <c r="AE6">
        <v>0</v>
      </c>
      <c r="AF6">
        <f t="shared" si="6"/>
        <v>401</v>
      </c>
      <c r="AG6">
        <v>0</v>
      </c>
      <c r="AH6">
        <f t="shared" si="7"/>
        <v>401</v>
      </c>
      <c r="AI6">
        <v>3</v>
      </c>
      <c r="AJ6">
        <f t="shared" si="8"/>
        <v>6</v>
      </c>
      <c r="AK6">
        <f t="shared" si="25"/>
        <v>133.66666666666666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W6">
        <v>230</v>
      </c>
      <c r="AX6">
        <v>0</v>
      </c>
      <c r="AY6">
        <v>0</v>
      </c>
      <c r="AZ6">
        <f t="shared" si="13"/>
        <v>230</v>
      </c>
      <c r="BA6">
        <v>0</v>
      </c>
      <c r="BB6">
        <f t="shared" si="14"/>
        <v>230</v>
      </c>
      <c r="BC6">
        <v>1</v>
      </c>
      <c r="BD6">
        <f t="shared" si="15"/>
        <v>7</v>
      </c>
      <c r="BE6">
        <f t="shared" si="16"/>
        <v>230</v>
      </c>
      <c r="BG6">
        <v>88</v>
      </c>
      <c r="BH6">
        <v>0</v>
      </c>
      <c r="BI6">
        <v>0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220</v>
      </c>
      <c r="BR6">
        <v>0</v>
      </c>
      <c r="BS6">
        <v>0</v>
      </c>
      <c r="BT6">
        <f t="shared" si="21"/>
        <v>220</v>
      </c>
      <c r="BU6">
        <v>160</v>
      </c>
      <c r="BV6">
        <f t="shared" si="22"/>
        <v>380</v>
      </c>
      <c r="BW6">
        <v>2</v>
      </c>
      <c r="BX6">
        <f t="shared" si="23"/>
        <v>5</v>
      </c>
      <c r="BY6">
        <f t="shared" si="24"/>
        <v>190</v>
      </c>
      <c r="CA6">
        <v>2916</v>
      </c>
    </row>
    <row r="7" spans="1:79" ht="15.75" customHeight="1" x14ac:dyDescent="0.3">
      <c r="A7" s="2">
        <v>44539</v>
      </c>
      <c r="B7" t="s">
        <v>34</v>
      </c>
      <c r="C7" t="s">
        <v>35</v>
      </c>
      <c r="D7" t="s">
        <v>27</v>
      </c>
      <c r="F7">
        <v>147</v>
      </c>
      <c r="G7">
        <v>0</v>
      </c>
      <c r="H7">
        <v>0</v>
      </c>
      <c r="I7">
        <v>0</v>
      </c>
      <c r="J7">
        <f t="shared" si="0"/>
        <v>147</v>
      </c>
      <c r="K7">
        <v>0</v>
      </c>
      <c r="L7">
        <f t="shared" si="1"/>
        <v>147</v>
      </c>
      <c r="M7">
        <v>8</v>
      </c>
      <c r="N7">
        <v>1</v>
      </c>
      <c r="O7">
        <f t="shared" si="2"/>
        <v>18.375</v>
      </c>
      <c r="Q7">
        <v>93</v>
      </c>
      <c r="R7">
        <v>0</v>
      </c>
      <c r="S7">
        <v>0</v>
      </c>
      <c r="T7">
        <v>-5</v>
      </c>
      <c r="U7">
        <f t="shared" si="3"/>
        <v>88</v>
      </c>
      <c r="V7">
        <v>0</v>
      </c>
      <c r="W7">
        <f t="shared" si="4"/>
        <v>88</v>
      </c>
      <c r="X7">
        <v>2</v>
      </c>
      <c r="Y7">
        <v>2</v>
      </c>
      <c r="Z7">
        <f t="shared" si="5"/>
        <v>44</v>
      </c>
      <c r="AB7">
        <v>460</v>
      </c>
      <c r="AC7">
        <v>0</v>
      </c>
      <c r="AD7">
        <v>0</v>
      </c>
      <c r="AE7">
        <v>0</v>
      </c>
      <c r="AF7">
        <f t="shared" si="6"/>
        <v>460</v>
      </c>
      <c r="AG7">
        <v>0</v>
      </c>
      <c r="AH7">
        <f t="shared" si="7"/>
        <v>460</v>
      </c>
      <c r="AI7">
        <v>2</v>
      </c>
      <c r="AJ7">
        <f t="shared" si="8"/>
        <v>6</v>
      </c>
      <c r="AK7">
        <f t="shared" si="25"/>
        <v>230</v>
      </c>
      <c r="AM7">
        <v>455</v>
      </c>
      <c r="AN7">
        <v>0</v>
      </c>
      <c r="AO7">
        <v>-8</v>
      </c>
      <c r="AP7">
        <f t="shared" si="9"/>
        <v>447</v>
      </c>
      <c r="AQ7">
        <v>0</v>
      </c>
      <c r="AR7">
        <f t="shared" si="10"/>
        <v>447</v>
      </c>
      <c r="AS7">
        <v>4</v>
      </c>
      <c r="AT7">
        <f t="shared" si="11"/>
        <v>6</v>
      </c>
      <c r="AU7">
        <f t="shared" si="12"/>
        <v>111.75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G7">
        <v>71</v>
      </c>
      <c r="BH7">
        <v>96</v>
      </c>
      <c r="BI7">
        <v>0</v>
      </c>
      <c r="BJ7">
        <f t="shared" si="17"/>
        <v>167</v>
      </c>
      <c r="BK7">
        <v>0</v>
      </c>
      <c r="BL7">
        <f t="shared" si="18"/>
        <v>167</v>
      </c>
      <c r="BM7">
        <v>1</v>
      </c>
      <c r="BN7">
        <f t="shared" si="19"/>
        <v>5</v>
      </c>
      <c r="BO7">
        <f t="shared" si="20"/>
        <v>167</v>
      </c>
      <c r="BQ7">
        <v>370</v>
      </c>
      <c r="BR7">
        <v>0</v>
      </c>
      <c r="BS7">
        <v>0</v>
      </c>
      <c r="BT7">
        <f t="shared" si="21"/>
        <v>370</v>
      </c>
      <c r="BU7">
        <v>0</v>
      </c>
      <c r="BV7">
        <f t="shared" si="22"/>
        <v>370</v>
      </c>
      <c r="BW7">
        <v>3</v>
      </c>
      <c r="BX7">
        <f t="shared" si="23"/>
        <v>5</v>
      </c>
      <c r="BY7">
        <f t="shared" si="24"/>
        <v>123.33333333333333</v>
      </c>
      <c r="CA7">
        <v>1407</v>
      </c>
    </row>
    <row r="8" spans="1:79" ht="17.25" customHeight="1" x14ac:dyDescent="0.3">
      <c r="A8" s="2">
        <v>44539</v>
      </c>
      <c r="B8" t="s">
        <v>36</v>
      </c>
      <c r="C8" t="s">
        <v>37</v>
      </c>
      <c r="D8" t="s">
        <v>27</v>
      </c>
      <c r="F8">
        <v>215</v>
      </c>
      <c r="G8">
        <v>160</v>
      </c>
      <c r="H8">
        <v>0</v>
      </c>
      <c r="I8">
        <v>0</v>
      </c>
      <c r="J8">
        <f t="shared" si="0"/>
        <v>375</v>
      </c>
      <c r="K8">
        <v>0</v>
      </c>
      <c r="L8">
        <f t="shared" si="1"/>
        <v>375</v>
      </c>
      <c r="M8">
        <v>10</v>
      </c>
      <c r="N8">
        <v>1</v>
      </c>
      <c r="O8">
        <f t="shared" si="2"/>
        <v>37.5</v>
      </c>
      <c r="Q8">
        <v>370</v>
      </c>
      <c r="R8">
        <v>0</v>
      </c>
      <c r="S8">
        <v>0</v>
      </c>
      <c r="T8">
        <v>0</v>
      </c>
      <c r="U8">
        <f t="shared" si="3"/>
        <v>370</v>
      </c>
      <c r="V8">
        <v>0</v>
      </c>
      <c r="W8">
        <f t="shared" si="4"/>
        <v>370</v>
      </c>
      <c r="X8">
        <v>2</v>
      </c>
      <c r="Y8">
        <v>2</v>
      </c>
      <c r="Z8">
        <f t="shared" si="5"/>
        <v>185</v>
      </c>
      <c r="AB8">
        <v>1892</v>
      </c>
      <c r="AC8">
        <v>0</v>
      </c>
      <c r="AD8">
        <v>0</v>
      </c>
      <c r="AE8">
        <v>0</v>
      </c>
      <c r="AF8">
        <f t="shared" si="6"/>
        <v>1892</v>
      </c>
      <c r="AG8">
        <v>0</v>
      </c>
      <c r="AH8">
        <f t="shared" si="7"/>
        <v>1892</v>
      </c>
      <c r="AI8">
        <v>27</v>
      </c>
      <c r="AJ8">
        <f t="shared" si="8"/>
        <v>6</v>
      </c>
      <c r="AK8">
        <f t="shared" si="25"/>
        <v>70.074074074074076</v>
      </c>
      <c r="AM8">
        <v>726</v>
      </c>
      <c r="AN8">
        <v>480</v>
      </c>
      <c r="AO8">
        <v>-40</v>
      </c>
      <c r="AP8">
        <f t="shared" si="9"/>
        <v>1166</v>
      </c>
      <c r="AQ8">
        <v>0</v>
      </c>
      <c r="AR8">
        <f t="shared" si="10"/>
        <v>1166</v>
      </c>
      <c r="AS8">
        <v>4</v>
      </c>
      <c r="AT8">
        <f t="shared" si="11"/>
        <v>6</v>
      </c>
      <c r="AU8">
        <f t="shared" si="12"/>
        <v>291.5</v>
      </c>
      <c r="AW8">
        <v>284</v>
      </c>
      <c r="AX8">
        <v>0</v>
      </c>
      <c r="AY8">
        <v>-10</v>
      </c>
      <c r="AZ8">
        <f t="shared" si="13"/>
        <v>274</v>
      </c>
      <c r="BA8">
        <v>0</v>
      </c>
      <c r="BB8">
        <f t="shared" si="14"/>
        <v>274</v>
      </c>
      <c r="BC8">
        <v>4</v>
      </c>
      <c r="BD8">
        <f t="shared" si="15"/>
        <v>7</v>
      </c>
      <c r="BE8">
        <f t="shared" si="16"/>
        <v>68.5</v>
      </c>
      <c r="BG8">
        <v>126</v>
      </c>
      <c r="BH8">
        <v>330</v>
      </c>
      <c r="BI8">
        <v>0</v>
      </c>
      <c r="BJ8">
        <f t="shared" si="17"/>
        <v>456</v>
      </c>
      <c r="BK8">
        <v>0</v>
      </c>
      <c r="BL8">
        <f t="shared" si="18"/>
        <v>456</v>
      </c>
      <c r="BM8">
        <v>1</v>
      </c>
      <c r="BN8">
        <f t="shared" si="19"/>
        <v>5</v>
      </c>
      <c r="BO8">
        <f t="shared" si="20"/>
        <v>456</v>
      </c>
      <c r="BQ8">
        <v>823</v>
      </c>
      <c r="BR8">
        <v>480</v>
      </c>
      <c r="BS8">
        <v>-40</v>
      </c>
      <c r="BT8">
        <f t="shared" si="21"/>
        <v>1263</v>
      </c>
      <c r="BU8">
        <v>640</v>
      </c>
      <c r="BV8">
        <f t="shared" si="22"/>
        <v>1903</v>
      </c>
      <c r="BW8">
        <v>45</v>
      </c>
      <c r="BX8">
        <f t="shared" si="23"/>
        <v>5</v>
      </c>
      <c r="BY8">
        <f t="shared" si="24"/>
        <v>42.288888888888891</v>
      </c>
      <c r="CA8">
        <v>8282</v>
      </c>
    </row>
    <row r="9" spans="1:79" ht="17.25" customHeight="1" x14ac:dyDescent="0.3">
      <c r="A9" s="2">
        <v>44539</v>
      </c>
      <c r="B9" t="s">
        <v>38</v>
      </c>
      <c r="C9" t="s">
        <v>39</v>
      </c>
      <c r="D9" t="s">
        <v>27</v>
      </c>
      <c r="F9">
        <v>341</v>
      </c>
      <c r="G9">
        <v>139</v>
      </c>
      <c r="H9">
        <v>0</v>
      </c>
      <c r="I9">
        <v>0</v>
      </c>
      <c r="J9">
        <f t="shared" si="0"/>
        <v>480</v>
      </c>
      <c r="K9">
        <v>0</v>
      </c>
      <c r="L9">
        <f t="shared" si="1"/>
        <v>480</v>
      </c>
      <c r="M9">
        <v>9</v>
      </c>
      <c r="N9">
        <v>1</v>
      </c>
      <c r="O9">
        <f t="shared" si="2"/>
        <v>53.333333333333336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416</v>
      </c>
      <c r="AC9">
        <v>0</v>
      </c>
      <c r="AD9">
        <v>0</v>
      </c>
      <c r="AE9">
        <v>0</v>
      </c>
      <c r="AF9">
        <f t="shared" si="6"/>
        <v>416</v>
      </c>
      <c r="AG9">
        <v>0</v>
      </c>
      <c r="AH9">
        <f t="shared" si="7"/>
        <v>416</v>
      </c>
      <c r="AI9">
        <v>1</v>
      </c>
      <c r="AJ9">
        <f t="shared" si="8"/>
        <v>6</v>
      </c>
      <c r="AK9">
        <f t="shared" si="25"/>
        <v>416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9070</v>
      </c>
    </row>
    <row r="10" spans="1:79" ht="17.25" customHeight="1" x14ac:dyDescent="0.3">
      <c r="A10" s="2">
        <v>44539</v>
      </c>
      <c r="B10" t="s">
        <v>40</v>
      </c>
      <c r="C10" t="s">
        <v>41</v>
      </c>
      <c r="D10" t="s">
        <v>27</v>
      </c>
      <c r="F10">
        <v>415</v>
      </c>
      <c r="G10">
        <v>97</v>
      </c>
      <c r="H10">
        <v>0</v>
      </c>
      <c r="I10">
        <v>-24</v>
      </c>
      <c r="J10">
        <f t="shared" si="0"/>
        <v>488</v>
      </c>
      <c r="K10">
        <v>0</v>
      </c>
      <c r="L10">
        <f t="shared" si="1"/>
        <v>488</v>
      </c>
      <c r="M10">
        <v>33</v>
      </c>
      <c r="N10">
        <v>1</v>
      </c>
      <c r="O10">
        <v>360</v>
      </c>
      <c r="Q10">
        <v>41</v>
      </c>
      <c r="R10">
        <v>430</v>
      </c>
      <c r="S10">
        <v>0</v>
      </c>
      <c r="T10">
        <v>-5</v>
      </c>
      <c r="U10">
        <f t="shared" si="3"/>
        <v>466</v>
      </c>
      <c r="V10">
        <v>0</v>
      </c>
      <c r="W10">
        <f t="shared" si="4"/>
        <v>466</v>
      </c>
      <c r="X10">
        <v>5</v>
      </c>
      <c r="Y10">
        <v>2</v>
      </c>
      <c r="Z10">
        <f t="shared" si="5"/>
        <v>93.2</v>
      </c>
      <c r="AB10">
        <v>1110</v>
      </c>
      <c r="AC10">
        <v>0</v>
      </c>
      <c r="AD10">
        <v>0</v>
      </c>
      <c r="AE10">
        <v>0</v>
      </c>
      <c r="AF10">
        <f t="shared" si="6"/>
        <v>1110</v>
      </c>
      <c r="AG10">
        <v>0</v>
      </c>
      <c r="AH10">
        <f t="shared" si="7"/>
        <v>1110</v>
      </c>
      <c r="AI10">
        <v>5</v>
      </c>
      <c r="AJ10">
        <f t="shared" si="8"/>
        <v>6</v>
      </c>
      <c r="AK10">
        <f t="shared" si="25"/>
        <v>222</v>
      </c>
      <c r="AM10">
        <v>648</v>
      </c>
      <c r="AN10">
        <v>1814</v>
      </c>
      <c r="AO10">
        <v>0</v>
      </c>
      <c r="AP10">
        <f t="shared" si="9"/>
        <v>2462</v>
      </c>
      <c r="AQ10">
        <v>0</v>
      </c>
      <c r="AR10">
        <f t="shared" si="10"/>
        <v>2462</v>
      </c>
      <c r="AS10">
        <v>11</v>
      </c>
      <c r="AT10">
        <f t="shared" si="11"/>
        <v>6</v>
      </c>
      <c r="AU10">
        <f t="shared" si="12"/>
        <v>223.81818181818181</v>
      </c>
      <c r="AW10">
        <v>130</v>
      </c>
      <c r="AX10">
        <v>450</v>
      </c>
      <c r="AY10">
        <v>0</v>
      </c>
      <c r="AZ10">
        <f t="shared" si="13"/>
        <v>580</v>
      </c>
      <c r="BA10">
        <v>0</v>
      </c>
      <c r="BB10">
        <f t="shared" si="14"/>
        <v>580</v>
      </c>
      <c r="BC10">
        <v>4</v>
      </c>
      <c r="BD10">
        <f t="shared" si="15"/>
        <v>7</v>
      </c>
      <c r="BE10">
        <f t="shared" si="16"/>
        <v>145</v>
      </c>
      <c r="BG10">
        <v>237</v>
      </c>
      <c r="BH10">
        <v>3936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627</v>
      </c>
      <c r="BR10">
        <v>331</v>
      </c>
      <c r="BS10">
        <v>0</v>
      </c>
      <c r="BT10">
        <f t="shared" si="21"/>
        <v>958</v>
      </c>
      <c r="BU10">
        <v>0</v>
      </c>
      <c r="BV10">
        <f t="shared" si="22"/>
        <v>958</v>
      </c>
      <c r="BW10">
        <v>2</v>
      </c>
      <c r="BX10">
        <f t="shared" si="23"/>
        <v>5</v>
      </c>
      <c r="BY10">
        <f t="shared" si="24"/>
        <v>479</v>
      </c>
      <c r="CA10">
        <v>3275</v>
      </c>
    </row>
    <row r="11" spans="1:79" ht="17.25" customHeight="1" x14ac:dyDescent="0.3">
      <c r="A11" s="2">
        <v>44539</v>
      </c>
      <c r="B11" t="s">
        <v>42</v>
      </c>
      <c r="C11" t="s">
        <v>43</v>
      </c>
      <c r="D11" t="s">
        <v>27</v>
      </c>
      <c r="F11">
        <v>533</v>
      </c>
      <c r="G11">
        <v>392</v>
      </c>
      <c r="H11">
        <v>0</v>
      </c>
      <c r="I11">
        <v>0</v>
      </c>
      <c r="J11">
        <f t="shared" si="0"/>
        <v>925</v>
      </c>
      <c r="K11">
        <v>0</v>
      </c>
      <c r="L11">
        <f t="shared" si="1"/>
        <v>925</v>
      </c>
      <c r="M11">
        <v>51</v>
      </c>
      <c r="N11">
        <v>1</v>
      </c>
      <c r="O11">
        <f t="shared" si="2"/>
        <v>18.137254901960784</v>
      </c>
      <c r="Q11">
        <v>171</v>
      </c>
      <c r="R11">
        <v>524</v>
      </c>
      <c r="S11">
        <v>0</v>
      </c>
      <c r="T11">
        <v>-5</v>
      </c>
      <c r="U11">
        <f t="shared" si="3"/>
        <v>690</v>
      </c>
      <c r="V11">
        <v>0</v>
      </c>
      <c r="W11">
        <f t="shared" si="4"/>
        <v>690</v>
      </c>
      <c r="X11">
        <v>8</v>
      </c>
      <c r="Y11">
        <v>2</v>
      </c>
      <c r="Z11">
        <f t="shared" si="5"/>
        <v>86.25</v>
      </c>
      <c r="AB11">
        <v>4020</v>
      </c>
      <c r="AC11">
        <v>3060</v>
      </c>
      <c r="AD11">
        <v>0</v>
      </c>
      <c r="AE11">
        <v>0</v>
      </c>
      <c r="AF11">
        <f t="shared" si="6"/>
        <v>7080</v>
      </c>
      <c r="AG11">
        <v>0</v>
      </c>
      <c r="AH11">
        <f t="shared" si="7"/>
        <v>7080</v>
      </c>
      <c r="AI11">
        <v>5</v>
      </c>
      <c r="AJ11">
        <f t="shared" si="8"/>
        <v>6</v>
      </c>
      <c r="AK11">
        <f t="shared" si="25"/>
        <v>1416</v>
      </c>
      <c r="AM11">
        <v>1286</v>
      </c>
      <c r="AN11">
        <v>1163</v>
      </c>
      <c r="AO11">
        <v>0</v>
      </c>
      <c r="AP11">
        <f t="shared" si="9"/>
        <v>2449</v>
      </c>
      <c r="AQ11">
        <v>0</v>
      </c>
      <c r="AR11">
        <f t="shared" si="10"/>
        <v>2449</v>
      </c>
      <c r="AS11">
        <v>7</v>
      </c>
      <c r="AT11">
        <f t="shared" si="11"/>
        <v>6</v>
      </c>
      <c r="AU11">
        <f t="shared" si="12"/>
        <v>349.85714285714283</v>
      </c>
      <c r="AW11">
        <v>192</v>
      </c>
      <c r="AX11">
        <v>200</v>
      </c>
      <c r="AY11">
        <v>0</v>
      </c>
      <c r="AZ11">
        <f t="shared" si="13"/>
        <v>392</v>
      </c>
      <c r="BA11">
        <v>0</v>
      </c>
      <c r="BB11">
        <f t="shared" si="14"/>
        <v>392</v>
      </c>
      <c r="BC11">
        <v>4</v>
      </c>
      <c r="BD11">
        <f t="shared" si="15"/>
        <v>7</v>
      </c>
      <c r="BE11">
        <f t="shared" si="16"/>
        <v>98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852</v>
      </c>
      <c r="BR11">
        <v>721</v>
      </c>
      <c r="BS11">
        <v>-300</v>
      </c>
      <c r="BT11">
        <f t="shared" si="21"/>
        <v>1273</v>
      </c>
      <c r="BU11">
        <v>0</v>
      </c>
      <c r="BV11">
        <f t="shared" si="22"/>
        <v>1273</v>
      </c>
      <c r="BW11">
        <v>11</v>
      </c>
      <c r="BX11">
        <f t="shared" si="23"/>
        <v>5</v>
      </c>
      <c r="BY11">
        <f t="shared" si="24"/>
        <v>115.72727272727273</v>
      </c>
      <c r="CA11">
        <v>9604</v>
      </c>
    </row>
    <row r="12" spans="1:79" ht="17.25" customHeight="1" x14ac:dyDescent="0.3">
      <c r="A12" s="2">
        <v>44539</v>
      </c>
      <c r="B12" t="s">
        <v>44</v>
      </c>
      <c r="C12" t="s">
        <v>45</v>
      </c>
      <c r="D12" t="s">
        <v>27</v>
      </c>
      <c r="F12">
        <v>152</v>
      </c>
      <c r="G12">
        <v>0</v>
      </c>
      <c r="H12">
        <v>0</v>
      </c>
      <c r="I12">
        <v>-22</v>
      </c>
      <c r="J12">
        <f t="shared" si="0"/>
        <v>130</v>
      </c>
      <c r="K12">
        <v>0</v>
      </c>
      <c r="L12">
        <f t="shared" si="1"/>
        <v>130</v>
      </c>
      <c r="M12">
        <v>15</v>
      </c>
      <c r="N12">
        <v>1</v>
      </c>
      <c r="O12">
        <f t="shared" si="2"/>
        <v>8.6666666666666661</v>
      </c>
      <c r="Q12">
        <v>351</v>
      </c>
      <c r="R12">
        <v>0</v>
      </c>
      <c r="S12">
        <v>0</v>
      </c>
      <c r="T12">
        <v>0</v>
      </c>
      <c r="U12">
        <f t="shared" si="3"/>
        <v>351</v>
      </c>
      <c r="V12">
        <v>0</v>
      </c>
      <c r="W12">
        <f t="shared" si="4"/>
        <v>351</v>
      </c>
      <c r="X12">
        <v>6</v>
      </c>
      <c r="Y12">
        <v>2</v>
      </c>
      <c r="Z12">
        <f t="shared" si="5"/>
        <v>58.5</v>
      </c>
      <c r="AB12">
        <v>2036</v>
      </c>
      <c r="AC12">
        <v>0</v>
      </c>
      <c r="AD12">
        <v>0</v>
      </c>
      <c r="AE12">
        <v>0</v>
      </c>
      <c r="AF12">
        <f t="shared" si="6"/>
        <v>2036</v>
      </c>
      <c r="AG12">
        <v>0</v>
      </c>
      <c r="AH12">
        <f t="shared" si="7"/>
        <v>2036</v>
      </c>
      <c r="AI12">
        <v>5</v>
      </c>
      <c r="AJ12">
        <f t="shared" si="8"/>
        <v>6</v>
      </c>
      <c r="AK12">
        <f t="shared" si="25"/>
        <v>407.2</v>
      </c>
      <c r="AM12">
        <v>2657</v>
      </c>
      <c r="AN12">
        <v>202</v>
      </c>
      <c r="AO12">
        <v>0</v>
      </c>
      <c r="AP12">
        <f t="shared" si="9"/>
        <v>2859</v>
      </c>
      <c r="AQ12">
        <v>0</v>
      </c>
      <c r="AR12">
        <f t="shared" si="10"/>
        <v>2859</v>
      </c>
      <c r="AS12">
        <v>5</v>
      </c>
      <c r="AT12">
        <f t="shared" si="11"/>
        <v>6</v>
      </c>
      <c r="AU12">
        <f t="shared" si="12"/>
        <v>571.79999999999995</v>
      </c>
      <c r="AW12">
        <v>280</v>
      </c>
      <c r="AX12">
        <v>0</v>
      </c>
      <c r="AY12">
        <v>0</v>
      </c>
      <c r="AZ12">
        <f t="shared" si="13"/>
        <v>280</v>
      </c>
      <c r="BA12">
        <v>0</v>
      </c>
      <c r="BB12">
        <f t="shared" si="14"/>
        <v>280</v>
      </c>
      <c r="BC12">
        <v>3</v>
      </c>
      <c r="BD12">
        <f t="shared" si="15"/>
        <v>7</v>
      </c>
      <c r="BE12">
        <f t="shared" si="16"/>
        <v>93.333333333333329</v>
      </c>
      <c r="BG12">
        <v>164</v>
      </c>
      <c r="BH12">
        <v>973</v>
      </c>
      <c r="BI12">
        <v>0</v>
      </c>
      <c r="BJ12">
        <f t="shared" si="17"/>
        <v>1137</v>
      </c>
      <c r="BK12">
        <v>0</v>
      </c>
      <c r="BL12">
        <f t="shared" si="18"/>
        <v>1137</v>
      </c>
      <c r="BM12">
        <v>4</v>
      </c>
      <c r="BN12">
        <f t="shared" si="19"/>
        <v>5</v>
      </c>
      <c r="BO12">
        <f t="shared" si="20"/>
        <v>284.25</v>
      </c>
      <c r="BQ12">
        <v>501</v>
      </c>
      <c r="BR12">
        <v>0</v>
      </c>
      <c r="BS12">
        <v>0</v>
      </c>
      <c r="BT12">
        <f t="shared" si="21"/>
        <v>501</v>
      </c>
      <c r="BU12">
        <v>204</v>
      </c>
      <c r="BV12">
        <f t="shared" si="22"/>
        <v>705</v>
      </c>
      <c r="BW12">
        <v>7</v>
      </c>
      <c r="BX12">
        <f t="shared" si="23"/>
        <v>5</v>
      </c>
      <c r="BY12">
        <f t="shared" si="24"/>
        <v>100.71428571428571</v>
      </c>
      <c r="CA12">
        <v>8271</v>
      </c>
    </row>
    <row r="13" spans="1:79" ht="17.25" customHeight="1" x14ac:dyDescent="0.3">
      <c r="A13" s="2">
        <v>44539</v>
      </c>
      <c r="B13" t="s">
        <v>46</v>
      </c>
      <c r="C13" t="s">
        <v>47</v>
      </c>
      <c r="D13" t="s">
        <v>27</v>
      </c>
      <c r="F13">
        <v>135</v>
      </c>
      <c r="G13">
        <v>0</v>
      </c>
      <c r="H13">
        <v>0</v>
      </c>
      <c r="I13">
        <v>-5</v>
      </c>
      <c r="J13">
        <f t="shared" si="0"/>
        <v>130</v>
      </c>
      <c r="K13">
        <v>0</v>
      </c>
      <c r="L13">
        <f t="shared" si="1"/>
        <v>130</v>
      </c>
      <c r="M13">
        <v>3</v>
      </c>
      <c r="N13">
        <v>1</v>
      </c>
      <c r="O13">
        <f t="shared" si="2"/>
        <v>43.333333333333336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B13">
        <v>5715</v>
      </c>
      <c r="AC13">
        <v>0</v>
      </c>
      <c r="AD13">
        <v>0</v>
      </c>
      <c r="AE13">
        <v>-1200</v>
      </c>
      <c r="AF13">
        <f t="shared" si="6"/>
        <v>4515</v>
      </c>
      <c r="AG13">
        <v>0</v>
      </c>
      <c r="AH13">
        <f t="shared" si="7"/>
        <v>4515</v>
      </c>
      <c r="AI13">
        <v>51</v>
      </c>
      <c r="AJ13">
        <f t="shared" si="8"/>
        <v>6</v>
      </c>
      <c r="AK13">
        <f t="shared" si="25"/>
        <v>88.529411764705884</v>
      </c>
      <c r="AM13">
        <v>433</v>
      </c>
      <c r="AN13">
        <v>340</v>
      </c>
      <c r="AO13">
        <v>-100</v>
      </c>
      <c r="AP13">
        <f t="shared" si="9"/>
        <v>673</v>
      </c>
      <c r="AQ13">
        <v>0</v>
      </c>
      <c r="AR13">
        <f t="shared" si="10"/>
        <v>673</v>
      </c>
      <c r="AS13">
        <v>15</v>
      </c>
      <c r="AT13">
        <f t="shared" si="11"/>
        <v>6</v>
      </c>
      <c r="AU13">
        <f t="shared" si="12"/>
        <v>44.866666666666667</v>
      </c>
      <c r="AW13">
        <v>237</v>
      </c>
      <c r="AX13">
        <v>490</v>
      </c>
      <c r="AY13">
        <v>0</v>
      </c>
      <c r="AZ13">
        <f t="shared" si="13"/>
        <v>727</v>
      </c>
      <c r="BA13">
        <v>0</v>
      </c>
      <c r="BB13">
        <f t="shared" si="14"/>
        <v>727</v>
      </c>
      <c r="BC13">
        <v>7</v>
      </c>
      <c r="BD13">
        <f t="shared" si="15"/>
        <v>7</v>
      </c>
      <c r="BE13">
        <f t="shared" si="16"/>
        <v>103.85714285714286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1676</v>
      </c>
      <c r="BR13">
        <v>405</v>
      </c>
      <c r="BS13">
        <v>0</v>
      </c>
      <c r="BT13">
        <f t="shared" si="21"/>
        <v>2081</v>
      </c>
      <c r="BU13">
        <v>1600</v>
      </c>
      <c r="BV13">
        <f t="shared" si="22"/>
        <v>3681</v>
      </c>
      <c r="BW13">
        <v>13</v>
      </c>
      <c r="BX13">
        <f t="shared" si="23"/>
        <v>5</v>
      </c>
      <c r="BY13">
        <f t="shared" si="24"/>
        <v>283.15384615384613</v>
      </c>
      <c r="CA13">
        <v>12505</v>
      </c>
    </row>
    <row r="14" spans="1:79" ht="18" customHeight="1" x14ac:dyDescent="0.3">
      <c r="A14" s="2">
        <v>44539</v>
      </c>
      <c r="B14" t="s">
        <v>48</v>
      </c>
      <c r="C14" t="s">
        <v>49</v>
      </c>
      <c r="D14" t="s">
        <v>27</v>
      </c>
      <c r="F14">
        <v>142</v>
      </c>
      <c r="G14">
        <v>0</v>
      </c>
      <c r="H14">
        <v>0</v>
      </c>
      <c r="I14">
        <v>-55</v>
      </c>
      <c r="J14">
        <f t="shared" si="0"/>
        <v>87</v>
      </c>
      <c r="K14">
        <v>0</v>
      </c>
      <c r="L14">
        <f t="shared" si="1"/>
        <v>87</v>
      </c>
      <c r="M14">
        <v>5</v>
      </c>
      <c r="N14">
        <v>1</v>
      </c>
      <c r="O14">
        <f t="shared" si="2"/>
        <v>17.399999999999999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B14">
        <v>566</v>
      </c>
      <c r="AC14">
        <v>0</v>
      </c>
      <c r="AD14">
        <v>0</v>
      </c>
      <c r="AE14">
        <v>0</v>
      </c>
      <c r="AF14">
        <f t="shared" si="6"/>
        <v>566</v>
      </c>
      <c r="AG14">
        <v>0</v>
      </c>
      <c r="AH14">
        <f t="shared" si="7"/>
        <v>566</v>
      </c>
      <c r="AI14">
        <v>7</v>
      </c>
      <c r="AJ14">
        <f t="shared" si="8"/>
        <v>6</v>
      </c>
      <c r="AK14">
        <f>IFERROR(AH14/AI14,0)</f>
        <v>80.857142857142861</v>
      </c>
      <c r="AM14">
        <v>788</v>
      </c>
      <c r="AN14">
        <v>230</v>
      </c>
      <c r="AO14">
        <v>0</v>
      </c>
      <c r="AP14">
        <f t="shared" si="9"/>
        <v>1018</v>
      </c>
      <c r="AQ14">
        <v>0</v>
      </c>
      <c r="AR14">
        <f t="shared" si="10"/>
        <v>1018</v>
      </c>
      <c r="AS14">
        <v>4</v>
      </c>
      <c r="AT14">
        <f t="shared" si="11"/>
        <v>6</v>
      </c>
      <c r="AU14">
        <f t="shared" si="12"/>
        <v>254.5</v>
      </c>
      <c r="AW14">
        <v>270</v>
      </c>
      <c r="AX14">
        <v>158</v>
      </c>
      <c r="AY14">
        <v>0</v>
      </c>
      <c r="AZ14">
        <f t="shared" si="13"/>
        <v>428</v>
      </c>
      <c r="BA14">
        <v>0</v>
      </c>
      <c r="BB14">
        <f t="shared" si="14"/>
        <v>428</v>
      </c>
      <c r="BC14">
        <v>1</v>
      </c>
      <c r="BD14">
        <f t="shared" si="15"/>
        <v>7</v>
      </c>
      <c r="BE14">
        <f t="shared" si="16"/>
        <v>428</v>
      </c>
      <c r="BG14">
        <v>47</v>
      </c>
      <c r="BH14">
        <v>310</v>
      </c>
      <c r="BI14">
        <v>0</v>
      </c>
      <c r="BJ14">
        <f t="shared" si="17"/>
        <v>357</v>
      </c>
      <c r="BK14">
        <v>0</v>
      </c>
      <c r="BL14">
        <f t="shared" si="18"/>
        <v>357</v>
      </c>
      <c r="BM14">
        <v>1</v>
      </c>
      <c r="BN14">
        <f t="shared" si="19"/>
        <v>5</v>
      </c>
      <c r="BO14">
        <f t="shared" si="20"/>
        <v>357</v>
      </c>
      <c r="BQ14">
        <v>499</v>
      </c>
      <c r="BR14">
        <v>679</v>
      </c>
      <c r="BS14">
        <v>0</v>
      </c>
      <c r="BT14">
        <f t="shared" si="21"/>
        <v>1178</v>
      </c>
      <c r="BU14">
        <v>640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CA14">
        <v>4768</v>
      </c>
    </row>
    <row r="15" spans="1:79" ht="17.25" customHeight="1" x14ac:dyDescent="0.3">
      <c r="A15" s="2">
        <v>44539</v>
      </c>
      <c r="B15" t="s">
        <v>50</v>
      </c>
      <c r="C15" t="s">
        <v>51</v>
      </c>
      <c r="D15" t="s">
        <v>27</v>
      </c>
      <c r="F15">
        <v>69</v>
      </c>
      <c r="G15">
        <v>0</v>
      </c>
      <c r="H15">
        <v>0</v>
      </c>
      <c r="I15">
        <v>0</v>
      </c>
      <c r="J15">
        <f t="shared" si="0"/>
        <v>69</v>
      </c>
      <c r="K15">
        <v>0</v>
      </c>
      <c r="L15">
        <f t="shared" si="1"/>
        <v>69</v>
      </c>
      <c r="M15">
        <v>5</v>
      </c>
      <c r="N15">
        <v>1</v>
      </c>
      <c r="O15">
        <f t="shared" si="2"/>
        <v>13.8</v>
      </c>
      <c r="Q15">
        <v>218</v>
      </c>
      <c r="R15">
        <v>0</v>
      </c>
      <c r="S15">
        <v>0</v>
      </c>
      <c r="T15">
        <v>0</v>
      </c>
      <c r="U15">
        <f t="shared" si="3"/>
        <v>218</v>
      </c>
      <c r="V15">
        <v>0</v>
      </c>
      <c r="W15">
        <f t="shared" si="4"/>
        <v>218</v>
      </c>
      <c r="X15">
        <v>1</v>
      </c>
      <c r="Y15">
        <v>2</v>
      </c>
      <c r="Z15">
        <f t="shared" si="5"/>
        <v>218</v>
      </c>
      <c r="AB15">
        <v>1090</v>
      </c>
      <c r="AC15">
        <v>0</v>
      </c>
      <c r="AD15">
        <v>0</v>
      </c>
      <c r="AE15">
        <v>0</v>
      </c>
      <c r="AF15">
        <f t="shared" si="6"/>
        <v>1090</v>
      </c>
      <c r="AG15">
        <v>0</v>
      </c>
      <c r="AH15">
        <f t="shared" si="7"/>
        <v>1090</v>
      </c>
      <c r="AI15">
        <v>8</v>
      </c>
      <c r="AJ15">
        <f t="shared" si="8"/>
        <v>6</v>
      </c>
      <c r="AK15">
        <f t="shared" si="25"/>
        <v>136.25</v>
      </c>
      <c r="AM15">
        <v>824</v>
      </c>
      <c r="AN15">
        <v>130</v>
      </c>
      <c r="AO15">
        <v>0</v>
      </c>
      <c r="AP15">
        <f t="shared" si="9"/>
        <v>954</v>
      </c>
      <c r="AQ15">
        <v>0</v>
      </c>
      <c r="AR15">
        <f t="shared" si="10"/>
        <v>954</v>
      </c>
      <c r="AS15">
        <v>17</v>
      </c>
      <c r="AT15">
        <f t="shared" si="11"/>
        <v>6</v>
      </c>
      <c r="AU15">
        <f t="shared" si="12"/>
        <v>56.117647058823529</v>
      </c>
      <c r="AW15">
        <v>309</v>
      </c>
      <c r="AX15">
        <v>0</v>
      </c>
      <c r="AY15">
        <v>-1</v>
      </c>
      <c r="AZ15">
        <f t="shared" si="13"/>
        <v>308</v>
      </c>
      <c r="BA15">
        <v>0</v>
      </c>
      <c r="BB15">
        <f t="shared" si="14"/>
        <v>308</v>
      </c>
      <c r="BC15">
        <v>15</v>
      </c>
      <c r="BD15">
        <f t="shared" si="15"/>
        <v>7</v>
      </c>
      <c r="BE15">
        <f t="shared" si="16"/>
        <v>20.533333333333335</v>
      </c>
      <c r="BG15">
        <v>98</v>
      </c>
      <c r="BH15">
        <v>40</v>
      </c>
      <c r="BI15">
        <v>0</v>
      </c>
      <c r="BJ15">
        <f t="shared" si="17"/>
        <v>138</v>
      </c>
      <c r="BK15">
        <v>0</v>
      </c>
      <c r="BL15">
        <f t="shared" si="18"/>
        <v>138</v>
      </c>
      <c r="BM15">
        <v>4</v>
      </c>
      <c r="BN15">
        <f t="shared" si="19"/>
        <v>5</v>
      </c>
      <c r="BO15">
        <f t="shared" si="20"/>
        <v>34.5</v>
      </c>
      <c r="BQ15">
        <v>459</v>
      </c>
      <c r="BR15">
        <v>0</v>
      </c>
      <c r="BS15">
        <v>0</v>
      </c>
      <c r="BT15">
        <f t="shared" si="21"/>
        <v>459</v>
      </c>
      <c r="BU15">
        <v>320</v>
      </c>
      <c r="BV15">
        <f t="shared" si="22"/>
        <v>779</v>
      </c>
      <c r="BW15">
        <v>6</v>
      </c>
      <c r="BX15">
        <f t="shared" si="23"/>
        <v>5</v>
      </c>
      <c r="BY15">
        <f t="shared" si="24"/>
        <v>129.83333333333334</v>
      </c>
      <c r="CA15">
        <v>1695</v>
      </c>
    </row>
    <row r="16" spans="1:79" ht="17.25" customHeight="1" x14ac:dyDescent="0.3">
      <c r="A16" s="2">
        <v>44539</v>
      </c>
      <c r="B16" t="s">
        <v>52</v>
      </c>
      <c r="C16" t="s">
        <v>53</v>
      </c>
      <c r="D16" t="s">
        <v>27</v>
      </c>
      <c r="F16">
        <v>42</v>
      </c>
      <c r="G16">
        <v>0</v>
      </c>
      <c r="H16">
        <v>0</v>
      </c>
      <c r="I16">
        <v>0</v>
      </c>
      <c r="J16">
        <f t="shared" si="0"/>
        <v>42</v>
      </c>
      <c r="K16">
        <v>0</v>
      </c>
      <c r="L16">
        <f t="shared" si="1"/>
        <v>42</v>
      </c>
      <c r="M16">
        <v>3</v>
      </c>
      <c r="N16">
        <v>1</v>
      </c>
      <c r="O16">
        <f t="shared" si="2"/>
        <v>14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2068</v>
      </c>
      <c r="AC16">
        <v>0</v>
      </c>
      <c r="AD16">
        <v>0</v>
      </c>
      <c r="AE16">
        <v>0</v>
      </c>
      <c r="AF16">
        <f t="shared" si="6"/>
        <v>2068</v>
      </c>
      <c r="AG16">
        <v>0</v>
      </c>
      <c r="AH16">
        <f t="shared" si="7"/>
        <v>2068</v>
      </c>
      <c r="AI16">
        <v>26</v>
      </c>
      <c r="AJ16">
        <f t="shared" si="8"/>
        <v>6</v>
      </c>
      <c r="AK16">
        <f t="shared" si="25"/>
        <v>79.538461538461533</v>
      </c>
      <c r="AM16">
        <v>1034</v>
      </c>
      <c r="AN16">
        <v>160</v>
      </c>
      <c r="AO16">
        <v>0</v>
      </c>
      <c r="AP16">
        <f t="shared" si="9"/>
        <v>1194</v>
      </c>
      <c r="AQ16">
        <v>0</v>
      </c>
      <c r="AR16">
        <f t="shared" si="10"/>
        <v>1194</v>
      </c>
      <c r="AS16">
        <v>7</v>
      </c>
      <c r="AT16">
        <f t="shared" si="11"/>
        <v>6</v>
      </c>
      <c r="AU16">
        <f t="shared" si="12"/>
        <v>170.57142857142858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76</v>
      </c>
      <c r="BH16">
        <v>660</v>
      </c>
      <c r="BI16">
        <v>0</v>
      </c>
      <c r="BJ16">
        <f t="shared" si="17"/>
        <v>736</v>
      </c>
      <c r="BK16">
        <v>0</v>
      </c>
      <c r="BL16">
        <f t="shared" si="18"/>
        <v>736</v>
      </c>
      <c r="BM16">
        <v>3</v>
      </c>
      <c r="BN16">
        <f t="shared" si="19"/>
        <v>5</v>
      </c>
      <c r="BO16">
        <f t="shared" si="20"/>
        <v>245.33333333333334</v>
      </c>
      <c r="BQ16">
        <v>478</v>
      </c>
      <c r="BR16">
        <v>380</v>
      </c>
      <c r="BS16">
        <v>0</v>
      </c>
      <c r="BT16">
        <f t="shared" si="21"/>
        <v>858</v>
      </c>
      <c r="BU16">
        <v>0</v>
      </c>
      <c r="BV16">
        <f t="shared" si="22"/>
        <v>858</v>
      </c>
      <c r="BW16">
        <v>20</v>
      </c>
      <c r="BX16">
        <f t="shared" si="23"/>
        <v>5</v>
      </c>
      <c r="BY16">
        <f t="shared" si="24"/>
        <v>42.9</v>
      </c>
      <c r="CA16">
        <v>6978</v>
      </c>
    </row>
    <row r="17" spans="1:79" ht="17.25" customHeight="1" x14ac:dyDescent="0.3">
      <c r="A17" s="2">
        <v>44539</v>
      </c>
      <c r="B17" t="s">
        <v>54</v>
      </c>
      <c r="C17" t="s">
        <v>55</v>
      </c>
      <c r="D17" t="s">
        <v>27</v>
      </c>
      <c r="F17">
        <v>240</v>
      </c>
      <c r="G17">
        <v>0</v>
      </c>
      <c r="H17">
        <v>0</v>
      </c>
      <c r="I17">
        <v>-10</v>
      </c>
      <c r="J17">
        <f t="shared" si="0"/>
        <v>230</v>
      </c>
      <c r="K17">
        <v>0</v>
      </c>
      <c r="L17">
        <f t="shared" si="1"/>
        <v>230</v>
      </c>
      <c r="M17">
        <v>18</v>
      </c>
      <c r="N17">
        <v>1</v>
      </c>
      <c r="O17">
        <f t="shared" si="2"/>
        <v>12.777777777777779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657</v>
      </c>
      <c r="AC17">
        <v>0</v>
      </c>
      <c r="AD17">
        <v>0</v>
      </c>
      <c r="AE17">
        <v>0</v>
      </c>
      <c r="AF17">
        <f t="shared" si="6"/>
        <v>657</v>
      </c>
      <c r="AG17">
        <v>0</v>
      </c>
      <c r="AH17">
        <f t="shared" si="7"/>
        <v>657</v>
      </c>
      <c r="AI17">
        <v>10</v>
      </c>
      <c r="AJ17">
        <f t="shared" si="8"/>
        <v>6</v>
      </c>
      <c r="AK17">
        <f t="shared" si="25"/>
        <v>65.7</v>
      </c>
      <c r="AM17">
        <v>1871</v>
      </c>
      <c r="AN17">
        <v>231</v>
      </c>
      <c r="AO17">
        <v>0</v>
      </c>
      <c r="AP17">
        <f t="shared" si="9"/>
        <v>2102</v>
      </c>
      <c r="AQ17">
        <v>0</v>
      </c>
      <c r="AR17">
        <f t="shared" si="10"/>
        <v>2102</v>
      </c>
      <c r="AS17">
        <v>12</v>
      </c>
      <c r="AT17">
        <f t="shared" si="11"/>
        <v>6</v>
      </c>
      <c r="AU17">
        <f t="shared" si="12"/>
        <v>175.16666666666666</v>
      </c>
      <c r="AW17">
        <v>362</v>
      </c>
      <c r="AX17">
        <v>0</v>
      </c>
      <c r="AY17">
        <v>0</v>
      </c>
      <c r="AZ17">
        <f t="shared" si="13"/>
        <v>362</v>
      </c>
      <c r="BA17">
        <v>0</v>
      </c>
      <c r="BB17">
        <f t="shared" si="14"/>
        <v>362</v>
      </c>
      <c r="BC17">
        <v>3</v>
      </c>
      <c r="BD17">
        <f t="shared" si="15"/>
        <v>7</v>
      </c>
      <c r="BE17">
        <f t="shared" si="16"/>
        <v>120.66666666666667</v>
      </c>
      <c r="BG17">
        <v>368</v>
      </c>
      <c r="BH17">
        <v>0</v>
      </c>
      <c r="BI17">
        <v>-3</v>
      </c>
      <c r="BJ17">
        <f t="shared" si="17"/>
        <v>365</v>
      </c>
      <c r="BK17">
        <v>0</v>
      </c>
      <c r="BL17">
        <f t="shared" si="18"/>
        <v>365</v>
      </c>
      <c r="BM17">
        <v>4</v>
      </c>
      <c r="BN17">
        <f t="shared" si="19"/>
        <v>5</v>
      </c>
      <c r="BO17">
        <f t="shared" si="20"/>
        <v>91.25</v>
      </c>
      <c r="BQ17">
        <v>393</v>
      </c>
      <c r="BR17">
        <v>0</v>
      </c>
      <c r="BS17">
        <v>-10</v>
      </c>
      <c r="BT17">
        <f t="shared" si="21"/>
        <v>383</v>
      </c>
      <c r="BU17">
        <v>0</v>
      </c>
      <c r="BV17">
        <f t="shared" si="22"/>
        <v>383</v>
      </c>
      <c r="BW17">
        <v>3</v>
      </c>
      <c r="BX17">
        <f t="shared" si="23"/>
        <v>5</v>
      </c>
      <c r="BY17">
        <f t="shared" si="24"/>
        <v>127.66666666666667</v>
      </c>
      <c r="CA17">
        <v>19164</v>
      </c>
    </row>
    <row r="18" spans="1:79" ht="17.25" customHeight="1" x14ac:dyDescent="0.3">
      <c r="A18" s="2">
        <v>44539</v>
      </c>
      <c r="B18" t="s">
        <v>56</v>
      </c>
      <c r="C18" t="s">
        <v>57</v>
      </c>
      <c r="D18" t="s">
        <v>27</v>
      </c>
      <c r="F18">
        <v>290</v>
      </c>
      <c r="G18">
        <v>0</v>
      </c>
      <c r="H18">
        <v>0</v>
      </c>
      <c r="I18">
        <v>-10</v>
      </c>
      <c r="J18">
        <f t="shared" si="0"/>
        <v>280</v>
      </c>
      <c r="K18">
        <v>0</v>
      </c>
      <c r="L18">
        <f t="shared" si="1"/>
        <v>280</v>
      </c>
      <c r="M18">
        <v>26</v>
      </c>
      <c r="N18">
        <v>1</v>
      </c>
      <c r="O18">
        <f t="shared" si="2"/>
        <v>10.76923076923077</v>
      </c>
      <c r="Q18">
        <v>117</v>
      </c>
      <c r="R18">
        <v>0</v>
      </c>
      <c r="S18">
        <v>0</v>
      </c>
      <c r="T18">
        <v>0</v>
      </c>
      <c r="U18">
        <f t="shared" si="3"/>
        <v>117</v>
      </c>
      <c r="V18">
        <v>0</v>
      </c>
      <c r="W18">
        <f t="shared" si="4"/>
        <v>117</v>
      </c>
      <c r="X18">
        <v>3</v>
      </c>
      <c r="Y18">
        <v>2</v>
      </c>
      <c r="Z18">
        <f t="shared" si="5"/>
        <v>39</v>
      </c>
      <c r="AB18">
        <v>2380</v>
      </c>
      <c r="AC18">
        <v>1530</v>
      </c>
      <c r="AD18">
        <v>0</v>
      </c>
      <c r="AE18">
        <v>0</v>
      </c>
      <c r="AF18">
        <f t="shared" si="6"/>
        <v>3910</v>
      </c>
      <c r="AG18">
        <v>0</v>
      </c>
      <c r="AH18">
        <f t="shared" si="7"/>
        <v>3910</v>
      </c>
      <c r="AI18">
        <v>16</v>
      </c>
      <c r="AJ18">
        <f t="shared" si="8"/>
        <v>6</v>
      </c>
      <c r="AK18">
        <f t="shared" si="25"/>
        <v>244.375</v>
      </c>
      <c r="AM18">
        <v>1491</v>
      </c>
      <c r="AN18">
        <v>59</v>
      </c>
      <c r="AO18">
        <v>0</v>
      </c>
      <c r="AP18">
        <f t="shared" si="9"/>
        <v>1550</v>
      </c>
      <c r="AQ18">
        <v>0</v>
      </c>
      <c r="AR18">
        <f t="shared" si="10"/>
        <v>1550</v>
      </c>
      <c r="AS18">
        <v>14</v>
      </c>
      <c r="AT18">
        <f t="shared" si="11"/>
        <v>6</v>
      </c>
      <c r="AU18">
        <f t="shared" si="12"/>
        <v>110.71428571428571</v>
      </c>
      <c r="AW18">
        <v>129</v>
      </c>
      <c r="AX18">
        <v>160</v>
      </c>
      <c r="AY18">
        <v>0</v>
      </c>
      <c r="AZ18">
        <f t="shared" si="13"/>
        <v>289</v>
      </c>
      <c r="BA18">
        <v>0</v>
      </c>
      <c r="BB18">
        <f t="shared" si="14"/>
        <v>289</v>
      </c>
      <c r="BC18">
        <v>3</v>
      </c>
      <c r="BD18">
        <f t="shared" si="15"/>
        <v>7</v>
      </c>
      <c r="BE18">
        <f t="shared" si="16"/>
        <v>96.333333333333329</v>
      </c>
      <c r="BG18">
        <v>259</v>
      </c>
      <c r="BH18">
        <v>0</v>
      </c>
      <c r="BI18">
        <v>0</v>
      </c>
      <c r="BJ18">
        <f t="shared" si="17"/>
        <v>259</v>
      </c>
      <c r="BK18">
        <v>0</v>
      </c>
      <c r="BL18">
        <f t="shared" si="18"/>
        <v>259</v>
      </c>
      <c r="BM18">
        <v>5</v>
      </c>
      <c r="BN18">
        <f t="shared" si="19"/>
        <v>5</v>
      </c>
      <c r="BO18">
        <f t="shared" si="20"/>
        <v>51.8</v>
      </c>
      <c r="BQ18">
        <v>366</v>
      </c>
      <c r="BR18">
        <v>0</v>
      </c>
      <c r="BS18">
        <v>0</v>
      </c>
      <c r="BT18">
        <f t="shared" si="21"/>
        <v>366</v>
      </c>
      <c r="BU18">
        <v>102</v>
      </c>
      <c r="BV18">
        <f t="shared" si="22"/>
        <v>468</v>
      </c>
      <c r="BW18">
        <v>3</v>
      </c>
      <c r="BX18">
        <f t="shared" si="23"/>
        <v>5</v>
      </c>
      <c r="BY18">
        <f t="shared" si="24"/>
        <v>156</v>
      </c>
      <c r="CA18">
        <v>10529</v>
      </c>
    </row>
    <row r="19" spans="1:79" ht="17.25" customHeight="1" x14ac:dyDescent="0.3">
      <c r="A19" s="2">
        <v>44539</v>
      </c>
      <c r="B19" t="s">
        <v>58</v>
      </c>
      <c r="C19" t="s">
        <v>59</v>
      </c>
      <c r="D19" t="s">
        <v>27</v>
      </c>
      <c r="F19">
        <v>52</v>
      </c>
      <c r="G19">
        <v>0</v>
      </c>
      <c r="H19">
        <v>0</v>
      </c>
      <c r="I19">
        <v>0</v>
      </c>
      <c r="J19">
        <f t="shared" si="0"/>
        <v>52</v>
      </c>
      <c r="K19">
        <v>0</v>
      </c>
      <c r="L19">
        <f t="shared" si="1"/>
        <v>52</v>
      </c>
      <c r="M19">
        <v>2</v>
      </c>
      <c r="N19">
        <v>1</v>
      </c>
      <c r="O19">
        <f t="shared" si="2"/>
        <v>26</v>
      </c>
      <c r="Q19">
        <v>122</v>
      </c>
      <c r="R19">
        <v>0</v>
      </c>
      <c r="S19">
        <v>0</v>
      </c>
      <c r="T19">
        <v>0</v>
      </c>
      <c r="U19">
        <f t="shared" si="3"/>
        <v>122</v>
      </c>
      <c r="V19">
        <v>0</v>
      </c>
      <c r="W19">
        <f t="shared" si="4"/>
        <v>122</v>
      </c>
      <c r="X19">
        <v>0</v>
      </c>
      <c r="Y19">
        <v>2</v>
      </c>
      <c r="Z19">
        <f t="shared" si="5"/>
        <v>0</v>
      </c>
      <c r="AB19">
        <v>81</v>
      </c>
      <c r="AC19">
        <v>0</v>
      </c>
      <c r="AD19">
        <v>0</v>
      </c>
      <c r="AE19">
        <v>0</v>
      </c>
      <c r="AF19">
        <f t="shared" si="6"/>
        <v>81</v>
      </c>
      <c r="AG19">
        <v>355</v>
      </c>
      <c r="AH19">
        <f t="shared" si="7"/>
        <v>436</v>
      </c>
      <c r="AI19">
        <v>4</v>
      </c>
      <c r="AJ19">
        <f t="shared" si="8"/>
        <v>6</v>
      </c>
      <c r="AK19">
        <f t="shared" si="25"/>
        <v>109</v>
      </c>
      <c r="AM19">
        <v>68</v>
      </c>
      <c r="AN19">
        <v>0</v>
      </c>
      <c r="AO19">
        <v>0</v>
      </c>
      <c r="AP19">
        <f t="shared" si="9"/>
        <v>68</v>
      </c>
      <c r="AQ19">
        <v>0</v>
      </c>
      <c r="AR19">
        <f t="shared" si="10"/>
        <v>68</v>
      </c>
      <c r="AS19">
        <v>3</v>
      </c>
      <c r="AT19">
        <f t="shared" si="11"/>
        <v>6</v>
      </c>
      <c r="AU19">
        <f t="shared" si="12"/>
        <v>22.666666666666668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100</v>
      </c>
      <c r="BH19">
        <v>40</v>
      </c>
      <c r="BI19">
        <v>0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0</v>
      </c>
    </row>
    <row r="20" spans="1:79" ht="17.25" customHeight="1" x14ac:dyDescent="0.3">
      <c r="A20" s="2">
        <v>44539</v>
      </c>
      <c r="B20" t="s">
        <v>60</v>
      </c>
      <c r="C20" t="s">
        <v>61</v>
      </c>
      <c r="D20" t="s">
        <v>27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Q20">
        <v>119</v>
      </c>
      <c r="R20">
        <v>0</v>
      </c>
      <c r="S20">
        <v>0</v>
      </c>
      <c r="T20">
        <v>-3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B20">
        <v>884</v>
      </c>
      <c r="AC20">
        <v>0</v>
      </c>
      <c r="AD20">
        <v>0</v>
      </c>
      <c r="AE20">
        <v>-5</v>
      </c>
      <c r="AF20">
        <f t="shared" si="6"/>
        <v>879</v>
      </c>
      <c r="AG20">
        <v>0</v>
      </c>
      <c r="AH20">
        <f t="shared" si="7"/>
        <v>879</v>
      </c>
      <c r="AI20">
        <v>14</v>
      </c>
      <c r="AJ20">
        <f t="shared" si="8"/>
        <v>6</v>
      </c>
      <c r="AK20">
        <f t="shared" si="25"/>
        <v>62.785714285714285</v>
      </c>
      <c r="AM20">
        <v>424</v>
      </c>
      <c r="AN20">
        <v>0</v>
      </c>
      <c r="AO20">
        <v>-18</v>
      </c>
      <c r="AP20">
        <f t="shared" si="9"/>
        <v>406</v>
      </c>
      <c r="AQ20">
        <v>0</v>
      </c>
      <c r="AR20">
        <f t="shared" si="10"/>
        <v>406</v>
      </c>
      <c r="AS20">
        <v>5</v>
      </c>
      <c r="AT20">
        <f t="shared" si="11"/>
        <v>6</v>
      </c>
      <c r="AU20">
        <f t="shared" si="12"/>
        <v>81.2</v>
      </c>
      <c r="AW20">
        <v>416</v>
      </c>
      <c r="AX20">
        <v>0</v>
      </c>
      <c r="AY20">
        <v>0</v>
      </c>
      <c r="AZ20">
        <f t="shared" si="13"/>
        <v>416</v>
      </c>
      <c r="BA20">
        <v>0</v>
      </c>
      <c r="BB20">
        <f t="shared" si="14"/>
        <v>416</v>
      </c>
      <c r="BC20">
        <v>10</v>
      </c>
      <c r="BD20">
        <f t="shared" si="15"/>
        <v>7</v>
      </c>
      <c r="BE20">
        <f t="shared" si="16"/>
        <v>41.6</v>
      </c>
      <c r="BG20">
        <v>220</v>
      </c>
      <c r="BH20">
        <v>0</v>
      </c>
      <c r="BI20">
        <v>0</v>
      </c>
      <c r="BJ20">
        <f t="shared" si="17"/>
        <v>220</v>
      </c>
      <c r="BK20">
        <v>0</v>
      </c>
      <c r="BL20">
        <f t="shared" si="18"/>
        <v>220</v>
      </c>
      <c r="BM20">
        <v>1</v>
      </c>
      <c r="BN20">
        <f t="shared" si="19"/>
        <v>5</v>
      </c>
      <c r="BO20">
        <f t="shared" si="20"/>
        <v>220</v>
      </c>
      <c r="BQ20">
        <v>249</v>
      </c>
      <c r="BR20">
        <v>0</v>
      </c>
      <c r="BS20">
        <v>-10</v>
      </c>
      <c r="BT20">
        <f t="shared" si="21"/>
        <v>239</v>
      </c>
      <c r="BU20">
        <v>120</v>
      </c>
      <c r="BV20">
        <f t="shared" si="22"/>
        <v>359</v>
      </c>
      <c r="BW20">
        <v>3</v>
      </c>
      <c r="BX20">
        <f t="shared" si="23"/>
        <v>5</v>
      </c>
      <c r="BY20">
        <f t="shared" si="24"/>
        <v>119.66666666666667</v>
      </c>
      <c r="CA20">
        <v>2077</v>
      </c>
    </row>
    <row r="21" spans="1:79" ht="17.25" customHeight="1" x14ac:dyDescent="0.3">
      <c r="A21" s="2">
        <v>44539</v>
      </c>
      <c r="B21" t="s">
        <v>62</v>
      </c>
      <c r="C21" t="s">
        <v>63</v>
      </c>
      <c r="D21" t="s">
        <v>27</v>
      </c>
      <c r="F21">
        <v>1453</v>
      </c>
      <c r="G21">
        <v>0</v>
      </c>
      <c r="H21">
        <v>0</v>
      </c>
      <c r="I21">
        <v>-20</v>
      </c>
      <c r="J21">
        <f t="shared" si="0"/>
        <v>1433</v>
      </c>
      <c r="K21">
        <v>0</v>
      </c>
      <c r="L21">
        <f t="shared" si="1"/>
        <v>1433</v>
      </c>
      <c r="M21">
        <v>77</v>
      </c>
      <c r="N21">
        <v>1</v>
      </c>
      <c r="O21">
        <f t="shared" si="2"/>
        <v>18.61038961038961</v>
      </c>
      <c r="Q21">
        <v>599</v>
      </c>
      <c r="R21">
        <v>0</v>
      </c>
      <c r="S21">
        <v>0</v>
      </c>
      <c r="T21">
        <v>0</v>
      </c>
      <c r="U21">
        <f t="shared" si="3"/>
        <v>599</v>
      </c>
      <c r="V21">
        <v>0</v>
      </c>
      <c r="W21">
        <f t="shared" si="4"/>
        <v>599</v>
      </c>
      <c r="X21">
        <v>22</v>
      </c>
      <c r="Y21">
        <v>2</v>
      </c>
      <c r="Z21">
        <f t="shared" si="5"/>
        <v>27.227272727272727</v>
      </c>
      <c r="AB21">
        <v>7812</v>
      </c>
      <c r="AC21">
        <v>0</v>
      </c>
      <c r="AD21">
        <v>0</v>
      </c>
      <c r="AE21">
        <v>0</v>
      </c>
      <c r="AF21">
        <f t="shared" si="6"/>
        <v>7812</v>
      </c>
      <c r="AG21">
        <v>6000</v>
      </c>
      <c r="AH21">
        <f t="shared" si="7"/>
        <v>13812</v>
      </c>
      <c r="AI21">
        <v>395</v>
      </c>
      <c r="AJ21">
        <f t="shared" si="8"/>
        <v>6</v>
      </c>
      <c r="AK21">
        <f t="shared" si="25"/>
        <v>34.967088607594938</v>
      </c>
      <c r="AM21">
        <v>3181</v>
      </c>
      <c r="AN21">
        <v>70</v>
      </c>
      <c r="AO21">
        <v>-10</v>
      </c>
      <c r="AP21">
        <f t="shared" si="9"/>
        <v>3241</v>
      </c>
      <c r="AQ21">
        <v>0</v>
      </c>
      <c r="AR21">
        <f t="shared" si="10"/>
        <v>3241</v>
      </c>
      <c r="AS21">
        <v>63</v>
      </c>
      <c r="AT21">
        <f t="shared" si="11"/>
        <v>6</v>
      </c>
      <c r="AU21">
        <f t="shared" si="12"/>
        <v>51.444444444444443</v>
      </c>
      <c r="AW21">
        <v>1586</v>
      </c>
      <c r="AX21">
        <v>0</v>
      </c>
      <c r="AY21">
        <v>-66</v>
      </c>
      <c r="AZ21">
        <f t="shared" si="13"/>
        <v>1520</v>
      </c>
      <c r="BA21">
        <v>0</v>
      </c>
      <c r="BB21">
        <f t="shared" si="14"/>
        <v>1520</v>
      </c>
      <c r="BC21">
        <v>91</v>
      </c>
      <c r="BD21">
        <f t="shared" si="15"/>
        <v>7</v>
      </c>
      <c r="BE21">
        <f t="shared" si="16"/>
        <v>16.703296703296704</v>
      </c>
      <c r="BG21">
        <v>1585</v>
      </c>
      <c r="BH21">
        <v>0</v>
      </c>
      <c r="BI21">
        <v>-27</v>
      </c>
      <c r="BJ21">
        <f t="shared" si="17"/>
        <v>1558</v>
      </c>
      <c r="BK21">
        <v>0</v>
      </c>
      <c r="BL21">
        <f t="shared" si="18"/>
        <v>1558</v>
      </c>
      <c r="BM21">
        <v>39</v>
      </c>
      <c r="BN21">
        <f t="shared" si="19"/>
        <v>5</v>
      </c>
      <c r="BO21">
        <f t="shared" si="20"/>
        <v>39.948717948717949</v>
      </c>
      <c r="BQ21">
        <v>1711</v>
      </c>
      <c r="BR21">
        <v>0</v>
      </c>
      <c r="BS21">
        <v>-10</v>
      </c>
      <c r="BT21">
        <f t="shared" si="21"/>
        <v>1701</v>
      </c>
      <c r="BU21">
        <v>600</v>
      </c>
      <c r="BV21">
        <f t="shared" si="22"/>
        <v>2301</v>
      </c>
      <c r="BW21">
        <v>17</v>
      </c>
      <c r="BX21">
        <f t="shared" si="23"/>
        <v>5</v>
      </c>
      <c r="BY21">
        <f t="shared" si="24"/>
        <v>135.35294117647058</v>
      </c>
      <c r="CA21">
        <v>15900</v>
      </c>
    </row>
    <row r="22" spans="1:79" ht="17.25" customHeight="1" x14ac:dyDescent="0.3">
      <c r="A22" s="2">
        <v>44539</v>
      </c>
      <c r="B22" t="s">
        <v>64</v>
      </c>
      <c r="C22" t="s">
        <v>65</v>
      </c>
      <c r="D22" t="s">
        <v>27</v>
      </c>
      <c r="F22">
        <v>29066</v>
      </c>
      <c r="G22">
        <v>0</v>
      </c>
      <c r="H22">
        <v>0</v>
      </c>
      <c r="I22">
        <v>-1457</v>
      </c>
      <c r="J22">
        <f t="shared" si="0"/>
        <v>27609</v>
      </c>
      <c r="K22">
        <v>0</v>
      </c>
      <c r="L22">
        <f t="shared" si="1"/>
        <v>27609</v>
      </c>
      <c r="M22">
        <v>4430</v>
      </c>
      <c r="N22">
        <v>1</v>
      </c>
      <c r="O22">
        <f t="shared" si="2"/>
        <v>6.2322799097065467</v>
      </c>
      <c r="Q22">
        <v>10308</v>
      </c>
      <c r="R22">
        <v>0</v>
      </c>
      <c r="S22">
        <v>0</v>
      </c>
      <c r="T22">
        <v>-190</v>
      </c>
      <c r="U22">
        <f t="shared" si="3"/>
        <v>10118</v>
      </c>
      <c r="V22">
        <v>0</v>
      </c>
      <c r="W22">
        <f t="shared" si="4"/>
        <v>10118</v>
      </c>
      <c r="X22">
        <v>598</v>
      </c>
      <c r="Y22">
        <v>2</v>
      </c>
      <c r="Z22">
        <f t="shared" si="5"/>
        <v>16.91973244147157</v>
      </c>
      <c r="AB22">
        <v>65196</v>
      </c>
      <c r="AC22">
        <v>0</v>
      </c>
      <c r="AD22">
        <v>0</v>
      </c>
      <c r="AE22">
        <v>-1200</v>
      </c>
      <c r="AF22">
        <f t="shared" si="6"/>
        <v>63996</v>
      </c>
      <c r="AG22">
        <f>84297+29400</f>
        <v>113697</v>
      </c>
      <c r="AH22">
        <f t="shared" si="7"/>
        <v>177693</v>
      </c>
      <c r="AI22">
        <v>4976</v>
      </c>
      <c r="AJ22">
        <f t="shared" si="8"/>
        <v>6</v>
      </c>
      <c r="AK22">
        <f t="shared" si="25"/>
        <v>35.710008038585208</v>
      </c>
      <c r="AM22">
        <v>35632</v>
      </c>
      <c r="AN22">
        <v>3530</v>
      </c>
      <c r="AO22">
        <v>-1170</v>
      </c>
      <c r="AP22">
        <f t="shared" si="9"/>
        <v>37992</v>
      </c>
      <c r="AQ22">
        <v>0</v>
      </c>
      <c r="AR22">
        <f t="shared" si="10"/>
        <v>37992</v>
      </c>
      <c r="AS22">
        <v>1243</v>
      </c>
      <c r="AT22">
        <f t="shared" si="11"/>
        <v>6</v>
      </c>
      <c r="AU22">
        <f t="shared" si="12"/>
        <v>30.564762670957361</v>
      </c>
      <c r="AW22">
        <v>41178</v>
      </c>
      <c r="AX22">
        <v>0</v>
      </c>
      <c r="AY22">
        <v>-3538</v>
      </c>
      <c r="AZ22">
        <f t="shared" si="13"/>
        <v>37640</v>
      </c>
      <c r="BA22">
        <v>15000</v>
      </c>
      <c r="BB22">
        <f t="shared" si="14"/>
        <v>52640</v>
      </c>
      <c r="BC22">
        <v>3376</v>
      </c>
      <c r="BD22">
        <f t="shared" si="15"/>
        <v>7</v>
      </c>
      <c r="BE22">
        <f t="shared" si="16"/>
        <v>15.592417061611375</v>
      </c>
      <c r="BG22">
        <v>43226</v>
      </c>
      <c r="BH22">
        <v>0</v>
      </c>
      <c r="BI22">
        <v>-127</v>
      </c>
      <c r="BJ22">
        <f t="shared" si="17"/>
        <v>43099</v>
      </c>
      <c r="BK22">
        <v>0</v>
      </c>
      <c r="BL22">
        <f t="shared" si="18"/>
        <v>43099</v>
      </c>
      <c r="BM22">
        <v>1370</v>
      </c>
      <c r="BN22">
        <f t="shared" si="19"/>
        <v>5</v>
      </c>
      <c r="BO22">
        <f>IFERROR(BL22/BM22,0)</f>
        <v>31.459124087591242</v>
      </c>
      <c r="BQ22">
        <v>24090</v>
      </c>
      <c r="BR22">
        <v>0</v>
      </c>
      <c r="BS22">
        <v>-858</v>
      </c>
      <c r="BT22">
        <f t="shared" si="21"/>
        <v>23232</v>
      </c>
      <c r="BU22">
        <v>15000</v>
      </c>
      <c r="BV22">
        <f t="shared" si="22"/>
        <v>38232</v>
      </c>
      <c r="BW22">
        <v>985</v>
      </c>
      <c r="BX22">
        <f t="shared" si="23"/>
        <v>5</v>
      </c>
      <c r="BY22">
        <f t="shared" si="24"/>
        <v>38.814213197969544</v>
      </c>
      <c r="CA22">
        <v>339634</v>
      </c>
    </row>
    <row r="23" spans="1:79" ht="17.25" customHeight="1" x14ac:dyDescent="0.3">
      <c r="A23" s="2">
        <v>44539</v>
      </c>
      <c r="B23" t="s">
        <v>66</v>
      </c>
      <c r="C23" t="s">
        <v>67</v>
      </c>
      <c r="D23" t="s">
        <v>27</v>
      </c>
      <c r="F23">
        <v>733</v>
      </c>
      <c r="G23">
        <v>339</v>
      </c>
      <c r="H23">
        <v>0</v>
      </c>
      <c r="I23">
        <v>0</v>
      </c>
      <c r="J23">
        <f t="shared" si="0"/>
        <v>1072</v>
      </c>
      <c r="K23">
        <v>0</v>
      </c>
      <c r="L23">
        <f t="shared" si="1"/>
        <v>1072</v>
      </c>
      <c r="M23">
        <v>14</v>
      </c>
      <c r="N23">
        <v>1</v>
      </c>
      <c r="O23">
        <f t="shared" si="2"/>
        <v>76.571428571428569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1887</v>
      </c>
      <c r="AC23">
        <v>0</v>
      </c>
      <c r="AD23">
        <v>0</v>
      </c>
      <c r="AE23">
        <v>0</v>
      </c>
      <c r="AF23">
        <f t="shared" si="6"/>
        <v>1887</v>
      </c>
      <c r="AG23">
        <v>0</v>
      </c>
      <c r="AH23">
        <f t="shared" si="7"/>
        <v>1887</v>
      </c>
      <c r="AI23">
        <v>17</v>
      </c>
      <c r="AJ23">
        <f t="shared" si="8"/>
        <v>6</v>
      </c>
      <c r="AK23">
        <f t="shared" si="25"/>
        <v>111</v>
      </c>
      <c r="AM23">
        <v>552</v>
      </c>
      <c r="AN23">
        <v>950</v>
      </c>
      <c r="AO23">
        <v>0</v>
      </c>
      <c r="AP23">
        <f t="shared" si="9"/>
        <v>1502</v>
      </c>
      <c r="AQ23">
        <v>0</v>
      </c>
      <c r="AR23">
        <f t="shared" si="10"/>
        <v>1502</v>
      </c>
      <c r="AS23">
        <v>15</v>
      </c>
      <c r="AT23">
        <f t="shared" si="11"/>
        <v>6</v>
      </c>
      <c r="AU23">
        <f t="shared" si="12"/>
        <v>100.13333333333334</v>
      </c>
      <c r="AW23">
        <v>254</v>
      </c>
      <c r="AX23">
        <v>50</v>
      </c>
      <c r="AY23">
        <v>0</v>
      </c>
      <c r="AZ23">
        <f t="shared" si="13"/>
        <v>304</v>
      </c>
      <c r="BA23">
        <v>0</v>
      </c>
      <c r="BB23">
        <f t="shared" si="14"/>
        <v>304</v>
      </c>
      <c r="BC23">
        <v>5</v>
      </c>
      <c r="BD23">
        <f t="shared" si="15"/>
        <v>7</v>
      </c>
      <c r="BE23">
        <f t="shared" si="16"/>
        <v>60.8</v>
      </c>
      <c r="BG23">
        <v>501</v>
      </c>
      <c r="BH23">
        <v>2290</v>
      </c>
      <c r="BI23">
        <v>0</v>
      </c>
      <c r="BJ23">
        <f t="shared" si="17"/>
        <v>2791</v>
      </c>
      <c r="BK23">
        <v>0</v>
      </c>
      <c r="BL23">
        <f t="shared" si="18"/>
        <v>2791</v>
      </c>
      <c r="BM23">
        <v>17</v>
      </c>
      <c r="BN23">
        <f t="shared" si="19"/>
        <v>5</v>
      </c>
      <c r="BO23">
        <f t="shared" si="20"/>
        <v>164.1764705882353</v>
      </c>
      <c r="BQ23">
        <v>765</v>
      </c>
      <c r="BR23">
        <v>297</v>
      </c>
      <c r="BS23">
        <v>0</v>
      </c>
      <c r="BT23">
        <f t="shared" si="21"/>
        <v>1062</v>
      </c>
      <c r="BU23">
        <v>300</v>
      </c>
      <c r="BV23">
        <f t="shared" si="22"/>
        <v>1362</v>
      </c>
      <c r="BW23">
        <v>8</v>
      </c>
      <c r="BX23">
        <f t="shared" si="23"/>
        <v>5</v>
      </c>
      <c r="BY23">
        <f t="shared" si="24"/>
        <v>170.25</v>
      </c>
      <c r="CA23">
        <v>0</v>
      </c>
    </row>
    <row r="24" spans="1:79" ht="17.25" customHeight="1" x14ac:dyDescent="0.3">
      <c r="A24" s="2">
        <v>44539</v>
      </c>
      <c r="B24" t="s">
        <v>68</v>
      </c>
      <c r="C24" t="s">
        <v>69</v>
      </c>
      <c r="D24" t="s">
        <v>27</v>
      </c>
      <c r="F24">
        <v>448</v>
      </c>
      <c r="G24">
        <v>0</v>
      </c>
      <c r="H24">
        <v>0</v>
      </c>
      <c r="I24">
        <v>0</v>
      </c>
      <c r="J24">
        <f t="shared" si="0"/>
        <v>448</v>
      </c>
      <c r="K24">
        <v>0</v>
      </c>
      <c r="L24">
        <f t="shared" si="1"/>
        <v>448</v>
      </c>
      <c r="M24">
        <v>17</v>
      </c>
      <c r="N24">
        <v>1</v>
      </c>
      <c r="O24">
        <f t="shared" si="2"/>
        <v>26.352941176470587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B24">
        <v>303</v>
      </c>
      <c r="AC24">
        <v>0</v>
      </c>
      <c r="AD24">
        <v>0</v>
      </c>
      <c r="AE24">
        <v>0</v>
      </c>
      <c r="AF24">
        <f t="shared" si="6"/>
        <v>303</v>
      </c>
      <c r="AG24">
        <v>0</v>
      </c>
      <c r="AH24">
        <f t="shared" si="7"/>
        <v>303</v>
      </c>
      <c r="AI24">
        <v>7</v>
      </c>
      <c r="AJ24">
        <f t="shared" si="8"/>
        <v>6</v>
      </c>
      <c r="AK24">
        <f t="shared" si="25"/>
        <v>43.285714285714285</v>
      </c>
      <c r="AM24">
        <v>1364</v>
      </c>
      <c r="AN24">
        <v>600</v>
      </c>
      <c r="AO24">
        <v>0</v>
      </c>
      <c r="AP24">
        <f t="shared" si="9"/>
        <v>1964</v>
      </c>
      <c r="AQ24">
        <v>0</v>
      </c>
      <c r="AR24">
        <f t="shared" si="10"/>
        <v>1964</v>
      </c>
      <c r="AS24">
        <v>16</v>
      </c>
      <c r="AT24">
        <f t="shared" si="11"/>
        <v>6</v>
      </c>
      <c r="AU24">
        <f t="shared" si="12"/>
        <v>122.75</v>
      </c>
      <c r="AW24">
        <v>323</v>
      </c>
      <c r="AX24">
        <v>0</v>
      </c>
      <c r="AY24">
        <v>-10</v>
      </c>
      <c r="AZ24">
        <f t="shared" si="13"/>
        <v>313</v>
      </c>
      <c r="BA24">
        <v>0</v>
      </c>
      <c r="BB24">
        <f t="shared" si="14"/>
        <v>313</v>
      </c>
      <c r="BC24">
        <v>13</v>
      </c>
      <c r="BD24">
        <f t="shared" si="15"/>
        <v>7</v>
      </c>
      <c r="BE24">
        <f t="shared" si="16"/>
        <v>24.076923076923077</v>
      </c>
      <c r="BG24">
        <v>394</v>
      </c>
      <c r="BH24">
        <v>300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622</v>
      </c>
      <c r="BR24">
        <v>0</v>
      </c>
      <c r="BS24">
        <v>0</v>
      </c>
      <c r="BT24">
        <f t="shared" si="21"/>
        <v>622</v>
      </c>
      <c r="BU24">
        <v>300</v>
      </c>
      <c r="BV24">
        <f t="shared" si="22"/>
        <v>922</v>
      </c>
      <c r="BW24">
        <v>8</v>
      </c>
      <c r="BX24">
        <f t="shared" si="23"/>
        <v>5</v>
      </c>
      <c r="BY24">
        <f t="shared" si="24"/>
        <v>115.25</v>
      </c>
      <c r="CA24">
        <v>898</v>
      </c>
    </row>
    <row r="25" spans="1:79" ht="17.25" customHeight="1" x14ac:dyDescent="0.3">
      <c r="A25" s="2">
        <v>44539</v>
      </c>
      <c r="B25" t="s">
        <v>70</v>
      </c>
      <c r="C25" t="s">
        <v>71</v>
      </c>
      <c r="D25" t="s">
        <v>27</v>
      </c>
      <c r="F25">
        <v>1364</v>
      </c>
      <c r="G25">
        <v>0</v>
      </c>
      <c r="H25">
        <v>0</v>
      </c>
      <c r="I25">
        <v>-62</v>
      </c>
      <c r="J25">
        <f t="shared" si="0"/>
        <v>1302</v>
      </c>
      <c r="K25">
        <v>0</v>
      </c>
      <c r="L25">
        <f t="shared" si="1"/>
        <v>1302</v>
      </c>
      <c r="M25">
        <v>94</v>
      </c>
      <c r="N25">
        <v>1</v>
      </c>
      <c r="O25">
        <f t="shared" si="2"/>
        <v>13.851063829787234</v>
      </c>
      <c r="Q25">
        <v>673</v>
      </c>
      <c r="R25">
        <v>0</v>
      </c>
      <c r="S25">
        <v>0</v>
      </c>
      <c r="T25">
        <v>0</v>
      </c>
      <c r="U25">
        <f t="shared" si="3"/>
        <v>673</v>
      </c>
      <c r="V25">
        <v>0</v>
      </c>
      <c r="W25">
        <f t="shared" si="4"/>
        <v>673</v>
      </c>
      <c r="X25">
        <v>23</v>
      </c>
      <c r="Y25">
        <v>2</v>
      </c>
      <c r="Z25">
        <f t="shared" si="5"/>
        <v>29.260869565217391</v>
      </c>
      <c r="AB25">
        <v>2566</v>
      </c>
      <c r="AC25">
        <v>0</v>
      </c>
      <c r="AD25">
        <v>0</v>
      </c>
      <c r="AE25">
        <v>-35</v>
      </c>
      <c r="AF25">
        <f t="shared" si="6"/>
        <v>2531</v>
      </c>
      <c r="AG25">
        <v>0</v>
      </c>
      <c r="AH25">
        <f t="shared" si="7"/>
        <v>2531</v>
      </c>
      <c r="AI25">
        <v>59</v>
      </c>
      <c r="AJ25">
        <f t="shared" si="8"/>
        <v>6</v>
      </c>
      <c r="AK25">
        <f t="shared" si="25"/>
        <v>42.898305084745765</v>
      </c>
      <c r="AM25">
        <v>998</v>
      </c>
      <c r="AN25">
        <v>1800</v>
      </c>
      <c r="AO25">
        <v>-25</v>
      </c>
      <c r="AP25">
        <f t="shared" si="9"/>
        <v>2773</v>
      </c>
      <c r="AQ25">
        <v>0</v>
      </c>
      <c r="AR25">
        <f t="shared" si="10"/>
        <v>2773</v>
      </c>
      <c r="AS25">
        <v>82</v>
      </c>
      <c r="AT25">
        <f t="shared" si="11"/>
        <v>6</v>
      </c>
      <c r="AU25">
        <f t="shared" si="12"/>
        <v>33.81707317073171</v>
      </c>
      <c r="AW25">
        <v>1459</v>
      </c>
      <c r="AX25">
        <v>0</v>
      </c>
      <c r="AY25">
        <v>-144</v>
      </c>
      <c r="AZ25">
        <f t="shared" si="13"/>
        <v>1315</v>
      </c>
      <c r="BA25">
        <v>0</v>
      </c>
      <c r="BB25">
        <f t="shared" si="14"/>
        <v>1315</v>
      </c>
      <c r="BC25">
        <v>72</v>
      </c>
      <c r="BD25">
        <f t="shared" si="15"/>
        <v>7</v>
      </c>
      <c r="BE25">
        <f t="shared" si="16"/>
        <v>18.263888888888889</v>
      </c>
      <c r="BG25">
        <v>615</v>
      </c>
      <c r="BH25">
        <v>0</v>
      </c>
      <c r="BI25">
        <v>0</v>
      </c>
      <c r="BJ25">
        <f t="shared" si="17"/>
        <v>615</v>
      </c>
      <c r="BK25">
        <v>0</v>
      </c>
      <c r="BL25">
        <f t="shared" si="18"/>
        <v>615</v>
      </c>
      <c r="BM25">
        <v>45</v>
      </c>
      <c r="BN25">
        <f t="shared" si="19"/>
        <v>5</v>
      </c>
      <c r="BO25">
        <f t="shared" si="20"/>
        <v>13.666666666666666</v>
      </c>
      <c r="BQ25">
        <v>2625</v>
      </c>
      <c r="BR25">
        <v>0</v>
      </c>
      <c r="BS25">
        <v>-10</v>
      </c>
      <c r="BT25">
        <f t="shared" si="21"/>
        <v>2615</v>
      </c>
      <c r="BU25">
        <v>1500</v>
      </c>
      <c r="BV25">
        <f t="shared" si="22"/>
        <v>4115</v>
      </c>
      <c r="BW25">
        <v>41</v>
      </c>
      <c r="BX25">
        <f t="shared" si="23"/>
        <v>5</v>
      </c>
      <c r="BY25">
        <f t="shared" si="24"/>
        <v>100.36585365853658</v>
      </c>
      <c r="CA25">
        <v>36300</v>
      </c>
    </row>
    <row r="26" spans="1:79" ht="17.25" customHeight="1" x14ac:dyDescent="0.3">
      <c r="A26" s="2">
        <v>44539</v>
      </c>
      <c r="B26" t="s">
        <v>72</v>
      </c>
      <c r="C26" t="s">
        <v>73</v>
      </c>
      <c r="D26" t="s">
        <v>27</v>
      </c>
      <c r="F26">
        <v>294</v>
      </c>
      <c r="G26">
        <v>0</v>
      </c>
      <c r="H26">
        <v>0</v>
      </c>
      <c r="I26">
        <v>-17</v>
      </c>
      <c r="J26">
        <f t="shared" si="0"/>
        <v>277</v>
      </c>
      <c r="K26">
        <v>0</v>
      </c>
      <c r="L26">
        <f t="shared" si="1"/>
        <v>277</v>
      </c>
      <c r="M26">
        <v>33</v>
      </c>
      <c r="N26">
        <v>1</v>
      </c>
      <c r="O26">
        <f t="shared" si="2"/>
        <v>8.3939393939393945</v>
      </c>
      <c r="Q26">
        <v>258</v>
      </c>
      <c r="R26">
        <v>0</v>
      </c>
      <c r="S26">
        <v>0</v>
      </c>
      <c r="T26">
        <v>0</v>
      </c>
      <c r="U26">
        <f t="shared" si="3"/>
        <v>258</v>
      </c>
      <c r="V26">
        <v>0</v>
      </c>
      <c r="W26">
        <f t="shared" si="4"/>
        <v>258</v>
      </c>
      <c r="X26">
        <v>8</v>
      </c>
      <c r="Y26">
        <v>2</v>
      </c>
      <c r="Z26">
        <f t="shared" si="5"/>
        <v>32.25</v>
      </c>
      <c r="AB26">
        <v>797</v>
      </c>
      <c r="AC26">
        <v>0</v>
      </c>
      <c r="AD26">
        <v>0</v>
      </c>
      <c r="AE26">
        <v>0</v>
      </c>
      <c r="AF26">
        <f t="shared" si="6"/>
        <v>797</v>
      </c>
      <c r="AG26">
        <v>600</v>
      </c>
      <c r="AH26">
        <f t="shared" si="7"/>
        <v>1397</v>
      </c>
      <c r="AI26">
        <v>26</v>
      </c>
      <c r="AJ26">
        <f t="shared" si="8"/>
        <v>6</v>
      </c>
      <c r="AK26">
        <f t="shared" si="25"/>
        <v>53.730769230769234</v>
      </c>
      <c r="AM26">
        <v>1744</v>
      </c>
      <c r="AN26">
        <v>1700</v>
      </c>
      <c r="AO26">
        <v>0</v>
      </c>
      <c r="AP26">
        <f t="shared" si="9"/>
        <v>3444</v>
      </c>
      <c r="AQ26">
        <v>0</v>
      </c>
      <c r="AR26">
        <f t="shared" si="10"/>
        <v>3444</v>
      </c>
      <c r="AS26">
        <v>30</v>
      </c>
      <c r="AT26">
        <f t="shared" si="11"/>
        <v>6</v>
      </c>
      <c r="AU26">
        <f t="shared" si="12"/>
        <v>114.8</v>
      </c>
      <c r="AW26">
        <v>479</v>
      </c>
      <c r="AX26">
        <v>0</v>
      </c>
      <c r="AY26">
        <v>-10</v>
      </c>
      <c r="AZ26">
        <f t="shared" si="13"/>
        <v>469</v>
      </c>
      <c r="BA26">
        <v>0</v>
      </c>
      <c r="BB26">
        <f t="shared" si="14"/>
        <v>469</v>
      </c>
      <c r="BC26">
        <v>15</v>
      </c>
      <c r="BD26">
        <f t="shared" si="15"/>
        <v>7</v>
      </c>
      <c r="BE26">
        <f t="shared" si="16"/>
        <v>31.266666666666666</v>
      </c>
      <c r="BG26">
        <v>1435</v>
      </c>
      <c r="BH26">
        <v>0</v>
      </c>
      <c r="BI26">
        <v>0</v>
      </c>
      <c r="BJ26">
        <f t="shared" si="17"/>
        <v>1435</v>
      </c>
      <c r="BK26">
        <v>0</v>
      </c>
      <c r="BL26">
        <f t="shared" si="18"/>
        <v>1435</v>
      </c>
      <c r="BM26">
        <v>14</v>
      </c>
      <c r="BN26">
        <f t="shared" si="19"/>
        <v>5</v>
      </c>
      <c r="BO26">
        <f t="shared" si="20"/>
        <v>102.5</v>
      </c>
      <c r="BQ26">
        <v>211</v>
      </c>
      <c r="BR26">
        <v>475</v>
      </c>
      <c r="BS26">
        <v>-5</v>
      </c>
      <c r="BT26">
        <f t="shared" si="21"/>
        <v>681</v>
      </c>
      <c r="BU26">
        <v>300</v>
      </c>
      <c r="BV26">
        <f t="shared" si="22"/>
        <v>981</v>
      </c>
      <c r="BW26">
        <v>24</v>
      </c>
      <c r="BX26">
        <f t="shared" si="23"/>
        <v>5</v>
      </c>
      <c r="BY26">
        <f t="shared" si="24"/>
        <v>40.875</v>
      </c>
      <c r="CA26">
        <v>9900</v>
      </c>
    </row>
    <row r="27" spans="1:79" ht="17.25" customHeight="1" x14ac:dyDescent="0.3">
      <c r="A27" s="2">
        <v>44539</v>
      </c>
      <c r="B27" t="s">
        <v>74</v>
      </c>
      <c r="C27" t="s">
        <v>75</v>
      </c>
      <c r="D27" t="s">
        <v>27</v>
      </c>
      <c r="F27">
        <v>4612</v>
      </c>
      <c r="G27">
        <v>2900</v>
      </c>
      <c r="H27">
        <v>0</v>
      </c>
      <c r="I27">
        <v>-86</v>
      </c>
      <c r="J27">
        <f t="shared" si="0"/>
        <v>7426</v>
      </c>
      <c r="K27">
        <v>0</v>
      </c>
      <c r="L27">
        <f t="shared" si="1"/>
        <v>7426</v>
      </c>
      <c r="M27">
        <v>825</v>
      </c>
      <c r="N27">
        <v>1</v>
      </c>
      <c r="O27">
        <f t="shared" si="2"/>
        <v>9.0012121212121219</v>
      </c>
      <c r="Q27">
        <v>927</v>
      </c>
      <c r="R27">
        <v>2526</v>
      </c>
      <c r="S27">
        <v>0</v>
      </c>
      <c r="T27">
        <v>0</v>
      </c>
      <c r="U27">
        <f t="shared" si="3"/>
        <v>3453</v>
      </c>
      <c r="V27">
        <v>0</v>
      </c>
      <c r="W27">
        <f t="shared" si="4"/>
        <v>3453</v>
      </c>
      <c r="X27">
        <v>165</v>
      </c>
      <c r="Y27">
        <v>2</v>
      </c>
      <c r="Z27">
        <f>IFERROR(W27/X27,0)</f>
        <v>20.927272727272726</v>
      </c>
      <c r="AB27">
        <v>10523</v>
      </c>
      <c r="AC27">
        <v>0</v>
      </c>
      <c r="AD27">
        <v>0</v>
      </c>
      <c r="AE27">
        <v>0</v>
      </c>
      <c r="AF27">
        <f t="shared" si="6"/>
        <v>10523</v>
      </c>
      <c r="AG27">
        <v>0</v>
      </c>
      <c r="AH27">
        <f t="shared" si="7"/>
        <v>10523</v>
      </c>
      <c r="AI27">
        <v>224</v>
      </c>
      <c r="AJ27">
        <f t="shared" si="8"/>
        <v>6</v>
      </c>
      <c r="AK27">
        <f t="shared" si="25"/>
        <v>46.977678571428569</v>
      </c>
      <c r="AM27">
        <v>2499</v>
      </c>
      <c r="AN27">
        <v>1340</v>
      </c>
      <c r="AO27">
        <v>-10</v>
      </c>
      <c r="AP27">
        <f t="shared" si="9"/>
        <v>3829</v>
      </c>
      <c r="AQ27">
        <v>0</v>
      </c>
      <c r="AR27">
        <f t="shared" si="10"/>
        <v>3829</v>
      </c>
      <c r="AS27">
        <v>91</v>
      </c>
      <c r="AT27">
        <f t="shared" si="11"/>
        <v>6</v>
      </c>
      <c r="AU27">
        <f t="shared" si="12"/>
        <v>42.07692307692308</v>
      </c>
      <c r="AW27">
        <v>2023</v>
      </c>
      <c r="AX27">
        <v>560</v>
      </c>
      <c r="AY27">
        <v>-31</v>
      </c>
      <c r="AZ27">
        <f t="shared" si="13"/>
        <v>2552</v>
      </c>
      <c r="BA27">
        <v>0</v>
      </c>
      <c r="BB27">
        <f t="shared" si="14"/>
        <v>2552</v>
      </c>
      <c r="BC27">
        <v>80</v>
      </c>
      <c r="BD27">
        <f t="shared" si="15"/>
        <v>7</v>
      </c>
      <c r="BE27">
        <f t="shared" si="16"/>
        <v>31.9</v>
      </c>
      <c r="BG27">
        <v>747</v>
      </c>
      <c r="BH27">
        <v>3860</v>
      </c>
      <c r="BI27">
        <v>0</v>
      </c>
      <c r="BJ27">
        <f t="shared" si="17"/>
        <v>4607</v>
      </c>
      <c r="BK27">
        <v>0</v>
      </c>
      <c r="BL27">
        <f t="shared" si="18"/>
        <v>4607</v>
      </c>
      <c r="BM27">
        <v>90</v>
      </c>
      <c r="BN27">
        <f t="shared" si="19"/>
        <v>5</v>
      </c>
      <c r="BO27">
        <f t="shared" si="20"/>
        <v>51.18888888888889</v>
      </c>
      <c r="BQ27">
        <v>2738</v>
      </c>
      <c r="BR27">
        <v>1844</v>
      </c>
      <c r="BS27">
        <v>-15</v>
      </c>
      <c r="BT27">
        <f t="shared" si="21"/>
        <v>4567</v>
      </c>
      <c r="BU27">
        <v>2289</v>
      </c>
      <c r="BV27">
        <f t="shared" si="22"/>
        <v>6856</v>
      </c>
      <c r="BW27">
        <v>101</v>
      </c>
      <c r="BX27">
        <f t="shared" si="23"/>
        <v>5</v>
      </c>
      <c r="BY27">
        <f t="shared" si="24"/>
        <v>67.881188118811878</v>
      </c>
      <c r="CA27">
        <v>22218</v>
      </c>
    </row>
    <row r="28" spans="1:79" ht="17.25" customHeight="1" x14ac:dyDescent="0.3">
      <c r="A28" s="2">
        <v>44539</v>
      </c>
      <c r="B28" t="s">
        <v>76</v>
      </c>
      <c r="C28" t="s">
        <v>77</v>
      </c>
      <c r="D28" t="s">
        <v>27</v>
      </c>
      <c r="F28">
        <v>361</v>
      </c>
      <c r="G28">
        <v>0</v>
      </c>
      <c r="H28">
        <v>0</v>
      </c>
      <c r="I28">
        <v>-40</v>
      </c>
      <c r="J28">
        <f t="shared" si="0"/>
        <v>321</v>
      </c>
      <c r="K28">
        <v>0</v>
      </c>
      <c r="L28">
        <f t="shared" si="1"/>
        <v>321</v>
      </c>
      <c r="M28">
        <v>60</v>
      </c>
      <c r="N28">
        <v>1</v>
      </c>
      <c r="O28">
        <f t="shared" si="2"/>
        <v>5.35</v>
      </c>
      <c r="Q28">
        <v>265</v>
      </c>
      <c r="R28">
        <v>0</v>
      </c>
      <c r="S28">
        <v>0</v>
      </c>
      <c r="T28">
        <v>0</v>
      </c>
      <c r="U28">
        <f t="shared" si="3"/>
        <v>265</v>
      </c>
      <c r="V28">
        <v>0</v>
      </c>
      <c r="W28">
        <f t="shared" si="4"/>
        <v>265</v>
      </c>
      <c r="X28">
        <v>11</v>
      </c>
      <c r="Y28">
        <v>2</v>
      </c>
      <c r="Z28">
        <f t="shared" si="5"/>
        <v>24.09090909090909</v>
      </c>
      <c r="AB28">
        <v>1545</v>
      </c>
      <c r="AC28">
        <v>0</v>
      </c>
      <c r="AD28">
        <v>0</v>
      </c>
      <c r="AE28">
        <v>0</v>
      </c>
      <c r="AF28">
        <f t="shared" si="6"/>
        <v>1545</v>
      </c>
      <c r="AG28">
        <v>600</v>
      </c>
      <c r="AH28">
        <f t="shared" si="7"/>
        <v>2145</v>
      </c>
      <c r="AI28">
        <v>40</v>
      </c>
      <c r="AJ28">
        <f t="shared" si="8"/>
        <v>6</v>
      </c>
      <c r="AK28">
        <f t="shared" si="25"/>
        <v>53.625</v>
      </c>
      <c r="AM28">
        <v>762</v>
      </c>
      <c r="AN28">
        <v>0</v>
      </c>
      <c r="AO28">
        <v>-5</v>
      </c>
      <c r="AP28">
        <f t="shared" si="9"/>
        <v>757</v>
      </c>
      <c r="AQ28">
        <v>0</v>
      </c>
      <c r="AR28">
        <f t="shared" si="10"/>
        <v>757</v>
      </c>
      <c r="AS28">
        <v>11</v>
      </c>
      <c r="AT28">
        <f t="shared" si="11"/>
        <v>6</v>
      </c>
      <c r="AU28">
        <f t="shared" si="12"/>
        <v>68.818181818181813</v>
      </c>
      <c r="AW28">
        <v>779</v>
      </c>
      <c r="AX28">
        <v>0</v>
      </c>
      <c r="AY28">
        <v>-15</v>
      </c>
      <c r="AZ28">
        <f t="shared" si="13"/>
        <v>764</v>
      </c>
      <c r="BA28">
        <v>0</v>
      </c>
      <c r="BB28">
        <f t="shared" si="14"/>
        <v>764</v>
      </c>
      <c r="BC28">
        <v>32</v>
      </c>
      <c r="BD28">
        <f t="shared" si="15"/>
        <v>7</v>
      </c>
      <c r="BE28">
        <f t="shared" si="16"/>
        <v>23.875</v>
      </c>
      <c r="BG28">
        <v>475</v>
      </c>
      <c r="BH28">
        <v>0</v>
      </c>
      <c r="BI28">
        <v>0</v>
      </c>
      <c r="BJ28">
        <f t="shared" si="17"/>
        <v>475</v>
      </c>
      <c r="BK28">
        <v>0</v>
      </c>
      <c r="BL28">
        <f t="shared" si="18"/>
        <v>475</v>
      </c>
      <c r="BM28">
        <v>13</v>
      </c>
      <c r="BN28">
        <f t="shared" si="19"/>
        <v>5</v>
      </c>
      <c r="BO28">
        <f t="shared" si="20"/>
        <v>36.53846153846154</v>
      </c>
      <c r="BQ28">
        <v>1012</v>
      </c>
      <c r="BR28">
        <v>0</v>
      </c>
      <c r="BS28">
        <v>0</v>
      </c>
      <c r="BT28">
        <f t="shared" si="21"/>
        <v>1012</v>
      </c>
      <c r="BU28">
        <v>600</v>
      </c>
      <c r="BV28">
        <f t="shared" si="22"/>
        <v>1612</v>
      </c>
      <c r="BW28">
        <v>17</v>
      </c>
      <c r="BX28">
        <f t="shared" si="23"/>
        <v>5</v>
      </c>
      <c r="BY28">
        <f t="shared" si="24"/>
        <v>94.82352941176471</v>
      </c>
      <c r="CA28">
        <v>12600</v>
      </c>
    </row>
    <row r="29" spans="1:79" ht="17.25" customHeight="1" x14ac:dyDescent="0.3">
      <c r="A29" s="2">
        <v>44539</v>
      </c>
      <c r="B29" t="s">
        <v>78</v>
      </c>
      <c r="C29" t="s">
        <v>79</v>
      </c>
      <c r="D29" t="s">
        <v>27</v>
      </c>
      <c r="F29">
        <v>828</v>
      </c>
      <c r="G29">
        <v>0</v>
      </c>
      <c r="H29">
        <v>0</v>
      </c>
      <c r="I29">
        <v>-30</v>
      </c>
      <c r="J29">
        <f t="shared" si="0"/>
        <v>798</v>
      </c>
      <c r="K29">
        <v>0</v>
      </c>
      <c r="L29">
        <f t="shared" si="1"/>
        <v>798</v>
      </c>
      <c r="M29">
        <v>27</v>
      </c>
      <c r="N29">
        <v>1</v>
      </c>
      <c r="O29">
        <f t="shared" si="2"/>
        <v>29.555555555555557</v>
      </c>
      <c r="Q29">
        <v>567</v>
      </c>
      <c r="R29">
        <v>0</v>
      </c>
      <c r="S29">
        <v>0</v>
      </c>
      <c r="T29">
        <v>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B29">
        <v>2897</v>
      </c>
      <c r="AC29">
        <v>0</v>
      </c>
      <c r="AD29">
        <v>0</v>
      </c>
      <c r="AE29">
        <v>0</v>
      </c>
      <c r="AF29">
        <f t="shared" si="6"/>
        <v>2897</v>
      </c>
      <c r="AG29">
        <v>0</v>
      </c>
      <c r="AH29">
        <f t="shared" si="7"/>
        <v>2897</v>
      </c>
      <c r="AI29">
        <v>52</v>
      </c>
      <c r="AJ29">
        <f t="shared" si="8"/>
        <v>6</v>
      </c>
      <c r="AK29">
        <f t="shared" si="25"/>
        <v>55.71153846153846</v>
      </c>
      <c r="AM29">
        <v>979</v>
      </c>
      <c r="AN29">
        <v>0</v>
      </c>
      <c r="AO29">
        <v>0</v>
      </c>
      <c r="AP29">
        <f t="shared" si="9"/>
        <v>979</v>
      </c>
      <c r="AQ29">
        <v>0</v>
      </c>
      <c r="AR29">
        <f t="shared" si="10"/>
        <v>979</v>
      </c>
      <c r="AS29">
        <v>11</v>
      </c>
      <c r="AT29">
        <f t="shared" si="11"/>
        <v>6</v>
      </c>
      <c r="AU29">
        <f t="shared" si="12"/>
        <v>89</v>
      </c>
      <c r="AW29">
        <v>1288</v>
      </c>
      <c r="AX29">
        <v>0</v>
      </c>
      <c r="AY29">
        <v>-50</v>
      </c>
      <c r="AZ29">
        <f t="shared" si="13"/>
        <v>1238</v>
      </c>
      <c r="BA29">
        <v>0</v>
      </c>
      <c r="BB29">
        <f t="shared" si="14"/>
        <v>1238</v>
      </c>
      <c r="BC29">
        <v>38</v>
      </c>
      <c r="BD29">
        <f t="shared" si="15"/>
        <v>7</v>
      </c>
      <c r="BE29">
        <f t="shared" si="16"/>
        <v>32.578947368421055</v>
      </c>
      <c r="BG29">
        <v>695</v>
      </c>
      <c r="BH29">
        <v>0</v>
      </c>
      <c r="BI29">
        <v>0</v>
      </c>
      <c r="BJ29">
        <f t="shared" si="17"/>
        <v>695</v>
      </c>
      <c r="BK29">
        <v>0</v>
      </c>
      <c r="BL29">
        <f t="shared" si="18"/>
        <v>695</v>
      </c>
      <c r="BM29">
        <v>16</v>
      </c>
      <c r="BN29">
        <f t="shared" si="19"/>
        <v>5</v>
      </c>
      <c r="BO29">
        <f t="shared" si="20"/>
        <v>43.4375</v>
      </c>
      <c r="BQ29">
        <v>869</v>
      </c>
      <c r="BR29">
        <v>0</v>
      </c>
      <c r="BS29">
        <v>0</v>
      </c>
      <c r="BT29">
        <f t="shared" si="21"/>
        <v>869</v>
      </c>
      <c r="BU29">
        <v>600</v>
      </c>
      <c r="BV29">
        <f t="shared" si="22"/>
        <v>1469</v>
      </c>
      <c r="BW29">
        <v>5</v>
      </c>
      <c r="BX29">
        <f t="shared" si="23"/>
        <v>5</v>
      </c>
      <c r="BY29">
        <f t="shared" si="24"/>
        <v>293.8</v>
      </c>
      <c r="CA29">
        <v>3300</v>
      </c>
    </row>
    <row r="30" spans="1:79" ht="17.25" customHeight="1" x14ac:dyDescent="0.3">
      <c r="A30" s="2">
        <v>44539</v>
      </c>
      <c r="B30" t="s">
        <v>80</v>
      </c>
      <c r="C30" t="s">
        <v>81</v>
      </c>
      <c r="D30" t="s">
        <v>27</v>
      </c>
      <c r="F30">
        <v>603</v>
      </c>
      <c r="G30">
        <v>1</v>
      </c>
      <c r="H30">
        <v>0</v>
      </c>
      <c r="I30">
        <v>0</v>
      </c>
      <c r="J30">
        <f t="shared" si="0"/>
        <v>604</v>
      </c>
      <c r="K30">
        <v>0</v>
      </c>
      <c r="L30">
        <f t="shared" si="1"/>
        <v>604</v>
      </c>
      <c r="M30">
        <v>30</v>
      </c>
      <c r="N30">
        <v>1</v>
      </c>
      <c r="O30">
        <f t="shared" si="2"/>
        <v>20.133333333333333</v>
      </c>
      <c r="Q30">
        <v>345</v>
      </c>
      <c r="R30">
        <v>0</v>
      </c>
      <c r="S30">
        <v>0</v>
      </c>
      <c r="T30">
        <v>0</v>
      </c>
      <c r="U30">
        <f t="shared" si="3"/>
        <v>345</v>
      </c>
      <c r="V30">
        <v>0</v>
      </c>
      <c r="W30">
        <f t="shared" si="4"/>
        <v>345</v>
      </c>
      <c r="X30">
        <v>7</v>
      </c>
      <c r="Y30">
        <v>2</v>
      </c>
      <c r="Z30">
        <f t="shared" si="5"/>
        <v>49.285714285714285</v>
      </c>
      <c r="AB30">
        <v>3881</v>
      </c>
      <c r="AC30">
        <v>0</v>
      </c>
      <c r="AD30">
        <v>0</v>
      </c>
      <c r="AE30">
        <v>0</v>
      </c>
      <c r="AF30">
        <f t="shared" si="6"/>
        <v>3881</v>
      </c>
      <c r="AG30">
        <v>0</v>
      </c>
      <c r="AH30">
        <f t="shared" si="7"/>
        <v>3881</v>
      </c>
      <c r="AI30">
        <v>99</v>
      </c>
      <c r="AJ30">
        <f t="shared" si="8"/>
        <v>6</v>
      </c>
      <c r="AK30">
        <f t="shared" si="25"/>
        <v>39.202020202020201</v>
      </c>
      <c r="AM30">
        <v>1991</v>
      </c>
      <c r="AN30">
        <v>100</v>
      </c>
      <c r="AO30">
        <v>-50</v>
      </c>
      <c r="AP30">
        <f t="shared" si="9"/>
        <v>2041</v>
      </c>
      <c r="AQ30">
        <v>0</v>
      </c>
      <c r="AR30">
        <f t="shared" si="10"/>
        <v>2041</v>
      </c>
      <c r="AS30">
        <v>40</v>
      </c>
      <c r="AT30">
        <f t="shared" si="11"/>
        <v>6</v>
      </c>
      <c r="AU30">
        <f t="shared" si="12"/>
        <v>51.024999999999999</v>
      </c>
      <c r="AW30">
        <v>1679</v>
      </c>
      <c r="AX30">
        <v>0</v>
      </c>
      <c r="AY30">
        <v>-60</v>
      </c>
      <c r="AZ30">
        <f t="shared" si="13"/>
        <v>1619</v>
      </c>
      <c r="BA30">
        <v>0</v>
      </c>
      <c r="BB30">
        <f t="shared" si="14"/>
        <v>1619</v>
      </c>
      <c r="BC30">
        <v>77</v>
      </c>
      <c r="BD30">
        <f t="shared" si="15"/>
        <v>7</v>
      </c>
      <c r="BE30">
        <f t="shared" si="16"/>
        <v>21.025974025974026</v>
      </c>
      <c r="BG30">
        <v>991</v>
      </c>
      <c r="BH30">
        <v>40</v>
      </c>
      <c r="BI30">
        <v>-10</v>
      </c>
      <c r="BJ30">
        <f t="shared" si="17"/>
        <v>1021</v>
      </c>
      <c r="BK30">
        <v>0</v>
      </c>
      <c r="BL30">
        <f t="shared" si="18"/>
        <v>1021</v>
      </c>
      <c r="BM30">
        <v>29</v>
      </c>
      <c r="BN30">
        <f t="shared" si="19"/>
        <v>5</v>
      </c>
      <c r="BO30">
        <f t="shared" si="20"/>
        <v>35.206896551724135</v>
      </c>
      <c r="BQ30">
        <v>1221</v>
      </c>
      <c r="BR30">
        <v>0</v>
      </c>
      <c r="BS30">
        <v>0</v>
      </c>
      <c r="BT30">
        <f t="shared" si="21"/>
        <v>1221</v>
      </c>
      <c r="BU30">
        <v>600</v>
      </c>
      <c r="BV30">
        <f t="shared" si="22"/>
        <v>1821</v>
      </c>
      <c r="BW30">
        <v>14</v>
      </c>
      <c r="BX30">
        <f t="shared" si="23"/>
        <v>5</v>
      </c>
      <c r="BY30">
        <f t="shared" si="24"/>
        <v>130.07142857142858</v>
      </c>
      <c r="CA30">
        <v>4188</v>
      </c>
    </row>
    <row r="31" spans="1:79" ht="17.25" customHeight="1" x14ac:dyDescent="0.3">
      <c r="A31" s="2">
        <v>44539</v>
      </c>
      <c r="B31" t="s">
        <v>82</v>
      </c>
      <c r="C31" t="s">
        <v>83</v>
      </c>
      <c r="D31" t="s">
        <v>27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556</v>
      </c>
      <c r="AC31">
        <v>0</v>
      </c>
      <c r="AD31">
        <v>0</v>
      </c>
      <c r="AE31">
        <v>-39</v>
      </c>
      <c r="AF31">
        <f t="shared" si="6"/>
        <v>517</v>
      </c>
      <c r="AG31">
        <v>0</v>
      </c>
      <c r="AH31">
        <f t="shared" si="7"/>
        <v>517</v>
      </c>
      <c r="AI31">
        <v>52</v>
      </c>
      <c r="AJ31">
        <f t="shared" si="8"/>
        <v>6</v>
      </c>
      <c r="AK31">
        <f t="shared" si="25"/>
        <v>9.9423076923076916</v>
      </c>
      <c r="AM31">
        <v>83</v>
      </c>
      <c r="AN31">
        <v>0</v>
      </c>
      <c r="AO31">
        <v>-19</v>
      </c>
      <c r="AP31">
        <f t="shared" si="9"/>
        <v>64</v>
      </c>
      <c r="AQ31">
        <v>0</v>
      </c>
      <c r="AR31">
        <f t="shared" si="10"/>
        <v>64</v>
      </c>
      <c r="AS31">
        <v>24</v>
      </c>
      <c r="AT31">
        <f t="shared" si="11"/>
        <v>6</v>
      </c>
      <c r="AU31">
        <f t="shared" si="12"/>
        <v>2.6666666666666665</v>
      </c>
      <c r="AW31">
        <v>14</v>
      </c>
      <c r="AX31">
        <v>0</v>
      </c>
      <c r="AY31">
        <v>-14</v>
      </c>
      <c r="AZ31">
        <f t="shared" si="13"/>
        <v>0</v>
      </c>
      <c r="BA31">
        <v>200</v>
      </c>
      <c r="BB31">
        <f t="shared" si="14"/>
        <v>200</v>
      </c>
      <c r="BC31">
        <v>32</v>
      </c>
      <c r="BD31">
        <f t="shared" si="15"/>
        <v>7</v>
      </c>
      <c r="BE31">
        <f t="shared" si="16"/>
        <v>6.25</v>
      </c>
      <c r="BG31">
        <v>115</v>
      </c>
      <c r="BH31">
        <v>0</v>
      </c>
      <c r="BI31">
        <v>0</v>
      </c>
      <c r="BJ31">
        <f t="shared" si="17"/>
        <v>115</v>
      </c>
      <c r="BK31">
        <v>0</v>
      </c>
      <c r="BL31">
        <f t="shared" si="18"/>
        <v>115</v>
      </c>
      <c r="BM31">
        <v>15</v>
      </c>
      <c r="BN31">
        <f t="shared" si="19"/>
        <v>5</v>
      </c>
      <c r="BO31">
        <f t="shared" si="20"/>
        <v>7.666666666666667</v>
      </c>
      <c r="BQ31">
        <v>163</v>
      </c>
      <c r="BR31">
        <v>0</v>
      </c>
      <c r="BS31">
        <v>0</v>
      </c>
      <c r="BT31">
        <f t="shared" si="21"/>
        <v>163</v>
      </c>
      <c r="BU31">
        <v>0</v>
      </c>
      <c r="BV31">
        <f t="shared" si="22"/>
        <v>163</v>
      </c>
      <c r="BW31">
        <v>11</v>
      </c>
      <c r="BX31">
        <f t="shared" si="23"/>
        <v>5</v>
      </c>
      <c r="BY31">
        <f t="shared" si="24"/>
        <v>14.818181818181818</v>
      </c>
      <c r="CA31">
        <v>0</v>
      </c>
    </row>
    <row r="32" spans="1:79" ht="17.25" customHeight="1" x14ac:dyDescent="0.3">
      <c r="A32" s="2">
        <v>44539</v>
      </c>
      <c r="B32" t="s">
        <v>84</v>
      </c>
      <c r="C32" t="s">
        <v>85</v>
      </c>
      <c r="D32" t="s">
        <v>27</v>
      </c>
      <c r="F32">
        <v>1452</v>
      </c>
      <c r="G32">
        <v>0</v>
      </c>
      <c r="H32">
        <v>0</v>
      </c>
      <c r="I32">
        <v>-16</v>
      </c>
      <c r="J32">
        <f t="shared" si="0"/>
        <v>1436</v>
      </c>
      <c r="K32">
        <v>0</v>
      </c>
      <c r="L32">
        <f t="shared" si="1"/>
        <v>1436</v>
      </c>
      <c r="M32">
        <v>168</v>
      </c>
      <c r="N32">
        <v>1</v>
      </c>
      <c r="O32">
        <f t="shared" si="2"/>
        <v>8.5476190476190474</v>
      </c>
      <c r="Q32">
        <v>934</v>
      </c>
      <c r="R32">
        <v>0</v>
      </c>
      <c r="S32">
        <v>0</v>
      </c>
      <c r="T32">
        <v>0</v>
      </c>
      <c r="U32">
        <f t="shared" si="3"/>
        <v>934</v>
      </c>
      <c r="V32">
        <v>0</v>
      </c>
      <c r="W32">
        <f t="shared" si="4"/>
        <v>934</v>
      </c>
      <c r="X32">
        <v>33</v>
      </c>
      <c r="Y32">
        <v>2</v>
      </c>
      <c r="Z32">
        <f t="shared" si="5"/>
        <v>28.303030303030305</v>
      </c>
      <c r="AB32">
        <v>10539</v>
      </c>
      <c r="AC32">
        <v>0</v>
      </c>
      <c r="AD32">
        <v>0</v>
      </c>
      <c r="AE32">
        <v>-55</v>
      </c>
      <c r="AF32">
        <f t="shared" si="6"/>
        <v>10484</v>
      </c>
      <c r="AG32">
        <v>0</v>
      </c>
      <c r="AH32">
        <f t="shared" si="7"/>
        <v>10484</v>
      </c>
      <c r="AI32">
        <v>308</v>
      </c>
      <c r="AJ32">
        <f t="shared" si="8"/>
        <v>6</v>
      </c>
      <c r="AK32">
        <f t="shared" si="25"/>
        <v>34.038961038961041</v>
      </c>
      <c r="AM32">
        <v>2522</v>
      </c>
      <c r="AN32">
        <v>345</v>
      </c>
      <c r="AO32">
        <v>-40</v>
      </c>
      <c r="AP32">
        <f t="shared" si="9"/>
        <v>2827</v>
      </c>
      <c r="AQ32">
        <v>0</v>
      </c>
      <c r="AR32">
        <f t="shared" si="10"/>
        <v>2827</v>
      </c>
      <c r="AS32">
        <v>60</v>
      </c>
      <c r="AT32">
        <f t="shared" si="11"/>
        <v>6</v>
      </c>
      <c r="AU32">
        <f t="shared" si="12"/>
        <v>47.116666666666667</v>
      </c>
      <c r="AW32">
        <v>1938</v>
      </c>
      <c r="AX32">
        <v>0</v>
      </c>
      <c r="AY32">
        <v>-113</v>
      </c>
      <c r="AZ32">
        <f t="shared" si="13"/>
        <v>1825</v>
      </c>
      <c r="BA32">
        <v>0</v>
      </c>
      <c r="BB32">
        <f t="shared" si="14"/>
        <v>1825</v>
      </c>
      <c r="BC32">
        <v>86</v>
      </c>
      <c r="BD32">
        <f t="shared" si="15"/>
        <v>7</v>
      </c>
      <c r="BE32">
        <f t="shared" si="16"/>
        <v>21.220930232558139</v>
      </c>
      <c r="BG32">
        <v>1304</v>
      </c>
      <c r="BH32">
        <v>0</v>
      </c>
      <c r="BI32">
        <v>-34</v>
      </c>
      <c r="BJ32">
        <f t="shared" si="17"/>
        <v>1270</v>
      </c>
      <c r="BK32">
        <v>0</v>
      </c>
      <c r="BL32">
        <f t="shared" si="18"/>
        <v>1270</v>
      </c>
      <c r="BM32">
        <v>62</v>
      </c>
      <c r="BN32">
        <f t="shared" si="19"/>
        <v>5</v>
      </c>
      <c r="BO32">
        <f t="shared" si="20"/>
        <v>20.483870967741936</v>
      </c>
      <c r="BQ32">
        <v>1323</v>
      </c>
      <c r="BR32">
        <v>0</v>
      </c>
      <c r="BS32">
        <v>0</v>
      </c>
      <c r="BT32">
        <f t="shared" si="21"/>
        <v>1323</v>
      </c>
      <c r="BU32">
        <v>600</v>
      </c>
      <c r="BV32">
        <f t="shared" si="22"/>
        <v>1923</v>
      </c>
      <c r="BW32">
        <v>45</v>
      </c>
      <c r="BX32">
        <f t="shared" si="23"/>
        <v>5</v>
      </c>
      <c r="BY32">
        <f t="shared" si="24"/>
        <v>42.733333333333334</v>
      </c>
      <c r="CA32">
        <v>24299</v>
      </c>
    </row>
    <row r="33" spans="1:79" ht="17.25" customHeight="1" x14ac:dyDescent="0.3">
      <c r="A33" s="2">
        <v>44539</v>
      </c>
      <c r="B33" t="s">
        <v>86</v>
      </c>
      <c r="C33" t="s">
        <v>87</v>
      </c>
      <c r="D33" t="s">
        <v>27</v>
      </c>
      <c r="F33">
        <v>281</v>
      </c>
      <c r="G33">
        <v>2177</v>
      </c>
      <c r="H33">
        <v>0</v>
      </c>
      <c r="I33">
        <v>0</v>
      </c>
      <c r="J33">
        <f t="shared" si="0"/>
        <v>2458</v>
      </c>
      <c r="K33">
        <v>0</v>
      </c>
      <c r="L33">
        <f t="shared" si="1"/>
        <v>2458</v>
      </c>
      <c r="M33">
        <v>183</v>
      </c>
      <c r="N33">
        <v>1</v>
      </c>
      <c r="O33">
        <f t="shared" si="2"/>
        <v>13.431693989071038</v>
      </c>
      <c r="Q33">
        <v>304</v>
      </c>
      <c r="R33">
        <v>1482</v>
      </c>
      <c r="S33">
        <v>0</v>
      </c>
      <c r="T33">
        <v>0</v>
      </c>
      <c r="U33">
        <f t="shared" si="3"/>
        <v>1786</v>
      </c>
      <c r="V33">
        <v>0</v>
      </c>
      <c r="W33">
        <f t="shared" si="4"/>
        <v>1786</v>
      </c>
      <c r="X33">
        <v>32</v>
      </c>
      <c r="Y33">
        <v>2</v>
      </c>
      <c r="Z33">
        <f t="shared" si="5"/>
        <v>55.8125</v>
      </c>
      <c r="AB33">
        <v>12792</v>
      </c>
      <c r="AC33">
        <v>0</v>
      </c>
      <c r="AD33">
        <v>0</v>
      </c>
      <c r="AE33">
        <v>-100</v>
      </c>
      <c r="AF33">
        <f t="shared" si="6"/>
        <v>12692</v>
      </c>
      <c r="AG33">
        <v>0</v>
      </c>
      <c r="AH33">
        <f t="shared" si="7"/>
        <v>12692</v>
      </c>
      <c r="AI33">
        <v>230</v>
      </c>
      <c r="AJ33">
        <f t="shared" si="8"/>
        <v>6</v>
      </c>
      <c r="AK33">
        <f t="shared" si="25"/>
        <v>55.182608695652171</v>
      </c>
      <c r="AM33">
        <v>1476</v>
      </c>
      <c r="AN33">
        <v>647</v>
      </c>
      <c r="AO33">
        <v>0</v>
      </c>
      <c r="AP33">
        <f t="shared" si="9"/>
        <v>2123</v>
      </c>
      <c r="AQ33">
        <v>0</v>
      </c>
      <c r="AR33">
        <f t="shared" si="10"/>
        <v>2123</v>
      </c>
      <c r="AS33">
        <v>39</v>
      </c>
      <c r="AT33">
        <f t="shared" si="11"/>
        <v>6</v>
      </c>
      <c r="AU33">
        <f t="shared" si="12"/>
        <v>54.435897435897438</v>
      </c>
      <c r="AW33">
        <v>468</v>
      </c>
      <c r="AX33">
        <v>1629</v>
      </c>
      <c r="AY33">
        <v>0</v>
      </c>
      <c r="AZ33">
        <f t="shared" si="13"/>
        <v>2097</v>
      </c>
      <c r="BA33">
        <v>0</v>
      </c>
      <c r="BB33">
        <f t="shared" si="14"/>
        <v>2097</v>
      </c>
      <c r="BC33">
        <v>50</v>
      </c>
      <c r="BD33">
        <f t="shared" si="15"/>
        <v>7</v>
      </c>
      <c r="BE33">
        <f t="shared" si="16"/>
        <v>41.94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761</v>
      </c>
      <c r="BR33">
        <v>1898</v>
      </c>
      <c r="BS33">
        <v>0</v>
      </c>
      <c r="BT33">
        <f t="shared" si="21"/>
        <v>2659</v>
      </c>
      <c r="BU33">
        <v>1920</v>
      </c>
      <c r="BV33">
        <f t="shared" si="22"/>
        <v>4579</v>
      </c>
      <c r="BW33">
        <v>72</v>
      </c>
      <c r="BX33">
        <f t="shared" si="23"/>
        <v>5</v>
      </c>
      <c r="BY33">
        <f t="shared" si="24"/>
        <v>63.597222222222221</v>
      </c>
      <c r="CA33">
        <v>54040</v>
      </c>
    </row>
    <row r="34" spans="1:79" ht="17.25" customHeight="1" x14ac:dyDescent="0.3">
      <c r="A34" s="2">
        <v>44539</v>
      </c>
      <c r="B34" t="s">
        <v>88</v>
      </c>
      <c r="C34" t="s">
        <v>89</v>
      </c>
      <c r="D34" t="s">
        <v>27</v>
      </c>
      <c r="F34">
        <v>1529</v>
      </c>
      <c r="G34">
        <v>1645</v>
      </c>
      <c r="H34">
        <v>0</v>
      </c>
      <c r="I34">
        <v>-842</v>
      </c>
      <c r="J34">
        <f t="shared" si="0"/>
        <v>2332</v>
      </c>
      <c r="K34">
        <v>0</v>
      </c>
      <c r="L34">
        <f t="shared" si="1"/>
        <v>2332</v>
      </c>
      <c r="M34">
        <v>160</v>
      </c>
      <c r="N34">
        <v>1</v>
      </c>
      <c r="O34">
        <f t="shared" si="2"/>
        <v>14.574999999999999</v>
      </c>
      <c r="Q34">
        <v>137</v>
      </c>
      <c r="R34">
        <v>1400</v>
      </c>
      <c r="S34">
        <v>0</v>
      </c>
      <c r="T34">
        <v>-1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4293</v>
      </c>
      <c r="AC34">
        <v>0</v>
      </c>
      <c r="AD34">
        <v>0</v>
      </c>
      <c r="AE34">
        <v>-200</v>
      </c>
      <c r="AF34">
        <f t="shared" si="6"/>
        <v>4093</v>
      </c>
      <c r="AG34">
        <v>0</v>
      </c>
      <c r="AH34">
        <f t="shared" si="7"/>
        <v>4093</v>
      </c>
      <c r="AI34">
        <v>19</v>
      </c>
      <c r="AJ34">
        <f t="shared" si="8"/>
        <v>6</v>
      </c>
      <c r="AK34">
        <f t="shared" si="25"/>
        <v>215.42105263157896</v>
      </c>
      <c r="AM34">
        <v>1320</v>
      </c>
      <c r="AN34">
        <v>201</v>
      </c>
      <c r="AO34">
        <v>0</v>
      </c>
      <c r="AP34">
        <f t="shared" si="9"/>
        <v>1521</v>
      </c>
      <c r="AQ34">
        <v>0</v>
      </c>
      <c r="AR34">
        <f t="shared" si="10"/>
        <v>1521</v>
      </c>
      <c r="AS34">
        <v>23</v>
      </c>
      <c r="AT34">
        <f t="shared" si="11"/>
        <v>6</v>
      </c>
      <c r="AU34">
        <f t="shared" si="12"/>
        <v>66.130434782608702</v>
      </c>
      <c r="AW34">
        <v>90</v>
      </c>
      <c r="AX34">
        <v>450</v>
      </c>
      <c r="AY34">
        <v>0</v>
      </c>
      <c r="AZ34">
        <f t="shared" si="13"/>
        <v>540</v>
      </c>
      <c r="BA34">
        <v>0</v>
      </c>
      <c r="BB34">
        <f t="shared" ref="BB34:BB65" si="26">SUM(AZ34:BA34)</f>
        <v>540</v>
      </c>
      <c r="BC34">
        <v>13</v>
      </c>
      <c r="BD34">
        <f t="shared" si="15"/>
        <v>7</v>
      </c>
      <c r="BE34">
        <f t="shared" si="16"/>
        <v>41.53846153846154</v>
      </c>
      <c r="BG34">
        <v>628</v>
      </c>
      <c r="BH34">
        <v>1800</v>
      </c>
      <c r="BI34">
        <v>0</v>
      </c>
      <c r="BJ34">
        <f t="shared" si="17"/>
        <v>2428</v>
      </c>
      <c r="BK34">
        <v>0</v>
      </c>
      <c r="BL34">
        <f t="shared" si="18"/>
        <v>2428</v>
      </c>
      <c r="BM34">
        <v>45</v>
      </c>
      <c r="BN34">
        <f t="shared" si="19"/>
        <v>5</v>
      </c>
      <c r="BO34">
        <f t="shared" si="20"/>
        <v>53.955555555555556</v>
      </c>
      <c r="BQ34">
        <v>415</v>
      </c>
      <c r="BR34">
        <v>2841</v>
      </c>
      <c r="BS34">
        <v>0</v>
      </c>
      <c r="BT34">
        <f t="shared" si="21"/>
        <v>3256</v>
      </c>
      <c r="BU34">
        <v>1500</v>
      </c>
      <c r="BV34">
        <f t="shared" si="22"/>
        <v>4756</v>
      </c>
      <c r="BW34">
        <v>60</v>
      </c>
      <c r="BX34">
        <f t="shared" si="23"/>
        <v>5</v>
      </c>
      <c r="BY34">
        <f t="shared" si="24"/>
        <v>79.266666666666666</v>
      </c>
      <c r="CA34">
        <v>9726</v>
      </c>
    </row>
    <row r="35" spans="1:79" ht="17.25" customHeight="1" x14ac:dyDescent="0.3">
      <c r="A35" s="2">
        <v>44539</v>
      </c>
      <c r="B35" t="s">
        <v>90</v>
      </c>
      <c r="C35" t="s">
        <v>91</v>
      </c>
      <c r="D35" t="s">
        <v>27</v>
      </c>
      <c r="F35">
        <v>254</v>
      </c>
      <c r="G35">
        <v>0</v>
      </c>
      <c r="H35">
        <v>0</v>
      </c>
      <c r="I35">
        <v>-3</v>
      </c>
      <c r="J35">
        <f t="shared" si="0"/>
        <v>251</v>
      </c>
      <c r="K35">
        <v>0</v>
      </c>
      <c r="L35">
        <f t="shared" si="1"/>
        <v>251</v>
      </c>
      <c r="M35">
        <v>43</v>
      </c>
      <c r="N35">
        <v>1</v>
      </c>
      <c r="O35">
        <f t="shared" si="2"/>
        <v>5.8372093023255811</v>
      </c>
      <c r="Q35">
        <v>532</v>
      </c>
      <c r="R35">
        <v>0</v>
      </c>
      <c r="S35">
        <v>0</v>
      </c>
      <c r="T35">
        <v>0</v>
      </c>
      <c r="U35">
        <f t="shared" si="3"/>
        <v>532</v>
      </c>
      <c r="V35">
        <v>0</v>
      </c>
      <c r="W35">
        <f t="shared" si="4"/>
        <v>532</v>
      </c>
      <c r="X35">
        <v>16</v>
      </c>
      <c r="Y35">
        <v>2</v>
      </c>
      <c r="Z35">
        <f t="shared" si="5"/>
        <v>33.25</v>
      </c>
      <c r="AB35">
        <v>7679</v>
      </c>
      <c r="AC35">
        <v>0</v>
      </c>
      <c r="AD35">
        <v>0</v>
      </c>
      <c r="AE35">
        <v>-32</v>
      </c>
      <c r="AF35">
        <f t="shared" si="6"/>
        <v>7647</v>
      </c>
      <c r="AG35">
        <v>0</v>
      </c>
      <c r="AH35">
        <f t="shared" si="7"/>
        <v>7647</v>
      </c>
      <c r="AI35">
        <v>177</v>
      </c>
      <c r="AJ35">
        <f t="shared" si="8"/>
        <v>6</v>
      </c>
      <c r="AK35">
        <f t="shared" si="25"/>
        <v>43.203389830508478</v>
      </c>
      <c r="AM35">
        <v>2344</v>
      </c>
      <c r="AN35">
        <v>460</v>
      </c>
      <c r="AO35">
        <v>-74</v>
      </c>
      <c r="AP35">
        <f t="shared" si="9"/>
        <v>2730</v>
      </c>
      <c r="AQ35">
        <v>0</v>
      </c>
      <c r="AR35">
        <f t="shared" si="10"/>
        <v>2730</v>
      </c>
      <c r="AS35">
        <v>91</v>
      </c>
      <c r="AT35">
        <f t="shared" si="11"/>
        <v>6</v>
      </c>
      <c r="AU35">
        <f t="shared" si="12"/>
        <v>30</v>
      </c>
      <c r="AW35">
        <v>2436</v>
      </c>
      <c r="AX35">
        <v>0</v>
      </c>
      <c r="AY35">
        <v>-35</v>
      </c>
      <c r="AZ35">
        <f t="shared" si="13"/>
        <v>2401</v>
      </c>
      <c r="BA35">
        <v>480</v>
      </c>
      <c r="BB35">
        <f t="shared" si="26"/>
        <v>2881</v>
      </c>
      <c r="BC35">
        <v>102</v>
      </c>
      <c r="BD35">
        <f t="shared" si="15"/>
        <v>7</v>
      </c>
      <c r="BE35">
        <f t="shared" si="16"/>
        <v>28.245098039215687</v>
      </c>
      <c r="BG35">
        <v>1245</v>
      </c>
      <c r="BH35">
        <v>2</v>
      </c>
      <c r="BI35">
        <v>-58</v>
      </c>
      <c r="BJ35">
        <f t="shared" si="17"/>
        <v>1189</v>
      </c>
      <c r="BK35">
        <v>0</v>
      </c>
      <c r="BL35">
        <f t="shared" si="18"/>
        <v>1189</v>
      </c>
      <c r="BM35">
        <v>52</v>
      </c>
      <c r="BN35">
        <f t="shared" si="19"/>
        <v>5</v>
      </c>
      <c r="BO35">
        <f t="shared" si="20"/>
        <v>22.865384615384617</v>
      </c>
      <c r="BQ35">
        <v>2713</v>
      </c>
      <c r="BR35">
        <v>0</v>
      </c>
      <c r="BS35">
        <v>-60</v>
      </c>
      <c r="BT35">
        <f t="shared" si="21"/>
        <v>2653</v>
      </c>
      <c r="BU35">
        <v>960</v>
      </c>
      <c r="BV35">
        <f t="shared" si="22"/>
        <v>3613</v>
      </c>
      <c r="BW35">
        <v>41</v>
      </c>
      <c r="BX35">
        <f t="shared" si="23"/>
        <v>5</v>
      </c>
      <c r="BY35">
        <f t="shared" si="24"/>
        <v>88.121951219512198</v>
      </c>
      <c r="CA35">
        <v>6460</v>
      </c>
    </row>
    <row r="36" spans="1:79" ht="17.25" customHeight="1" x14ac:dyDescent="0.3">
      <c r="A36" s="2">
        <v>44539</v>
      </c>
      <c r="B36" t="s">
        <v>92</v>
      </c>
      <c r="C36" t="s">
        <v>93</v>
      </c>
      <c r="D36" t="s">
        <v>27</v>
      </c>
      <c r="F36">
        <v>396</v>
      </c>
      <c r="G36">
        <v>0</v>
      </c>
      <c r="H36">
        <v>0</v>
      </c>
      <c r="I36">
        <v>-2</v>
      </c>
      <c r="J36">
        <f t="shared" si="0"/>
        <v>394</v>
      </c>
      <c r="K36">
        <v>0</v>
      </c>
      <c r="L36">
        <f t="shared" si="1"/>
        <v>394</v>
      </c>
      <c r="M36">
        <v>32</v>
      </c>
      <c r="N36">
        <v>1</v>
      </c>
      <c r="O36">
        <f t="shared" si="2"/>
        <v>12.3125</v>
      </c>
      <c r="Q36">
        <v>397</v>
      </c>
      <c r="R36">
        <v>0</v>
      </c>
      <c r="S36">
        <v>0</v>
      </c>
      <c r="T36">
        <v>0</v>
      </c>
      <c r="U36">
        <f t="shared" si="3"/>
        <v>397</v>
      </c>
      <c r="V36">
        <v>0</v>
      </c>
      <c r="W36">
        <f t="shared" si="4"/>
        <v>397</v>
      </c>
      <c r="X36">
        <v>10</v>
      </c>
      <c r="Y36">
        <v>2</v>
      </c>
      <c r="Z36">
        <f t="shared" si="5"/>
        <v>39.700000000000003</v>
      </c>
      <c r="AB36">
        <v>7091</v>
      </c>
      <c r="AC36">
        <v>0</v>
      </c>
      <c r="AD36">
        <v>0</v>
      </c>
      <c r="AE36">
        <v>-14</v>
      </c>
      <c r="AF36">
        <f t="shared" si="6"/>
        <v>7077</v>
      </c>
      <c r="AG36">
        <v>0</v>
      </c>
      <c r="AH36">
        <f t="shared" si="7"/>
        <v>7077</v>
      </c>
      <c r="AI36">
        <v>153</v>
      </c>
      <c r="AJ36">
        <f t="shared" si="8"/>
        <v>6</v>
      </c>
      <c r="AK36">
        <f t="shared" si="25"/>
        <v>46.254901960784316</v>
      </c>
      <c r="AM36">
        <v>1260</v>
      </c>
      <c r="AN36">
        <v>241</v>
      </c>
      <c r="AO36">
        <v>-66</v>
      </c>
      <c r="AP36">
        <f t="shared" si="9"/>
        <v>1435</v>
      </c>
      <c r="AQ36">
        <v>1440</v>
      </c>
      <c r="AR36">
        <f t="shared" si="10"/>
        <v>2875</v>
      </c>
      <c r="AS36">
        <v>59</v>
      </c>
      <c r="AT36">
        <f t="shared" si="11"/>
        <v>6</v>
      </c>
      <c r="AU36">
        <f t="shared" si="12"/>
        <v>48.728813559322035</v>
      </c>
      <c r="AW36">
        <v>1341</v>
      </c>
      <c r="AX36">
        <v>0</v>
      </c>
      <c r="AY36">
        <v>-32</v>
      </c>
      <c r="AZ36">
        <f t="shared" si="13"/>
        <v>1309</v>
      </c>
      <c r="BA36">
        <v>1440</v>
      </c>
      <c r="BB36">
        <f t="shared" si="26"/>
        <v>2749</v>
      </c>
      <c r="BC36">
        <v>89</v>
      </c>
      <c r="BD36">
        <f t="shared" si="15"/>
        <v>7</v>
      </c>
      <c r="BE36">
        <f t="shared" si="16"/>
        <v>30.887640449438202</v>
      </c>
      <c r="BG36">
        <v>403</v>
      </c>
      <c r="BH36">
        <v>2</v>
      </c>
      <c r="BI36">
        <v>-48</v>
      </c>
      <c r="BJ36">
        <f t="shared" si="17"/>
        <v>357</v>
      </c>
      <c r="BK36">
        <v>1920</v>
      </c>
      <c r="BL36">
        <f t="shared" si="18"/>
        <v>2277</v>
      </c>
      <c r="BM36">
        <v>44</v>
      </c>
      <c r="BN36">
        <f t="shared" si="19"/>
        <v>5</v>
      </c>
      <c r="BO36">
        <f t="shared" si="20"/>
        <v>51.75</v>
      </c>
      <c r="BQ36">
        <v>230</v>
      </c>
      <c r="BR36">
        <v>0</v>
      </c>
      <c r="BS36">
        <v>-36</v>
      </c>
      <c r="BT36">
        <f t="shared" si="21"/>
        <v>194</v>
      </c>
      <c r="BU36">
        <v>1440</v>
      </c>
      <c r="BV36">
        <f t="shared" si="22"/>
        <v>1634</v>
      </c>
      <c r="BW36">
        <v>25</v>
      </c>
      <c r="BX36">
        <f t="shared" si="23"/>
        <v>5</v>
      </c>
      <c r="BY36">
        <f t="shared" si="24"/>
        <v>65.36</v>
      </c>
      <c r="CA36">
        <v>16699</v>
      </c>
    </row>
    <row r="37" spans="1:79" ht="17.25" customHeight="1" x14ac:dyDescent="0.3">
      <c r="A37" s="2">
        <v>44539</v>
      </c>
      <c r="B37" t="s">
        <v>94</v>
      </c>
      <c r="C37" t="s">
        <v>95</v>
      </c>
      <c r="D37" t="s">
        <v>27</v>
      </c>
      <c r="F37">
        <v>979</v>
      </c>
      <c r="G37">
        <v>0</v>
      </c>
      <c r="H37">
        <v>0</v>
      </c>
      <c r="I37">
        <v>0</v>
      </c>
      <c r="J37">
        <f t="shared" si="0"/>
        <v>979</v>
      </c>
      <c r="K37">
        <v>0</v>
      </c>
      <c r="L37">
        <f t="shared" si="1"/>
        <v>979</v>
      </c>
      <c r="M37">
        <v>65</v>
      </c>
      <c r="N37">
        <v>1</v>
      </c>
      <c r="O37">
        <f t="shared" si="2"/>
        <v>15.061538461538461</v>
      </c>
      <c r="Q37">
        <v>781</v>
      </c>
      <c r="R37">
        <v>0</v>
      </c>
      <c r="S37">
        <v>0</v>
      </c>
      <c r="T37">
        <v>0</v>
      </c>
      <c r="U37">
        <f t="shared" si="3"/>
        <v>781</v>
      </c>
      <c r="V37">
        <v>0</v>
      </c>
      <c r="W37">
        <f t="shared" si="4"/>
        <v>781</v>
      </c>
      <c r="X37">
        <v>21</v>
      </c>
      <c r="Y37">
        <v>2</v>
      </c>
      <c r="Z37">
        <f t="shared" si="5"/>
        <v>37.19047619047619</v>
      </c>
      <c r="AB37">
        <v>3641</v>
      </c>
      <c r="AC37">
        <v>0</v>
      </c>
      <c r="AD37">
        <v>0</v>
      </c>
      <c r="AE37">
        <v>0</v>
      </c>
      <c r="AF37">
        <f t="shared" si="6"/>
        <v>3641</v>
      </c>
      <c r="AG37">
        <v>0</v>
      </c>
      <c r="AH37">
        <f t="shared" si="7"/>
        <v>3641</v>
      </c>
      <c r="AI37">
        <v>61</v>
      </c>
      <c r="AJ37">
        <f t="shared" si="8"/>
        <v>6</v>
      </c>
      <c r="AK37">
        <f t="shared" si="25"/>
        <v>59.688524590163937</v>
      </c>
      <c r="AM37">
        <v>3968</v>
      </c>
      <c r="AN37">
        <v>300</v>
      </c>
      <c r="AO37">
        <v>0</v>
      </c>
      <c r="AP37">
        <f t="shared" si="9"/>
        <v>4268</v>
      </c>
      <c r="AQ37">
        <v>0</v>
      </c>
      <c r="AR37">
        <f t="shared" si="10"/>
        <v>4268</v>
      </c>
      <c r="AS37">
        <v>24</v>
      </c>
      <c r="AT37">
        <f t="shared" si="11"/>
        <v>6</v>
      </c>
      <c r="AU37">
        <f t="shared" si="12"/>
        <v>177.83333333333334</v>
      </c>
      <c r="AW37">
        <v>667</v>
      </c>
      <c r="AX37">
        <v>0</v>
      </c>
      <c r="AY37">
        <v>-25</v>
      </c>
      <c r="AZ37">
        <f t="shared" si="13"/>
        <v>642</v>
      </c>
      <c r="BA37">
        <v>900</v>
      </c>
      <c r="BB37">
        <f t="shared" si="26"/>
        <v>1542</v>
      </c>
      <c r="BC37">
        <v>43</v>
      </c>
      <c r="BD37">
        <f t="shared" si="15"/>
        <v>7</v>
      </c>
      <c r="BE37">
        <f t="shared" si="16"/>
        <v>35.860465116279073</v>
      </c>
      <c r="BG37">
        <v>1462</v>
      </c>
      <c r="BH37">
        <v>0</v>
      </c>
      <c r="BI37">
        <v>-10</v>
      </c>
      <c r="BJ37">
        <f t="shared" si="17"/>
        <v>1452</v>
      </c>
      <c r="BK37">
        <v>0</v>
      </c>
      <c r="BL37">
        <f t="shared" si="18"/>
        <v>1452</v>
      </c>
      <c r="BM37">
        <v>37</v>
      </c>
      <c r="BN37">
        <f t="shared" si="19"/>
        <v>5</v>
      </c>
      <c r="BO37">
        <f t="shared" si="20"/>
        <v>39.243243243243242</v>
      </c>
      <c r="BQ37">
        <v>2832</v>
      </c>
      <c r="BR37">
        <v>0</v>
      </c>
      <c r="BS37">
        <v>-20</v>
      </c>
      <c r="BT37">
        <f t="shared" si="21"/>
        <v>2812</v>
      </c>
      <c r="BU37">
        <v>1200</v>
      </c>
      <c r="BV37">
        <f t="shared" si="22"/>
        <v>4012</v>
      </c>
      <c r="BW37">
        <v>30</v>
      </c>
      <c r="BX37">
        <f t="shared" si="23"/>
        <v>5</v>
      </c>
      <c r="BY37">
        <f t="shared" si="24"/>
        <v>133.73333333333332</v>
      </c>
      <c r="CA37">
        <v>26134</v>
      </c>
    </row>
    <row r="38" spans="1:79" ht="17.25" customHeight="1" x14ac:dyDescent="0.3">
      <c r="A38" s="2">
        <v>44539</v>
      </c>
      <c r="B38" t="s">
        <v>96</v>
      </c>
      <c r="C38" t="s">
        <v>97</v>
      </c>
      <c r="D38" t="s">
        <v>27</v>
      </c>
      <c r="F38">
        <v>356</v>
      </c>
      <c r="G38">
        <v>0</v>
      </c>
      <c r="H38">
        <v>0</v>
      </c>
      <c r="I38">
        <v>-348</v>
      </c>
      <c r="J38">
        <f t="shared" si="0"/>
        <v>8</v>
      </c>
      <c r="K38">
        <v>0</v>
      </c>
      <c r="L38">
        <f t="shared" si="1"/>
        <v>8</v>
      </c>
      <c r="M38">
        <v>1882</v>
      </c>
      <c r="N38">
        <v>1</v>
      </c>
      <c r="O38">
        <f t="shared" si="2"/>
        <v>4.2507970244420826E-3</v>
      </c>
      <c r="Q38">
        <v>7052</v>
      </c>
      <c r="R38">
        <v>0</v>
      </c>
      <c r="S38">
        <v>0</v>
      </c>
      <c r="T38">
        <v>-305</v>
      </c>
      <c r="U38">
        <f t="shared" si="3"/>
        <v>6747</v>
      </c>
      <c r="V38">
        <v>0</v>
      </c>
      <c r="W38">
        <f t="shared" si="4"/>
        <v>6747</v>
      </c>
      <c r="X38">
        <v>470</v>
      </c>
      <c r="Y38">
        <v>2</v>
      </c>
      <c r="Z38">
        <f t="shared" si="5"/>
        <v>14.35531914893617</v>
      </c>
      <c r="AB38">
        <v>37042</v>
      </c>
      <c r="AC38">
        <v>0</v>
      </c>
      <c r="AD38">
        <v>0</v>
      </c>
      <c r="AE38">
        <v>-1522</v>
      </c>
      <c r="AF38">
        <f t="shared" si="6"/>
        <v>35520</v>
      </c>
      <c r="AG38">
        <v>0</v>
      </c>
      <c r="AH38">
        <f t="shared" si="7"/>
        <v>35520</v>
      </c>
      <c r="AI38">
        <v>2542</v>
      </c>
      <c r="AJ38">
        <f t="shared" si="8"/>
        <v>6</v>
      </c>
      <c r="AK38">
        <f t="shared" si="25"/>
        <v>13.973249409913453</v>
      </c>
      <c r="AM38">
        <v>14198</v>
      </c>
      <c r="AN38">
        <v>6750</v>
      </c>
      <c r="AO38">
        <v>-1831</v>
      </c>
      <c r="AP38">
        <f t="shared" si="9"/>
        <v>19117</v>
      </c>
      <c r="AQ38">
        <v>0</v>
      </c>
      <c r="AR38">
        <f t="shared" si="10"/>
        <v>19117</v>
      </c>
      <c r="AS38">
        <v>1093</v>
      </c>
      <c r="AT38">
        <f t="shared" si="11"/>
        <v>6</v>
      </c>
      <c r="AU38">
        <f t="shared" si="12"/>
        <v>17.490393412625799</v>
      </c>
      <c r="AW38">
        <v>10048</v>
      </c>
      <c r="AX38">
        <v>0</v>
      </c>
      <c r="AY38">
        <v>-796</v>
      </c>
      <c r="AZ38">
        <f t="shared" si="13"/>
        <v>9252</v>
      </c>
      <c r="BA38">
        <v>5200</v>
      </c>
      <c r="BB38">
        <f t="shared" si="26"/>
        <v>14452</v>
      </c>
      <c r="BC38">
        <v>704</v>
      </c>
      <c r="BD38">
        <f t="shared" si="15"/>
        <v>7</v>
      </c>
      <c r="BE38">
        <f t="shared" si="16"/>
        <v>20.52840909090909</v>
      </c>
      <c r="BG38">
        <v>5108</v>
      </c>
      <c r="BH38">
        <v>0</v>
      </c>
      <c r="BI38">
        <v>-178</v>
      </c>
      <c r="BJ38">
        <f t="shared" si="17"/>
        <v>4930</v>
      </c>
      <c r="BK38">
        <v>0</v>
      </c>
      <c r="BL38">
        <f t="shared" si="18"/>
        <v>4930</v>
      </c>
      <c r="BM38">
        <v>424</v>
      </c>
      <c r="BN38">
        <f t="shared" si="19"/>
        <v>5</v>
      </c>
      <c r="BO38">
        <f t="shared" si="20"/>
        <v>11.627358490566039</v>
      </c>
      <c r="BQ38">
        <v>390</v>
      </c>
      <c r="BR38">
        <v>0</v>
      </c>
      <c r="BS38">
        <v>-287</v>
      </c>
      <c r="BT38">
        <f t="shared" si="21"/>
        <v>103</v>
      </c>
      <c r="BU38">
        <v>4000</v>
      </c>
      <c r="BV38">
        <f t="shared" si="22"/>
        <v>4103</v>
      </c>
      <c r="BW38">
        <v>512</v>
      </c>
      <c r="BX38">
        <f t="shared" si="23"/>
        <v>5</v>
      </c>
      <c r="BY38">
        <f t="shared" si="24"/>
        <v>8.013671875</v>
      </c>
      <c r="CA38">
        <v>0</v>
      </c>
    </row>
    <row r="39" spans="1:79" ht="17.25" customHeight="1" x14ac:dyDescent="0.3">
      <c r="A39" s="2">
        <v>44539</v>
      </c>
      <c r="B39" t="s">
        <v>98</v>
      </c>
      <c r="C39" t="s">
        <v>99</v>
      </c>
      <c r="D39" t="s">
        <v>27</v>
      </c>
      <c r="F39">
        <v>706</v>
      </c>
      <c r="G39">
        <v>0</v>
      </c>
      <c r="H39">
        <v>0</v>
      </c>
      <c r="I39">
        <v>-37</v>
      </c>
      <c r="J39">
        <f t="shared" si="0"/>
        <v>669</v>
      </c>
      <c r="K39">
        <v>0</v>
      </c>
      <c r="L39">
        <f t="shared" si="1"/>
        <v>669</v>
      </c>
      <c r="M39">
        <v>100</v>
      </c>
      <c r="N39">
        <v>1</v>
      </c>
      <c r="O39">
        <f t="shared" si="2"/>
        <v>6.69</v>
      </c>
      <c r="Q39">
        <v>790</v>
      </c>
      <c r="R39">
        <v>0</v>
      </c>
      <c r="S39">
        <v>0</v>
      </c>
      <c r="T39">
        <v>-55</v>
      </c>
      <c r="U39">
        <f t="shared" si="3"/>
        <v>735</v>
      </c>
      <c r="V39">
        <v>0</v>
      </c>
      <c r="W39">
        <f t="shared" si="4"/>
        <v>735</v>
      </c>
      <c r="X39">
        <v>26</v>
      </c>
      <c r="Y39">
        <v>2</v>
      </c>
      <c r="Z39">
        <f t="shared" si="5"/>
        <v>28.26923076923077</v>
      </c>
      <c r="AB39">
        <v>319</v>
      </c>
      <c r="AC39">
        <v>0</v>
      </c>
      <c r="AD39">
        <v>0</v>
      </c>
      <c r="AE39">
        <v>0</v>
      </c>
      <c r="AF39">
        <f t="shared" si="6"/>
        <v>319</v>
      </c>
      <c r="AG39">
        <v>0</v>
      </c>
      <c r="AH39">
        <f t="shared" si="7"/>
        <v>319</v>
      </c>
      <c r="AI39">
        <v>1637</v>
      </c>
      <c r="AJ39">
        <f t="shared" si="8"/>
        <v>6</v>
      </c>
      <c r="AK39">
        <f t="shared" si="25"/>
        <v>0.19486866218692731</v>
      </c>
      <c r="AM39">
        <v>927</v>
      </c>
      <c r="AN39">
        <v>6000</v>
      </c>
      <c r="AO39">
        <v>-6927</v>
      </c>
      <c r="AP39">
        <f t="shared" si="9"/>
        <v>0</v>
      </c>
      <c r="AQ39">
        <v>0</v>
      </c>
      <c r="AR39">
        <f t="shared" si="10"/>
        <v>0</v>
      </c>
      <c r="AS39">
        <v>821</v>
      </c>
      <c r="AT39">
        <f t="shared" si="11"/>
        <v>6</v>
      </c>
      <c r="AU39">
        <f t="shared" si="12"/>
        <v>0</v>
      </c>
      <c r="AW39">
        <v>1905</v>
      </c>
      <c r="AX39">
        <v>0</v>
      </c>
      <c r="AY39">
        <v>-331</v>
      </c>
      <c r="AZ39">
        <f t="shared" si="13"/>
        <v>1574</v>
      </c>
      <c r="BA39">
        <v>0</v>
      </c>
      <c r="BB39">
        <f t="shared" si="26"/>
        <v>1574</v>
      </c>
      <c r="BC39">
        <v>633</v>
      </c>
      <c r="BD39">
        <f t="shared" si="15"/>
        <v>7</v>
      </c>
      <c r="BE39">
        <f t="shared" si="16"/>
        <v>2.4865718799368088</v>
      </c>
      <c r="BG39">
        <v>40</v>
      </c>
      <c r="BH39">
        <v>0</v>
      </c>
      <c r="BI39">
        <v>-40</v>
      </c>
      <c r="BJ39">
        <f t="shared" si="17"/>
        <v>0</v>
      </c>
      <c r="BK39">
        <v>1000</v>
      </c>
      <c r="BL39">
        <f t="shared" si="18"/>
        <v>1000</v>
      </c>
      <c r="BM39">
        <v>119</v>
      </c>
      <c r="BN39">
        <f t="shared" si="19"/>
        <v>5</v>
      </c>
      <c r="BO39">
        <f t="shared" si="20"/>
        <v>8.4033613445378155</v>
      </c>
      <c r="BQ39">
        <v>10</v>
      </c>
      <c r="BR39">
        <v>0</v>
      </c>
      <c r="BS39">
        <v>-5</v>
      </c>
      <c r="BT39">
        <f t="shared" si="21"/>
        <v>5</v>
      </c>
      <c r="BU39">
        <v>1000</v>
      </c>
      <c r="BV39">
        <f t="shared" si="22"/>
        <v>1005</v>
      </c>
      <c r="BW39">
        <v>89</v>
      </c>
      <c r="BX39">
        <f t="shared" si="23"/>
        <v>5</v>
      </c>
      <c r="BY39">
        <f t="shared" si="24"/>
        <v>11.292134831460674</v>
      </c>
      <c r="CA39">
        <v>26682</v>
      </c>
    </row>
    <row r="40" spans="1:79" ht="17.25" customHeight="1" x14ac:dyDescent="0.3">
      <c r="A40" s="2">
        <v>44539</v>
      </c>
      <c r="B40" t="s">
        <v>100</v>
      </c>
      <c r="C40" t="s">
        <v>101</v>
      </c>
      <c r="D40" t="s">
        <v>27</v>
      </c>
      <c r="F40">
        <v>4888</v>
      </c>
      <c r="G40">
        <v>0</v>
      </c>
      <c r="H40">
        <v>0</v>
      </c>
      <c r="I40">
        <v>-55</v>
      </c>
      <c r="J40">
        <f t="shared" si="0"/>
        <v>4833</v>
      </c>
      <c r="K40">
        <v>0</v>
      </c>
      <c r="L40">
        <f t="shared" si="1"/>
        <v>4833</v>
      </c>
      <c r="M40">
        <v>2054</v>
      </c>
      <c r="N40">
        <v>1</v>
      </c>
      <c r="O40">
        <f t="shared" si="2"/>
        <v>2.3529698149951312</v>
      </c>
      <c r="Q40">
        <v>3492</v>
      </c>
      <c r="R40">
        <v>0</v>
      </c>
      <c r="S40">
        <v>0</v>
      </c>
      <c r="T40">
        <v>-225</v>
      </c>
      <c r="U40">
        <f t="shared" si="3"/>
        <v>3267</v>
      </c>
      <c r="V40">
        <v>0</v>
      </c>
      <c r="W40">
        <f t="shared" si="4"/>
        <v>3267</v>
      </c>
      <c r="X40">
        <v>460</v>
      </c>
      <c r="Y40">
        <v>2</v>
      </c>
      <c r="Z40">
        <f t="shared" si="5"/>
        <v>7.1021739130434787</v>
      </c>
      <c r="AB40">
        <v>45127</v>
      </c>
      <c r="AC40">
        <v>0</v>
      </c>
      <c r="AD40">
        <v>190</v>
      </c>
      <c r="AE40">
        <v>-9388</v>
      </c>
      <c r="AF40">
        <f t="shared" si="6"/>
        <v>35929</v>
      </c>
      <c r="AG40">
        <f>20000+1800</f>
        <v>21800</v>
      </c>
      <c r="AH40">
        <f t="shared" si="7"/>
        <v>57729</v>
      </c>
      <c r="AI40">
        <v>8249</v>
      </c>
      <c r="AJ40">
        <f t="shared" si="8"/>
        <v>6</v>
      </c>
      <c r="AK40">
        <f t="shared" si="25"/>
        <v>6.9983028245847985</v>
      </c>
      <c r="AM40">
        <v>6538</v>
      </c>
      <c r="AN40">
        <v>2300</v>
      </c>
      <c r="AO40">
        <v>-8724</v>
      </c>
      <c r="AP40">
        <f t="shared" si="9"/>
        <v>114</v>
      </c>
      <c r="AQ40">
        <v>32425</v>
      </c>
      <c r="AR40">
        <f t="shared" si="10"/>
        <v>32539</v>
      </c>
      <c r="AS40">
        <v>3543</v>
      </c>
      <c r="AT40">
        <f t="shared" si="11"/>
        <v>6</v>
      </c>
      <c r="AU40">
        <f t="shared" si="12"/>
        <v>9.1840248377081561</v>
      </c>
      <c r="AW40">
        <v>13253</v>
      </c>
      <c r="AX40">
        <v>0</v>
      </c>
      <c r="AY40">
        <v>-8094</v>
      </c>
      <c r="AZ40">
        <f t="shared" si="13"/>
        <v>5159</v>
      </c>
      <c r="BA40">
        <v>22000</v>
      </c>
      <c r="BB40">
        <f t="shared" si="26"/>
        <v>27159</v>
      </c>
      <c r="BC40">
        <v>2607</v>
      </c>
      <c r="BD40">
        <f t="shared" si="15"/>
        <v>7</v>
      </c>
      <c r="BE40">
        <f t="shared" si="16"/>
        <v>10.417721518987342</v>
      </c>
      <c r="BG40">
        <v>189</v>
      </c>
      <c r="BH40">
        <v>0</v>
      </c>
      <c r="BI40">
        <v>-158</v>
      </c>
      <c r="BJ40">
        <f t="shared" si="17"/>
        <v>31</v>
      </c>
      <c r="BK40">
        <v>8700</v>
      </c>
      <c r="BL40">
        <f t="shared" si="18"/>
        <v>8731</v>
      </c>
      <c r="BM40">
        <v>1129</v>
      </c>
      <c r="BN40">
        <f t="shared" si="19"/>
        <v>5</v>
      </c>
      <c r="BO40">
        <f t="shared" si="20"/>
        <v>7.7333923826395043</v>
      </c>
      <c r="BQ40">
        <v>4481</v>
      </c>
      <c r="BR40">
        <v>0</v>
      </c>
      <c r="BS40">
        <v>-1911</v>
      </c>
      <c r="BT40">
        <f t="shared" si="21"/>
        <v>2570</v>
      </c>
      <c r="BU40">
        <v>7400</v>
      </c>
      <c r="BV40">
        <f t="shared" si="22"/>
        <v>9970</v>
      </c>
      <c r="BW40">
        <v>848</v>
      </c>
      <c r="BX40">
        <f t="shared" si="23"/>
        <v>5</v>
      </c>
      <c r="BY40">
        <f t="shared" si="24"/>
        <v>11.757075471698114</v>
      </c>
      <c r="CA40">
        <v>0</v>
      </c>
    </row>
    <row r="41" spans="1:79" ht="17.25" customHeight="1" x14ac:dyDescent="0.3">
      <c r="A41" s="2">
        <v>44539</v>
      </c>
      <c r="B41" t="s">
        <v>102</v>
      </c>
      <c r="C41" t="s">
        <v>103</v>
      </c>
      <c r="D41" t="s">
        <v>27</v>
      </c>
      <c r="F41">
        <v>2634</v>
      </c>
      <c r="G41">
        <v>0</v>
      </c>
      <c r="H41">
        <v>0</v>
      </c>
      <c r="I41">
        <v>-121</v>
      </c>
      <c r="J41">
        <f t="shared" si="0"/>
        <v>2513</v>
      </c>
      <c r="K41">
        <v>0</v>
      </c>
      <c r="L41">
        <f t="shared" si="1"/>
        <v>2513</v>
      </c>
      <c r="M41">
        <v>209</v>
      </c>
      <c r="N41">
        <v>1</v>
      </c>
      <c r="O41">
        <f t="shared" si="2"/>
        <v>12.023923444976077</v>
      </c>
      <c r="Q41">
        <v>969</v>
      </c>
      <c r="R41">
        <v>0</v>
      </c>
      <c r="S41">
        <v>0</v>
      </c>
      <c r="T41">
        <v>0</v>
      </c>
      <c r="U41">
        <f t="shared" si="3"/>
        <v>969</v>
      </c>
      <c r="V41">
        <v>0</v>
      </c>
      <c r="W41">
        <f t="shared" si="4"/>
        <v>969</v>
      </c>
      <c r="X41">
        <v>44</v>
      </c>
      <c r="Y41">
        <v>2</v>
      </c>
      <c r="Z41">
        <f t="shared" si="5"/>
        <v>22.022727272727273</v>
      </c>
      <c r="AB41">
        <v>4841</v>
      </c>
      <c r="AC41">
        <v>0</v>
      </c>
      <c r="AD41">
        <v>0</v>
      </c>
      <c r="AE41">
        <v>-91</v>
      </c>
      <c r="AF41">
        <f t="shared" si="6"/>
        <v>4750</v>
      </c>
      <c r="AG41">
        <v>2800</v>
      </c>
      <c r="AH41">
        <f t="shared" si="7"/>
        <v>7550</v>
      </c>
      <c r="AI41">
        <v>220</v>
      </c>
      <c r="AJ41">
        <f t="shared" si="8"/>
        <v>6</v>
      </c>
      <c r="AK41">
        <f t="shared" si="25"/>
        <v>34.31818181818182</v>
      </c>
      <c r="AM41">
        <v>2078</v>
      </c>
      <c r="AN41">
        <v>70</v>
      </c>
      <c r="AO41">
        <v>-130</v>
      </c>
      <c r="AP41">
        <f t="shared" si="9"/>
        <v>2018</v>
      </c>
      <c r="AQ41">
        <v>0</v>
      </c>
      <c r="AR41">
        <f t="shared" si="10"/>
        <v>2018</v>
      </c>
      <c r="AS41">
        <v>69</v>
      </c>
      <c r="AT41">
        <f t="shared" si="11"/>
        <v>6</v>
      </c>
      <c r="AU41">
        <f t="shared" si="12"/>
        <v>29.246376811594203</v>
      </c>
      <c r="AW41">
        <v>66</v>
      </c>
      <c r="AX41">
        <v>0</v>
      </c>
      <c r="AY41">
        <v>-64</v>
      </c>
      <c r="AZ41">
        <f t="shared" si="13"/>
        <v>2</v>
      </c>
      <c r="BA41">
        <v>1300</v>
      </c>
      <c r="BB41">
        <f t="shared" si="26"/>
        <v>1302</v>
      </c>
      <c r="BC41">
        <v>105</v>
      </c>
      <c r="BD41">
        <f t="shared" si="15"/>
        <v>7</v>
      </c>
      <c r="BE41">
        <f t="shared" si="16"/>
        <v>12.4</v>
      </c>
      <c r="BG41">
        <v>55</v>
      </c>
      <c r="BH41">
        <v>70</v>
      </c>
      <c r="BI41">
        <v>-14</v>
      </c>
      <c r="BJ41">
        <f t="shared" si="17"/>
        <v>111</v>
      </c>
      <c r="BK41">
        <v>800</v>
      </c>
      <c r="BL41">
        <f t="shared" si="18"/>
        <v>911</v>
      </c>
      <c r="BM41">
        <v>25</v>
      </c>
      <c r="BN41">
        <f t="shared" si="19"/>
        <v>5</v>
      </c>
      <c r="BO41">
        <f t="shared" si="20"/>
        <v>36.44</v>
      </c>
      <c r="BQ41">
        <v>1437</v>
      </c>
      <c r="BR41">
        <v>0</v>
      </c>
      <c r="BS41">
        <v>-20</v>
      </c>
      <c r="BT41">
        <f t="shared" si="21"/>
        <v>1417</v>
      </c>
      <c r="BU41">
        <v>0</v>
      </c>
      <c r="BV41">
        <f t="shared" si="22"/>
        <v>1417</v>
      </c>
      <c r="BW41">
        <v>36</v>
      </c>
      <c r="BX41">
        <f t="shared" si="23"/>
        <v>5</v>
      </c>
      <c r="BY41">
        <f t="shared" si="24"/>
        <v>39.361111111111114</v>
      </c>
      <c r="CA41">
        <v>5900</v>
      </c>
    </row>
    <row r="42" spans="1:79" ht="17.25" customHeight="1" x14ac:dyDescent="0.3">
      <c r="A42" s="2">
        <v>44539</v>
      </c>
      <c r="B42" t="s">
        <v>104</v>
      </c>
      <c r="C42" t="s">
        <v>105</v>
      </c>
      <c r="D42" t="s">
        <v>27</v>
      </c>
      <c r="F42">
        <v>67</v>
      </c>
      <c r="G42">
        <v>0</v>
      </c>
      <c r="H42">
        <v>0</v>
      </c>
      <c r="I42">
        <v>-12</v>
      </c>
      <c r="J42">
        <f t="shared" si="0"/>
        <v>55</v>
      </c>
      <c r="K42">
        <v>0</v>
      </c>
      <c r="L42">
        <f t="shared" si="1"/>
        <v>55</v>
      </c>
      <c r="M42">
        <v>81</v>
      </c>
      <c r="N42">
        <v>1</v>
      </c>
      <c r="O42">
        <f t="shared" si="2"/>
        <v>0.67901234567901236</v>
      </c>
      <c r="Q42">
        <v>614</v>
      </c>
      <c r="R42">
        <v>0</v>
      </c>
      <c r="S42">
        <v>0</v>
      </c>
      <c r="T42">
        <v>-20</v>
      </c>
      <c r="U42">
        <f t="shared" si="3"/>
        <v>594</v>
      </c>
      <c r="V42">
        <v>0</v>
      </c>
      <c r="W42">
        <f t="shared" si="4"/>
        <v>594</v>
      </c>
      <c r="X42">
        <v>21</v>
      </c>
      <c r="Y42">
        <v>2</v>
      </c>
      <c r="Z42">
        <f t="shared" si="5"/>
        <v>28.285714285714285</v>
      </c>
      <c r="AB42">
        <v>1242</v>
      </c>
      <c r="AC42">
        <v>0</v>
      </c>
      <c r="AD42">
        <v>0</v>
      </c>
      <c r="AE42">
        <v>0</v>
      </c>
      <c r="AF42">
        <f t="shared" si="6"/>
        <v>1242</v>
      </c>
      <c r="AG42">
        <v>0</v>
      </c>
      <c r="AH42">
        <f t="shared" si="7"/>
        <v>1242</v>
      </c>
      <c r="AI42">
        <v>34</v>
      </c>
      <c r="AJ42">
        <f t="shared" si="8"/>
        <v>6</v>
      </c>
      <c r="AK42">
        <f t="shared" si="25"/>
        <v>36.529411764705884</v>
      </c>
      <c r="AM42">
        <v>1518</v>
      </c>
      <c r="AN42">
        <v>0</v>
      </c>
      <c r="AO42">
        <v>0</v>
      </c>
      <c r="AP42">
        <f t="shared" si="9"/>
        <v>1518</v>
      </c>
      <c r="AQ42">
        <v>0</v>
      </c>
      <c r="AR42">
        <f t="shared" si="10"/>
        <v>1518</v>
      </c>
      <c r="AS42">
        <v>27</v>
      </c>
      <c r="AT42">
        <f t="shared" si="11"/>
        <v>6</v>
      </c>
      <c r="AU42">
        <f t="shared" si="12"/>
        <v>56.222222222222221</v>
      </c>
      <c r="AW42">
        <v>210</v>
      </c>
      <c r="AX42">
        <v>0</v>
      </c>
      <c r="AY42">
        <v>-60</v>
      </c>
      <c r="AZ42">
        <f t="shared" si="13"/>
        <v>150</v>
      </c>
      <c r="BA42">
        <v>0</v>
      </c>
      <c r="BB42">
        <f t="shared" si="26"/>
        <v>150</v>
      </c>
      <c r="BC42">
        <v>12</v>
      </c>
      <c r="BD42">
        <f t="shared" si="15"/>
        <v>7</v>
      </c>
      <c r="BE42">
        <f t="shared" si="16"/>
        <v>12.5</v>
      </c>
      <c r="BG42">
        <v>479</v>
      </c>
      <c r="BH42">
        <v>0</v>
      </c>
      <c r="BI42">
        <v>-12</v>
      </c>
      <c r="BJ42">
        <f t="shared" si="17"/>
        <v>467</v>
      </c>
      <c r="BK42">
        <v>0</v>
      </c>
      <c r="BL42">
        <f t="shared" si="18"/>
        <v>467</v>
      </c>
      <c r="BM42">
        <v>9</v>
      </c>
      <c r="BN42">
        <f t="shared" si="19"/>
        <v>5</v>
      </c>
      <c r="BO42">
        <f t="shared" si="20"/>
        <v>51.888888888888886</v>
      </c>
      <c r="BQ42">
        <v>807</v>
      </c>
      <c r="BR42">
        <v>0</v>
      </c>
      <c r="BS42">
        <v>0</v>
      </c>
      <c r="BT42">
        <f t="shared" si="21"/>
        <v>807</v>
      </c>
      <c r="BU42">
        <v>0</v>
      </c>
      <c r="BV42">
        <f t="shared" si="22"/>
        <v>807</v>
      </c>
      <c r="BW42">
        <v>23</v>
      </c>
      <c r="BX42">
        <f t="shared" si="23"/>
        <v>5</v>
      </c>
      <c r="BY42">
        <f t="shared" si="24"/>
        <v>35.086956521739133</v>
      </c>
      <c r="CA42">
        <v>0</v>
      </c>
    </row>
    <row r="43" spans="1:79" ht="17.25" customHeight="1" x14ac:dyDescent="0.3">
      <c r="A43" s="2">
        <v>44539</v>
      </c>
      <c r="B43" t="s">
        <v>106</v>
      </c>
      <c r="C43" t="s">
        <v>107</v>
      </c>
      <c r="D43" t="s">
        <v>27</v>
      </c>
      <c r="F43">
        <v>816</v>
      </c>
      <c r="G43">
        <v>0</v>
      </c>
      <c r="H43">
        <v>0</v>
      </c>
      <c r="I43">
        <v>-302</v>
      </c>
      <c r="J43">
        <f t="shared" si="0"/>
        <v>514</v>
      </c>
      <c r="K43">
        <v>0</v>
      </c>
      <c r="L43">
        <f t="shared" si="1"/>
        <v>514</v>
      </c>
      <c r="M43">
        <v>71</v>
      </c>
      <c r="N43">
        <v>1</v>
      </c>
      <c r="O43">
        <f t="shared" si="2"/>
        <v>7.23943661971831</v>
      </c>
      <c r="Q43">
        <v>891</v>
      </c>
      <c r="R43">
        <v>0</v>
      </c>
      <c r="S43">
        <v>0</v>
      </c>
      <c r="T43">
        <v>0</v>
      </c>
      <c r="U43">
        <f t="shared" si="3"/>
        <v>891</v>
      </c>
      <c r="V43">
        <v>0</v>
      </c>
      <c r="W43">
        <f t="shared" si="4"/>
        <v>891</v>
      </c>
      <c r="X43">
        <v>19</v>
      </c>
      <c r="Y43">
        <v>2</v>
      </c>
      <c r="Z43">
        <f t="shared" si="5"/>
        <v>46.89473684210526</v>
      </c>
      <c r="AB43">
        <v>370</v>
      </c>
      <c r="AC43">
        <v>0</v>
      </c>
      <c r="AD43">
        <v>0</v>
      </c>
      <c r="AE43">
        <v>0</v>
      </c>
      <c r="AF43">
        <f t="shared" si="6"/>
        <v>370</v>
      </c>
      <c r="AG43">
        <v>0</v>
      </c>
      <c r="AH43">
        <f t="shared" si="7"/>
        <v>370</v>
      </c>
      <c r="AI43">
        <v>12</v>
      </c>
      <c r="AJ43">
        <f t="shared" si="8"/>
        <v>6</v>
      </c>
      <c r="AK43">
        <f t="shared" si="25"/>
        <v>30.833333333333332</v>
      </c>
      <c r="AM43">
        <v>1052</v>
      </c>
      <c r="AN43">
        <v>0</v>
      </c>
      <c r="AO43">
        <v>-5</v>
      </c>
      <c r="AP43">
        <f t="shared" si="9"/>
        <v>1047</v>
      </c>
      <c r="AQ43">
        <v>0</v>
      </c>
      <c r="AR43">
        <f t="shared" si="10"/>
        <v>1047</v>
      </c>
      <c r="AS43">
        <v>10</v>
      </c>
      <c r="AT43">
        <f t="shared" si="11"/>
        <v>6</v>
      </c>
      <c r="AU43">
        <f t="shared" si="12"/>
        <v>104.7</v>
      </c>
      <c r="AW43">
        <v>101</v>
      </c>
      <c r="AX43">
        <v>0</v>
      </c>
      <c r="AY43">
        <v>-35</v>
      </c>
      <c r="AZ43">
        <f t="shared" si="13"/>
        <v>66</v>
      </c>
      <c r="BA43">
        <v>0</v>
      </c>
      <c r="BB43">
        <f t="shared" si="26"/>
        <v>66</v>
      </c>
      <c r="BC43">
        <v>2</v>
      </c>
      <c r="BD43">
        <f t="shared" si="15"/>
        <v>7</v>
      </c>
      <c r="BE43">
        <f t="shared" si="16"/>
        <v>33</v>
      </c>
      <c r="BG43">
        <v>633</v>
      </c>
      <c r="BH43">
        <v>0</v>
      </c>
      <c r="BI43">
        <v>0</v>
      </c>
      <c r="BJ43">
        <f t="shared" si="17"/>
        <v>633</v>
      </c>
      <c r="BK43">
        <v>0</v>
      </c>
      <c r="BL43">
        <f t="shared" si="18"/>
        <v>633</v>
      </c>
      <c r="BM43">
        <v>8</v>
      </c>
      <c r="BN43">
        <f t="shared" si="19"/>
        <v>5</v>
      </c>
      <c r="BO43">
        <f t="shared" si="20"/>
        <v>79.125</v>
      </c>
      <c r="BQ43">
        <v>731</v>
      </c>
      <c r="BR43">
        <v>0</v>
      </c>
      <c r="BS43">
        <v>0</v>
      </c>
      <c r="BT43">
        <f t="shared" si="21"/>
        <v>731</v>
      </c>
      <c r="BU43">
        <v>600</v>
      </c>
      <c r="BV43">
        <f t="shared" si="22"/>
        <v>1331</v>
      </c>
      <c r="BW43">
        <v>21</v>
      </c>
      <c r="BX43">
        <f t="shared" si="23"/>
        <v>5</v>
      </c>
      <c r="BY43">
        <f t="shared" si="24"/>
        <v>63.38095238095238</v>
      </c>
      <c r="CA43">
        <v>1600</v>
      </c>
    </row>
    <row r="44" spans="1:79" ht="17.25" customHeight="1" x14ac:dyDescent="0.3">
      <c r="A44" s="2">
        <v>44539</v>
      </c>
      <c r="B44" t="s">
        <v>108</v>
      </c>
      <c r="C44" t="s">
        <v>109</v>
      </c>
      <c r="D44" t="s">
        <v>27</v>
      </c>
      <c r="F44">
        <v>544</v>
      </c>
      <c r="G44">
        <v>0</v>
      </c>
      <c r="H44">
        <v>0</v>
      </c>
      <c r="I44">
        <v>0</v>
      </c>
      <c r="J44">
        <f t="shared" si="0"/>
        <v>544</v>
      </c>
      <c r="K44">
        <v>0</v>
      </c>
      <c r="L44">
        <f t="shared" si="1"/>
        <v>544</v>
      </c>
      <c r="M44">
        <v>12</v>
      </c>
      <c r="N44">
        <v>1</v>
      </c>
      <c r="O44">
        <f t="shared" si="2"/>
        <v>45.333333333333336</v>
      </c>
      <c r="Q44">
        <v>123</v>
      </c>
      <c r="R44">
        <v>0</v>
      </c>
      <c r="S44">
        <v>0</v>
      </c>
      <c r="T44">
        <v>-5</v>
      </c>
      <c r="U44">
        <f t="shared" si="3"/>
        <v>118</v>
      </c>
      <c r="V44">
        <v>0</v>
      </c>
      <c r="W44">
        <f t="shared" si="4"/>
        <v>118</v>
      </c>
      <c r="X44">
        <v>1</v>
      </c>
      <c r="Y44">
        <v>2</v>
      </c>
      <c r="Z44">
        <f t="shared" si="5"/>
        <v>118</v>
      </c>
      <c r="AB44">
        <v>2818</v>
      </c>
      <c r="AC44">
        <v>0</v>
      </c>
      <c r="AD44">
        <v>0</v>
      </c>
      <c r="AE44">
        <v>0</v>
      </c>
      <c r="AF44">
        <f t="shared" si="6"/>
        <v>2818</v>
      </c>
      <c r="AG44">
        <v>0</v>
      </c>
      <c r="AH44">
        <f t="shared" si="7"/>
        <v>2818</v>
      </c>
      <c r="AI44">
        <v>17</v>
      </c>
      <c r="AJ44">
        <f t="shared" si="8"/>
        <v>6</v>
      </c>
      <c r="AK44">
        <f>IFERROR(AH44/AI44,0)</f>
        <v>165.76470588235293</v>
      </c>
      <c r="AM44">
        <v>418</v>
      </c>
      <c r="AN44">
        <v>0</v>
      </c>
      <c r="AO44">
        <v>0</v>
      </c>
      <c r="AP44">
        <f t="shared" si="9"/>
        <v>418</v>
      </c>
      <c r="AQ44">
        <v>0</v>
      </c>
      <c r="AR44">
        <f t="shared" si="10"/>
        <v>418</v>
      </c>
      <c r="AS44">
        <v>6</v>
      </c>
      <c r="AT44">
        <f t="shared" si="11"/>
        <v>6</v>
      </c>
      <c r="AU44">
        <f t="shared" si="12"/>
        <v>69.666666666666671</v>
      </c>
      <c r="AW44">
        <v>410</v>
      </c>
      <c r="AX44">
        <v>0</v>
      </c>
      <c r="AY44">
        <v>0</v>
      </c>
      <c r="AZ44">
        <f t="shared" si="13"/>
        <v>410</v>
      </c>
      <c r="BA44">
        <v>300</v>
      </c>
      <c r="BB44">
        <f t="shared" si="26"/>
        <v>710</v>
      </c>
      <c r="BC44">
        <v>7</v>
      </c>
      <c r="BD44">
        <f t="shared" si="15"/>
        <v>7</v>
      </c>
      <c r="BE44">
        <f t="shared" si="16"/>
        <v>101.42857142857143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503</v>
      </c>
      <c r="BR44">
        <v>0</v>
      </c>
      <c r="BS44">
        <v>0</v>
      </c>
      <c r="BT44">
        <f t="shared" si="21"/>
        <v>503</v>
      </c>
      <c r="BU44">
        <v>300</v>
      </c>
      <c r="BV44">
        <f t="shared" si="22"/>
        <v>803</v>
      </c>
      <c r="BW44">
        <v>6</v>
      </c>
      <c r="BX44">
        <f t="shared" si="23"/>
        <v>5</v>
      </c>
      <c r="BY44">
        <f t="shared" si="24"/>
        <v>133.83333333333334</v>
      </c>
      <c r="CA44">
        <v>0</v>
      </c>
    </row>
    <row r="45" spans="1:79" ht="17.25" customHeight="1" x14ac:dyDescent="0.3">
      <c r="A45" s="2">
        <v>44539</v>
      </c>
      <c r="B45" t="s">
        <v>110</v>
      </c>
      <c r="C45" t="s">
        <v>111</v>
      </c>
      <c r="D45" t="s">
        <v>27</v>
      </c>
      <c r="F45">
        <v>2516</v>
      </c>
      <c r="G45">
        <v>1172</v>
      </c>
      <c r="H45">
        <v>0</v>
      </c>
      <c r="I45">
        <v>-837</v>
      </c>
      <c r="J45">
        <f t="shared" si="0"/>
        <v>2851</v>
      </c>
      <c r="K45">
        <v>0</v>
      </c>
      <c r="L45">
        <f t="shared" si="1"/>
        <v>2851</v>
      </c>
      <c r="M45">
        <v>330</v>
      </c>
      <c r="N45">
        <v>1</v>
      </c>
      <c r="O45">
        <f t="shared" si="2"/>
        <v>8.6393939393939387</v>
      </c>
      <c r="Q45">
        <v>1149</v>
      </c>
      <c r="R45">
        <v>795</v>
      </c>
      <c r="S45">
        <v>0</v>
      </c>
      <c r="T45">
        <v>-17</v>
      </c>
      <c r="U45">
        <f t="shared" si="3"/>
        <v>1927</v>
      </c>
      <c r="V45">
        <v>0</v>
      </c>
      <c r="W45">
        <f t="shared" si="4"/>
        <v>1927</v>
      </c>
      <c r="X45">
        <v>61</v>
      </c>
      <c r="Y45">
        <v>2</v>
      </c>
      <c r="Z45">
        <f t="shared" si="5"/>
        <v>31.590163934426229</v>
      </c>
      <c r="AB45">
        <v>5322</v>
      </c>
      <c r="AC45">
        <v>0</v>
      </c>
      <c r="AD45">
        <v>0</v>
      </c>
      <c r="AE45">
        <v>-467</v>
      </c>
      <c r="AF45">
        <f t="shared" si="6"/>
        <v>4855</v>
      </c>
      <c r="AG45">
        <v>6000</v>
      </c>
      <c r="AH45">
        <f t="shared" si="7"/>
        <v>10855</v>
      </c>
      <c r="AI45">
        <v>533</v>
      </c>
      <c r="AJ45">
        <f t="shared" si="8"/>
        <v>6</v>
      </c>
      <c r="AK45">
        <f t="shared" si="25"/>
        <v>20.365853658536587</v>
      </c>
      <c r="AM45">
        <v>3638</v>
      </c>
      <c r="AN45">
        <v>2574</v>
      </c>
      <c r="AO45">
        <v>-76</v>
      </c>
      <c r="AP45">
        <f t="shared" si="9"/>
        <v>6136</v>
      </c>
      <c r="AQ45">
        <v>0</v>
      </c>
      <c r="AR45">
        <f t="shared" si="10"/>
        <v>6136</v>
      </c>
      <c r="AS45">
        <v>161</v>
      </c>
      <c r="AT45">
        <f t="shared" si="11"/>
        <v>6</v>
      </c>
      <c r="AU45">
        <f t="shared" si="12"/>
        <v>38.111801242236027</v>
      </c>
      <c r="AW45">
        <v>2305</v>
      </c>
      <c r="AX45">
        <v>2340</v>
      </c>
      <c r="AY45">
        <v>-149</v>
      </c>
      <c r="AZ45">
        <f t="shared" si="13"/>
        <v>4496</v>
      </c>
      <c r="BA45">
        <v>2000</v>
      </c>
      <c r="BB45">
        <f t="shared" si="26"/>
        <v>6496</v>
      </c>
      <c r="BC45">
        <v>203</v>
      </c>
      <c r="BD45">
        <f t="shared" si="15"/>
        <v>7</v>
      </c>
      <c r="BE45">
        <f t="shared" si="16"/>
        <v>32</v>
      </c>
      <c r="BG45">
        <v>3739</v>
      </c>
      <c r="BH45">
        <v>3290</v>
      </c>
      <c r="BI45">
        <v>-283</v>
      </c>
      <c r="BJ45">
        <f t="shared" si="17"/>
        <v>6746</v>
      </c>
      <c r="BK45">
        <v>0</v>
      </c>
      <c r="BL45">
        <f t="shared" si="18"/>
        <v>6746</v>
      </c>
      <c r="BM45">
        <v>227</v>
      </c>
      <c r="BN45">
        <f t="shared" si="19"/>
        <v>5</v>
      </c>
      <c r="BO45">
        <f t="shared" si="20"/>
        <v>29.718061674008812</v>
      </c>
      <c r="BQ45">
        <v>4319</v>
      </c>
      <c r="BR45">
        <v>1863</v>
      </c>
      <c r="BS45">
        <v>-154</v>
      </c>
      <c r="BT45">
        <f t="shared" si="21"/>
        <v>6028</v>
      </c>
      <c r="BU45">
        <v>3000</v>
      </c>
      <c r="BV45">
        <f t="shared" si="22"/>
        <v>9028</v>
      </c>
      <c r="BW45">
        <v>142</v>
      </c>
      <c r="BX45">
        <f t="shared" si="23"/>
        <v>5</v>
      </c>
      <c r="BY45">
        <f t="shared" si="24"/>
        <v>63.577464788732392</v>
      </c>
      <c r="CA45">
        <v>39990</v>
      </c>
    </row>
    <row r="46" spans="1:79" ht="17.25" customHeight="1" x14ac:dyDescent="0.3">
      <c r="A46" s="2">
        <v>44539</v>
      </c>
      <c r="B46" t="s">
        <v>112</v>
      </c>
      <c r="C46" t="s">
        <v>113</v>
      </c>
      <c r="D46" t="s">
        <v>27</v>
      </c>
      <c r="F46">
        <v>1785</v>
      </c>
      <c r="G46">
        <v>1291</v>
      </c>
      <c r="H46">
        <v>0</v>
      </c>
      <c r="I46">
        <v>-41</v>
      </c>
      <c r="J46">
        <f t="shared" si="0"/>
        <v>3035</v>
      </c>
      <c r="K46">
        <v>0</v>
      </c>
      <c r="L46">
        <f t="shared" si="1"/>
        <v>3035</v>
      </c>
      <c r="M46">
        <v>184</v>
      </c>
      <c r="N46">
        <v>1</v>
      </c>
      <c r="O46">
        <f t="shared" si="2"/>
        <v>16.494565217391305</v>
      </c>
      <c r="Q46">
        <v>1173</v>
      </c>
      <c r="R46">
        <v>920</v>
      </c>
      <c r="S46">
        <v>0</v>
      </c>
      <c r="T46">
        <v>-11</v>
      </c>
      <c r="U46">
        <f t="shared" si="3"/>
        <v>2082</v>
      </c>
      <c r="V46">
        <v>0</v>
      </c>
      <c r="W46">
        <f t="shared" si="4"/>
        <v>2082</v>
      </c>
      <c r="X46">
        <v>85</v>
      </c>
      <c r="Y46">
        <v>2</v>
      </c>
      <c r="Z46">
        <f t="shared" si="5"/>
        <v>24.494117647058822</v>
      </c>
      <c r="AB46">
        <v>10631</v>
      </c>
      <c r="AC46">
        <v>0</v>
      </c>
      <c r="AD46">
        <v>0</v>
      </c>
      <c r="AE46">
        <v>-594</v>
      </c>
      <c r="AF46">
        <f t="shared" si="6"/>
        <v>10037</v>
      </c>
      <c r="AG46">
        <v>2000</v>
      </c>
      <c r="AH46">
        <f t="shared" si="7"/>
        <v>12037</v>
      </c>
      <c r="AI46">
        <v>417</v>
      </c>
      <c r="AJ46">
        <f t="shared" si="8"/>
        <v>6</v>
      </c>
      <c r="AK46">
        <f t="shared" si="25"/>
        <v>28.865707434052759</v>
      </c>
      <c r="AM46">
        <v>3369</v>
      </c>
      <c r="AN46">
        <v>2420</v>
      </c>
      <c r="AO46">
        <v>-189</v>
      </c>
      <c r="AP46">
        <f t="shared" si="9"/>
        <v>5600</v>
      </c>
      <c r="AQ46">
        <v>0</v>
      </c>
      <c r="AR46">
        <f t="shared" si="10"/>
        <v>5600</v>
      </c>
      <c r="AS46">
        <v>166</v>
      </c>
      <c r="AT46">
        <f t="shared" si="11"/>
        <v>6</v>
      </c>
      <c r="AU46">
        <f t="shared" si="12"/>
        <v>33.734939759036145</v>
      </c>
      <c r="AW46">
        <v>5593</v>
      </c>
      <c r="AX46">
        <v>2560</v>
      </c>
      <c r="AY46">
        <v>-312</v>
      </c>
      <c r="AZ46">
        <f t="shared" si="13"/>
        <v>7841</v>
      </c>
      <c r="BA46">
        <v>0</v>
      </c>
      <c r="BB46">
        <f t="shared" si="26"/>
        <v>7841</v>
      </c>
      <c r="BC46">
        <v>161</v>
      </c>
      <c r="BD46">
        <f t="shared" si="15"/>
        <v>7</v>
      </c>
      <c r="BE46">
        <f t="shared" si="16"/>
        <v>48.701863354037265</v>
      </c>
      <c r="BG46">
        <v>1776</v>
      </c>
      <c r="BH46">
        <v>3180</v>
      </c>
      <c r="BI46">
        <v>-6</v>
      </c>
      <c r="BJ46">
        <f t="shared" si="17"/>
        <v>4950</v>
      </c>
      <c r="BK46">
        <v>0</v>
      </c>
      <c r="BL46">
        <f t="shared" si="18"/>
        <v>4950</v>
      </c>
      <c r="BM46">
        <v>93</v>
      </c>
      <c r="BN46">
        <f t="shared" si="19"/>
        <v>5</v>
      </c>
      <c r="BO46">
        <f t="shared" si="20"/>
        <v>53.225806451612904</v>
      </c>
      <c r="BQ46">
        <v>1285</v>
      </c>
      <c r="BR46">
        <v>970</v>
      </c>
      <c r="BS46">
        <v>-10</v>
      </c>
      <c r="BT46">
        <f t="shared" si="21"/>
        <v>2245</v>
      </c>
      <c r="BU46">
        <v>1400</v>
      </c>
      <c r="BV46">
        <f t="shared" si="22"/>
        <v>3645</v>
      </c>
      <c r="BW46">
        <v>78</v>
      </c>
      <c r="BX46">
        <f t="shared" si="23"/>
        <v>5</v>
      </c>
      <c r="BY46">
        <f t="shared" si="24"/>
        <v>46.730769230769234</v>
      </c>
      <c r="CA46">
        <v>38983</v>
      </c>
    </row>
    <row r="47" spans="1:79" ht="17.25" customHeight="1" x14ac:dyDescent="0.3">
      <c r="A47" s="2">
        <v>44539</v>
      </c>
      <c r="B47" t="s">
        <v>114</v>
      </c>
      <c r="C47" t="s">
        <v>115</v>
      </c>
      <c r="D47" t="s">
        <v>27</v>
      </c>
      <c r="F47">
        <v>666</v>
      </c>
      <c r="G47">
        <v>249</v>
      </c>
      <c r="H47">
        <v>0</v>
      </c>
      <c r="I47">
        <v>-5</v>
      </c>
      <c r="J47">
        <f t="shared" si="0"/>
        <v>910</v>
      </c>
      <c r="K47">
        <v>0</v>
      </c>
      <c r="L47">
        <f t="shared" si="1"/>
        <v>910</v>
      </c>
      <c r="M47">
        <v>57</v>
      </c>
      <c r="N47">
        <v>1</v>
      </c>
      <c r="O47">
        <f t="shared" si="2"/>
        <v>15.964912280701755</v>
      </c>
      <c r="Q47">
        <v>340</v>
      </c>
      <c r="R47">
        <v>650</v>
      </c>
      <c r="S47">
        <v>0</v>
      </c>
      <c r="T47">
        <v>0</v>
      </c>
      <c r="U47">
        <f t="shared" si="3"/>
        <v>990</v>
      </c>
      <c r="V47">
        <v>0</v>
      </c>
      <c r="W47">
        <f t="shared" si="4"/>
        <v>990</v>
      </c>
      <c r="X47">
        <v>68</v>
      </c>
      <c r="Y47">
        <v>2</v>
      </c>
      <c r="Z47">
        <f t="shared" si="5"/>
        <v>14.558823529411764</v>
      </c>
      <c r="AB47">
        <v>1518</v>
      </c>
      <c r="AC47">
        <v>0</v>
      </c>
      <c r="AD47">
        <v>0</v>
      </c>
      <c r="AE47">
        <v>0</v>
      </c>
      <c r="AF47">
        <f t="shared" si="6"/>
        <v>1518</v>
      </c>
      <c r="AG47">
        <v>0</v>
      </c>
      <c r="AH47">
        <f t="shared" si="7"/>
        <v>1518</v>
      </c>
      <c r="AI47">
        <v>26</v>
      </c>
      <c r="AJ47">
        <f t="shared" si="8"/>
        <v>6</v>
      </c>
      <c r="AK47">
        <f t="shared" si="25"/>
        <v>58.384615384615387</v>
      </c>
      <c r="AM47">
        <v>986</v>
      </c>
      <c r="AN47">
        <v>390</v>
      </c>
      <c r="AO47">
        <v>-23</v>
      </c>
      <c r="AP47">
        <f t="shared" si="9"/>
        <v>1353</v>
      </c>
      <c r="AQ47">
        <v>0</v>
      </c>
      <c r="AR47">
        <f t="shared" si="10"/>
        <v>1353</v>
      </c>
      <c r="AS47">
        <v>20</v>
      </c>
      <c r="AT47">
        <f t="shared" si="11"/>
        <v>6</v>
      </c>
      <c r="AU47">
        <f t="shared" si="12"/>
        <v>67.650000000000006</v>
      </c>
      <c r="AW47">
        <v>7</v>
      </c>
      <c r="AX47">
        <v>440</v>
      </c>
      <c r="AY47">
        <v>-4</v>
      </c>
      <c r="AZ47">
        <f t="shared" si="13"/>
        <v>443</v>
      </c>
      <c r="BA47">
        <v>0</v>
      </c>
      <c r="BB47">
        <f t="shared" si="26"/>
        <v>443</v>
      </c>
      <c r="BC47">
        <v>14</v>
      </c>
      <c r="BD47">
        <f t="shared" si="15"/>
        <v>7</v>
      </c>
      <c r="BE47">
        <f t="shared" si="16"/>
        <v>31.642857142857142</v>
      </c>
      <c r="BG47">
        <v>451</v>
      </c>
      <c r="BH47">
        <v>1800</v>
      </c>
      <c r="BI47">
        <v>0</v>
      </c>
      <c r="BJ47">
        <f t="shared" si="17"/>
        <v>2251</v>
      </c>
      <c r="BK47">
        <v>0</v>
      </c>
      <c r="BL47">
        <f t="shared" si="18"/>
        <v>2251</v>
      </c>
      <c r="BM47">
        <v>12</v>
      </c>
      <c r="BN47">
        <f t="shared" si="19"/>
        <v>5</v>
      </c>
      <c r="BO47">
        <f t="shared" si="20"/>
        <v>187.58333333333334</v>
      </c>
      <c r="BQ47">
        <v>757</v>
      </c>
      <c r="BR47">
        <v>353</v>
      </c>
      <c r="BS47">
        <v>-4</v>
      </c>
      <c r="BT47">
        <f t="shared" si="21"/>
        <v>1106</v>
      </c>
      <c r="BU47">
        <v>0</v>
      </c>
      <c r="BV47">
        <f t="shared" si="22"/>
        <v>1106</v>
      </c>
      <c r="BW47">
        <v>11</v>
      </c>
      <c r="BX47">
        <f t="shared" si="23"/>
        <v>5</v>
      </c>
      <c r="BY47">
        <f t="shared" si="24"/>
        <v>100.54545454545455</v>
      </c>
      <c r="CA47">
        <v>196</v>
      </c>
    </row>
    <row r="48" spans="1:79" ht="17.25" customHeight="1" x14ac:dyDescent="0.3">
      <c r="A48" s="2">
        <v>44539</v>
      </c>
      <c r="B48" t="s">
        <v>116</v>
      </c>
      <c r="C48" t="s">
        <v>117</v>
      </c>
      <c r="D48" t="s">
        <v>27</v>
      </c>
      <c r="F48">
        <v>1</v>
      </c>
      <c r="G48">
        <v>0</v>
      </c>
      <c r="H48">
        <v>0</v>
      </c>
      <c r="I48">
        <v>0</v>
      </c>
      <c r="J48">
        <f t="shared" si="0"/>
        <v>1</v>
      </c>
      <c r="K48">
        <v>0</v>
      </c>
      <c r="L48">
        <f t="shared" si="1"/>
        <v>1</v>
      </c>
      <c r="M48">
        <v>222</v>
      </c>
      <c r="N48">
        <v>1</v>
      </c>
      <c r="O48">
        <f t="shared" si="2"/>
        <v>4.5045045045045045E-3</v>
      </c>
      <c r="Q48">
        <v>846</v>
      </c>
      <c r="R48">
        <v>0</v>
      </c>
      <c r="S48">
        <v>0</v>
      </c>
      <c r="T48">
        <v>-50</v>
      </c>
      <c r="U48">
        <f t="shared" si="3"/>
        <v>796</v>
      </c>
      <c r="V48">
        <v>0</v>
      </c>
      <c r="W48">
        <f t="shared" si="4"/>
        <v>796</v>
      </c>
      <c r="X48">
        <v>53</v>
      </c>
      <c r="Y48">
        <v>2</v>
      </c>
      <c r="Z48">
        <f t="shared" si="5"/>
        <v>15.018867924528301</v>
      </c>
      <c r="AB48">
        <v>14273</v>
      </c>
      <c r="AC48">
        <v>0</v>
      </c>
      <c r="AD48">
        <v>0</v>
      </c>
      <c r="AE48">
        <v>-5408</v>
      </c>
      <c r="AF48">
        <f t="shared" si="6"/>
        <v>8865</v>
      </c>
      <c r="AG48">
        <v>0</v>
      </c>
      <c r="AH48">
        <f t="shared" si="7"/>
        <v>8865</v>
      </c>
      <c r="AI48">
        <v>1523</v>
      </c>
      <c r="AJ48">
        <f t="shared" si="8"/>
        <v>6</v>
      </c>
      <c r="AK48">
        <f t="shared" si="25"/>
        <v>5.820748522652659</v>
      </c>
      <c r="AM48">
        <v>9420</v>
      </c>
      <c r="AN48">
        <v>2280</v>
      </c>
      <c r="AO48">
        <v>-430</v>
      </c>
      <c r="AP48">
        <f t="shared" si="9"/>
        <v>11270</v>
      </c>
      <c r="AQ48">
        <v>0</v>
      </c>
      <c r="AR48">
        <f t="shared" si="10"/>
        <v>11270</v>
      </c>
      <c r="AS48">
        <v>266</v>
      </c>
      <c r="AT48">
        <f t="shared" si="11"/>
        <v>6</v>
      </c>
      <c r="AU48">
        <f t="shared" si="12"/>
        <v>42.368421052631582</v>
      </c>
      <c r="AW48">
        <v>4112</v>
      </c>
      <c r="AX48">
        <v>0</v>
      </c>
      <c r="AY48">
        <v>-152</v>
      </c>
      <c r="AZ48">
        <f t="shared" si="13"/>
        <v>3960</v>
      </c>
      <c r="BA48">
        <v>0</v>
      </c>
      <c r="BB48">
        <f t="shared" si="26"/>
        <v>3960</v>
      </c>
      <c r="BC48">
        <v>205</v>
      </c>
      <c r="BD48">
        <f t="shared" si="15"/>
        <v>7</v>
      </c>
      <c r="BE48">
        <f t="shared" si="16"/>
        <v>19.317073170731707</v>
      </c>
      <c r="BG48">
        <v>5147</v>
      </c>
      <c r="BH48">
        <v>0</v>
      </c>
      <c r="BI48">
        <v>-33</v>
      </c>
      <c r="BJ48">
        <f t="shared" si="17"/>
        <v>5114</v>
      </c>
      <c r="BK48">
        <v>0</v>
      </c>
      <c r="BL48">
        <f t="shared" si="18"/>
        <v>5114</v>
      </c>
      <c r="BM48">
        <v>92</v>
      </c>
      <c r="BN48">
        <f t="shared" si="19"/>
        <v>5</v>
      </c>
      <c r="BO48">
        <f t="shared" si="20"/>
        <v>55.586956521739133</v>
      </c>
      <c r="BQ48">
        <v>288</v>
      </c>
      <c r="BR48">
        <v>100</v>
      </c>
      <c r="BS48">
        <v>-11</v>
      </c>
      <c r="BT48">
        <f t="shared" si="21"/>
        <v>377</v>
      </c>
      <c r="BU48">
        <v>500</v>
      </c>
      <c r="BV48">
        <f t="shared" si="22"/>
        <v>877</v>
      </c>
      <c r="BW48">
        <v>143</v>
      </c>
      <c r="BX48">
        <f t="shared" si="23"/>
        <v>5</v>
      </c>
      <c r="BY48">
        <f t="shared" si="24"/>
        <v>6.1328671328671325</v>
      </c>
      <c r="CA48">
        <v>0</v>
      </c>
    </row>
    <row r="49" spans="1:79" ht="17.25" customHeight="1" x14ac:dyDescent="0.3">
      <c r="A49" s="2">
        <v>44539</v>
      </c>
      <c r="B49" t="s">
        <v>118</v>
      </c>
      <c r="C49" t="s">
        <v>119</v>
      </c>
      <c r="D49" t="s">
        <v>27</v>
      </c>
      <c r="F49">
        <v>265</v>
      </c>
      <c r="G49">
        <v>0</v>
      </c>
      <c r="H49">
        <v>0</v>
      </c>
      <c r="I49">
        <v>0</v>
      </c>
      <c r="J49">
        <f t="shared" si="0"/>
        <v>265</v>
      </c>
      <c r="K49">
        <v>0</v>
      </c>
      <c r="L49">
        <f t="shared" si="1"/>
        <v>265</v>
      </c>
      <c r="M49">
        <v>15</v>
      </c>
      <c r="N49">
        <v>1</v>
      </c>
      <c r="O49">
        <f t="shared" si="2"/>
        <v>17.666666666666668</v>
      </c>
      <c r="Q49">
        <v>2</v>
      </c>
      <c r="R49">
        <v>0</v>
      </c>
      <c r="S49">
        <v>0</v>
      </c>
      <c r="T49">
        <v>0</v>
      </c>
      <c r="U49">
        <f t="shared" si="3"/>
        <v>2</v>
      </c>
      <c r="V49">
        <v>0</v>
      </c>
      <c r="W49">
        <f t="shared" si="4"/>
        <v>2</v>
      </c>
      <c r="X49">
        <v>5</v>
      </c>
      <c r="Y49">
        <v>2</v>
      </c>
      <c r="Z49">
        <f t="shared" si="5"/>
        <v>0.4</v>
      </c>
      <c r="AB49">
        <v>1218</v>
      </c>
      <c r="AC49">
        <v>0</v>
      </c>
      <c r="AD49">
        <v>0</v>
      </c>
      <c r="AE49">
        <v>-22</v>
      </c>
      <c r="AF49">
        <f t="shared" si="6"/>
        <v>1196</v>
      </c>
      <c r="AG49">
        <v>0</v>
      </c>
      <c r="AH49">
        <f t="shared" si="7"/>
        <v>1196</v>
      </c>
      <c r="AI49">
        <v>23</v>
      </c>
      <c r="AJ49">
        <f t="shared" si="8"/>
        <v>6</v>
      </c>
      <c r="AK49">
        <f t="shared" si="25"/>
        <v>52</v>
      </c>
      <c r="AM49">
        <v>247</v>
      </c>
      <c r="AN49">
        <v>0</v>
      </c>
      <c r="AO49">
        <v>0</v>
      </c>
      <c r="AP49">
        <f t="shared" si="9"/>
        <v>247</v>
      </c>
      <c r="AQ49">
        <v>0</v>
      </c>
      <c r="AR49">
        <f t="shared" si="10"/>
        <v>247</v>
      </c>
      <c r="AS49">
        <v>22</v>
      </c>
      <c r="AT49">
        <f t="shared" si="11"/>
        <v>6</v>
      </c>
      <c r="AU49">
        <f t="shared" si="12"/>
        <v>11.227272727272727</v>
      </c>
      <c r="AW49">
        <v>49</v>
      </c>
      <c r="AX49">
        <v>0</v>
      </c>
      <c r="AY49">
        <v>0</v>
      </c>
      <c r="AZ49">
        <f t="shared" si="13"/>
        <v>49</v>
      </c>
      <c r="BA49">
        <v>0</v>
      </c>
      <c r="BB49">
        <f t="shared" si="26"/>
        <v>49</v>
      </c>
      <c r="BC49">
        <v>35</v>
      </c>
      <c r="BD49">
        <f t="shared" si="15"/>
        <v>7</v>
      </c>
      <c r="BE49">
        <f t="shared" si="16"/>
        <v>1.4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1191</v>
      </c>
      <c r="BR49">
        <v>0</v>
      </c>
      <c r="BS49">
        <v>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1:79" ht="17.25" customHeight="1" x14ac:dyDescent="0.3">
      <c r="A50" s="2">
        <v>44539</v>
      </c>
      <c r="B50" t="s">
        <v>120</v>
      </c>
      <c r="C50" t="s">
        <v>121</v>
      </c>
      <c r="D50" t="s">
        <v>27</v>
      </c>
      <c r="F50">
        <v>821</v>
      </c>
      <c r="G50">
        <v>0</v>
      </c>
      <c r="H50">
        <v>0</v>
      </c>
      <c r="I50">
        <v>-21</v>
      </c>
      <c r="J50">
        <f t="shared" si="0"/>
        <v>800</v>
      </c>
      <c r="K50">
        <v>0</v>
      </c>
      <c r="L50">
        <f t="shared" si="1"/>
        <v>800</v>
      </c>
      <c r="M50">
        <v>64</v>
      </c>
      <c r="N50">
        <v>1</v>
      </c>
      <c r="O50">
        <f t="shared" si="2"/>
        <v>12.5</v>
      </c>
      <c r="Q50">
        <v>389</v>
      </c>
      <c r="R50">
        <v>0</v>
      </c>
      <c r="S50">
        <v>0</v>
      </c>
      <c r="T50">
        <v>0</v>
      </c>
      <c r="U50">
        <f t="shared" si="3"/>
        <v>389</v>
      </c>
      <c r="V50">
        <v>0</v>
      </c>
      <c r="W50">
        <f t="shared" si="4"/>
        <v>389</v>
      </c>
      <c r="X50">
        <v>9</v>
      </c>
      <c r="Y50">
        <v>2</v>
      </c>
      <c r="Z50">
        <f t="shared" si="5"/>
        <v>43.222222222222221</v>
      </c>
      <c r="AB50">
        <v>2789</v>
      </c>
      <c r="AC50">
        <v>0</v>
      </c>
      <c r="AD50">
        <v>0</v>
      </c>
      <c r="AE50">
        <v>0</v>
      </c>
      <c r="AF50">
        <f t="shared" si="6"/>
        <v>2789</v>
      </c>
      <c r="AG50">
        <v>0</v>
      </c>
      <c r="AH50">
        <f t="shared" si="7"/>
        <v>2789</v>
      </c>
      <c r="AI50">
        <v>66</v>
      </c>
      <c r="AJ50">
        <f t="shared" si="8"/>
        <v>6</v>
      </c>
      <c r="AK50">
        <f t="shared" si="25"/>
        <v>42.257575757575758</v>
      </c>
      <c r="AM50">
        <v>2150</v>
      </c>
      <c r="AN50">
        <v>430</v>
      </c>
      <c r="AO50">
        <v>0</v>
      </c>
      <c r="AP50">
        <f t="shared" si="9"/>
        <v>2580</v>
      </c>
      <c r="AQ50">
        <v>0</v>
      </c>
      <c r="AR50">
        <f t="shared" si="10"/>
        <v>2580</v>
      </c>
      <c r="AS50">
        <v>53</v>
      </c>
      <c r="AT50">
        <f t="shared" si="11"/>
        <v>6</v>
      </c>
      <c r="AU50">
        <f t="shared" si="12"/>
        <v>48.679245283018865</v>
      </c>
      <c r="AW50">
        <v>768</v>
      </c>
      <c r="AX50">
        <v>0</v>
      </c>
      <c r="AY50">
        <v>-20</v>
      </c>
      <c r="AZ50">
        <f t="shared" si="13"/>
        <v>748</v>
      </c>
      <c r="BA50">
        <v>0</v>
      </c>
      <c r="BB50">
        <f t="shared" si="26"/>
        <v>748</v>
      </c>
      <c r="BC50">
        <v>44</v>
      </c>
      <c r="BD50">
        <f t="shared" si="15"/>
        <v>7</v>
      </c>
      <c r="BE50">
        <f t="shared" si="16"/>
        <v>17</v>
      </c>
      <c r="BG50">
        <v>1201</v>
      </c>
      <c r="BH50">
        <v>0</v>
      </c>
      <c r="BI50">
        <v>0</v>
      </c>
      <c r="BJ50">
        <f t="shared" si="17"/>
        <v>1201</v>
      </c>
      <c r="BK50">
        <v>0</v>
      </c>
      <c r="BL50">
        <f t="shared" si="18"/>
        <v>1201</v>
      </c>
      <c r="BM50">
        <v>29</v>
      </c>
      <c r="BN50">
        <f t="shared" si="19"/>
        <v>5</v>
      </c>
      <c r="BO50">
        <f t="shared" si="20"/>
        <v>41.413793103448278</v>
      </c>
      <c r="BQ50">
        <v>1505</v>
      </c>
      <c r="BR50">
        <v>0</v>
      </c>
      <c r="BS50">
        <v>0</v>
      </c>
      <c r="BT50">
        <f t="shared" si="21"/>
        <v>1505</v>
      </c>
      <c r="BU50">
        <v>400</v>
      </c>
      <c r="BV50">
        <f t="shared" si="22"/>
        <v>1905</v>
      </c>
      <c r="BW50">
        <v>23</v>
      </c>
      <c r="BX50">
        <f t="shared" si="23"/>
        <v>5</v>
      </c>
      <c r="BY50">
        <f t="shared" si="24"/>
        <v>82.826086956521735</v>
      </c>
      <c r="CA50">
        <v>8400</v>
      </c>
    </row>
    <row r="51" spans="1:79" ht="17.25" customHeight="1" x14ac:dyDescent="0.3">
      <c r="A51" s="2">
        <v>44539</v>
      </c>
      <c r="B51" t="s">
        <v>122</v>
      </c>
      <c r="C51" t="s">
        <v>123</v>
      </c>
      <c r="D51" t="s">
        <v>27</v>
      </c>
      <c r="F51">
        <v>601</v>
      </c>
      <c r="G51">
        <v>0</v>
      </c>
      <c r="H51">
        <v>0</v>
      </c>
      <c r="I51">
        <v>-34</v>
      </c>
      <c r="J51">
        <f t="shared" si="0"/>
        <v>567</v>
      </c>
      <c r="K51">
        <v>0</v>
      </c>
      <c r="L51">
        <f t="shared" si="1"/>
        <v>567</v>
      </c>
      <c r="M51">
        <v>42</v>
      </c>
      <c r="N51">
        <v>1</v>
      </c>
      <c r="O51">
        <f t="shared" si="2"/>
        <v>13.5</v>
      </c>
      <c r="Q51">
        <v>325</v>
      </c>
      <c r="R51">
        <v>0</v>
      </c>
      <c r="S51">
        <v>0</v>
      </c>
      <c r="T51">
        <v>-17</v>
      </c>
      <c r="U51">
        <f t="shared" si="3"/>
        <v>308</v>
      </c>
      <c r="V51">
        <v>0</v>
      </c>
      <c r="W51">
        <f t="shared" si="4"/>
        <v>308</v>
      </c>
      <c r="X51">
        <v>6</v>
      </c>
      <c r="Y51">
        <v>2</v>
      </c>
      <c r="Z51">
        <f t="shared" si="5"/>
        <v>51.333333333333336</v>
      </c>
      <c r="AB51">
        <v>5281</v>
      </c>
      <c r="AC51">
        <v>0</v>
      </c>
      <c r="AD51">
        <v>0</v>
      </c>
      <c r="AE51">
        <v>0</v>
      </c>
      <c r="AF51">
        <f t="shared" si="6"/>
        <v>5281</v>
      </c>
      <c r="AG51">
        <v>0</v>
      </c>
      <c r="AH51">
        <f t="shared" si="7"/>
        <v>5281</v>
      </c>
      <c r="AI51">
        <v>101</v>
      </c>
      <c r="AJ51">
        <f t="shared" si="8"/>
        <v>6</v>
      </c>
      <c r="AK51">
        <f t="shared" si="25"/>
        <v>52.287128712871286</v>
      </c>
      <c r="AM51">
        <v>1611</v>
      </c>
      <c r="AN51">
        <v>0</v>
      </c>
      <c r="AO51">
        <v>0</v>
      </c>
      <c r="AP51">
        <f t="shared" si="9"/>
        <v>1611</v>
      </c>
      <c r="AQ51">
        <v>0</v>
      </c>
      <c r="AR51">
        <f t="shared" si="10"/>
        <v>1611</v>
      </c>
      <c r="AS51">
        <v>37</v>
      </c>
      <c r="AT51">
        <f t="shared" si="11"/>
        <v>6</v>
      </c>
      <c r="AU51">
        <f t="shared" si="12"/>
        <v>43.54054054054054</v>
      </c>
      <c r="AW51">
        <v>1789</v>
      </c>
      <c r="AX51">
        <v>0</v>
      </c>
      <c r="AY51">
        <v>-51</v>
      </c>
      <c r="AZ51">
        <f t="shared" si="13"/>
        <v>1738</v>
      </c>
      <c r="BA51">
        <v>0</v>
      </c>
      <c r="BB51">
        <f t="shared" si="26"/>
        <v>1738</v>
      </c>
      <c r="BC51">
        <v>66</v>
      </c>
      <c r="BD51">
        <f t="shared" si="15"/>
        <v>7</v>
      </c>
      <c r="BE51">
        <f t="shared" si="16"/>
        <v>26.333333333333332</v>
      </c>
      <c r="BG51">
        <v>1325</v>
      </c>
      <c r="BH51">
        <v>0</v>
      </c>
      <c r="BI51">
        <v>0</v>
      </c>
      <c r="BJ51">
        <f t="shared" si="17"/>
        <v>1325</v>
      </c>
      <c r="BK51">
        <v>0</v>
      </c>
      <c r="BL51">
        <f t="shared" si="18"/>
        <v>1325</v>
      </c>
      <c r="BM51">
        <v>30</v>
      </c>
      <c r="BN51">
        <f t="shared" si="19"/>
        <v>5</v>
      </c>
      <c r="BO51">
        <f t="shared" si="20"/>
        <v>44.166666666666664</v>
      </c>
      <c r="BQ51">
        <v>400</v>
      </c>
      <c r="BR51">
        <v>0</v>
      </c>
      <c r="BS51">
        <v>0</v>
      </c>
      <c r="BT51">
        <f t="shared" si="21"/>
        <v>400</v>
      </c>
      <c r="BU51">
        <v>2000</v>
      </c>
      <c r="BV51">
        <f t="shared" si="22"/>
        <v>2400</v>
      </c>
      <c r="BW51">
        <v>33</v>
      </c>
      <c r="BX51">
        <f t="shared" si="23"/>
        <v>5</v>
      </c>
      <c r="BY51">
        <f t="shared" si="24"/>
        <v>72.727272727272734</v>
      </c>
      <c r="CA51">
        <v>15445</v>
      </c>
    </row>
    <row r="52" spans="1:79" ht="17.25" customHeight="1" x14ac:dyDescent="0.3">
      <c r="A52" s="2">
        <v>44539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44539</v>
      </c>
      <c r="B53" t="s">
        <v>126</v>
      </c>
      <c r="C53" t="s">
        <v>127</v>
      </c>
      <c r="D53" t="s">
        <v>27</v>
      </c>
      <c r="F53">
        <v>1326</v>
      </c>
      <c r="G53">
        <v>448</v>
      </c>
      <c r="H53">
        <v>0</v>
      </c>
      <c r="I53">
        <v>-36</v>
      </c>
      <c r="J53">
        <f t="shared" si="0"/>
        <v>1738</v>
      </c>
      <c r="K53">
        <v>0</v>
      </c>
      <c r="L53">
        <f t="shared" si="1"/>
        <v>1738</v>
      </c>
      <c r="M53">
        <v>111</v>
      </c>
      <c r="N53">
        <v>1</v>
      </c>
      <c r="O53">
        <f t="shared" si="2"/>
        <v>15.657657657657658</v>
      </c>
      <c r="Q53">
        <v>752</v>
      </c>
      <c r="R53">
        <v>820</v>
      </c>
      <c r="S53">
        <v>0</v>
      </c>
      <c r="T53">
        <v>0</v>
      </c>
      <c r="U53">
        <f t="shared" si="3"/>
        <v>1572</v>
      </c>
      <c r="V53">
        <v>0</v>
      </c>
      <c r="W53">
        <f t="shared" si="4"/>
        <v>1572</v>
      </c>
      <c r="X53">
        <v>20</v>
      </c>
      <c r="Y53">
        <v>2</v>
      </c>
      <c r="Z53">
        <f t="shared" si="5"/>
        <v>78.599999999999994</v>
      </c>
      <c r="AB53">
        <v>2631</v>
      </c>
      <c r="AC53">
        <v>0</v>
      </c>
      <c r="AD53">
        <v>0</v>
      </c>
      <c r="AE53">
        <v>-80</v>
      </c>
      <c r="AF53">
        <f t="shared" si="6"/>
        <v>2551</v>
      </c>
      <c r="AG53">
        <v>0</v>
      </c>
      <c r="AH53">
        <f t="shared" si="7"/>
        <v>2551</v>
      </c>
      <c r="AI53">
        <v>30</v>
      </c>
      <c r="AJ53">
        <f t="shared" si="8"/>
        <v>6</v>
      </c>
      <c r="AK53">
        <f t="shared" si="25"/>
        <v>85.033333333333331</v>
      </c>
      <c r="AM53">
        <v>2437</v>
      </c>
      <c r="AN53">
        <v>420</v>
      </c>
      <c r="AO53">
        <v>-25</v>
      </c>
      <c r="AP53">
        <f t="shared" si="9"/>
        <v>2832</v>
      </c>
      <c r="AQ53">
        <v>0</v>
      </c>
      <c r="AR53">
        <f t="shared" si="10"/>
        <v>2832</v>
      </c>
      <c r="AS53">
        <v>20</v>
      </c>
      <c r="AT53">
        <f t="shared" si="11"/>
        <v>6</v>
      </c>
      <c r="AU53">
        <f t="shared" si="12"/>
        <v>141.6</v>
      </c>
      <c r="AW53">
        <v>720</v>
      </c>
      <c r="AX53">
        <v>278</v>
      </c>
      <c r="AY53">
        <v>-10</v>
      </c>
      <c r="AZ53">
        <f t="shared" si="13"/>
        <v>988</v>
      </c>
      <c r="BA53">
        <v>0</v>
      </c>
      <c r="BB53">
        <f t="shared" si="26"/>
        <v>988</v>
      </c>
      <c r="BC53">
        <v>21</v>
      </c>
      <c r="BD53">
        <f t="shared" si="15"/>
        <v>7</v>
      </c>
      <c r="BE53">
        <f t="shared" si="16"/>
        <v>47.047619047619051</v>
      </c>
      <c r="BG53">
        <v>182</v>
      </c>
      <c r="BH53">
        <v>660</v>
      </c>
      <c r="BI53">
        <v>0</v>
      </c>
      <c r="BJ53">
        <f t="shared" si="17"/>
        <v>842</v>
      </c>
      <c r="BK53">
        <v>0</v>
      </c>
      <c r="BL53">
        <f t="shared" si="18"/>
        <v>842</v>
      </c>
      <c r="BM53">
        <v>11</v>
      </c>
      <c r="BN53">
        <f t="shared" si="19"/>
        <v>5</v>
      </c>
      <c r="BO53">
        <f t="shared" si="20"/>
        <v>76.545454545454547</v>
      </c>
      <c r="BQ53">
        <v>949</v>
      </c>
      <c r="BR53">
        <v>600</v>
      </c>
      <c r="BS53">
        <v>0</v>
      </c>
      <c r="BT53">
        <f t="shared" si="21"/>
        <v>1549</v>
      </c>
      <c r="BU53">
        <v>800</v>
      </c>
      <c r="BV53">
        <f t="shared" si="22"/>
        <v>2349</v>
      </c>
      <c r="BW53">
        <v>37</v>
      </c>
      <c r="BX53">
        <f t="shared" si="23"/>
        <v>5</v>
      </c>
      <c r="BY53">
        <f t="shared" si="24"/>
        <v>63.486486486486484</v>
      </c>
      <c r="CA53">
        <v>10396</v>
      </c>
    </row>
    <row r="54" spans="1:79" ht="17.25" customHeight="1" x14ac:dyDescent="0.3">
      <c r="A54" s="2">
        <v>44539</v>
      </c>
      <c r="B54" t="s">
        <v>128</v>
      </c>
      <c r="C54" t="s">
        <v>129</v>
      </c>
      <c r="D54" t="s">
        <v>27</v>
      </c>
      <c r="F54">
        <v>25</v>
      </c>
      <c r="G54">
        <v>0</v>
      </c>
      <c r="H54">
        <v>0</v>
      </c>
      <c r="I54">
        <v>0</v>
      </c>
      <c r="J54">
        <f t="shared" si="0"/>
        <v>25</v>
      </c>
      <c r="K54">
        <v>0</v>
      </c>
      <c r="L54">
        <f t="shared" si="1"/>
        <v>25</v>
      </c>
      <c r="M54">
        <v>2</v>
      </c>
      <c r="N54">
        <v>1</v>
      </c>
      <c r="O54">
        <f t="shared" si="2"/>
        <v>12.5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180</v>
      </c>
      <c r="AC54">
        <v>0</v>
      </c>
      <c r="AD54">
        <v>0</v>
      </c>
      <c r="AE54">
        <v>-3</v>
      </c>
      <c r="AF54">
        <f t="shared" si="6"/>
        <v>177</v>
      </c>
      <c r="AG54">
        <v>210</v>
      </c>
      <c r="AH54">
        <f t="shared" si="7"/>
        <v>387</v>
      </c>
      <c r="AI54">
        <v>17</v>
      </c>
      <c r="AJ54">
        <f t="shared" si="8"/>
        <v>6</v>
      </c>
      <c r="AK54">
        <f t="shared" si="25"/>
        <v>22.764705882352942</v>
      </c>
      <c r="AM54">
        <v>70</v>
      </c>
      <c r="AN54">
        <v>0</v>
      </c>
      <c r="AO54">
        <v>0</v>
      </c>
      <c r="AP54">
        <f t="shared" si="9"/>
        <v>70</v>
      </c>
      <c r="AQ54">
        <v>0</v>
      </c>
      <c r="AR54">
        <f t="shared" si="10"/>
        <v>70</v>
      </c>
      <c r="AS54">
        <v>10</v>
      </c>
      <c r="AT54">
        <f t="shared" si="11"/>
        <v>6</v>
      </c>
      <c r="AU54">
        <f t="shared" si="12"/>
        <v>7</v>
      </c>
      <c r="AW54">
        <v>85</v>
      </c>
      <c r="AX54">
        <v>0</v>
      </c>
      <c r="AY54">
        <v>0</v>
      </c>
      <c r="AZ54">
        <f t="shared" si="13"/>
        <v>85</v>
      </c>
      <c r="BA54">
        <v>0</v>
      </c>
      <c r="BB54">
        <f t="shared" si="26"/>
        <v>85</v>
      </c>
      <c r="BC54">
        <v>5</v>
      </c>
      <c r="BD54">
        <f t="shared" si="15"/>
        <v>7</v>
      </c>
      <c r="BE54">
        <f t="shared" si="16"/>
        <v>17</v>
      </c>
      <c r="BG54">
        <v>34</v>
      </c>
      <c r="BH54">
        <v>10</v>
      </c>
      <c r="BI54">
        <v>0</v>
      </c>
      <c r="BJ54">
        <f t="shared" si="17"/>
        <v>44</v>
      </c>
      <c r="BK54">
        <v>0</v>
      </c>
      <c r="BL54">
        <f t="shared" si="18"/>
        <v>44</v>
      </c>
      <c r="BM54">
        <v>6</v>
      </c>
      <c r="BN54">
        <f t="shared" si="19"/>
        <v>5</v>
      </c>
      <c r="BO54">
        <f t="shared" si="20"/>
        <v>7.333333333333333</v>
      </c>
      <c r="BQ54">
        <v>7</v>
      </c>
      <c r="BR54">
        <v>30</v>
      </c>
      <c r="BS54">
        <v>0</v>
      </c>
      <c r="BT54">
        <f t="shared" si="21"/>
        <v>37</v>
      </c>
      <c r="BU54">
        <v>90</v>
      </c>
      <c r="BV54">
        <f t="shared" si="22"/>
        <v>127</v>
      </c>
      <c r="BW54">
        <v>7</v>
      </c>
      <c r="BX54">
        <f t="shared" si="23"/>
        <v>5</v>
      </c>
      <c r="BY54">
        <f t="shared" si="24"/>
        <v>18.142857142857142</v>
      </c>
      <c r="CA54">
        <v>426</v>
      </c>
    </row>
    <row r="55" spans="1:79" ht="17.25" customHeight="1" x14ac:dyDescent="0.3">
      <c r="A55" s="2">
        <v>44539</v>
      </c>
      <c r="B55" t="s">
        <v>130</v>
      </c>
      <c r="C55" t="s">
        <v>131</v>
      </c>
      <c r="D55" t="s">
        <v>27</v>
      </c>
      <c r="F55">
        <v>433</v>
      </c>
      <c r="G55">
        <v>0</v>
      </c>
      <c r="H55">
        <v>0</v>
      </c>
      <c r="I55">
        <v>0</v>
      </c>
      <c r="J55">
        <f t="shared" si="0"/>
        <v>433</v>
      </c>
      <c r="K55">
        <v>0</v>
      </c>
      <c r="L55">
        <f t="shared" si="1"/>
        <v>433</v>
      </c>
      <c r="M55">
        <v>27</v>
      </c>
      <c r="N55">
        <v>1</v>
      </c>
      <c r="O55">
        <f t="shared" si="2"/>
        <v>16.037037037037038</v>
      </c>
      <c r="Q55">
        <v>367</v>
      </c>
      <c r="R55">
        <v>0</v>
      </c>
      <c r="S55">
        <v>0</v>
      </c>
      <c r="T55">
        <v>0</v>
      </c>
      <c r="U55">
        <f t="shared" si="3"/>
        <v>367</v>
      </c>
      <c r="V55">
        <v>0</v>
      </c>
      <c r="W55">
        <f t="shared" si="4"/>
        <v>367</v>
      </c>
      <c r="X55">
        <v>17</v>
      </c>
      <c r="Y55">
        <v>2</v>
      </c>
      <c r="Z55">
        <f t="shared" si="5"/>
        <v>21.588235294117649</v>
      </c>
      <c r="AB55">
        <v>3155</v>
      </c>
      <c r="AC55">
        <v>0</v>
      </c>
      <c r="AD55">
        <v>0</v>
      </c>
      <c r="AE55">
        <v>0</v>
      </c>
      <c r="AF55">
        <f t="shared" si="6"/>
        <v>3155</v>
      </c>
      <c r="AG55">
        <v>540</v>
      </c>
      <c r="AH55">
        <f t="shared" si="7"/>
        <v>3695</v>
      </c>
      <c r="AI55">
        <v>83</v>
      </c>
      <c r="AJ55">
        <f t="shared" si="8"/>
        <v>6</v>
      </c>
      <c r="AK55">
        <f t="shared" si="25"/>
        <v>44.518072289156628</v>
      </c>
      <c r="AM55">
        <v>965</v>
      </c>
      <c r="AN55">
        <v>80</v>
      </c>
      <c r="AO55">
        <v>0</v>
      </c>
      <c r="AP55">
        <f t="shared" si="9"/>
        <v>1045</v>
      </c>
      <c r="AQ55">
        <v>0</v>
      </c>
      <c r="AR55">
        <f t="shared" si="10"/>
        <v>1045</v>
      </c>
      <c r="AS55">
        <v>33</v>
      </c>
      <c r="AT55">
        <f t="shared" si="11"/>
        <v>6</v>
      </c>
      <c r="AU55">
        <f t="shared" si="12"/>
        <v>31.666666666666668</v>
      </c>
      <c r="AW55">
        <v>613</v>
      </c>
      <c r="AX55">
        <v>0</v>
      </c>
      <c r="AY55">
        <v>0</v>
      </c>
      <c r="AZ55">
        <f t="shared" si="13"/>
        <v>613</v>
      </c>
      <c r="BA55">
        <v>0</v>
      </c>
      <c r="BB55">
        <f t="shared" si="26"/>
        <v>613</v>
      </c>
      <c r="BC55">
        <v>20</v>
      </c>
      <c r="BD55">
        <f t="shared" si="15"/>
        <v>7</v>
      </c>
      <c r="BE55">
        <f t="shared" si="16"/>
        <v>30.65</v>
      </c>
      <c r="BG55">
        <v>526</v>
      </c>
      <c r="BH55">
        <v>0</v>
      </c>
      <c r="BI55">
        <v>-5</v>
      </c>
      <c r="BJ55">
        <f t="shared" si="17"/>
        <v>521</v>
      </c>
      <c r="BK55">
        <v>358</v>
      </c>
      <c r="BL55">
        <f t="shared" si="18"/>
        <v>879</v>
      </c>
      <c r="BM55">
        <v>17</v>
      </c>
      <c r="BN55">
        <f t="shared" si="19"/>
        <v>5</v>
      </c>
      <c r="BO55">
        <f t="shared" si="20"/>
        <v>51.705882352941174</v>
      </c>
      <c r="BQ55">
        <v>354</v>
      </c>
      <c r="BR55">
        <v>0</v>
      </c>
      <c r="BS55">
        <v>-30</v>
      </c>
      <c r="BT55">
        <f t="shared" si="21"/>
        <v>324</v>
      </c>
      <c r="BU55">
        <v>900</v>
      </c>
      <c r="BV55">
        <f t="shared" si="22"/>
        <v>1224</v>
      </c>
      <c r="BW55">
        <v>46</v>
      </c>
      <c r="BX55">
        <f t="shared" si="23"/>
        <v>5</v>
      </c>
      <c r="BY55">
        <f t="shared" si="24"/>
        <v>26.608695652173914</v>
      </c>
      <c r="CA55">
        <v>14913</v>
      </c>
    </row>
    <row r="56" spans="1:79" ht="17.25" customHeight="1" x14ac:dyDescent="0.3">
      <c r="A56" s="2">
        <v>44539</v>
      </c>
      <c r="B56" t="s">
        <v>132</v>
      </c>
      <c r="C56" t="s">
        <v>133</v>
      </c>
      <c r="D56" t="s">
        <v>27</v>
      </c>
      <c r="F56">
        <v>759</v>
      </c>
      <c r="G56">
        <v>659</v>
      </c>
      <c r="H56">
        <v>0</v>
      </c>
      <c r="I56">
        <v>-10</v>
      </c>
      <c r="J56">
        <f t="shared" si="0"/>
        <v>1408</v>
      </c>
      <c r="K56">
        <v>0</v>
      </c>
      <c r="L56">
        <f t="shared" si="1"/>
        <v>1408</v>
      </c>
      <c r="M56">
        <v>144</v>
      </c>
      <c r="N56">
        <v>1</v>
      </c>
      <c r="O56">
        <f t="shared" si="2"/>
        <v>9.7777777777777786</v>
      </c>
      <c r="Q56">
        <v>144</v>
      </c>
      <c r="R56">
        <v>2680</v>
      </c>
      <c r="S56">
        <v>0</v>
      </c>
      <c r="T56">
        <v>-10</v>
      </c>
      <c r="U56">
        <f t="shared" si="3"/>
        <v>2814</v>
      </c>
      <c r="V56">
        <v>0</v>
      </c>
      <c r="W56">
        <f t="shared" si="4"/>
        <v>2814</v>
      </c>
      <c r="X56">
        <v>86</v>
      </c>
      <c r="Y56">
        <v>2</v>
      </c>
      <c r="Z56">
        <f t="shared" si="5"/>
        <v>32.720930232558139</v>
      </c>
      <c r="AB56">
        <v>4540</v>
      </c>
      <c r="AC56">
        <v>1500</v>
      </c>
      <c r="AD56">
        <v>0</v>
      </c>
      <c r="AE56">
        <v>-1010</v>
      </c>
      <c r="AF56">
        <f t="shared" si="6"/>
        <v>5030</v>
      </c>
      <c r="AG56">
        <f>3000+2000</f>
        <v>5000</v>
      </c>
      <c r="AH56">
        <f t="shared" si="7"/>
        <v>10030</v>
      </c>
      <c r="AI56">
        <v>320</v>
      </c>
      <c r="AJ56">
        <f t="shared" si="8"/>
        <v>6</v>
      </c>
      <c r="AK56">
        <f t="shared" si="25"/>
        <v>31.34375</v>
      </c>
      <c r="AM56">
        <v>9692</v>
      </c>
      <c r="AN56">
        <v>13033</v>
      </c>
      <c r="AO56">
        <v>-1459</v>
      </c>
      <c r="AP56">
        <f t="shared" si="9"/>
        <v>21266</v>
      </c>
      <c r="AQ56">
        <v>0</v>
      </c>
      <c r="AR56">
        <f t="shared" si="10"/>
        <v>21266</v>
      </c>
      <c r="AS56">
        <v>276</v>
      </c>
      <c r="AT56">
        <f t="shared" si="11"/>
        <v>6</v>
      </c>
      <c r="AU56">
        <f t="shared" si="12"/>
        <v>77.050724637681157</v>
      </c>
      <c r="AW56">
        <v>2620</v>
      </c>
      <c r="AX56">
        <v>1750</v>
      </c>
      <c r="AY56">
        <v>-2480</v>
      </c>
      <c r="AZ56">
        <f t="shared" si="13"/>
        <v>1890</v>
      </c>
      <c r="BA56">
        <v>2500</v>
      </c>
      <c r="BB56">
        <f t="shared" si="26"/>
        <v>4390</v>
      </c>
      <c r="BC56">
        <v>235</v>
      </c>
      <c r="BD56">
        <f t="shared" si="15"/>
        <v>7</v>
      </c>
      <c r="BE56">
        <f t="shared" si="16"/>
        <v>18.680851063829788</v>
      </c>
      <c r="BG56">
        <v>505</v>
      </c>
      <c r="BH56">
        <v>12868</v>
      </c>
      <c r="BI56">
        <v>-27</v>
      </c>
      <c r="BJ56">
        <f t="shared" si="17"/>
        <v>13346</v>
      </c>
      <c r="BK56">
        <v>0</v>
      </c>
      <c r="BL56">
        <f t="shared" si="18"/>
        <v>13346</v>
      </c>
      <c r="BM56">
        <v>339</v>
      </c>
      <c r="BN56">
        <f t="shared" si="19"/>
        <v>5</v>
      </c>
      <c r="BO56">
        <f t="shared" si="20"/>
        <v>39.368731563421832</v>
      </c>
      <c r="BQ56">
        <v>236</v>
      </c>
      <c r="BR56">
        <v>3871</v>
      </c>
      <c r="BS56">
        <v>0</v>
      </c>
      <c r="BT56">
        <f t="shared" si="21"/>
        <v>4107</v>
      </c>
      <c r="BU56">
        <v>2300</v>
      </c>
      <c r="BV56">
        <f t="shared" si="22"/>
        <v>6407</v>
      </c>
      <c r="BW56">
        <v>181</v>
      </c>
      <c r="BX56">
        <f t="shared" si="23"/>
        <v>5</v>
      </c>
      <c r="BY56">
        <f t="shared" si="24"/>
        <v>35.39779005524862</v>
      </c>
      <c r="CA56">
        <v>68086</v>
      </c>
    </row>
    <row r="57" spans="1:79" ht="17.25" customHeight="1" x14ac:dyDescent="0.3">
      <c r="A57" s="2">
        <v>44539</v>
      </c>
      <c r="B57" t="s">
        <v>134</v>
      </c>
      <c r="C57" t="s">
        <v>135</v>
      </c>
      <c r="D57" t="s">
        <v>27</v>
      </c>
      <c r="F57">
        <v>963</v>
      </c>
      <c r="G57">
        <v>0</v>
      </c>
      <c r="H57">
        <v>0</v>
      </c>
      <c r="I57">
        <v>-39</v>
      </c>
      <c r="J57">
        <f t="shared" si="0"/>
        <v>924</v>
      </c>
      <c r="K57">
        <v>0</v>
      </c>
      <c r="L57">
        <f t="shared" si="1"/>
        <v>924</v>
      </c>
      <c r="M57">
        <v>117</v>
      </c>
      <c r="N57">
        <v>1</v>
      </c>
      <c r="O57">
        <f t="shared" si="2"/>
        <v>7.8974358974358978</v>
      </c>
      <c r="Q57">
        <v>784</v>
      </c>
      <c r="R57">
        <v>0</v>
      </c>
      <c r="S57">
        <v>0</v>
      </c>
      <c r="T57">
        <v>-10</v>
      </c>
      <c r="U57">
        <f t="shared" si="3"/>
        <v>774</v>
      </c>
      <c r="V57">
        <v>0</v>
      </c>
      <c r="W57">
        <f t="shared" si="4"/>
        <v>774</v>
      </c>
      <c r="X57">
        <v>43</v>
      </c>
      <c r="Y57">
        <v>2</v>
      </c>
      <c r="Z57">
        <f t="shared" si="5"/>
        <v>18</v>
      </c>
      <c r="AB57">
        <v>1837</v>
      </c>
      <c r="AC57">
        <v>0</v>
      </c>
      <c r="AD57">
        <v>0</v>
      </c>
      <c r="AE57">
        <v>-4</v>
      </c>
      <c r="AF57">
        <f t="shared" si="6"/>
        <v>1833</v>
      </c>
      <c r="AG57">
        <v>0</v>
      </c>
      <c r="AH57">
        <f t="shared" si="7"/>
        <v>1833</v>
      </c>
      <c r="AI57">
        <v>50</v>
      </c>
      <c r="AJ57">
        <f t="shared" si="8"/>
        <v>6</v>
      </c>
      <c r="AK57">
        <f t="shared" si="25"/>
        <v>36.659999999999997</v>
      </c>
      <c r="AM57">
        <v>1710</v>
      </c>
      <c r="AN57">
        <v>0</v>
      </c>
      <c r="AO57">
        <v>-16</v>
      </c>
      <c r="AP57">
        <f t="shared" si="9"/>
        <v>1694</v>
      </c>
      <c r="AQ57">
        <v>0</v>
      </c>
      <c r="AR57">
        <f t="shared" si="10"/>
        <v>1694</v>
      </c>
      <c r="AS57">
        <v>20</v>
      </c>
      <c r="AT57">
        <f t="shared" si="11"/>
        <v>6</v>
      </c>
      <c r="AU57">
        <f t="shared" si="12"/>
        <v>84.7</v>
      </c>
      <c r="AW57">
        <v>750</v>
      </c>
      <c r="AX57">
        <v>50</v>
      </c>
      <c r="AY57">
        <v>-12</v>
      </c>
      <c r="AZ57">
        <f t="shared" si="13"/>
        <v>788</v>
      </c>
      <c r="BA57">
        <v>0</v>
      </c>
      <c r="BB57">
        <f t="shared" si="26"/>
        <v>788</v>
      </c>
      <c r="BC57">
        <v>20</v>
      </c>
      <c r="BD57">
        <f t="shared" si="15"/>
        <v>7</v>
      </c>
      <c r="BE57">
        <f t="shared" si="16"/>
        <v>39.4</v>
      </c>
      <c r="BG57">
        <v>745</v>
      </c>
      <c r="BH57">
        <v>100</v>
      </c>
      <c r="BI57">
        <v>0</v>
      </c>
      <c r="BJ57">
        <f t="shared" si="17"/>
        <v>845</v>
      </c>
      <c r="BK57">
        <v>0</v>
      </c>
      <c r="BL57">
        <f t="shared" si="18"/>
        <v>845</v>
      </c>
      <c r="BM57">
        <v>17</v>
      </c>
      <c r="BN57">
        <f t="shared" si="19"/>
        <v>5</v>
      </c>
      <c r="BO57">
        <f t="shared" si="20"/>
        <v>49.705882352941174</v>
      </c>
      <c r="BQ57">
        <v>1482</v>
      </c>
      <c r="BR57">
        <v>970</v>
      </c>
      <c r="BS57">
        <v>-10</v>
      </c>
      <c r="BT57">
        <f t="shared" si="21"/>
        <v>2442</v>
      </c>
      <c r="BU57">
        <v>0</v>
      </c>
      <c r="BV57">
        <f t="shared" si="22"/>
        <v>2442</v>
      </c>
      <c r="BW57">
        <v>38</v>
      </c>
      <c r="BX57">
        <f t="shared" si="23"/>
        <v>5</v>
      </c>
      <c r="BY57">
        <f t="shared" si="24"/>
        <v>64.263157894736835</v>
      </c>
      <c r="CA57">
        <v>8003</v>
      </c>
    </row>
    <row r="58" spans="1:79" ht="17.25" customHeight="1" x14ac:dyDescent="0.3">
      <c r="A58" s="2">
        <v>44539</v>
      </c>
      <c r="B58" t="s">
        <v>136</v>
      </c>
      <c r="C58" t="s">
        <v>137</v>
      </c>
      <c r="D58" t="s">
        <v>27</v>
      </c>
      <c r="F58">
        <v>182</v>
      </c>
      <c r="G58">
        <v>0</v>
      </c>
      <c r="H58">
        <v>0</v>
      </c>
      <c r="I58">
        <v>0</v>
      </c>
      <c r="J58">
        <f t="shared" si="0"/>
        <v>182</v>
      </c>
      <c r="K58">
        <v>0</v>
      </c>
      <c r="L58">
        <f t="shared" si="1"/>
        <v>182</v>
      </c>
      <c r="M58">
        <v>8</v>
      </c>
      <c r="N58">
        <v>1</v>
      </c>
      <c r="O58">
        <f t="shared" si="2"/>
        <v>22.75</v>
      </c>
      <c r="Q58">
        <v>397</v>
      </c>
      <c r="R58">
        <v>0</v>
      </c>
      <c r="S58">
        <v>0</v>
      </c>
      <c r="T58">
        <v>0</v>
      </c>
      <c r="U58">
        <f t="shared" si="3"/>
        <v>397</v>
      </c>
      <c r="V58">
        <v>0</v>
      </c>
      <c r="W58">
        <f t="shared" si="4"/>
        <v>397</v>
      </c>
      <c r="X58">
        <v>16</v>
      </c>
      <c r="Y58">
        <v>2</v>
      </c>
      <c r="Z58">
        <f t="shared" si="5"/>
        <v>24.8125</v>
      </c>
      <c r="AB58">
        <v>3424</v>
      </c>
      <c r="AC58">
        <v>0</v>
      </c>
      <c r="AD58">
        <v>0</v>
      </c>
      <c r="AE58">
        <v>-43</v>
      </c>
      <c r="AF58">
        <f t="shared" si="6"/>
        <v>3381</v>
      </c>
      <c r="AG58">
        <v>0</v>
      </c>
      <c r="AH58">
        <f t="shared" si="7"/>
        <v>3381</v>
      </c>
      <c r="AI58">
        <v>12</v>
      </c>
      <c r="AJ58">
        <f t="shared" si="8"/>
        <v>6</v>
      </c>
      <c r="AK58">
        <f t="shared" si="25"/>
        <v>281.75</v>
      </c>
      <c r="AM58">
        <v>1278</v>
      </c>
      <c r="AN58">
        <v>0</v>
      </c>
      <c r="AO58">
        <v>0</v>
      </c>
      <c r="AP58">
        <f t="shared" si="9"/>
        <v>1278</v>
      </c>
      <c r="AQ58">
        <v>0</v>
      </c>
      <c r="AR58">
        <f t="shared" si="10"/>
        <v>1278</v>
      </c>
      <c r="AS58">
        <v>5</v>
      </c>
      <c r="AT58">
        <f t="shared" si="11"/>
        <v>6</v>
      </c>
      <c r="AU58">
        <f t="shared" si="12"/>
        <v>255.6</v>
      </c>
      <c r="AW58">
        <v>565</v>
      </c>
      <c r="AX58">
        <v>0</v>
      </c>
      <c r="AY58">
        <v>0</v>
      </c>
      <c r="AZ58">
        <f t="shared" si="13"/>
        <v>565</v>
      </c>
      <c r="BA58">
        <v>0</v>
      </c>
      <c r="BB58">
        <f t="shared" si="26"/>
        <v>565</v>
      </c>
      <c r="BC58">
        <v>4</v>
      </c>
      <c r="BD58">
        <f t="shared" si="15"/>
        <v>7</v>
      </c>
      <c r="BE58">
        <f t="shared" si="16"/>
        <v>141.25</v>
      </c>
      <c r="BG58">
        <v>603</v>
      </c>
      <c r="BH58">
        <v>0</v>
      </c>
      <c r="BI58">
        <v>0</v>
      </c>
      <c r="BJ58">
        <f t="shared" si="17"/>
        <v>603</v>
      </c>
      <c r="BK58">
        <v>0</v>
      </c>
      <c r="BL58">
        <f t="shared" si="18"/>
        <v>603</v>
      </c>
      <c r="BM58">
        <v>4</v>
      </c>
      <c r="BN58">
        <f t="shared" si="19"/>
        <v>5</v>
      </c>
      <c r="BO58">
        <f t="shared" si="20"/>
        <v>150.75</v>
      </c>
      <c r="BQ58">
        <v>357</v>
      </c>
      <c r="BR58">
        <v>0</v>
      </c>
      <c r="BS58">
        <v>-26</v>
      </c>
      <c r="BT58">
        <f t="shared" si="21"/>
        <v>331</v>
      </c>
      <c r="BU58">
        <v>432</v>
      </c>
      <c r="BV58">
        <f t="shared" si="22"/>
        <v>763</v>
      </c>
      <c r="BW58">
        <v>15</v>
      </c>
      <c r="BX58">
        <f t="shared" si="23"/>
        <v>5</v>
      </c>
      <c r="BY58">
        <f t="shared" si="24"/>
        <v>50.866666666666667</v>
      </c>
      <c r="CA58">
        <v>26170</v>
      </c>
    </row>
    <row r="59" spans="1:79" ht="17.25" customHeight="1" x14ac:dyDescent="0.3">
      <c r="A59" s="2">
        <v>44539</v>
      </c>
      <c r="B59" t="s">
        <v>138</v>
      </c>
      <c r="C59" t="s">
        <v>139</v>
      </c>
      <c r="D59" t="s">
        <v>27</v>
      </c>
      <c r="F59">
        <v>1924</v>
      </c>
      <c r="G59">
        <v>0</v>
      </c>
      <c r="H59">
        <v>0</v>
      </c>
      <c r="I59">
        <v>-66</v>
      </c>
      <c r="J59">
        <f t="shared" si="0"/>
        <v>1858</v>
      </c>
      <c r="K59">
        <v>0</v>
      </c>
      <c r="L59">
        <f t="shared" si="1"/>
        <v>1858</v>
      </c>
      <c r="M59">
        <v>249</v>
      </c>
      <c r="N59">
        <v>1</v>
      </c>
      <c r="O59">
        <f t="shared" si="2"/>
        <v>7.4618473895582333</v>
      </c>
      <c r="Q59">
        <v>568</v>
      </c>
      <c r="R59">
        <v>0</v>
      </c>
      <c r="S59">
        <v>0</v>
      </c>
      <c r="T59">
        <v>-30</v>
      </c>
      <c r="U59">
        <f t="shared" si="3"/>
        <v>538</v>
      </c>
      <c r="V59">
        <v>0</v>
      </c>
      <c r="W59">
        <f t="shared" si="4"/>
        <v>538</v>
      </c>
      <c r="X59">
        <v>54</v>
      </c>
      <c r="Y59">
        <v>2</v>
      </c>
      <c r="Z59">
        <f t="shared" si="5"/>
        <v>9.9629629629629637</v>
      </c>
      <c r="AB59">
        <v>4125</v>
      </c>
      <c r="AC59">
        <v>0</v>
      </c>
      <c r="AD59">
        <v>0</v>
      </c>
      <c r="AE59">
        <v>-50</v>
      </c>
      <c r="AF59">
        <f t="shared" si="6"/>
        <v>4075</v>
      </c>
      <c r="AG59">
        <v>3500</v>
      </c>
      <c r="AH59">
        <f t="shared" si="7"/>
        <v>7575</v>
      </c>
      <c r="AI59">
        <v>623</v>
      </c>
      <c r="AJ59">
        <f t="shared" si="8"/>
        <v>6</v>
      </c>
      <c r="AK59">
        <f t="shared" si="25"/>
        <v>12.158908507223114</v>
      </c>
      <c r="AM59">
        <v>1262</v>
      </c>
      <c r="AN59">
        <v>0</v>
      </c>
      <c r="AO59">
        <v>-111</v>
      </c>
      <c r="AP59">
        <f t="shared" si="9"/>
        <v>1151</v>
      </c>
      <c r="AQ59">
        <v>0</v>
      </c>
      <c r="AR59">
        <f t="shared" si="10"/>
        <v>1151</v>
      </c>
      <c r="AS59">
        <v>68</v>
      </c>
      <c r="AT59">
        <f t="shared" si="11"/>
        <v>6</v>
      </c>
      <c r="AU59">
        <f t="shared" si="12"/>
        <v>16.926470588235293</v>
      </c>
      <c r="AW59">
        <v>1479</v>
      </c>
      <c r="AX59">
        <v>0</v>
      </c>
      <c r="AY59">
        <v>-118</v>
      </c>
      <c r="AZ59">
        <f t="shared" si="13"/>
        <v>1361</v>
      </c>
      <c r="BA59">
        <v>1200</v>
      </c>
      <c r="BB59">
        <f t="shared" si="26"/>
        <v>2561</v>
      </c>
      <c r="BC59">
        <v>82</v>
      </c>
      <c r="BD59">
        <f t="shared" si="15"/>
        <v>7</v>
      </c>
      <c r="BE59">
        <f t="shared" si="16"/>
        <v>31.23170731707317</v>
      </c>
      <c r="BG59">
        <v>2276</v>
      </c>
      <c r="BH59">
        <v>40</v>
      </c>
      <c r="BI59">
        <v>-45</v>
      </c>
      <c r="BJ59">
        <f t="shared" si="17"/>
        <v>2271</v>
      </c>
      <c r="BK59">
        <v>0</v>
      </c>
      <c r="BL59">
        <f t="shared" si="18"/>
        <v>2271</v>
      </c>
      <c r="BM59">
        <v>103</v>
      </c>
      <c r="BN59">
        <f t="shared" si="19"/>
        <v>5</v>
      </c>
      <c r="BO59">
        <f t="shared" si="20"/>
        <v>22.04854368932039</v>
      </c>
      <c r="BQ59">
        <v>1020</v>
      </c>
      <c r="BR59">
        <v>0</v>
      </c>
      <c r="BS59">
        <v>0</v>
      </c>
      <c r="BT59">
        <f t="shared" si="21"/>
        <v>1020</v>
      </c>
      <c r="BU59">
        <v>3150</v>
      </c>
      <c r="BV59">
        <f t="shared" si="22"/>
        <v>4170</v>
      </c>
      <c r="BW59">
        <v>66</v>
      </c>
      <c r="BX59">
        <f t="shared" si="23"/>
        <v>5</v>
      </c>
      <c r="BY59">
        <f t="shared" si="24"/>
        <v>63.18181818181818</v>
      </c>
      <c r="CA59">
        <v>9823</v>
      </c>
    </row>
    <row r="60" spans="1:79" ht="17.25" customHeight="1" x14ac:dyDescent="0.3">
      <c r="A60" s="2">
        <v>44539</v>
      </c>
      <c r="B60" t="s">
        <v>140</v>
      </c>
      <c r="C60" t="s">
        <v>141</v>
      </c>
      <c r="D60" t="s">
        <v>27</v>
      </c>
      <c r="F60">
        <v>374</v>
      </c>
      <c r="G60">
        <v>0</v>
      </c>
      <c r="H60">
        <v>0</v>
      </c>
      <c r="I60">
        <v>0</v>
      </c>
      <c r="J60">
        <f t="shared" si="0"/>
        <v>374</v>
      </c>
      <c r="K60">
        <v>0</v>
      </c>
      <c r="L60">
        <f t="shared" si="1"/>
        <v>374</v>
      </c>
      <c r="M60">
        <v>2</v>
      </c>
      <c r="N60">
        <v>1</v>
      </c>
      <c r="O60">
        <f t="shared" si="2"/>
        <v>187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B60">
        <v>869</v>
      </c>
      <c r="AC60">
        <v>0</v>
      </c>
      <c r="AD60">
        <v>0</v>
      </c>
      <c r="AE60">
        <v>0</v>
      </c>
      <c r="AF60">
        <f t="shared" si="6"/>
        <v>869</v>
      </c>
      <c r="AG60">
        <v>0</v>
      </c>
      <c r="AH60">
        <f t="shared" si="7"/>
        <v>869</v>
      </c>
      <c r="AI60">
        <v>15</v>
      </c>
      <c r="AJ60">
        <f t="shared" si="8"/>
        <v>6</v>
      </c>
      <c r="AK60">
        <f t="shared" si="25"/>
        <v>57.93333333333333</v>
      </c>
      <c r="AM60">
        <v>1224</v>
      </c>
      <c r="AN60">
        <v>340</v>
      </c>
      <c r="AO60">
        <v>0</v>
      </c>
      <c r="AP60">
        <f t="shared" si="9"/>
        <v>1564</v>
      </c>
      <c r="AQ60">
        <v>0</v>
      </c>
      <c r="AR60">
        <f t="shared" si="10"/>
        <v>1564</v>
      </c>
      <c r="AS60">
        <v>23</v>
      </c>
      <c r="AT60">
        <f t="shared" si="11"/>
        <v>6</v>
      </c>
      <c r="AU60">
        <f t="shared" si="12"/>
        <v>68</v>
      </c>
      <c r="AW60">
        <v>81</v>
      </c>
      <c r="AX60">
        <v>0</v>
      </c>
      <c r="AY60">
        <v>0</v>
      </c>
      <c r="AZ60">
        <f t="shared" si="13"/>
        <v>81</v>
      </c>
      <c r="BA60">
        <v>0</v>
      </c>
      <c r="BB60">
        <f t="shared" si="26"/>
        <v>81</v>
      </c>
      <c r="BC60">
        <v>3</v>
      </c>
      <c r="BD60">
        <f t="shared" si="15"/>
        <v>7</v>
      </c>
      <c r="BE60">
        <f t="shared" si="16"/>
        <v>27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Q60">
        <v>1116</v>
      </c>
      <c r="BR60">
        <v>0</v>
      </c>
      <c r="BS60">
        <v>0</v>
      </c>
      <c r="BT60">
        <f t="shared" si="21"/>
        <v>1116</v>
      </c>
      <c r="BU60">
        <v>0</v>
      </c>
      <c r="BV60">
        <f t="shared" si="22"/>
        <v>1116</v>
      </c>
      <c r="BW60">
        <v>17</v>
      </c>
      <c r="BX60">
        <f t="shared" si="23"/>
        <v>5</v>
      </c>
      <c r="BY60">
        <f t="shared" si="24"/>
        <v>65.647058823529406</v>
      </c>
      <c r="CA60">
        <v>1440</v>
      </c>
    </row>
    <row r="61" spans="1:79" ht="17.25" customHeight="1" x14ac:dyDescent="0.3">
      <c r="A61" s="2">
        <v>44539</v>
      </c>
      <c r="B61" t="s">
        <v>142</v>
      </c>
      <c r="C61" t="s">
        <v>143</v>
      </c>
      <c r="D61" t="s">
        <v>27</v>
      </c>
      <c r="F61">
        <v>583</v>
      </c>
      <c r="G61">
        <v>372</v>
      </c>
      <c r="H61">
        <v>0</v>
      </c>
      <c r="I61">
        <v>-58</v>
      </c>
      <c r="J61">
        <f t="shared" si="0"/>
        <v>897</v>
      </c>
      <c r="K61">
        <v>0</v>
      </c>
      <c r="L61">
        <f t="shared" si="1"/>
        <v>897</v>
      </c>
      <c r="M61">
        <v>20</v>
      </c>
      <c r="N61">
        <v>1</v>
      </c>
      <c r="O61">
        <f t="shared" si="2"/>
        <v>44.85</v>
      </c>
      <c r="Q61">
        <v>195</v>
      </c>
      <c r="R61">
        <v>282</v>
      </c>
      <c r="S61">
        <v>0</v>
      </c>
      <c r="T61">
        <v>-13</v>
      </c>
      <c r="U61">
        <f t="shared" si="3"/>
        <v>464</v>
      </c>
      <c r="V61">
        <v>1262</v>
      </c>
      <c r="W61">
        <f t="shared" si="4"/>
        <v>1726</v>
      </c>
      <c r="X61">
        <v>10</v>
      </c>
      <c r="Y61">
        <v>2</v>
      </c>
      <c r="Z61">
        <f t="shared" si="5"/>
        <v>172.6</v>
      </c>
      <c r="AB61">
        <v>1463</v>
      </c>
      <c r="AC61">
        <v>0</v>
      </c>
      <c r="AD61">
        <v>0</v>
      </c>
      <c r="AE61">
        <v>-250</v>
      </c>
      <c r="AF61">
        <f t="shared" si="6"/>
        <v>1213</v>
      </c>
      <c r="AG61">
        <v>0</v>
      </c>
      <c r="AH61">
        <f t="shared" si="7"/>
        <v>1213</v>
      </c>
      <c r="AI61">
        <v>8</v>
      </c>
      <c r="AJ61">
        <f t="shared" si="8"/>
        <v>6</v>
      </c>
      <c r="AK61">
        <f t="shared" si="25"/>
        <v>151.625</v>
      </c>
      <c r="AM61">
        <v>1315</v>
      </c>
      <c r="AN61">
        <v>0</v>
      </c>
      <c r="AO61">
        <v>0</v>
      </c>
      <c r="AP61">
        <f t="shared" si="9"/>
        <v>1315</v>
      </c>
      <c r="AQ61">
        <v>0</v>
      </c>
      <c r="AR61">
        <f t="shared" si="10"/>
        <v>1315</v>
      </c>
      <c r="AS61">
        <v>6</v>
      </c>
      <c r="AT61">
        <f t="shared" si="11"/>
        <v>6</v>
      </c>
      <c r="AU61">
        <f t="shared" si="12"/>
        <v>219.16666666666666</v>
      </c>
      <c r="AW61">
        <v>455</v>
      </c>
      <c r="AX61">
        <v>0</v>
      </c>
      <c r="AY61">
        <v>0</v>
      </c>
      <c r="AZ61">
        <f t="shared" si="13"/>
        <v>455</v>
      </c>
      <c r="BA61">
        <v>0</v>
      </c>
      <c r="BB61">
        <f t="shared" si="26"/>
        <v>455</v>
      </c>
      <c r="BC61">
        <v>2</v>
      </c>
      <c r="BD61">
        <f t="shared" si="15"/>
        <v>7</v>
      </c>
      <c r="BE61">
        <f t="shared" si="16"/>
        <v>227.5</v>
      </c>
      <c r="BG61">
        <v>438</v>
      </c>
      <c r="BH61">
        <v>312</v>
      </c>
      <c r="BI61">
        <v>0</v>
      </c>
      <c r="BJ61">
        <f t="shared" si="17"/>
        <v>750</v>
      </c>
      <c r="BK61">
        <v>0</v>
      </c>
      <c r="BL61">
        <f t="shared" si="18"/>
        <v>750</v>
      </c>
      <c r="BM61">
        <v>7</v>
      </c>
      <c r="BN61">
        <f t="shared" si="19"/>
        <v>5</v>
      </c>
      <c r="BO61">
        <f t="shared" si="20"/>
        <v>107.14285714285714</v>
      </c>
      <c r="BQ61">
        <v>1115</v>
      </c>
      <c r="BR61">
        <v>30</v>
      </c>
      <c r="BS61">
        <v>0</v>
      </c>
      <c r="BT61">
        <f t="shared" si="21"/>
        <v>1145</v>
      </c>
      <c r="BU61">
        <v>0</v>
      </c>
      <c r="BV61">
        <f t="shared" si="22"/>
        <v>1145</v>
      </c>
      <c r="BW61">
        <v>4</v>
      </c>
      <c r="BX61">
        <f t="shared" si="23"/>
        <v>5</v>
      </c>
      <c r="BY61">
        <f t="shared" si="24"/>
        <v>286.25</v>
      </c>
      <c r="CA61">
        <v>6633</v>
      </c>
    </row>
    <row r="62" spans="1:79" ht="17.25" customHeight="1" x14ac:dyDescent="0.3">
      <c r="A62" s="2">
        <v>44539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44539</v>
      </c>
      <c r="B63" t="s">
        <v>146</v>
      </c>
      <c r="C63" t="s">
        <v>147</v>
      </c>
      <c r="D63" t="s">
        <v>27</v>
      </c>
      <c r="F63">
        <v>276</v>
      </c>
      <c r="G63">
        <v>0</v>
      </c>
      <c r="H63">
        <v>0</v>
      </c>
      <c r="I63">
        <v>0</v>
      </c>
      <c r="J63">
        <f t="shared" si="0"/>
        <v>276</v>
      </c>
      <c r="K63">
        <v>0</v>
      </c>
      <c r="L63">
        <f t="shared" si="1"/>
        <v>276</v>
      </c>
      <c r="M63">
        <v>11</v>
      </c>
      <c r="N63">
        <v>1</v>
      </c>
      <c r="O63">
        <f t="shared" si="2"/>
        <v>25.09090909090909</v>
      </c>
      <c r="Q63">
        <v>162</v>
      </c>
      <c r="R63">
        <v>0</v>
      </c>
      <c r="S63">
        <v>0</v>
      </c>
      <c r="T63">
        <v>0</v>
      </c>
      <c r="U63">
        <f t="shared" si="3"/>
        <v>162</v>
      </c>
      <c r="V63">
        <v>0</v>
      </c>
      <c r="W63">
        <f t="shared" si="4"/>
        <v>162</v>
      </c>
      <c r="X63">
        <v>2</v>
      </c>
      <c r="Y63">
        <v>2</v>
      </c>
      <c r="Z63">
        <f t="shared" si="5"/>
        <v>81</v>
      </c>
      <c r="AB63">
        <v>1090</v>
      </c>
      <c r="AC63">
        <v>0</v>
      </c>
      <c r="AD63">
        <v>0</v>
      </c>
      <c r="AE63">
        <v>0</v>
      </c>
      <c r="AF63">
        <f t="shared" si="6"/>
        <v>1090</v>
      </c>
      <c r="AG63">
        <v>0</v>
      </c>
      <c r="AH63">
        <f t="shared" si="7"/>
        <v>1090</v>
      </c>
      <c r="AI63">
        <v>1</v>
      </c>
      <c r="AJ63">
        <f t="shared" si="8"/>
        <v>6</v>
      </c>
      <c r="AK63">
        <f t="shared" si="25"/>
        <v>1090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816</v>
      </c>
    </row>
    <row r="64" spans="1:79" ht="17.25" customHeight="1" x14ac:dyDescent="0.3">
      <c r="A64" s="2">
        <v>44539</v>
      </c>
      <c r="B64" t="s">
        <v>148</v>
      </c>
      <c r="C64" t="s">
        <v>149</v>
      </c>
      <c r="D64" t="s">
        <v>27</v>
      </c>
      <c r="F64">
        <v>509</v>
      </c>
      <c r="G64">
        <v>132</v>
      </c>
      <c r="H64">
        <v>0</v>
      </c>
      <c r="I64">
        <v>0</v>
      </c>
      <c r="J64">
        <f t="shared" si="0"/>
        <v>641</v>
      </c>
      <c r="K64">
        <v>0</v>
      </c>
      <c r="L64">
        <f t="shared" si="1"/>
        <v>641</v>
      </c>
      <c r="M64">
        <v>39</v>
      </c>
      <c r="N64">
        <v>1</v>
      </c>
      <c r="O64">
        <f t="shared" si="2"/>
        <v>16.435897435897434</v>
      </c>
      <c r="Q64">
        <v>560</v>
      </c>
      <c r="R64">
        <v>730</v>
      </c>
      <c r="S64">
        <v>0</v>
      </c>
      <c r="T64">
        <v>0</v>
      </c>
      <c r="U64">
        <f t="shared" si="3"/>
        <v>1290</v>
      </c>
      <c r="V64">
        <v>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B64">
        <v>1430</v>
      </c>
      <c r="AC64">
        <v>0</v>
      </c>
      <c r="AD64">
        <v>0</v>
      </c>
      <c r="AE64">
        <v>0</v>
      </c>
      <c r="AF64">
        <f t="shared" si="6"/>
        <v>1430</v>
      </c>
      <c r="AG64">
        <v>0</v>
      </c>
      <c r="AH64">
        <f t="shared" si="7"/>
        <v>1430</v>
      </c>
      <c r="AI64">
        <v>25</v>
      </c>
      <c r="AJ64">
        <f t="shared" si="8"/>
        <v>6</v>
      </c>
      <c r="AK64">
        <f t="shared" si="25"/>
        <v>57.2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W64">
        <v>631</v>
      </c>
      <c r="AX64">
        <v>130</v>
      </c>
      <c r="AY64">
        <v>0</v>
      </c>
      <c r="AZ64">
        <f t="shared" si="13"/>
        <v>761</v>
      </c>
      <c r="BA64">
        <v>0</v>
      </c>
      <c r="BB64">
        <f t="shared" si="26"/>
        <v>761</v>
      </c>
      <c r="BC64">
        <v>16</v>
      </c>
      <c r="BD64">
        <f t="shared" si="15"/>
        <v>7</v>
      </c>
      <c r="BE64">
        <f t="shared" si="16"/>
        <v>47.5625</v>
      </c>
      <c r="BG64">
        <v>458</v>
      </c>
      <c r="BH64">
        <v>600</v>
      </c>
      <c r="BI64">
        <v>0</v>
      </c>
      <c r="BJ64">
        <f t="shared" si="17"/>
        <v>1058</v>
      </c>
      <c r="BK64">
        <v>0</v>
      </c>
      <c r="BL64">
        <f t="shared" si="18"/>
        <v>1058</v>
      </c>
      <c r="BM64">
        <v>13</v>
      </c>
      <c r="BN64">
        <f t="shared" si="19"/>
        <v>5</v>
      </c>
      <c r="BO64">
        <f t="shared" si="20"/>
        <v>81.384615384615387</v>
      </c>
      <c r="BQ64">
        <v>812</v>
      </c>
      <c r="BR64">
        <v>1050</v>
      </c>
      <c r="BS64">
        <v>0</v>
      </c>
      <c r="BT64">
        <f t="shared" si="21"/>
        <v>1862</v>
      </c>
      <c r="BU64">
        <v>0</v>
      </c>
      <c r="BV64">
        <f t="shared" si="22"/>
        <v>1862</v>
      </c>
      <c r="BW64">
        <v>12</v>
      </c>
      <c r="BX64">
        <f t="shared" si="23"/>
        <v>5</v>
      </c>
      <c r="BY64">
        <f t="shared" si="24"/>
        <v>155.16666666666666</v>
      </c>
      <c r="CA64">
        <v>1078</v>
      </c>
    </row>
    <row r="65" spans="1:79" ht="17.25" customHeight="1" x14ac:dyDescent="0.3">
      <c r="A65" s="2">
        <v>44539</v>
      </c>
      <c r="B65" t="s">
        <v>150</v>
      </c>
      <c r="C65" t="s">
        <v>151</v>
      </c>
      <c r="D65" t="s">
        <v>27</v>
      </c>
      <c r="F65">
        <v>70</v>
      </c>
      <c r="G65">
        <v>0</v>
      </c>
      <c r="H65">
        <v>0</v>
      </c>
      <c r="I65">
        <v>0</v>
      </c>
      <c r="J65">
        <f t="shared" si="0"/>
        <v>70</v>
      </c>
      <c r="K65">
        <v>0</v>
      </c>
      <c r="L65">
        <f t="shared" si="1"/>
        <v>70</v>
      </c>
      <c r="M65">
        <v>7</v>
      </c>
      <c r="N65">
        <v>1</v>
      </c>
      <c r="O65">
        <f t="shared" si="2"/>
        <v>10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697</v>
      </c>
      <c r="AC65">
        <v>0</v>
      </c>
      <c r="AD65">
        <v>0</v>
      </c>
      <c r="AE65">
        <v>-5</v>
      </c>
      <c r="AF65">
        <f t="shared" si="6"/>
        <v>692</v>
      </c>
      <c r="AG65">
        <v>0</v>
      </c>
      <c r="AH65">
        <f t="shared" si="7"/>
        <v>692</v>
      </c>
      <c r="AI65">
        <v>16</v>
      </c>
      <c r="AJ65">
        <f t="shared" si="8"/>
        <v>6</v>
      </c>
      <c r="AK65">
        <f t="shared" si="25"/>
        <v>43.25</v>
      </c>
      <c r="AM65">
        <v>845</v>
      </c>
      <c r="AN65">
        <v>0</v>
      </c>
      <c r="AO65">
        <v>-15</v>
      </c>
      <c r="AP65">
        <f t="shared" si="9"/>
        <v>830</v>
      </c>
      <c r="AQ65">
        <v>0</v>
      </c>
      <c r="AR65">
        <f t="shared" si="10"/>
        <v>830</v>
      </c>
      <c r="AS65">
        <v>13</v>
      </c>
      <c r="AT65">
        <f t="shared" si="11"/>
        <v>6</v>
      </c>
      <c r="AU65">
        <f t="shared" si="12"/>
        <v>63.846153846153847</v>
      </c>
      <c r="AW65">
        <v>292</v>
      </c>
      <c r="AX65">
        <v>0</v>
      </c>
      <c r="AY65">
        <v>-10</v>
      </c>
      <c r="AZ65">
        <f t="shared" si="13"/>
        <v>282</v>
      </c>
      <c r="BA65">
        <v>0</v>
      </c>
      <c r="BB65">
        <f t="shared" si="26"/>
        <v>282</v>
      </c>
      <c r="BC65">
        <v>11</v>
      </c>
      <c r="BD65">
        <f t="shared" si="15"/>
        <v>7</v>
      </c>
      <c r="BE65">
        <f t="shared" si="16"/>
        <v>25.636363636363637</v>
      </c>
      <c r="BG65">
        <v>264</v>
      </c>
      <c r="BH65">
        <v>0</v>
      </c>
      <c r="BI65">
        <v>-10</v>
      </c>
      <c r="BJ65">
        <f t="shared" si="17"/>
        <v>254</v>
      </c>
      <c r="BK65">
        <v>0</v>
      </c>
      <c r="BL65">
        <f t="shared" si="18"/>
        <v>254</v>
      </c>
      <c r="BM65">
        <v>7</v>
      </c>
      <c r="BN65">
        <f t="shared" si="19"/>
        <v>5</v>
      </c>
      <c r="BO65">
        <f t="shared" si="20"/>
        <v>36.285714285714285</v>
      </c>
      <c r="BQ65">
        <v>885</v>
      </c>
      <c r="BR65">
        <v>0</v>
      </c>
      <c r="BS65">
        <v>-12</v>
      </c>
      <c r="BT65">
        <f t="shared" si="21"/>
        <v>873</v>
      </c>
      <c r="BU65">
        <v>200</v>
      </c>
      <c r="BV65">
        <f t="shared" si="22"/>
        <v>1073</v>
      </c>
      <c r="BW65">
        <v>5</v>
      </c>
      <c r="BX65">
        <f t="shared" si="23"/>
        <v>5</v>
      </c>
      <c r="BY65">
        <f t="shared" si="24"/>
        <v>214.6</v>
      </c>
      <c r="CA65">
        <v>1600</v>
      </c>
    </row>
    <row r="66" spans="1:79" ht="17.25" customHeight="1" x14ac:dyDescent="0.3">
      <c r="A66" s="2">
        <v>44539</v>
      </c>
      <c r="B66" t="s">
        <v>152</v>
      </c>
      <c r="C66" t="s">
        <v>153</v>
      </c>
      <c r="D66" t="s">
        <v>27</v>
      </c>
      <c r="F66">
        <v>134</v>
      </c>
      <c r="G66">
        <v>0</v>
      </c>
      <c r="H66">
        <v>0</v>
      </c>
      <c r="I66">
        <v>-15</v>
      </c>
      <c r="J66">
        <f t="shared" ref="J66:J86" si="27">SUM(F66:I66)</f>
        <v>119</v>
      </c>
      <c r="K66">
        <v>0</v>
      </c>
      <c r="L66">
        <f t="shared" ref="L66:L86" si="28">SUM(J66:K66)</f>
        <v>119</v>
      </c>
      <c r="M66">
        <v>46</v>
      </c>
      <c r="N66">
        <v>1</v>
      </c>
      <c r="O66">
        <f t="shared" ref="O66:O86" si="29">IFERROR(L66/M66,0)</f>
        <v>2.5869565217391304</v>
      </c>
      <c r="Q66">
        <v>297</v>
      </c>
      <c r="R66">
        <v>0</v>
      </c>
      <c r="S66">
        <v>0</v>
      </c>
      <c r="T66">
        <v>0</v>
      </c>
      <c r="U66">
        <f t="shared" ref="U66:U86" si="30">SUM(Q66:T66)</f>
        <v>297</v>
      </c>
      <c r="V66">
        <v>0</v>
      </c>
      <c r="W66">
        <f t="shared" ref="W66:W86" si="31">SUM(U66:V66)</f>
        <v>297</v>
      </c>
      <c r="X66">
        <v>8</v>
      </c>
      <c r="Y66">
        <v>2</v>
      </c>
      <c r="Z66">
        <f t="shared" ref="Z66:Z86" si="32">IFERROR(W66/X66,0)</f>
        <v>37.125</v>
      </c>
      <c r="AB66">
        <v>4986</v>
      </c>
      <c r="AC66">
        <v>0</v>
      </c>
      <c r="AD66">
        <v>0</v>
      </c>
      <c r="AE66">
        <v>-65</v>
      </c>
      <c r="AF66">
        <f t="shared" ref="AF66:AF86" si="33">SUM(AB66:AE66)</f>
        <v>4921</v>
      </c>
      <c r="AG66">
        <v>0</v>
      </c>
      <c r="AH66">
        <f t="shared" ref="AH66:AH86" si="34">SUM(AF66:AG66)</f>
        <v>4921</v>
      </c>
      <c r="AI66">
        <v>223</v>
      </c>
      <c r="AJ66">
        <f t="shared" ref="AJ66:AJ86" si="35">4+2</f>
        <v>6</v>
      </c>
      <c r="AK66">
        <f t="shared" si="25"/>
        <v>22.067264573991032</v>
      </c>
      <c r="AM66">
        <v>2160</v>
      </c>
      <c r="AN66">
        <v>300</v>
      </c>
      <c r="AO66">
        <v>-86</v>
      </c>
      <c r="AP66">
        <f t="shared" ref="AP66:AP86" si="36">SUM(AM66:AO66)</f>
        <v>2374</v>
      </c>
      <c r="AQ66">
        <v>0</v>
      </c>
      <c r="AR66">
        <f t="shared" ref="AR66:AR86" si="37">SUM(AP66:AQ66)</f>
        <v>2374</v>
      </c>
      <c r="AS66">
        <v>85</v>
      </c>
      <c r="AT66">
        <f t="shared" ref="AT66:AT86" si="38">4+2</f>
        <v>6</v>
      </c>
      <c r="AU66">
        <f t="shared" ref="AU66:AU84" si="39">IFERROR(AR66/AS66,0)</f>
        <v>27.929411764705883</v>
      </c>
      <c r="AW66">
        <v>1944</v>
      </c>
      <c r="AX66">
        <v>0</v>
      </c>
      <c r="AY66">
        <v>-31</v>
      </c>
      <c r="AZ66">
        <f t="shared" ref="AZ66:AZ86" si="40">SUM(AW66:AY66)</f>
        <v>1913</v>
      </c>
      <c r="BA66">
        <v>0</v>
      </c>
      <c r="BB66">
        <f t="shared" ref="BB66:BB86" si="41">SUM(AZ66:BA66)</f>
        <v>1913</v>
      </c>
      <c r="BC66">
        <v>93</v>
      </c>
      <c r="BD66">
        <f t="shared" ref="BD66:BD86" si="42">5+2</f>
        <v>7</v>
      </c>
      <c r="BE66">
        <f t="shared" ref="BE66:BE86" si="43">IFERROR(BB66/BC66,0)</f>
        <v>20.56989247311828</v>
      </c>
      <c r="BG66">
        <v>1005</v>
      </c>
      <c r="BH66">
        <v>0</v>
      </c>
      <c r="BI66">
        <v>-34</v>
      </c>
      <c r="BJ66">
        <f t="shared" ref="BJ66:BJ86" si="44">SUM(BG66:BI66)</f>
        <v>971</v>
      </c>
      <c r="BK66">
        <v>0</v>
      </c>
      <c r="BL66">
        <f t="shared" ref="BL66:BL86" si="45">SUM(BJ66:BK66)</f>
        <v>971</v>
      </c>
      <c r="BM66">
        <v>29</v>
      </c>
      <c r="BN66">
        <f t="shared" ref="BN66:BN86" si="46">3+2</f>
        <v>5</v>
      </c>
      <c r="BO66">
        <f t="shared" ref="BO66:BO86" si="47">IFERROR(BL66/BM66,0)</f>
        <v>33.482758620689658</v>
      </c>
      <c r="BQ66">
        <v>1434</v>
      </c>
      <c r="BR66">
        <v>0</v>
      </c>
      <c r="BS66">
        <v>-42</v>
      </c>
      <c r="BT66">
        <f t="shared" ref="BT66:BT86" si="48">SUM(BQ66:BS66)</f>
        <v>1392</v>
      </c>
      <c r="BU66">
        <v>0</v>
      </c>
      <c r="BV66">
        <f t="shared" ref="BV66:BV86" si="49">SUM(BT66:BU66)</f>
        <v>1392</v>
      </c>
      <c r="BW66">
        <v>19</v>
      </c>
      <c r="BX66">
        <f t="shared" ref="BX66:BX86" si="50">3+2</f>
        <v>5</v>
      </c>
      <c r="BY66">
        <f t="shared" ref="BY66:BY86" si="51">IFERROR(BV66/BW66,0)</f>
        <v>73.263157894736835</v>
      </c>
      <c r="CA66">
        <v>0</v>
      </c>
    </row>
    <row r="67" spans="1:79" ht="17.25" customHeight="1" x14ac:dyDescent="0.3">
      <c r="A67" s="2">
        <v>44539</v>
      </c>
      <c r="B67" t="s">
        <v>154</v>
      </c>
      <c r="C67" t="s">
        <v>155</v>
      </c>
      <c r="D67" t="s">
        <v>27</v>
      </c>
      <c r="F67">
        <v>323</v>
      </c>
      <c r="G67">
        <v>0</v>
      </c>
      <c r="H67">
        <v>0</v>
      </c>
      <c r="I67">
        <v>-15</v>
      </c>
      <c r="J67">
        <f t="shared" si="27"/>
        <v>308</v>
      </c>
      <c r="K67">
        <v>0</v>
      </c>
      <c r="L67">
        <f t="shared" si="28"/>
        <v>308</v>
      </c>
      <c r="M67">
        <v>33</v>
      </c>
      <c r="N67">
        <v>1</v>
      </c>
      <c r="O67">
        <f t="shared" si="29"/>
        <v>9.3333333333333339</v>
      </c>
      <c r="Q67">
        <v>204</v>
      </c>
      <c r="R67">
        <v>0</v>
      </c>
      <c r="S67">
        <v>0</v>
      </c>
      <c r="T67">
        <v>0</v>
      </c>
      <c r="U67">
        <f t="shared" si="30"/>
        <v>204</v>
      </c>
      <c r="V67">
        <v>0</v>
      </c>
      <c r="W67">
        <f t="shared" si="31"/>
        <v>204</v>
      </c>
      <c r="X67">
        <v>5</v>
      </c>
      <c r="Y67">
        <v>2</v>
      </c>
      <c r="Z67">
        <f t="shared" si="32"/>
        <v>40.799999999999997</v>
      </c>
      <c r="AB67">
        <v>5891</v>
      </c>
      <c r="AC67">
        <v>0</v>
      </c>
      <c r="AD67">
        <v>0</v>
      </c>
      <c r="AE67">
        <v>-44</v>
      </c>
      <c r="AF67">
        <f t="shared" si="33"/>
        <v>5847</v>
      </c>
      <c r="AG67">
        <v>0</v>
      </c>
      <c r="AH67">
        <f t="shared" si="34"/>
        <v>5847</v>
      </c>
      <c r="AI67">
        <v>196</v>
      </c>
      <c r="AJ67">
        <f t="shared" si="35"/>
        <v>6</v>
      </c>
      <c r="AK67">
        <f t="shared" ref="AK67:AK86" si="52">IFERROR(AH67/AI67,0)</f>
        <v>29.831632653061224</v>
      </c>
      <c r="AM67">
        <v>2895</v>
      </c>
      <c r="AN67">
        <v>300</v>
      </c>
      <c r="AO67">
        <v>-69</v>
      </c>
      <c r="AP67">
        <f t="shared" si="36"/>
        <v>3126</v>
      </c>
      <c r="AQ67">
        <v>0</v>
      </c>
      <c r="AR67">
        <f t="shared" si="37"/>
        <v>3126</v>
      </c>
      <c r="AS67">
        <v>74</v>
      </c>
      <c r="AT67">
        <f t="shared" si="38"/>
        <v>6</v>
      </c>
      <c r="AU67">
        <f t="shared" si="39"/>
        <v>42.243243243243242</v>
      </c>
      <c r="AW67">
        <v>2167</v>
      </c>
      <c r="AX67">
        <v>0</v>
      </c>
      <c r="AY67">
        <v>-29</v>
      </c>
      <c r="AZ67">
        <f t="shared" si="40"/>
        <v>2138</v>
      </c>
      <c r="BA67">
        <v>0</v>
      </c>
      <c r="BB67">
        <f t="shared" si="41"/>
        <v>2138</v>
      </c>
      <c r="BC67">
        <v>79</v>
      </c>
      <c r="BD67">
        <f t="shared" si="42"/>
        <v>7</v>
      </c>
      <c r="BE67">
        <f t="shared" si="43"/>
        <v>27.063291139240505</v>
      </c>
      <c r="BG67">
        <v>710</v>
      </c>
      <c r="BH67">
        <v>0</v>
      </c>
      <c r="BI67">
        <v>-24</v>
      </c>
      <c r="BJ67">
        <f t="shared" si="44"/>
        <v>686</v>
      </c>
      <c r="BK67">
        <v>0</v>
      </c>
      <c r="BL67">
        <f t="shared" si="45"/>
        <v>686</v>
      </c>
      <c r="BM67">
        <v>25</v>
      </c>
      <c r="BN67">
        <f t="shared" si="46"/>
        <v>5</v>
      </c>
      <c r="BO67">
        <f t="shared" si="47"/>
        <v>27.44</v>
      </c>
      <c r="BQ67">
        <v>1185</v>
      </c>
      <c r="BR67">
        <v>0</v>
      </c>
      <c r="BS67">
        <v>0</v>
      </c>
      <c r="BT67">
        <f t="shared" si="48"/>
        <v>1185</v>
      </c>
      <c r="BU67">
        <v>192</v>
      </c>
      <c r="BV67">
        <f t="shared" si="49"/>
        <v>1377</v>
      </c>
      <c r="BW67">
        <v>14</v>
      </c>
      <c r="BX67">
        <f t="shared" si="50"/>
        <v>5</v>
      </c>
      <c r="BY67">
        <f t="shared" si="51"/>
        <v>98.357142857142861</v>
      </c>
      <c r="CA67">
        <v>-1264</v>
      </c>
    </row>
    <row r="68" spans="1:79" ht="17.25" customHeight="1" x14ac:dyDescent="0.3">
      <c r="A68" s="2">
        <v>44539</v>
      </c>
      <c r="B68" t="s">
        <v>156</v>
      </c>
      <c r="C68" t="s">
        <v>157</v>
      </c>
      <c r="D68" t="s">
        <v>27</v>
      </c>
      <c r="F68">
        <v>375</v>
      </c>
      <c r="G68">
        <v>0</v>
      </c>
      <c r="H68">
        <v>0</v>
      </c>
      <c r="I68">
        <v>-51</v>
      </c>
      <c r="J68">
        <f t="shared" si="27"/>
        <v>324</v>
      </c>
      <c r="K68">
        <v>0</v>
      </c>
      <c r="L68">
        <f t="shared" si="28"/>
        <v>324</v>
      </c>
      <c r="M68">
        <v>28</v>
      </c>
      <c r="N68">
        <v>1</v>
      </c>
      <c r="O68">
        <f t="shared" si="29"/>
        <v>11.571428571428571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2062</v>
      </c>
      <c r="AC68">
        <v>0</v>
      </c>
      <c r="AD68">
        <v>0</v>
      </c>
      <c r="AE68">
        <v>0</v>
      </c>
      <c r="AF68">
        <f t="shared" si="33"/>
        <v>2062</v>
      </c>
      <c r="AG68">
        <v>800</v>
      </c>
      <c r="AH68">
        <f t="shared" si="34"/>
        <v>2862</v>
      </c>
      <c r="AI68">
        <v>67</v>
      </c>
      <c r="AJ68">
        <f t="shared" si="35"/>
        <v>6</v>
      </c>
      <c r="AK68">
        <f t="shared" si="52"/>
        <v>42.71641791044776</v>
      </c>
      <c r="AM68">
        <v>1085</v>
      </c>
      <c r="AN68">
        <v>0</v>
      </c>
      <c r="AO68">
        <v>-34</v>
      </c>
      <c r="AP68">
        <f t="shared" si="36"/>
        <v>1051</v>
      </c>
      <c r="AQ68">
        <v>0</v>
      </c>
      <c r="AR68">
        <f t="shared" si="37"/>
        <v>1051</v>
      </c>
      <c r="AS68">
        <v>23</v>
      </c>
      <c r="AT68">
        <f t="shared" si="38"/>
        <v>6</v>
      </c>
      <c r="AU68">
        <f t="shared" si="39"/>
        <v>45.695652173913047</v>
      </c>
      <c r="AW68">
        <v>1865</v>
      </c>
      <c r="AX68">
        <v>0</v>
      </c>
      <c r="AY68">
        <v>0</v>
      </c>
      <c r="AZ68">
        <f t="shared" si="40"/>
        <v>1865</v>
      </c>
      <c r="BA68">
        <v>0</v>
      </c>
      <c r="BB68">
        <f t="shared" si="41"/>
        <v>1865</v>
      </c>
      <c r="BC68">
        <v>35</v>
      </c>
      <c r="BD68">
        <f t="shared" si="42"/>
        <v>7</v>
      </c>
      <c r="BE68">
        <f t="shared" si="43"/>
        <v>53.285714285714285</v>
      </c>
      <c r="BG68">
        <v>923</v>
      </c>
      <c r="BH68">
        <v>0</v>
      </c>
      <c r="BI68">
        <v>-34</v>
      </c>
      <c r="BJ68">
        <f t="shared" si="44"/>
        <v>889</v>
      </c>
      <c r="BK68">
        <v>0</v>
      </c>
      <c r="BL68">
        <f t="shared" si="45"/>
        <v>889</v>
      </c>
      <c r="BM68">
        <v>9</v>
      </c>
      <c r="BN68">
        <f t="shared" si="46"/>
        <v>5</v>
      </c>
      <c r="BO68">
        <f t="shared" si="47"/>
        <v>98.777777777777771</v>
      </c>
      <c r="BQ68">
        <v>1724</v>
      </c>
      <c r="BR68">
        <v>0</v>
      </c>
      <c r="BS68">
        <v>-17</v>
      </c>
      <c r="BT68">
        <f t="shared" si="48"/>
        <v>1707</v>
      </c>
      <c r="BU68">
        <v>1200</v>
      </c>
      <c r="BV68">
        <f t="shared" si="49"/>
        <v>2907</v>
      </c>
      <c r="BW68">
        <v>22</v>
      </c>
      <c r="BX68">
        <f t="shared" si="50"/>
        <v>5</v>
      </c>
      <c r="BY68">
        <f t="shared" si="51"/>
        <v>132.13636363636363</v>
      </c>
      <c r="CA68">
        <v>2880</v>
      </c>
    </row>
    <row r="69" spans="1:79" ht="17.25" customHeight="1" x14ac:dyDescent="0.3">
      <c r="A69" s="2">
        <v>44539</v>
      </c>
      <c r="B69" t="s">
        <v>158</v>
      </c>
      <c r="C69" t="s">
        <v>159</v>
      </c>
      <c r="D69" t="s">
        <v>27</v>
      </c>
      <c r="F69">
        <v>24</v>
      </c>
      <c r="G69">
        <v>0</v>
      </c>
      <c r="H69">
        <v>0</v>
      </c>
      <c r="I69">
        <v>0</v>
      </c>
      <c r="J69">
        <f t="shared" si="27"/>
        <v>24</v>
      </c>
      <c r="K69">
        <v>0</v>
      </c>
      <c r="L69">
        <f t="shared" si="28"/>
        <v>24</v>
      </c>
      <c r="M69">
        <v>2</v>
      </c>
      <c r="N69">
        <v>1</v>
      </c>
      <c r="O69">
        <f t="shared" si="29"/>
        <v>12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1833</v>
      </c>
      <c r="AC69">
        <v>0</v>
      </c>
      <c r="AD69">
        <v>0</v>
      </c>
      <c r="AE69">
        <v>-2</v>
      </c>
      <c r="AF69">
        <f t="shared" si="33"/>
        <v>1831</v>
      </c>
      <c r="AG69">
        <v>0</v>
      </c>
      <c r="AH69">
        <f t="shared" si="34"/>
        <v>1831</v>
      </c>
      <c r="AI69">
        <v>4</v>
      </c>
      <c r="AJ69">
        <f t="shared" si="35"/>
        <v>6</v>
      </c>
      <c r="AK69">
        <f t="shared" si="52"/>
        <v>457.75</v>
      </c>
      <c r="AM69">
        <v>605</v>
      </c>
      <c r="AN69">
        <v>1267</v>
      </c>
      <c r="AO69">
        <v>-1</v>
      </c>
      <c r="AP69">
        <f t="shared" si="36"/>
        <v>1871</v>
      </c>
      <c r="AQ69">
        <v>0</v>
      </c>
      <c r="AR69">
        <f t="shared" si="37"/>
        <v>1871</v>
      </c>
      <c r="AS69">
        <v>1</v>
      </c>
      <c r="AT69">
        <f t="shared" si="38"/>
        <v>6</v>
      </c>
      <c r="AU69">
        <f t="shared" si="39"/>
        <v>1871</v>
      </c>
      <c r="AW69">
        <v>59</v>
      </c>
      <c r="AX69">
        <v>152</v>
      </c>
      <c r="AY69">
        <v>0</v>
      </c>
      <c r="AZ69">
        <f t="shared" si="40"/>
        <v>211</v>
      </c>
      <c r="BA69">
        <v>0</v>
      </c>
      <c r="BB69">
        <f t="shared" si="41"/>
        <v>211</v>
      </c>
      <c r="BC69">
        <v>3</v>
      </c>
      <c r="BD69">
        <f t="shared" si="42"/>
        <v>7</v>
      </c>
      <c r="BE69">
        <f t="shared" si="43"/>
        <v>70.333333333333329</v>
      </c>
      <c r="BG69">
        <v>24</v>
      </c>
      <c r="BH69">
        <v>40</v>
      </c>
      <c r="BI69">
        <v>0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Q69">
        <v>35</v>
      </c>
      <c r="BR69">
        <v>200</v>
      </c>
      <c r="BS69">
        <v>0</v>
      </c>
      <c r="BT69">
        <f t="shared" si="48"/>
        <v>235</v>
      </c>
      <c r="BU69">
        <v>0</v>
      </c>
      <c r="BV69">
        <f t="shared" si="49"/>
        <v>235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44539</v>
      </c>
      <c r="B70" t="s">
        <v>160</v>
      </c>
      <c r="C70" t="s">
        <v>161</v>
      </c>
      <c r="D70" t="s">
        <v>27</v>
      </c>
      <c r="F70">
        <v>8</v>
      </c>
      <c r="G70">
        <v>0</v>
      </c>
      <c r="H70">
        <v>0</v>
      </c>
      <c r="I70">
        <v>0</v>
      </c>
      <c r="J70">
        <f t="shared" si="27"/>
        <v>8</v>
      </c>
      <c r="K70">
        <v>0</v>
      </c>
      <c r="L70">
        <f t="shared" si="28"/>
        <v>8</v>
      </c>
      <c r="M70">
        <v>10</v>
      </c>
      <c r="N70">
        <v>1</v>
      </c>
      <c r="O70">
        <f t="shared" si="29"/>
        <v>0.8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68</v>
      </c>
      <c r="AN70">
        <v>0</v>
      </c>
      <c r="AO70">
        <v>-60</v>
      </c>
      <c r="AP70">
        <f t="shared" si="36"/>
        <v>8</v>
      </c>
      <c r="AQ70">
        <v>0</v>
      </c>
      <c r="AR70">
        <f t="shared" si="37"/>
        <v>8</v>
      </c>
      <c r="AS70">
        <v>4</v>
      </c>
      <c r="AT70">
        <f t="shared" si="38"/>
        <v>6</v>
      </c>
      <c r="AU70">
        <f t="shared" si="39"/>
        <v>2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44539</v>
      </c>
      <c r="B71" t="s">
        <v>162</v>
      </c>
      <c r="C71" t="s">
        <v>163</v>
      </c>
      <c r="D71" t="s">
        <v>27</v>
      </c>
      <c r="F71">
        <v>305</v>
      </c>
      <c r="G71">
        <v>0</v>
      </c>
      <c r="H71">
        <v>0</v>
      </c>
      <c r="I71">
        <v>0</v>
      </c>
      <c r="J71">
        <f t="shared" si="27"/>
        <v>305</v>
      </c>
      <c r="K71">
        <v>0</v>
      </c>
      <c r="L71">
        <f t="shared" si="28"/>
        <v>305</v>
      </c>
      <c r="M71">
        <v>3</v>
      </c>
      <c r="N71">
        <v>1</v>
      </c>
      <c r="O71">
        <f t="shared" si="29"/>
        <v>101.66666666666667</v>
      </c>
      <c r="Q71">
        <v>55</v>
      </c>
      <c r="R71">
        <v>0</v>
      </c>
      <c r="S71">
        <v>0</v>
      </c>
      <c r="T71">
        <v>-5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597</v>
      </c>
      <c r="AC71">
        <v>0</v>
      </c>
      <c r="AD71">
        <v>0</v>
      </c>
      <c r="AE71">
        <v>90</v>
      </c>
      <c r="AF71">
        <f t="shared" si="33"/>
        <v>687</v>
      </c>
      <c r="AG71">
        <v>0</v>
      </c>
      <c r="AH71">
        <f t="shared" si="34"/>
        <v>687</v>
      </c>
      <c r="AI71">
        <v>13</v>
      </c>
      <c r="AJ71">
        <f t="shared" si="35"/>
        <v>6</v>
      </c>
      <c r="AK71">
        <f t="shared" si="52"/>
        <v>52.846153846153847</v>
      </c>
      <c r="AM71">
        <v>219</v>
      </c>
      <c r="AN71">
        <v>0</v>
      </c>
      <c r="AO71">
        <v>-25</v>
      </c>
      <c r="AP71">
        <f t="shared" si="36"/>
        <v>194</v>
      </c>
      <c r="AQ71">
        <v>0</v>
      </c>
      <c r="AR71">
        <f t="shared" si="37"/>
        <v>194</v>
      </c>
      <c r="AS71">
        <v>2</v>
      </c>
      <c r="AT71">
        <f t="shared" si="38"/>
        <v>6</v>
      </c>
      <c r="AU71">
        <f t="shared" si="39"/>
        <v>97</v>
      </c>
      <c r="AW71">
        <v>123</v>
      </c>
      <c r="AX71">
        <v>0</v>
      </c>
      <c r="AY71">
        <v>0</v>
      </c>
      <c r="AZ71">
        <f t="shared" si="40"/>
        <v>123</v>
      </c>
      <c r="BA71">
        <v>0</v>
      </c>
      <c r="BB71">
        <f t="shared" si="41"/>
        <v>123</v>
      </c>
      <c r="BC71">
        <v>2</v>
      </c>
      <c r="BD71">
        <f t="shared" si="42"/>
        <v>7</v>
      </c>
      <c r="BE71">
        <f t="shared" si="43"/>
        <v>61.5</v>
      </c>
      <c r="BG71">
        <v>180</v>
      </c>
      <c r="BH71">
        <v>0</v>
      </c>
      <c r="BI71">
        <v>0</v>
      </c>
      <c r="BJ71">
        <f t="shared" si="44"/>
        <v>180</v>
      </c>
      <c r="BK71">
        <v>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Q71">
        <v>840</v>
      </c>
      <c r="BR71">
        <v>0</v>
      </c>
      <c r="BS71">
        <v>0</v>
      </c>
      <c r="BT71">
        <f t="shared" si="48"/>
        <v>840</v>
      </c>
      <c r="BU71">
        <v>0</v>
      </c>
      <c r="BV71">
        <f t="shared" si="49"/>
        <v>840</v>
      </c>
      <c r="BW71">
        <v>3</v>
      </c>
      <c r="BX71">
        <f t="shared" si="50"/>
        <v>5</v>
      </c>
      <c r="BY71">
        <f t="shared" si="51"/>
        <v>280</v>
      </c>
      <c r="CA71">
        <v>116</v>
      </c>
    </row>
    <row r="72" spans="1:79" ht="17.25" customHeight="1" x14ac:dyDescent="0.3">
      <c r="A72" s="2">
        <v>44539</v>
      </c>
      <c r="B72" t="s">
        <v>164</v>
      </c>
      <c r="C72" t="s">
        <v>165</v>
      </c>
      <c r="D72" t="s">
        <v>27</v>
      </c>
      <c r="F72">
        <v>41</v>
      </c>
      <c r="G72">
        <v>0</v>
      </c>
      <c r="H72">
        <v>0</v>
      </c>
      <c r="I72">
        <v>-2</v>
      </c>
      <c r="J72">
        <f t="shared" si="27"/>
        <v>39</v>
      </c>
      <c r="K72">
        <v>0</v>
      </c>
      <c r="L72">
        <f t="shared" si="28"/>
        <v>39</v>
      </c>
      <c r="M72">
        <v>7</v>
      </c>
      <c r="N72">
        <v>1</v>
      </c>
      <c r="O72">
        <f t="shared" si="29"/>
        <v>5.5714285714285712</v>
      </c>
      <c r="Q72">
        <v>40</v>
      </c>
      <c r="R72">
        <v>0</v>
      </c>
      <c r="S72">
        <v>0</v>
      </c>
      <c r="T72">
        <v>0</v>
      </c>
      <c r="U72">
        <f t="shared" si="30"/>
        <v>40</v>
      </c>
      <c r="V72">
        <v>0</v>
      </c>
      <c r="W72">
        <f t="shared" si="31"/>
        <v>40</v>
      </c>
      <c r="X72">
        <v>2</v>
      </c>
      <c r="Y72">
        <v>2</v>
      </c>
      <c r="Z72">
        <f t="shared" si="32"/>
        <v>20</v>
      </c>
      <c r="AB72">
        <v>357</v>
      </c>
      <c r="AC72">
        <v>0</v>
      </c>
      <c r="AD72">
        <v>0</v>
      </c>
      <c r="AE72">
        <v>100</v>
      </c>
      <c r="AF72">
        <f t="shared" si="33"/>
        <v>457</v>
      </c>
      <c r="AG72">
        <v>0</v>
      </c>
      <c r="AH72">
        <f t="shared" si="34"/>
        <v>457</v>
      </c>
      <c r="AI72">
        <v>3</v>
      </c>
      <c r="AJ72">
        <f t="shared" si="35"/>
        <v>6</v>
      </c>
      <c r="AK72">
        <f t="shared" si="52"/>
        <v>152.33333333333334</v>
      </c>
      <c r="AM72">
        <v>300</v>
      </c>
      <c r="AN72">
        <v>0</v>
      </c>
      <c r="AO72">
        <v>-24</v>
      </c>
      <c r="AP72">
        <f t="shared" si="36"/>
        <v>276</v>
      </c>
      <c r="AQ72">
        <v>0</v>
      </c>
      <c r="AR72">
        <f t="shared" si="37"/>
        <v>276</v>
      </c>
      <c r="AS72">
        <v>1</v>
      </c>
      <c r="AT72">
        <f t="shared" si="38"/>
        <v>6</v>
      </c>
      <c r="AU72">
        <f t="shared" si="39"/>
        <v>276</v>
      </c>
      <c r="AW72">
        <v>102</v>
      </c>
      <c r="AX72">
        <v>0</v>
      </c>
      <c r="AY72">
        <v>0</v>
      </c>
      <c r="AZ72">
        <f t="shared" si="40"/>
        <v>102</v>
      </c>
      <c r="BA72">
        <v>0</v>
      </c>
      <c r="BB72">
        <f t="shared" si="41"/>
        <v>102</v>
      </c>
      <c r="BC72">
        <v>1</v>
      </c>
      <c r="BD72">
        <f t="shared" si="42"/>
        <v>7</v>
      </c>
      <c r="BE72">
        <f t="shared" si="43"/>
        <v>102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320</v>
      </c>
      <c r="BR72">
        <v>0</v>
      </c>
      <c r="BS72">
        <v>0</v>
      </c>
      <c r="BT72">
        <f t="shared" si="48"/>
        <v>320</v>
      </c>
      <c r="BU72">
        <v>0</v>
      </c>
      <c r="BV72">
        <f t="shared" si="49"/>
        <v>320</v>
      </c>
      <c r="BW72">
        <v>4</v>
      </c>
      <c r="BX72">
        <f t="shared" si="50"/>
        <v>5</v>
      </c>
      <c r="BY72">
        <f t="shared" si="51"/>
        <v>80</v>
      </c>
      <c r="CA72">
        <v>0</v>
      </c>
    </row>
    <row r="73" spans="1:79" ht="17.25" customHeight="1" x14ac:dyDescent="0.3">
      <c r="A73" s="2">
        <v>44539</v>
      </c>
      <c r="B73" t="s">
        <v>166</v>
      </c>
      <c r="C73" t="s">
        <v>167</v>
      </c>
      <c r="D73" t="s">
        <v>27</v>
      </c>
      <c r="F73">
        <v>251</v>
      </c>
      <c r="G73">
        <v>1220</v>
      </c>
      <c r="H73">
        <v>0</v>
      </c>
      <c r="I73">
        <v>0</v>
      </c>
      <c r="J73">
        <f t="shared" si="27"/>
        <v>1471</v>
      </c>
      <c r="K73">
        <v>0</v>
      </c>
      <c r="L73">
        <f t="shared" si="28"/>
        <v>1471</v>
      </c>
      <c r="M73">
        <v>64</v>
      </c>
      <c r="N73">
        <v>1</v>
      </c>
      <c r="O73">
        <f t="shared" si="29"/>
        <v>22.984375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B73">
        <v>1376</v>
      </c>
      <c r="AC73">
        <v>0</v>
      </c>
      <c r="AD73">
        <v>0</v>
      </c>
      <c r="AE73">
        <v>0</v>
      </c>
      <c r="AF73">
        <f t="shared" si="33"/>
        <v>1376</v>
      </c>
      <c r="AG73">
        <v>0</v>
      </c>
      <c r="AH73">
        <f t="shared" si="34"/>
        <v>1376</v>
      </c>
      <c r="AI73">
        <v>28</v>
      </c>
      <c r="AJ73">
        <f t="shared" si="35"/>
        <v>6</v>
      </c>
      <c r="AK73">
        <f t="shared" si="52"/>
        <v>49.142857142857146</v>
      </c>
      <c r="AM73">
        <v>526</v>
      </c>
      <c r="AN73">
        <v>1100</v>
      </c>
      <c r="AO73">
        <v>-50</v>
      </c>
      <c r="AP73">
        <f t="shared" si="36"/>
        <v>1576</v>
      </c>
      <c r="AQ73">
        <v>0</v>
      </c>
      <c r="AR73">
        <f t="shared" si="37"/>
        <v>1576</v>
      </c>
      <c r="AS73">
        <v>30</v>
      </c>
      <c r="AT73">
        <f t="shared" si="38"/>
        <v>6</v>
      </c>
      <c r="AU73">
        <f t="shared" si="39"/>
        <v>52.533333333333331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215</v>
      </c>
      <c r="BH73">
        <v>500</v>
      </c>
      <c r="BI73">
        <v>0</v>
      </c>
      <c r="BJ73">
        <f t="shared" si="44"/>
        <v>715</v>
      </c>
      <c r="BK73">
        <v>0</v>
      </c>
      <c r="BL73">
        <f t="shared" si="45"/>
        <v>715</v>
      </c>
      <c r="BM73">
        <v>6</v>
      </c>
      <c r="BN73">
        <f t="shared" si="46"/>
        <v>5</v>
      </c>
      <c r="BO73">
        <f t="shared" si="47"/>
        <v>119.16666666666667</v>
      </c>
      <c r="BQ73">
        <v>525</v>
      </c>
      <c r="BR73">
        <v>683</v>
      </c>
      <c r="BS73">
        <v>0</v>
      </c>
      <c r="BT73">
        <f t="shared" si="48"/>
        <v>1208</v>
      </c>
      <c r="BU73">
        <v>0</v>
      </c>
      <c r="BV73">
        <f t="shared" si="49"/>
        <v>1208</v>
      </c>
      <c r="BW73">
        <v>10</v>
      </c>
      <c r="BX73">
        <f t="shared" si="50"/>
        <v>5</v>
      </c>
      <c r="BY73">
        <f t="shared" si="51"/>
        <v>120.8</v>
      </c>
      <c r="CA73">
        <v>600</v>
      </c>
    </row>
    <row r="74" spans="1:79" ht="17.25" customHeight="1" x14ac:dyDescent="0.3">
      <c r="A74" s="2">
        <v>44539</v>
      </c>
      <c r="B74" t="s">
        <v>168</v>
      </c>
      <c r="C74" t="s">
        <v>169</v>
      </c>
      <c r="D74" t="s">
        <v>27</v>
      </c>
      <c r="F74">
        <v>422</v>
      </c>
      <c r="G74">
        <v>0</v>
      </c>
      <c r="H74">
        <v>0</v>
      </c>
      <c r="I74">
        <v>0</v>
      </c>
      <c r="J74">
        <f t="shared" si="27"/>
        <v>422</v>
      </c>
      <c r="K74">
        <v>0</v>
      </c>
      <c r="L74">
        <f t="shared" si="28"/>
        <v>422</v>
      </c>
      <c r="M74">
        <v>3</v>
      </c>
      <c r="N74">
        <v>1</v>
      </c>
      <c r="O74">
        <f t="shared" si="29"/>
        <v>140.66666666666666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294</v>
      </c>
      <c r="AN74">
        <v>710</v>
      </c>
      <c r="AO74">
        <v>0</v>
      </c>
      <c r="AP74">
        <f t="shared" si="36"/>
        <v>1004</v>
      </c>
      <c r="AQ74">
        <v>0</v>
      </c>
      <c r="AR74">
        <f t="shared" si="37"/>
        <v>1004</v>
      </c>
      <c r="AS74">
        <v>4</v>
      </c>
      <c r="AT74">
        <f t="shared" si="38"/>
        <v>6</v>
      </c>
      <c r="AU74">
        <f t="shared" si="39"/>
        <v>251</v>
      </c>
      <c r="AW74">
        <v>236</v>
      </c>
      <c r="AX74">
        <v>30</v>
      </c>
      <c r="AY74">
        <v>0</v>
      </c>
      <c r="AZ74">
        <f t="shared" si="40"/>
        <v>266</v>
      </c>
      <c r="BA74">
        <v>0</v>
      </c>
      <c r="BB74">
        <f t="shared" si="41"/>
        <v>266</v>
      </c>
      <c r="BC74">
        <v>1</v>
      </c>
      <c r="BD74">
        <f t="shared" si="42"/>
        <v>7</v>
      </c>
      <c r="BE74">
        <f t="shared" si="43"/>
        <v>266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128</v>
      </c>
      <c r="BR74">
        <v>250</v>
      </c>
      <c r="BS74">
        <v>0</v>
      </c>
      <c r="BT74">
        <f t="shared" si="48"/>
        <v>378</v>
      </c>
      <c r="BU74">
        <v>0</v>
      </c>
      <c r="BV74">
        <f t="shared" si="49"/>
        <v>378</v>
      </c>
      <c r="BW74">
        <v>2</v>
      </c>
      <c r="BX74">
        <f t="shared" si="50"/>
        <v>5</v>
      </c>
      <c r="BY74">
        <f t="shared" si="51"/>
        <v>189</v>
      </c>
      <c r="CA74">
        <v>1500</v>
      </c>
    </row>
    <row r="75" spans="1:79" ht="17.25" customHeight="1" x14ac:dyDescent="0.3">
      <c r="A75" s="2">
        <v>44539</v>
      </c>
      <c r="B75" t="s">
        <v>170</v>
      </c>
      <c r="C75" t="s">
        <v>171</v>
      </c>
      <c r="D75" t="s">
        <v>27</v>
      </c>
      <c r="F75">
        <v>141</v>
      </c>
      <c r="G75">
        <v>0</v>
      </c>
      <c r="H75">
        <v>0</v>
      </c>
      <c r="I75">
        <v>0</v>
      </c>
      <c r="J75">
        <f t="shared" si="27"/>
        <v>141</v>
      </c>
      <c r="K75">
        <v>0</v>
      </c>
      <c r="L75">
        <f t="shared" si="28"/>
        <v>141</v>
      </c>
      <c r="M75">
        <v>2</v>
      </c>
      <c r="N75">
        <v>1</v>
      </c>
      <c r="O75">
        <f t="shared" si="29"/>
        <v>70.5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B75">
        <v>337</v>
      </c>
      <c r="AC75">
        <v>0</v>
      </c>
      <c r="AD75">
        <v>0</v>
      </c>
      <c r="AE75">
        <v>0</v>
      </c>
      <c r="AF75">
        <f t="shared" si="33"/>
        <v>337</v>
      </c>
      <c r="AG75">
        <v>0</v>
      </c>
      <c r="AH75">
        <f t="shared" si="34"/>
        <v>337</v>
      </c>
      <c r="AI75">
        <v>4</v>
      </c>
      <c r="AJ75">
        <f t="shared" si="35"/>
        <v>6</v>
      </c>
      <c r="AK75">
        <f t="shared" si="52"/>
        <v>84.25</v>
      </c>
      <c r="AM75">
        <v>939</v>
      </c>
      <c r="AN75">
        <v>0</v>
      </c>
      <c r="AO75">
        <v>0</v>
      </c>
      <c r="AP75">
        <f t="shared" si="36"/>
        <v>939</v>
      </c>
      <c r="AQ75">
        <v>0</v>
      </c>
      <c r="AR75">
        <f t="shared" si="37"/>
        <v>939</v>
      </c>
      <c r="AS75">
        <v>2</v>
      </c>
      <c r="AT75">
        <f t="shared" si="38"/>
        <v>6</v>
      </c>
      <c r="AU75">
        <f t="shared" si="39"/>
        <v>469.5</v>
      </c>
      <c r="AW75">
        <v>166</v>
      </c>
      <c r="AX75">
        <v>0</v>
      </c>
      <c r="AY75">
        <v>0</v>
      </c>
      <c r="AZ75">
        <f t="shared" si="40"/>
        <v>166</v>
      </c>
      <c r="BA75">
        <v>0</v>
      </c>
      <c r="BB75">
        <f t="shared" si="41"/>
        <v>166</v>
      </c>
      <c r="BC75">
        <v>3</v>
      </c>
      <c r="BD75">
        <f t="shared" si="42"/>
        <v>7</v>
      </c>
      <c r="BE75">
        <f t="shared" si="43"/>
        <v>55.333333333333336</v>
      </c>
      <c r="BG75">
        <v>424</v>
      </c>
      <c r="BH75">
        <v>0</v>
      </c>
      <c r="BI75">
        <v>0</v>
      </c>
      <c r="BJ75">
        <f t="shared" si="44"/>
        <v>424</v>
      </c>
      <c r="BK75">
        <v>0</v>
      </c>
      <c r="BL75">
        <f t="shared" si="45"/>
        <v>424</v>
      </c>
      <c r="BM75">
        <v>1</v>
      </c>
      <c r="BN75">
        <f t="shared" si="46"/>
        <v>5</v>
      </c>
      <c r="BO75">
        <f t="shared" si="47"/>
        <v>424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s="4" customFormat="1" ht="17.25" customHeight="1" x14ac:dyDescent="0.3">
      <c r="A76" s="2">
        <v>44539</v>
      </c>
      <c r="B76" t="s">
        <v>172</v>
      </c>
      <c r="C76" t="s">
        <v>173</v>
      </c>
      <c r="D76" t="s">
        <v>27</v>
      </c>
      <c r="E76"/>
      <c r="F76">
        <v>230</v>
      </c>
      <c r="G76">
        <v>0</v>
      </c>
      <c r="H76">
        <v>0</v>
      </c>
      <c r="I76">
        <v>0</v>
      </c>
      <c r="J76">
        <f t="shared" si="27"/>
        <v>230</v>
      </c>
      <c r="K76">
        <v>0</v>
      </c>
      <c r="L76">
        <f t="shared" si="28"/>
        <v>230</v>
      </c>
      <c r="M76">
        <v>6</v>
      </c>
      <c r="N76">
        <v>1</v>
      </c>
      <c r="O76">
        <f t="shared" si="29"/>
        <v>38.333333333333336</v>
      </c>
      <c r="P76"/>
      <c r="Q76">
        <v>239</v>
      </c>
      <c r="R76">
        <v>0</v>
      </c>
      <c r="S76">
        <v>0</v>
      </c>
      <c r="T76">
        <v>-3</v>
      </c>
      <c r="U76">
        <f t="shared" si="30"/>
        <v>236</v>
      </c>
      <c r="V76">
        <v>0</v>
      </c>
      <c r="W76">
        <f t="shared" si="31"/>
        <v>236</v>
      </c>
      <c r="X76">
        <v>2</v>
      </c>
      <c r="Y76">
        <v>2</v>
      </c>
      <c r="Z76">
        <f t="shared" si="32"/>
        <v>118</v>
      </c>
      <c r="AA76"/>
      <c r="AB76">
        <v>1533</v>
      </c>
      <c r="AC76">
        <v>0</v>
      </c>
      <c r="AD76">
        <v>0</v>
      </c>
      <c r="AE76">
        <v>0</v>
      </c>
      <c r="AF76">
        <f t="shared" si="33"/>
        <v>1533</v>
      </c>
      <c r="AG76">
        <v>0</v>
      </c>
      <c r="AH76">
        <f t="shared" si="34"/>
        <v>1533</v>
      </c>
      <c r="AI76">
        <v>2</v>
      </c>
      <c r="AJ76">
        <f t="shared" si="35"/>
        <v>6</v>
      </c>
      <c r="AK76">
        <f t="shared" si="52"/>
        <v>766.5</v>
      </c>
      <c r="AL76"/>
      <c r="AM76">
        <v>932</v>
      </c>
      <c r="AN76">
        <v>0</v>
      </c>
      <c r="AO76">
        <v>0</v>
      </c>
      <c r="AP76">
        <f t="shared" si="36"/>
        <v>932</v>
      </c>
      <c r="AQ76">
        <v>0</v>
      </c>
      <c r="AR76">
        <f t="shared" si="37"/>
        <v>932</v>
      </c>
      <c r="AS76">
        <v>10</v>
      </c>
      <c r="AT76">
        <f t="shared" si="38"/>
        <v>6</v>
      </c>
      <c r="AU76">
        <f t="shared" si="39"/>
        <v>93.2</v>
      </c>
      <c r="AV76"/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F76"/>
      <c r="BG76">
        <v>532</v>
      </c>
      <c r="BH76">
        <v>0</v>
      </c>
      <c r="BI76">
        <v>0</v>
      </c>
      <c r="BJ76">
        <f t="shared" si="44"/>
        <v>532</v>
      </c>
      <c r="BK76">
        <v>0</v>
      </c>
      <c r="BL76">
        <f t="shared" si="45"/>
        <v>532</v>
      </c>
      <c r="BM76">
        <v>2</v>
      </c>
      <c r="BN76">
        <f t="shared" si="46"/>
        <v>5</v>
      </c>
      <c r="BO76">
        <f t="shared" si="47"/>
        <v>266</v>
      </c>
      <c r="BP76"/>
      <c r="BQ76">
        <v>1589</v>
      </c>
      <c r="BR76">
        <v>0</v>
      </c>
      <c r="BS76">
        <v>0</v>
      </c>
      <c r="BT76">
        <f t="shared" si="48"/>
        <v>1589</v>
      </c>
      <c r="BU76">
        <v>360</v>
      </c>
      <c r="BV76">
        <f t="shared" si="49"/>
        <v>1949</v>
      </c>
      <c r="BW76">
        <v>10</v>
      </c>
      <c r="BX76">
        <f t="shared" si="50"/>
        <v>5</v>
      </c>
      <c r="BY76">
        <f t="shared" si="51"/>
        <v>194.9</v>
      </c>
      <c r="BZ76"/>
      <c r="CA76">
        <v>750</v>
      </c>
    </row>
    <row r="77" spans="1:79" s="4" customFormat="1" ht="17.25" customHeight="1" x14ac:dyDescent="0.3">
      <c r="A77" s="2">
        <v>44539</v>
      </c>
      <c r="B77" t="s">
        <v>174</v>
      </c>
      <c r="C77" t="s">
        <v>175</v>
      </c>
      <c r="D77" t="s">
        <v>27</v>
      </c>
      <c r="E77"/>
      <c r="F77">
        <v>256</v>
      </c>
      <c r="G77">
        <v>0</v>
      </c>
      <c r="H77">
        <v>0</v>
      </c>
      <c r="I77">
        <v>0</v>
      </c>
      <c r="J77">
        <f t="shared" si="27"/>
        <v>256</v>
      </c>
      <c r="K77">
        <v>0</v>
      </c>
      <c r="L77">
        <f t="shared" si="28"/>
        <v>256</v>
      </c>
      <c r="M77">
        <v>2</v>
      </c>
      <c r="N77">
        <v>1</v>
      </c>
      <c r="O77">
        <f t="shared" si="29"/>
        <v>128</v>
      </c>
      <c r="P77"/>
      <c r="Q77">
        <v>83</v>
      </c>
      <c r="R77">
        <v>0</v>
      </c>
      <c r="S77">
        <v>0</v>
      </c>
      <c r="T77">
        <v>0</v>
      </c>
      <c r="U77">
        <f t="shared" si="30"/>
        <v>83</v>
      </c>
      <c r="V77">
        <v>0</v>
      </c>
      <c r="W77">
        <f t="shared" si="31"/>
        <v>83</v>
      </c>
      <c r="X77">
        <v>0</v>
      </c>
      <c r="Y77">
        <v>2</v>
      </c>
      <c r="Z77">
        <f t="shared" si="32"/>
        <v>0</v>
      </c>
      <c r="AA77"/>
      <c r="AB77">
        <v>1577</v>
      </c>
      <c r="AC77">
        <v>0</v>
      </c>
      <c r="AD77">
        <v>0</v>
      </c>
      <c r="AE77">
        <v>0</v>
      </c>
      <c r="AF77">
        <f t="shared" si="33"/>
        <v>1577</v>
      </c>
      <c r="AG77">
        <v>0</v>
      </c>
      <c r="AH77">
        <f t="shared" si="34"/>
        <v>1577</v>
      </c>
      <c r="AI77">
        <v>3</v>
      </c>
      <c r="AJ77">
        <f t="shared" si="35"/>
        <v>6</v>
      </c>
      <c r="AK77">
        <f t="shared" si="52"/>
        <v>525.66666666666663</v>
      </c>
      <c r="AL77"/>
      <c r="AM77">
        <v>758</v>
      </c>
      <c r="AN77">
        <v>910</v>
      </c>
      <c r="AO77">
        <v>0</v>
      </c>
      <c r="AP77">
        <f t="shared" si="36"/>
        <v>1668</v>
      </c>
      <c r="AQ77">
        <v>0</v>
      </c>
      <c r="AR77">
        <f t="shared" si="37"/>
        <v>1668</v>
      </c>
      <c r="AS77">
        <v>2</v>
      </c>
      <c r="AT77">
        <f t="shared" si="38"/>
        <v>6</v>
      </c>
      <c r="AU77">
        <f t="shared" si="39"/>
        <v>834</v>
      </c>
      <c r="AV77"/>
      <c r="AW77">
        <v>144</v>
      </c>
      <c r="AX77">
        <v>235</v>
      </c>
      <c r="AY77">
        <v>0</v>
      </c>
      <c r="AZ77">
        <f t="shared" si="40"/>
        <v>379</v>
      </c>
      <c r="BA77">
        <v>0</v>
      </c>
      <c r="BB77">
        <f t="shared" si="41"/>
        <v>379</v>
      </c>
      <c r="BC77">
        <v>1</v>
      </c>
      <c r="BD77">
        <f t="shared" si="42"/>
        <v>7</v>
      </c>
      <c r="BE77">
        <f t="shared" si="43"/>
        <v>379</v>
      </c>
      <c r="BF77"/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P77"/>
      <c r="BQ77">
        <v>75</v>
      </c>
      <c r="BR77">
        <v>240</v>
      </c>
      <c r="BS77">
        <v>0</v>
      </c>
      <c r="BT77">
        <f t="shared" si="48"/>
        <v>315</v>
      </c>
      <c r="BU77">
        <v>0</v>
      </c>
      <c r="BV77">
        <f t="shared" si="49"/>
        <v>315</v>
      </c>
      <c r="BW77">
        <v>2</v>
      </c>
      <c r="BX77">
        <f t="shared" si="50"/>
        <v>5</v>
      </c>
      <c r="BY77">
        <f t="shared" si="51"/>
        <v>157.5</v>
      </c>
      <c r="BZ77"/>
      <c r="CA77">
        <v>367</v>
      </c>
    </row>
    <row r="78" spans="1:79" s="4" customFormat="1" ht="17.25" customHeight="1" x14ac:dyDescent="0.3">
      <c r="A78" s="2">
        <v>44539</v>
      </c>
      <c r="B78" t="s">
        <v>176</v>
      </c>
      <c r="C78" t="s">
        <v>177</v>
      </c>
      <c r="D78" t="s">
        <v>27</v>
      </c>
      <c r="E78"/>
      <c r="F78">
        <v>330</v>
      </c>
      <c r="G78">
        <v>0</v>
      </c>
      <c r="H78">
        <v>0</v>
      </c>
      <c r="I78">
        <v>-131</v>
      </c>
      <c r="J78">
        <f t="shared" si="27"/>
        <v>199</v>
      </c>
      <c r="K78">
        <v>0</v>
      </c>
      <c r="L78">
        <f t="shared" si="28"/>
        <v>199</v>
      </c>
      <c r="M78">
        <v>38</v>
      </c>
      <c r="N78">
        <v>1</v>
      </c>
      <c r="O78">
        <f t="shared" si="29"/>
        <v>5.2368421052631575</v>
      </c>
      <c r="P78"/>
      <c r="Q78">
        <v>266</v>
      </c>
      <c r="R78">
        <v>0</v>
      </c>
      <c r="S78">
        <v>0</v>
      </c>
      <c r="T78">
        <v>-11</v>
      </c>
      <c r="U78">
        <f t="shared" si="30"/>
        <v>255</v>
      </c>
      <c r="V78">
        <v>0</v>
      </c>
      <c r="W78">
        <f t="shared" si="31"/>
        <v>255</v>
      </c>
      <c r="X78">
        <v>19</v>
      </c>
      <c r="Y78">
        <v>2</v>
      </c>
      <c r="Z78">
        <f t="shared" si="32"/>
        <v>13.421052631578947</v>
      </c>
      <c r="AA78"/>
      <c r="AB78">
        <v>44</v>
      </c>
      <c r="AC78">
        <v>0</v>
      </c>
      <c r="AD78">
        <v>0</v>
      </c>
      <c r="AE78">
        <v>-44</v>
      </c>
      <c r="AF78">
        <f t="shared" si="33"/>
        <v>0</v>
      </c>
      <c r="AG78">
        <v>3200</v>
      </c>
      <c r="AH78">
        <f t="shared" si="34"/>
        <v>3200</v>
      </c>
      <c r="AI78">
        <v>95</v>
      </c>
      <c r="AJ78">
        <f t="shared" si="35"/>
        <v>6</v>
      </c>
      <c r="AK78">
        <f t="shared" si="52"/>
        <v>33.684210526315788</v>
      </c>
      <c r="AL78"/>
      <c r="AM78">
        <v>2</v>
      </c>
      <c r="AN78">
        <v>0</v>
      </c>
      <c r="AO78">
        <v>0</v>
      </c>
      <c r="AP78">
        <f t="shared" si="36"/>
        <v>2</v>
      </c>
      <c r="AQ78">
        <v>1200</v>
      </c>
      <c r="AR78">
        <f t="shared" si="37"/>
        <v>1202</v>
      </c>
      <c r="AS78">
        <v>81</v>
      </c>
      <c r="AT78">
        <f t="shared" si="38"/>
        <v>6</v>
      </c>
      <c r="AU78">
        <f t="shared" si="39"/>
        <v>14.839506172839506</v>
      </c>
      <c r="AV78"/>
      <c r="AW78">
        <v>0</v>
      </c>
      <c r="AX78">
        <v>0</v>
      </c>
      <c r="AY78">
        <v>0</v>
      </c>
      <c r="AZ78">
        <f t="shared" si="40"/>
        <v>0</v>
      </c>
      <c r="BA78">
        <v>1600</v>
      </c>
      <c r="BB78">
        <f t="shared" si="41"/>
        <v>1600</v>
      </c>
      <c r="BC78">
        <v>64</v>
      </c>
      <c r="BD78">
        <f t="shared" si="42"/>
        <v>7</v>
      </c>
      <c r="BE78">
        <f t="shared" si="43"/>
        <v>25</v>
      </c>
      <c r="BF78"/>
      <c r="BG78">
        <v>5</v>
      </c>
      <c r="BH78">
        <v>0</v>
      </c>
      <c r="BI78">
        <v>0</v>
      </c>
      <c r="BJ78">
        <f t="shared" si="44"/>
        <v>5</v>
      </c>
      <c r="BK78">
        <v>640</v>
      </c>
      <c r="BL78">
        <f t="shared" si="45"/>
        <v>645</v>
      </c>
      <c r="BM78">
        <v>25</v>
      </c>
      <c r="BN78">
        <f t="shared" si="46"/>
        <v>5</v>
      </c>
      <c r="BO78">
        <f t="shared" si="47"/>
        <v>25.8</v>
      </c>
      <c r="BP78"/>
      <c r="BQ78">
        <v>2</v>
      </c>
      <c r="BR78">
        <v>0</v>
      </c>
      <c r="BS78">
        <v>-2</v>
      </c>
      <c r="BT78">
        <f t="shared" si="48"/>
        <v>0</v>
      </c>
      <c r="BU78">
        <v>1200</v>
      </c>
      <c r="BV78">
        <f t="shared" si="49"/>
        <v>1200</v>
      </c>
      <c r="BW78">
        <v>22</v>
      </c>
      <c r="BX78">
        <f t="shared" si="50"/>
        <v>5</v>
      </c>
      <c r="BY78">
        <f t="shared" si="51"/>
        <v>54.545454545454547</v>
      </c>
      <c r="BZ78"/>
      <c r="CA78">
        <v>15955</v>
      </c>
    </row>
    <row r="79" spans="1:79" s="4" customFormat="1" ht="17.25" customHeight="1" x14ac:dyDescent="0.3">
      <c r="A79" s="2">
        <v>44539</v>
      </c>
      <c r="B79"/>
      <c r="C79"/>
      <c r="D79"/>
      <c r="E79"/>
      <c r="F79">
        <v>0</v>
      </c>
      <c r="G79">
        <v>0</v>
      </c>
      <c r="H79"/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N79"/>
      <c r="O79"/>
      <c r="P79"/>
      <c r="Q79">
        <v>0</v>
      </c>
      <c r="R79">
        <v>0</v>
      </c>
      <c r="S79"/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Y79"/>
      <c r="Z79"/>
      <c r="AA79"/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J79"/>
      <c r="AK79"/>
      <c r="AL79"/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T79"/>
      <c r="AU79"/>
      <c r="AV79"/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D79"/>
      <c r="BE79"/>
      <c r="BF79"/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N79"/>
      <c r="BO79"/>
      <c r="BP79"/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BX79"/>
      <c r="BY79"/>
      <c r="BZ79"/>
      <c r="CA79">
        <v>0</v>
      </c>
    </row>
    <row r="80" spans="1:79" s="4" customFormat="1" ht="17.25" customHeight="1" x14ac:dyDescent="0.3">
      <c r="A80" s="2">
        <v>44539</v>
      </c>
      <c r="B80" t="s">
        <v>178</v>
      </c>
      <c r="C80" t="s">
        <v>179</v>
      </c>
      <c r="D80" t="s">
        <v>27</v>
      </c>
      <c r="E80"/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P80"/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A80"/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L80"/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V80"/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F80"/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P80"/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BZ80"/>
      <c r="CA80">
        <v>0</v>
      </c>
    </row>
    <row r="81" spans="1:79" s="4" customFormat="1" ht="17.25" customHeight="1" x14ac:dyDescent="0.3">
      <c r="A81" s="2">
        <v>44539</v>
      </c>
      <c r="B81" t="s">
        <v>180</v>
      </c>
      <c r="C81" t="s">
        <v>181</v>
      </c>
      <c r="D81" t="s">
        <v>27</v>
      </c>
      <c r="E81"/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P81"/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A81"/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L81"/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V81"/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F81"/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P81"/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BZ81"/>
      <c r="CA81">
        <v>0</v>
      </c>
    </row>
    <row r="82" spans="1:79" s="4" customFormat="1" ht="17.25" customHeight="1" x14ac:dyDescent="0.3">
      <c r="A82" s="2">
        <v>44539</v>
      </c>
      <c r="B82" t="s">
        <v>182</v>
      </c>
      <c r="C82" t="s">
        <v>183</v>
      </c>
      <c r="D82" t="s">
        <v>27</v>
      </c>
      <c r="E82"/>
      <c r="F82">
        <v>292</v>
      </c>
      <c r="G82">
        <v>0</v>
      </c>
      <c r="H82">
        <v>0</v>
      </c>
      <c r="I82">
        <v>-11</v>
      </c>
      <c r="J82">
        <f t="shared" si="27"/>
        <v>281</v>
      </c>
      <c r="K82">
        <v>0</v>
      </c>
      <c r="L82">
        <f t="shared" si="28"/>
        <v>281</v>
      </c>
      <c r="M82">
        <v>11</v>
      </c>
      <c r="N82">
        <v>1</v>
      </c>
      <c r="O82">
        <f t="shared" si="29"/>
        <v>25.545454545454547</v>
      </c>
      <c r="P82"/>
      <c r="Q82">
        <v>119</v>
      </c>
      <c r="R82">
        <v>0</v>
      </c>
      <c r="S82">
        <v>0</v>
      </c>
      <c r="T82">
        <v>0</v>
      </c>
      <c r="U82">
        <f t="shared" si="30"/>
        <v>119</v>
      </c>
      <c r="V82">
        <v>0</v>
      </c>
      <c r="W82">
        <f t="shared" si="31"/>
        <v>119</v>
      </c>
      <c r="X82">
        <v>4</v>
      </c>
      <c r="Y82">
        <v>2</v>
      </c>
      <c r="Z82">
        <f t="shared" si="32"/>
        <v>29.75</v>
      </c>
      <c r="AA82"/>
      <c r="AB82">
        <v>893</v>
      </c>
      <c r="AC82">
        <v>0</v>
      </c>
      <c r="AD82">
        <v>0</v>
      </c>
      <c r="AE82">
        <v>0</v>
      </c>
      <c r="AF82">
        <f t="shared" si="33"/>
        <v>893</v>
      </c>
      <c r="AG82">
        <v>0</v>
      </c>
      <c r="AH82">
        <f t="shared" si="34"/>
        <v>893</v>
      </c>
      <c r="AI82">
        <v>61</v>
      </c>
      <c r="AJ82">
        <f t="shared" si="35"/>
        <v>6</v>
      </c>
      <c r="AK82">
        <f t="shared" si="52"/>
        <v>14.639344262295081</v>
      </c>
      <c r="AL82"/>
      <c r="AM82">
        <v>304</v>
      </c>
      <c r="AN82">
        <v>0</v>
      </c>
      <c r="AO82">
        <v>0</v>
      </c>
      <c r="AP82">
        <f t="shared" si="36"/>
        <v>304</v>
      </c>
      <c r="AQ82">
        <v>0</v>
      </c>
      <c r="AR82">
        <f t="shared" si="37"/>
        <v>304</v>
      </c>
      <c r="AS82">
        <v>17</v>
      </c>
      <c r="AT82">
        <f t="shared" si="38"/>
        <v>6</v>
      </c>
      <c r="AU82">
        <f t="shared" si="39"/>
        <v>17.882352941176471</v>
      </c>
      <c r="AV82"/>
      <c r="AW82">
        <v>130</v>
      </c>
      <c r="AX82">
        <v>0</v>
      </c>
      <c r="AY82">
        <v>0</v>
      </c>
      <c r="AZ82">
        <f t="shared" si="40"/>
        <v>130</v>
      </c>
      <c r="BA82">
        <v>0</v>
      </c>
      <c r="BB82">
        <f t="shared" si="41"/>
        <v>130</v>
      </c>
      <c r="BC82">
        <v>10</v>
      </c>
      <c r="BD82">
        <f t="shared" si="42"/>
        <v>7</v>
      </c>
      <c r="BE82">
        <f t="shared" si="43"/>
        <v>13</v>
      </c>
      <c r="BF82"/>
      <c r="BG82">
        <v>271</v>
      </c>
      <c r="BH82">
        <v>0</v>
      </c>
      <c r="BI82">
        <v>0</v>
      </c>
      <c r="BJ82">
        <f t="shared" si="44"/>
        <v>271</v>
      </c>
      <c r="BK82">
        <v>0</v>
      </c>
      <c r="BL82">
        <f t="shared" si="45"/>
        <v>271</v>
      </c>
      <c r="BM82">
        <v>15</v>
      </c>
      <c r="BN82">
        <v>71</v>
      </c>
      <c r="BO82">
        <f t="shared" si="47"/>
        <v>18.066666666666666</v>
      </c>
      <c r="BP82"/>
      <c r="BQ82">
        <v>449</v>
      </c>
      <c r="BR82">
        <v>0</v>
      </c>
      <c r="BS82">
        <v>0</v>
      </c>
      <c r="BT82">
        <f t="shared" si="48"/>
        <v>449</v>
      </c>
      <c r="BU82">
        <v>0</v>
      </c>
      <c r="BV82">
        <f t="shared" si="49"/>
        <v>449</v>
      </c>
      <c r="BW82">
        <v>4</v>
      </c>
      <c r="BX82">
        <f t="shared" si="50"/>
        <v>5</v>
      </c>
      <c r="BY82">
        <f t="shared" si="51"/>
        <v>112.25</v>
      </c>
      <c r="BZ82"/>
      <c r="CA82">
        <v>0</v>
      </c>
    </row>
    <row r="83" spans="1:79" s="4" customFormat="1" ht="17.25" customHeight="1" x14ac:dyDescent="0.3">
      <c r="A83" s="2">
        <v>44539</v>
      </c>
      <c r="B83"/>
      <c r="C83"/>
      <c r="D83"/>
      <c r="E83"/>
      <c r="F83">
        <v>0</v>
      </c>
      <c r="G83">
        <v>0</v>
      </c>
      <c r="H83"/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N83"/>
      <c r="O83"/>
      <c r="P83"/>
      <c r="Q83">
        <v>0</v>
      </c>
      <c r="R83">
        <v>0</v>
      </c>
      <c r="S83"/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Y83"/>
      <c r="Z83"/>
      <c r="AA83"/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J83"/>
      <c r="AK83"/>
      <c r="AL83"/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T83"/>
      <c r="AU83"/>
      <c r="AV83"/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D83"/>
      <c r="BE83"/>
      <c r="BF83"/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N83"/>
      <c r="BO83"/>
      <c r="BP83"/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BX83"/>
      <c r="BY83"/>
      <c r="BZ83"/>
      <c r="CA83">
        <v>0</v>
      </c>
    </row>
    <row r="84" spans="1:79" s="4" customFormat="1" ht="17.25" customHeight="1" x14ac:dyDescent="0.3">
      <c r="A84" s="2">
        <v>44539</v>
      </c>
      <c r="B84" t="s">
        <v>184</v>
      </c>
      <c r="C84" t="s">
        <v>185</v>
      </c>
      <c r="D84" t="s">
        <v>27</v>
      </c>
      <c r="E84"/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P84"/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A84"/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L84"/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V84"/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F84"/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P84"/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BZ84"/>
      <c r="CA84">
        <v>0</v>
      </c>
    </row>
    <row r="85" spans="1:79" s="4" customFormat="1" ht="17.25" customHeight="1" x14ac:dyDescent="0.3">
      <c r="A85" s="2">
        <v>44539</v>
      </c>
      <c r="B85" t="s">
        <v>186</v>
      </c>
      <c r="C85" t="s">
        <v>187</v>
      </c>
      <c r="D85" t="s">
        <v>27</v>
      </c>
      <c r="E85"/>
      <c r="F85">
        <v>91</v>
      </c>
      <c r="G85">
        <v>0</v>
      </c>
      <c r="H85">
        <v>0</v>
      </c>
      <c r="I85">
        <v>-51</v>
      </c>
      <c r="J85">
        <f t="shared" si="27"/>
        <v>40</v>
      </c>
      <c r="K85">
        <v>0</v>
      </c>
      <c r="L85">
        <f t="shared" si="28"/>
        <v>40</v>
      </c>
      <c r="M85">
        <v>13</v>
      </c>
      <c r="N85">
        <v>1</v>
      </c>
      <c r="O85">
        <f t="shared" si="29"/>
        <v>3.0769230769230771</v>
      </c>
      <c r="P85"/>
      <c r="Q85">
        <v>60</v>
      </c>
      <c r="R85">
        <v>0</v>
      </c>
      <c r="S85">
        <v>0</v>
      </c>
      <c r="T85">
        <v>-13</v>
      </c>
      <c r="U85">
        <f t="shared" si="30"/>
        <v>47</v>
      </c>
      <c r="V85">
        <v>0</v>
      </c>
      <c r="W85">
        <f t="shared" si="31"/>
        <v>47</v>
      </c>
      <c r="X85">
        <v>4</v>
      </c>
      <c r="Y85">
        <v>2</v>
      </c>
      <c r="Z85">
        <f t="shared" si="32"/>
        <v>11.75</v>
      </c>
      <c r="AA85"/>
      <c r="AB85">
        <v>949</v>
      </c>
      <c r="AC85">
        <v>0</v>
      </c>
      <c r="AD85">
        <v>0</v>
      </c>
      <c r="AE85">
        <v>0</v>
      </c>
      <c r="AF85">
        <f t="shared" si="33"/>
        <v>949</v>
      </c>
      <c r="AG85">
        <v>0</v>
      </c>
      <c r="AH85">
        <f t="shared" si="34"/>
        <v>949</v>
      </c>
      <c r="AI85">
        <v>17</v>
      </c>
      <c r="AJ85">
        <f t="shared" si="35"/>
        <v>6</v>
      </c>
      <c r="AK85">
        <f t="shared" si="52"/>
        <v>55.823529411764703</v>
      </c>
      <c r="AL85"/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V85"/>
      <c r="AW85">
        <v>166</v>
      </c>
      <c r="AX85">
        <v>0</v>
      </c>
      <c r="AY85">
        <v>0</v>
      </c>
      <c r="AZ85">
        <f t="shared" si="40"/>
        <v>166</v>
      </c>
      <c r="BA85">
        <v>0</v>
      </c>
      <c r="BB85">
        <f t="shared" si="41"/>
        <v>166</v>
      </c>
      <c r="BC85">
        <v>3</v>
      </c>
      <c r="BD85">
        <f t="shared" si="42"/>
        <v>7</v>
      </c>
      <c r="BE85">
        <f t="shared" si="43"/>
        <v>55.333333333333336</v>
      </c>
      <c r="BF85"/>
      <c r="BG85">
        <v>126</v>
      </c>
      <c r="BH85">
        <v>0</v>
      </c>
      <c r="BI85">
        <v>0</v>
      </c>
      <c r="BJ85">
        <f t="shared" si="44"/>
        <v>126</v>
      </c>
      <c r="BK85">
        <v>0</v>
      </c>
      <c r="BL85">
        <f t="shared" si="45"/>
        <v>126</v>
      </c>
      <c r="BM85">
        <v>5</v>
      </c>
      <c r="BN85">
        <f t="shared" si="46"/>
        <v>5</v>
      </c>
      <c r="BO85">
        <f t="shared" si="47"/>
        <v>25.2</v>
      </c>
      <c r="BP85"/>
      <c r="BQ85">
        <v>167</v>
      </c>
      <c r="BR85">
        <v>0</v>
      </c>
      <c r="BS85">
        <v>-12</v>
      </c>
      <c r="BT85">
        <f t="shared" si="48"/>
        <v>155</v>
      </c>
      <c r="BU85">
        <v>0</v>
      </c>
      <c r="BV85">
        <f t="shared" si="49"/>
        <v>155</v>
      </c>
      <c r="BW85">
        <v>2</v>
      </c>
      <c r="BX85">
        <f t="shared" si="50"/>
        <v>5</v>
      </c>
      <c r="BY85">
        <f t="shared" si="51"/>
        <v>77.5</v>
      </c>
      <c r="BZ85"/>
      <c r="CA85">
        <v>0</v>
      </c>
    </row>
    <row r="86" spans="1:79" s="4" customFormat="1" ht="18.600000000000001" customHeight="1" x14ac:dyDescent="0.3">
      <c r="A86" s="2">
        <v>44539</v>
      </c>
      <c r="B86" t="s">
        <v>188</v>
      </c>
      <c r="C86" t="s">
        <v>189</v>
      </c>
      <c r="D86" t="s">
        <v>27</v>
      </c>
      <c r="E86"/>
      <c r="F86">
        <v>932</v>
      </c>
      <c r="G86">
        <v>0</v>
      </c>
      <c r="H86">
        <v>0</v>
      </c>
      <c r="I86">
        <v>0</v>
      </c>
      <c r="J86">
        <f t="shared" si="27"/>
        <v>932</v>
      </c>
      <c r="K86">
        <v>0</v>
      </c>
      <c r="L86">
        <f t="shared" si="28"/>
        <v>932</v>
      </c>
      <c r="M86">
        <v>13</v>
      </c>
      <c r="N86">
        <v>1</v>
      </c>
      <c r="O86">
        <f t="shared" si="29"/>
        <v>71.692307692307693</v>
      </c>
      <c r="P86"/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A86"/>
      <c r="AB86">
        <v>713</v>
      </c>
      <c r="AC86">
        <v>0</v>
      </c>
      <c r="AD86">
        <v>0</v>
      </c>
      <c r="AE86">
        <v>0</v>
      </c>
      <c r="AF86">
        <f t="shared" si="33"/>
        <v>713</v>
      </c>
      <c r="AG86">
        <v>0</v>
      </c>
      <c r="AH86">
        <f t="shared" si="34"/>
        <v>713</v>
      </c>
      <c r="AI86">
        <v>13</v>
      </c>
      <c r="AJ86">
        <f t="shared" si="35"/>
        <v>6</v>
      </c>
      <c r="AK86">
        <f t="shared" si="52"/>
        <v>54.846153846153847</v>
      </c>
      <c r="AL86"/>
      <c r="AM86">
        <v>103</v>
      </c>
      <c r="AN86">
        <v>0</v>
      </c>
      <c r="AO86">
        <v>-17</v>
      </c>
      <c r="AP86">
        <f t="shared" si="36"/>
        <v>86</v>
      </c>
      <c r="AQ86">
        <v>0</v>
      </c>
      <c r="AR86">
        <f t="shared" si="37"/>
        <v>86</v>
      </c>
      <c r="AS86">
        <v>6</v>
      </c>
      <c r="AT86">
        <f t="shared" si="38"/>
        <v>6</v>
      </c>
      <c r="AU86">
        <f>IFERROR(AR86/AS86,0)</f>
        <v>14.333333333333334</v>
      </c>
      <c r="AV86"/>
      <c r="AW86">
        <v>135</v>
      </c>
      <c r="AX86">
        <v>0</v>
      </c>
      <c r="AY86">
        <v>0</v>
      </c>
      <c r="AZ86">
        <f t="shared" si="40"/>
        <v>135</v>
      </c>
      <c r="BA86">
        <v>0</v>
      </c>
      <c r="BB86">
        <f t="shared" si="41"/>
        <v>135</v>
      </c>
      <c r="BC86">
        <v>11</v>
      </c>
      <c r="BD86">
        <f t="shared" si="42"/>
        <v>7</v>
      </c>
      <c r="BE86">
        <f t="shared" si="43"/>
        <v>12.272727272727273</v>
      </c>
      <c r="BF86"/>
      <c r="BG86">
        <v>593</v>
      </c>
      <c r="BH86">
        <v>0</v>
      </c>
      <c r="BI86">
        <v>0</v>
      </c>
      <c r="BJ86">
        <f t="shared" si="44"/>
        <v>593</v>
      </c>
      <c r="BK86">
        <v>0</v>
      </c>
      <c r="BL86">
        <f t="shared" si="45"/>
        <v>593</v>
      </c>
      <c r="BM86">
        <v>1</v>
      </c>
      <c r="BN86">
        <f t="shared" si="46"/>
        <v>5</v>
      </c>
      <c r="BO86">
        <f t="shared" si="47"/>
        <v>593</v>
      </c>
      <c r="BP86"/>
      <c r="BQ86">
        <v>383</v>
      </c>
      <c r="BR86">
        <v>0</v>
      </c>
      <c r="BS86">
        <v>0</v>
      </c>
      <c r="BT86">
        <f t="shared" si="48"/>
        <v>383</v>
      </c>
      <c r="BU86">
        <v>0</v>
      </c>
      <c r="BV86">
        <f t="shared" si="49"/>
        <v>383</v>
      </c>
      <c r="BW86">
        <v>6</v>
      </c>
      <c r="BX86">
        <f t="shared" si="50"/>
        <v>5</v>
      </c>
      <c r="BY86">
        <f t="shared" si="51"/>
        <v>63.833333333333336</v>
      </c>
      <c r="BZ86"/>
      <c r="CA86">
        <v>0</v>
      </c>
    </row>
    <row r="87" spans="1:79" s="4" customFormat="1" ht="17.25" customHeight="1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s="4" customFormat="1" ht="17.25" customHeight="1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s="4" customFormat="1" ht="17.25" customHeight="1" x14ac:dyDescent="0.3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s="4" customFormat="1" ht="17.25" customHeight="1" x14ac:dyDescent="0.3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s="4" customFormat="1" ht="17.25" customHeight="1" x14ac:dyDescent="0.3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1630-F7F0-4B43-823F-F9775341D4B7}">
  <dimension ref="A1:CA95"/>
  <sheetViews>
    <sheetView zoomScale="85" zoomScaleNormal="85" workbookViewId="0">
      <selection activeCell="C12" sqref="C12"/>
    </sheetView>
  </sheetViews>
  <sheetFormatPr defaultColWidth="9.6640625" defaultRowHeight="17.25" customHeight="1" x14ac:dyDescent="0.3"/>
  <cols>
    <col min="1" max="1" width="14" customWidth="1"/>
    <col min="2" max="2" width="7.88671875" customWidth="1"/>
    <col min="3" max="3" width="19.88671875" customWidth="1"/>
    <col min="6" max="8" width="10.5546875" customWidth="1"/>
    <col min="9" max="10" width="11.5546875" customWidth="1"/>
    <col min="11" max="11" width="10.5546875" customWidth="1"/>
    <col min="12" max="12" width="13.109375" customWidth="1"/>
    <col min="13" max="13" width="11.44140625" customWidth="1"/>
    <col min="14" max="19" width="10.5546875" customWidth="1"/>
    <col min="20" max="21" width="11.5546875" customWidth="1"/>
    <col min="22" max="22" width="10.5546875" customWidth="1"/>
    <col min="23" max="23" width="13.109375" customWidth="1"/>
    <col min="24" max="24" width="12.33203125" customWidth="1"/>
    <col min="25" max="30" width="10.5546875" customWidth="1"/>
    <col min="31" max="32" width="11.5546875" customWidth="1"/>
    <col min="33" max="33" width="10.5546875" customWidth="1"/>
    <col min="34" max="34" width="13.109375" customWidth="1"/>
    <col min="35" max="35" width="11.33203125" customWidth="1"/>
    <col min="36" max="40" width="10.5546875" customWidth="1"/>
    <col min="41" max="42" width="11.5546875" customWidth="1"/>
    <col min="43" max="43" width="10.5546875" customWidth="1"/>
    <col min="44" max="44" width="13.109375" customWidth="1"/>
    <col min="45" max="45" width="11.109375" customWidth="1"/>
    <col min="46" max="50" width="10.5546875" customWidth="1"/>
    <col min="51" max="52" width="11.5546875" customWidth="1"/>
    <col min="53" max="53" width="10.5546875" customWidth="1"/>
    <col min="54" max="54" width="13.109375" customWidth="1"/>
    <col min="55" max="55" width="11.44140625" customWidth="1"/>
    <col min="56" max="60" width="10.5546875" customWidth="1"/>
    <col min="61" max="62" width="11.5546875" customWidth="1"/>
    <col min="63" max="63" width="10.5546875" customWidth="1"/>
    <col min="64" max="64" width="13.109375" customWidth="1"/>
    <col min="65" max="65" width="11.109375" customWidth="1"/>
    <col min="66" max="70" width="10.5546875" customWidth="1"/>
    <col min="71" max="72" width="11.5546875" customWidth="1"/>
    <col min="73" max="73" width="10.5546875" customWidth="1"/>
    <col min="74" max="74" width="13.109375" customWidth="1"/>
    <col min="75" max="75" width="11.44140625" customWidth="1"/>
    <col min="76" max="76" width="10.5546875" customWidth="1"/>
    <col min="77" max="77" width="12.77734375" bestFit="1" customWidth="1"/>
    <col min="78" max="78" width="12.109375" bestFit="1" customWidth="1"/>
    <col min="79" max="79" width="14.33203125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44540</v>
      </c>
      <c r="B2" t="s">
        <v>25</v>
      </c>
      <c r="C2" t="s">
        <v>26</v>
      </c>
      <c r="D2" t="s">
        <v>27</v>
      </c>
      <c r="F2">
        <v>0</v>
      </c>
      <c r="G2">
        <v>0</v>
      </c>
      <c r="H2">
        <v>0</v>
      </c>
      <c r="I2">
        <v>0</v>
      </c>
      <c r="J2">
        <f t="shared" ref="J2:J65" si="0">SUM(F2:I2)</f>
        <v>0</v>
      </c>
      <c r="K2">
        <v>0</v>
      </c>
      <c r="L2">
        <f t="shared" ref="L2:L65" si="1">SUM(J2:K2)</f>
        <v>0</v>
      </c>
      <c r="M2">
        <v>0</v>
      </c>
      <c r="N2">
        <v>1</v>
      </c>
      <c r="O2">
        <f t="shared" ref="O2:O65" si="2">IFERROR(L2/M2,0)</f>
        <v>0</v>
      </c>
      <c r="Q2">
        <v>0</v>
      </c>
      <c r="R2">
        <v>0</v>
      </c>
      <c r="S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D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4</v>
      </c>
      <c r="AJ2">
        <f t="shared" ref="AJ2:AJ65" si="8">4+2</f>
        <v>6</v>
      </c>
      <c r="AK2">
        <f>IFERROR(AH2/AI2,0)</f>
        <v>0</v>
      </c>
      <c r="AM2">
        <v>0</v>
      </c>
      <c r="AN2">
        <v>0</v>
      </c>
      <c r="AO2">
        <v>0</v>
      </c>
      <c r="AP2">
        <f t="shared" ref="AP2:AP65" si="9">SUM(AM2:AO2)</f>
        <v>0</v>
      </c>
      <c r="AQ2">
        <v>0</v>
      </c>
      <c r="AR2">
        <f t="shared" ref="AR2:AR65" si="10">SUM(AP2:AQ2)</f>
        <v>0</v>
      </c>
      <c r="AS2">
        <v>5</v>
      </c>
      <c r="AT2">
        <f t="shared" ref="AT2:AT65" si="11">4+2</f>
        <v>6</v>
      </c>
      <c r="AU2">
        <f t="shared" ref="AU2:AU65" si="12">IFERROR(AR2/AS2,0)</f>
        <v>0</v>
      </c>
      <c r="AW2">
        <v>0</v>
      </c>
      <c r="AX2">
        <v>0</v>
      </c>
      <c r="AY2">
        <v>0</v>
      </c>
      <c r="AZ2">
        <f t="shared" ref="AZ2:AZ65" si="13">SUM(AW2:AY2)</f>
        <v>0</v>
      </c>
      <c r="BA2">
        <v>0</v>
      </c>
      <c r="BB2">
        <f t="shared" ref="BB2:BB33" si="14">SUM(AZ2:BA2)</f>
        <v>0</v>
      </c>
      <c r="BC2">
        <v>4</v>
      </c>
      <c r="BD2">
        <f t="shared" ref="BD2:BD65" si="15">5+2</f>
        <v>7</v>
      </c>
      <c r="BE2">
        <f t="shared" ref="BE2:BE65" si="16">IFERROR(BB2/BC2,0)</f>
        <v>0</v>
      </c>
      <c r="BG2">
        <v>0</v>
      </c>
      <c r="BH2">
        <v>0</v>
      </c>
      <c r="BI2">
        <v>0</v>
      </c>
      <c r="BJ2">
        <f t="shared" ref="BJ2:BJ65" si="17">SUM(BG2:BI2)</f>
        <v>0</v>
      </c>
      <c r="BK2">
        <v>0</v>
      </c>
      <c r="BL2">
        <f t="shared" ref="BL2:BL65" si="18">SUM(BJ2:BK2)</f>
        <v>0</v>
      </c>
      <c r="BM2">
        <v>2</v>
      </c>
      <c r="BN2">
        <f t="shared" ref="BN2:BN65" si="19">3+2</f>
        <v>5</v>
      </c>
      <c r="BO2">
        <f t="shared" ref="BO2:BO65" si="20">IFERROR(BL2/BM2,0)</f>
        <v>0</v>
      </c>
      <c r="BQ2">
        <v>0</v>
      </c>
      <c r="BR2">
        <v>0</v>
      </c>
      <c r="BS2">
        <v>0</v>
      </c>
      <c r="BT2">
        <f t="shared" ref="BT2:BT65" si="21">SUM(BQ2:BS2)</f>
        <v>0</v>
      </c>
      <c r="BU2">
        <v>0</v>
      </c>
      <c r="BV2">
        <f t="shared" ref="BV2:BV65" si="22">SUM(BT2:BU2)</f>
        <v>0</v>
      </c>
      <c r="BW2">
        <v>0</v>
      </c>
      <c r="BX2">
        <f t="shared" ref="BX2:BX65" si="23">3+2</f>
        <v>5</v>
      </c>
      <c r="BY2">
        <f t="shared" ref="BY2:BY65" si="24">IFERROR(BV2/BW2,0)</f>
        <v>0</v>
      </c>
      <c r="CA2">
        <v>0</v>
      </c>
    </row>
    <row r="3" spans="1:79" ht="17.25" customHeight="1" x14ac:dyDescent="0.3">
      <c r="A3" s="2">
        <v>44540</v>
      </c>
      <c r="B3" t="s">
        <v>28</v>
      </c>
      <c r="C3" t="s">
        <v>29</v>
      </c>
      <c r="D3" t="s">
        <v>27</v>
      </c>
      <c r="F3">
        <v>20</v>
      </c>
      <c r="G3">
        <v>0</v>
      </c>
      <c r="H3">
        <v>0</v>
      </c>
      <c r="I3">
        <v>0</v>
      </c>
      <c r="J3">
        <f t="shared" si="0"/>
        <v>20</v>
      </c>
      <c r="K3">
        <v>0</v>
      </c>
      <c r="L3">
        <f t="shared" si="1"/>
        <v>20</v>
      </c>
      <c r="M3">
        <v>6</v>
      </c>
      <c r="N3">
        <v>1</v>
      </c>
      <c r="O3">
        <f t="shared" si="2"/>
        <v>3.3333333333333335</v>
      </c>
      <c r="Q3">
        <v>0</v>
      </c>
      <c r="R3">
        <v>0</v>
      </c>
      <c r="S3">
        <v>0</v>
      </c>
      <c r="T3">
        <v>0</v>
      </c>
      <c r="U3">
        <f t="shared" si="3"/>
        <v>0</v>
      </c>
      <c r="V3">
        <v>0</v>
      </c>
      <c r="W3">
        <f t="shared" si="4"/>
        <v>0</v>
      </c>
      <c r="X3">
        <v>1</v>
      </c>
      <c r="Y3">
        <v>2</v>
      </c>
      <c r="Z3">
        <f t="shared" si="5"/>
        <v>0</v>
      </c>
      <c r="AB3">
        <v>0</v>
      </c>
      <c r="AC3">
        <v>0</v>
      </c>
      <c r="AD3">
        <v>0</v>
      </c>
      <c r="AE3">
        <v>0</v>
      </c>
      <c r="AF3">
        <f t="shared" si="6"/>
        <v>0</v>
      </c>
      <c r="AG3">
        <v>0</v>
      </c>
      <c r="AH3">
        <f t="shared" si="7"/>
        <v>0</v>
      </c>
      <c r="AI3">
        <v>26</v>
      </c>
      <c r="AJ3">
        <f t="shared" si="8"/>
        <v>6</v>
      </c>
      <c r="AK3">
        <f t="shared" ref="AK3:AK66" si="25">IFERROR(AH3/AI3,0)</f>
        <v>0</v>
      </c>
      <c r="AM3">
        <v>0</v>
      </c>
      <c r="AN3">
        <v>0</v>
      </c>
      <c r="AO3">
        <v>0</v>
      </c>
      <c r="AP3">
        <f t="shared" si="9"/>
        <v>0</v>
      </c>
      <c r="AQ3">
        <v>0</v>
      </c>
      <c r="AR3">
        <f t="shared" si="10"/>
        <v>0</v>
      </c>
      <c r="AS3">
        <v>9</v>
      </c>
      <c r="AT3">
        <f t="shared" si="11"/>
        <v>6</v>
      </c>
      <c r="AU3">
        <f t="shared" si="12"/>
        <v>0</v>
      </c>
      <c r="AW3">
        <v>0</v>
      </c>
      <c r="AX3">
        <v>0</v>
      </c>
      <c r="AY3">
        <v>0</v>
      </c>
      <c r="AZ3">
        <f t="shared" si="13"/>
        <v>0</v>
      </c>
      <c r="BA3">
        <v>0</v>
      </c>
      <c r="BB3">
        <f t="shared" si="14"/>
        <v>0</v>
      </c>
      <c r="BC3">
        <v>14</v>
      </c>
      <c r="BD3">
        <f t="shared" si="15"/>
        <v>7</v>
      </c>
      <c r="BE3">
        <f t="shared" si="16"/>
        <v>0</v>
      </c>
      <c r="BG3">
        <v>82</v>
      </c>
      <c r="BH3">
        <v>0</v>
      </c>
      <c r="BI3">
        <v>0</v>
      </c>
      <c r="BJ3">
        <f t="shared" si="17"/>
        <v>82</v>
      </c>
      <c r="BK3">
        <v>0</v>
      </c>
      <c r="BL3">
        <f t="shared" si="18"/>
        <v>82</v>
      </c>
      <c r="BM3">
        <v>6</v>
      </c>
      <c r="BN3">
        <f t="shared" si="19"/>
        <v>5</v>
      </c>
      <c r="BO3">
        <f t="shared" si="20"/>
        <v>13.666666666666666</v>
      </c>
      <c r="BQ3">
        <v>0</v>
      </c>
      <c r="BR3">
        <v>0</v>
      </c>
      <c r="BS3">
        <v>0</v>
      </c>
      <c r="BT3">
        <f t="shared" si="21"/>
        <v>0</v>
      </c>
      <c r="BU3">
        <v>0</v>
      </c>
      <c r="BV3">
        <f t="shared" si="22"/>
        <v>0</v>
      </c>
      <c r="BW3">
        <v>11</v>
      </c>
      <c r="BX3">
        <f t="shared" si="23"/>
        <v>5</v>
      </c>
      <c r="BY3">
        <f t="shared" si="24"/>
        <v>0</v>
      </c>
      <c r="CA3">
        <v>0</v>
      </c>
    </row>
    <row r="4" spans="1:79" ht="16.5" customHeight="1" x14ac:dyDescent="0.3">
      <c r="A4" s="2">
        <v>44540</v>
      </c>
      <c r="F4">
        <v>0</v>
      </c>
      <c r="G4">
        <v>0</v>
      </c>
      <c r="I4">
        <v>0</v>
      </c>
      <c r="J4">
        <f t="shared" si="0"/>
        <v>0</v>
      </c>
      <c r="K4">
        <v>0</v>
      </c>
      <c r="L4">
        <f t="shared" si="1"/>
        <v>0</v>
      </c>
      <c r="M4">
        <v>0</v>
      </c>
      <c r="Q4">
        <v>0</v>
      </c>
      <c r="R4">
        <v>0</v>
      </c>
      <c r="U4">
        <f t="shared" si="3"/>
        <v>0</v>
      </c>
      <c r="V4">
        <v>0</v>
      </c>
      <c r="W4">
        <f t="shared" si="4"/>
        <v>0</v>
      </c>
      <c r="X4">
        <v>0</v>
      </c>
      <c r="AB4">
        <v>0</v>
      </c>
      <c r="AC4">
        <v>0</v>
      </c>
      <c r="AD4">
        <v>0</v>
      </c>
      <c r="AE4">
        <v>0</v>
      </c>
      <c r="AF4">
        <f t="shared" si="6"/>
        <v>0</v>
      </c>
      <c r="AG4">
        <v>0</v>
      </c>
      <c r="AH4">
        <f t="shared" si="7"/>
        <v>0</v>
      </c>
      <c r="AI4">
        <v>0</v>
      </c>
      <c r="AM4">
        <v>0</v>
      </c>
      <c r="AN4">
        <v>0</v>
      </c>
      <c r="AO4">
        <v>0</v>
      </c>
      <c r="AP4">
        <f t="shared" si="9"/>
        <v>0</v>
      </c>
      <c r="AQ4">
        <v>0</v>
      </c>
      <c r="AR4">
        <f t="shared" si="10"/>
        <v>0</v>
      </c>
      <c r="AS4">
        <v>0</v>
      </c>
      <c r="AW4">
        <v>0</v>
      </c>
      <c r="AX4">
        <v>0</v>
      </c>
      <c r="AY4">
        <v>0</v>
      </c>
      <c r="AZ4">
        <f t="shared" si="13"/>
        <v>0</v>
      </c>
      <c r="BA4">
        <v>0</v>
      </c>
      <c r="BB4">
        <f t="shared" si="14"/>
        <v>0</v>
      </c>
      <c r="BC4">
        <v>0</v>
      </c>
      <c r="BG4">
        <v>0</v>
      </c>
      <c r="BH4">
        <v>0</v>
      </c>
      <c r="BI4">
        <v>0</v>
      </c>
      <c r="BJ4">
        <f t="shared" si="17"/>
        <v>0</v>
      </c>
      <c r="BK4">
        <v>0</v>
      </c>
      <c r="BL4">
        <f t="shared" si="18"/>
        <v>0</v>
      </c>
      <c r="BM4">
        <v>0</v>
      </c>
      <c r="BQ4">
        <v>0</v>
      </c>
      <c r="BR4">
        <v>0</v>
      </c>
      <c r="BS4">
        <v>0</v>
      </c>
      <c r="BT4">
        <f t="shared" si="21"/>
        <v>0</v>
      </c>
      <c r="BU4">
        <v>0</v>
      </c>
      <c r="BV4">
        <f t="shared" si="22"/>
        <v>0</v>
      </c>
      <c r="BW4">
        <v>0</v>
      </c>
      <c r="CA4">
        <v>0</v>
      </c>
    </row>
    <row r="5" spans="1:79" ht="18" customHeight="1" x14ac:dyDescent="0.3">
      <c r="A5" s="2">
        <v>44540</v>
      </c>
      <c r="B5" t="s">
        <v>30</v>
      </c>
      <c r="C5" t="s">
        <v>31</v>
      </c>
      <c r="D5" t="s">
        <v>27</v>
      </c>
      <c r="F5">
        <v>242</v>
      </c>
      <c r="G5">
        <v>0</v>
      </c>
      <c r="H5">
        <v>0</v>
      </c>
      <c r="I5">
        <v>0</v>
      </c>
      <c r="J5">
        <f t="shared" si="0"/>
        <v>242</v>
      </c>
      <c r="K5">
        <v>0</v>
      </c>
      <c r="L5">
        <f t="shared" si="1"/>
        <v>242</v>
      </c>
      <c r="M5">
        <v>8</v>
      </c>
      <c r="N5">
        <v>1</v>
      </c>
      <c r="O5">
        <f t="shared" si="2"/>
        <v>30.25</v>
      </c>
      <c r="Q5">
        <v>374</v>
      </c>
      <c r="R5">
        <v>0</v>
      </c>
      <c r="S5">
        <v>0</v>
      </c>
      <c r="T5">
        <v>0</v>
      </c>
      <c r="U5">
        <f t="shared" si="3"/>
        <v>374</v>
      </c>
      <c r="V5">
        <v>0</v>
      </c>
      <c r="W5">
        <f t="shared" si="4"/>
        <v>374</v>
      </c>
      <c r="X5">
        <v>7</v>
      </c>
      <c r="Y5">
        <v>2</v>
      </c>
      <c r="Z5">
        <f t="shared" si="5"/>
        <v>53.428571428571431</v>
      </c>
      <c r="AB5">
        <v>1052</v>
      </c>
      <c r="AC5">
        <v>0</v>
      </c>
      <c r="AD5">
        <v>0</v>
      </c>
      <c r="AE5">
        <v>-50</v>
      </c>
      <c r="AF5">
        <f t="shared" si="6"/>
        <v>1002</v>
      </c>
      <c r="AG5">
        <v>0</v>
      </c>
      <c r="AH5">
        <f t="shared" si="7"/>
        <v>1002</v>
      </c>
      <c r="AI5">
        <v>21</v>
      </c>
      <c r="AJ5">
        <f t="shared" si="8"/>
        <v>6</v>
      </c>
      <c r="AK5">
        <f t="shared" si="25"/>
        <v>47.714285714285715</v>
      </c>
      <c r="AM5">
        <v>1600</v>
      </c>
      <c r="AN5">
        <v>165</v>
      </c>
      <c r="AO5">
        <v>-5</v>
      </c>
      <c r="AP5">
        <f t="shared" si="9"/>
        <v>1760</v>
      </c>
      <c r="AQ5">
        <v>0</v>
      </c>
      <c r="AR5">
        <f t="shared" si="10"/>
        <v>1760</v>
      </c>
      <c r="AS5">
        <v>17</v>
      </c>
      <c r="AT5">
        <f t="shared" si="11"/>
        <v>6</v>
      </c>
      <c r="AU5">
        <f t="shared" si="12"/>
        <v>103.52941176470588</v>
      </c>
      <c r="AW5">
        <v>198</v>
      </c>
      <c r="AX5">
        <v>0</v>
      </c>
      <c r="AY5">
        <v>0</v>
      </c>
      <c r="AZ5">
        <f t="shared" si="13"/>
        <v>198</v>
      </c>
      <c r="BA5">
        <v>0</v>
      </c>
      <c r="BB5">
        <f t="shared" si="14"/>
        <v>198</v>
      </c>
      <c r="BC5">
        <v>4</v>
      </c>
      <c r="BD5">
        <f t="shared" si="15"/>
        <v>7</v>
      </c>
      <c r="BE5">
        <f t="shared" si="16"/>
        <v>49.5</v>
      </c>
      <c r="BG5">
        <v>316</v>
      </c>
      <c r="BH5">
        <v>0</v>
      </c>
      <c r="BI5">
        <v>0</v>
      </c>
      <c r="BJ5">
        <f t="shared" si="17"/>
        <v>316</v>
      </c>
      <c r="BK5">
        <v>0</v>
      </c>
      <c r="BL5">
        <f t="shared" si="18"/>
        <v>316</v>
      </c>
      <c r="BM5">
        <v>3</v>
      </c>
      <c r="BN5">
        <f t="shared" si="19"/>
        <v>5</v>
      </c>
      <c r="BO5">
        <f t="shared" si="20"/>
        <v>105.33333333333333</v>
      </c>
      <c r="BQ5">
        <v>2116</v>
      </c>
      <c r="BR5">
        <v>0</v>
      </c>
      <c r="BS5">
        <v>-3</v>
      </c>
      <c r="BT5">
        <f t="shared" si="21"/>
        <v>2113</v>
      </c>
      <c r="BU5">
        <v>0</v>
      </c>
      <c r="BV5">
        <f t="shared" si="22"/>
        <v>2113</v>
      </c>
      <c r="BW5">
        <v>18</v>
      </c>
      <c r="BX5">
        <f t="shared" si="23"/>
        <v>5</v>
      </c>
      <c r="BY5">
        <f t="shared" si="24"/>
        <v>117.38888888888889</v>
      </c>
      <c r="CA5">
        <v>1293</v>
      </c>
    </row>
    <row r="6" spans="1:79" ht="17.25" customHeight="1" x14ac:dyDescent="0.3">
      <c r="A6" s="2">
        <v>44540</v>
      </c>
      <c r="B6" t="s">
        <v>32</v>
      </c>
      <c r="C6" t="s">
        <v>33</v>
      </c>
      <c r="D6" t="s">
        <v>27</v>
      </c>
      <c r="F6">
        <v>227</v>
      </c>
      <c r="G6">
        <v>0</v>
      </c>
      <c r="H6">
        <v>0</v>
      </c>
      <c r="I6">
        <v>-5</v>
      </c>
      <c r="J6">
        <f t="shared" si="0"/>
        <v>222</v>
      </c>
      <c r="K6">
        <v>0</v>
      </c>
      <c r="L6">
        <f t="shared" si="1"/>
        <v>222</v>
      </c>
      <c r="M6">
        <v>6</v>
      </c>
      <c r="N6">
        <v>1</v>
      </c>
      <c r="O6">
        <f t="shared" si="2"/>
        <v>37</v>
      </c>
      <c r="Q6">
        <v>112</v>
      </c>
      <c r="R6">
        <v>0</v>
      </c>
      <c r="S6">
        <v>0</v>
      </c>
      <c r="T6">
        <v>0</v>
      </c>
      <c r="U6">
        <f t="shared" si="3"/>
        <v>112</v>
      </c>
      <c r="V6">
        <v>0</v>
      </c>
      <c r="W6">
        <f t="shared" si="4"/>
        <v>112</v>
      </c>
      <c r="X6">
        <v>2</v>
      </c>
      <c r="Y6">
        <v>2</v>
      </c>
      <c r="Z6">
        <f t="shared" si="5"/>
        <v>56</v>
      </c>
      <c r="AB6">
        <v>401</v>
      </c>
      <c r="AC6">
        <v>0</v>
      </c>
      <c r="AD6">
        <v>0</v>
      </c>
      <c r="AE6">
        <v>0</v>
      </c>
      <c r="AF6">
        <f t="shared" si="6"/>
        <v>401</v>
      </c>
      <c r="AG6">
        <v>0</v>
      </c>
      <c r="AH6">
        <f t="shared" si="7"/>
        <v>401</v>
      </c>
      <c r="AI6">
        <v>3</v>
      </c>
      <c r="AJ6">
        <f t="shared" si="8"/>
        <v>6</v>
      </c>
      <c r="AK6">
        <f t="shared" si="25"/>
        <v>133.66666666666666</v>
      </c>
      <c r="AM6">
        <v>452</v>
      </c>
      <c r="AN6">
        <v>25</v>
      </c>
      <c r="AO6">
        <v>0</v>
      </c>
      <c r="AP6">
        <f t="shared" si="9"/>
        <v>477</v>
      </c>
      <c r="AQ6">
        <v>0</v>
      </c>
      <c r="AR6">
        <f t="shared" si="10"/>
        <v>477</v>
      </c>
      <c r="AS6">
        <v>1</v>
      </c>
      <c r="AT6">
        <f t="shared" si="11"/>
        <v>6</v>
      </c>
      <c r="AU6">
        <f t="shared" si="12"/>
        <v>477</v>
      </c>
      <c r="AW6">
        <v>230</v>
      </c>
      <c r="AX6">
        <v>0</v>
      </c>
      <c r="AY6">
        <v>0</v>
      </c>
      <c r="AZ6">
        <f t="shared" si="13"/>
        <v>230</v>
      </c>
      <c r="BA6">
        <v>0</v>
      </c>
      <c r="BB6">
        <f t="shared" si="14"/>
        <v>230</v>
      </c>
      <c r="BC6">
        <v>1</v>
      </c>
      <c r="BD6">
        <f t="shared" si="15"/>
        <v>7</v>
      </c>
      <c r="BE6">
        <f t="shared" si="16"/>
        <v>230</v>
      </c>
      <c r="BG6">
        <v>88</v>
      </c>
      <c r="BH6">
        <v>0</v>
      </c>
      <c r="BI6">
        <v>0</v>
      </c>
      <c r="BJ6">
        <f t="shared" si="17"/>
        <v>88</v>
      </c>
      <c r="BK6">
        <v>0</v>
      </c>
      <c r="BL6">
        <f t="shared" si="18"/>
        <v>88</v>
      </c>
      <c r="BM6">
        <v>2</v>
      </c>
      <c r="BN6">
        <f t="shared" si="19"/>
        <v>5</v>
      </c>
      <c r="BO6">
        <f t="shared" si="20"/>
        <v>44</v>
      </c>
      <c r="BQ6">
        <v>380</v>
      </c>
      <c r="BR6">
        <v>0</v>
      </c>
      <c r="BS6">
        <v>0</v>
      </c>
      <c r="BT6">
        <f t="shared" si="21"/>
        <v>380</v>
      </c>
      <c r="BU6">
        <v>0</v>
      </c>
      <c r="BV6">
        <f t="shared" si="22"/>
        <v>380</v>
      </c>
      <c r="BW6">
        <v>2</v>
      </c>
      <c r="BX6">
        <f t="shared" si="23"/>
        <v>5</v>
      </c>
      <c r="BY6">
        <f t="shared" si="24"/>
        <v>190</v>
      </c>
      <c r="CA6">
        <v>2916</v>
      </c>
    </row>
    <row r="7" spans="1:79" ht="15.75" customHeight="1" x14ac:dyDescent="0.3">
      <c r="A7" s="2">
        <v>44540</v>
      </c>
      <c r="B7" t="s">
        <v>34</v>
      </c>
      <c r="C7" t="s">
        <v>35</v>
      </c>
      <c r="D7" t="s">
        <v>27</v>
      </c>
      <c r="F7">
        <v>137</v>
      </c>
      <c r="G7">
        <v>0</v>
      </c>
      <c r="H7">
        <v>0</v>
      </c>
      <c r="I7">
        <v>0</v>
      </c>
      <c r="J7">
        <f t="shared" si="0"/>
        <v>137</v>
      </c>
      <c r="K7">
        <v>0</v>
      </c>
      <c r="L7">
        <f t="shared" si="1"/>
        <v>137</v>
      </c>
      <c r="M7">
        <v>8</v>
      </c>
      <c r="N7">
        <v>1</v>
      </c>
      <c r="O7">
        <f t="shared" si="2"/>
        <v>17.125</v>
      </c>
      <c r="Q7">
        <v>83</v>
      </c>
      <c r="R7">
        <v>0</v>
      </c>
      <c r="S7">
        <v>0</v>
      </c>
      <c r="T7">
        <v>-5</v>
      </c>
      <c r="U7">
        <f t="shared" si="3"/>
        <v>78</v>
      </c>
      <c r="V7">
        <v>0</v>
      </c>
      <c r="W7">
        <f t="shared" si="4"/>
        <v>78</v>
      </c>
      <c r="X7">
        <v>2</v>
      </c>
      <c r="Y7">
        <v>2</v>
      </c>
      <c r="Z7">
        <f t="shared" si="5"/>
        <v>39</v>
      </c>
      <c r="AB7">
        <v>459</v>
      </c>
      <c r="AC7">
        <v>0</v>
      </c>
      <c r="AD7">
        <v>0</v>
      </c>
      <c r="AE7">
        <v>0</v>
      </c>
      <c r="AF7">
        <f t="shared" si="6"/>
        <v>459</v>
      </c>
      <c r="AG7">
        <v>0</v>
      </c>
      <c r="AH7">
        <f t="shared" si="7"/>
        <v>459</v>
      </c>
      <c r="AI7">
        <v>2</v>
      </c>
      <c r="AJ7">
        <f t="shared" si="8"/>
        <v>6</v>
      </c>
      <c r="AK7">
        <f t="shared" si="25"/>
        <v>229.5</v>
      </c>
      <c r="AM7">
        <v>455</v>
      </c>
      <c r="AN7">
        <v>0</v>
      </c>
      <c r="AO7">
        <v>-8</v>
      </c>
      <c r="AP7">
        <f t="shared" si="9"/>
        <v>447</v>
      </c>
      <c r="AQ7">
        <v>0</v>
      </c>
      <c r="AR7">
        <f t="shared" si="10"/>
        <v>447</v>
      </c>
      <c r="AS7">
        <v>4</v>
      </c>
      <c r="AT7">
        <f t="shared" si="11"/>
        <v>6</v>
      </c>
      <c r="AU7">
        <f t="shared" si="12"/>
        <v>111.75</v>
      </c>
      <c r="AW7">
        <v>581</v>
      </c>
      <c r="AX7">
        <v>0</v>
      </c>
      <c r="AY7">
        <v>0</v>
      </c>
      <c r="AZ7">
        <f t="shared" si="13"/>
        <v>581</v>
      </c>
      <c r="BA7">
        <v>0</v>
      </c>
      <c r="BB7">
        <f t="shared" si="14"/>
        <v>581</v>
      </c>
      <c r="BC7">
        <v>1</v>
      </c>
      <c r="BD7">
        <f t="shared" si="15"/>
        <v>7</v>
      </c>
      <c r="BE7">
        <f t="shared" si="16"/>
        <v>581</v>
      </c>
      <c r="BG7">
        <v>71</v>
      </c>
      <c r="BH7">
        <v>96</v>
      </c>
      <c r="BI7">
        <v>-12</v>
      </c>
      <c r="BJ7">
        <f t="shared" si="17"/>
        <v>155</v>
      </c>
      <c r="BK7">
        <v>0</v>
      </c>
      <c r="BL7">
        <f t="shared" si="18"/>
        <v>155</v>
      </c>
      <c r="BM7">
        <v>1</v>
      </c>
      <c r="BN7">
        <f t="shared" si="19"/>
        <v>5</v>
      </c>
      <c r="BO7">
        <f t="shared" si="20"/>
        <v>155</v>
      </c>
      <c r="BQ7">
        <v>369</v>
      </c>
      <c r="BR7">
        <v>0</v>
      </c>
      <c r="BS7">
        <v>0</v>
      </c>
      <c r="BT7">
        <f t="shared" si="21"/>
        <v>369</v>
      </c>
      <c r="BU7">
        <v>0</v>
      </c>
      <c r="BV7">
        <f t="shared" si="22"/>
        <v>369</v>
      </c>
      <c r="BW7">
        <v>3</v>
      </c>
      <c r="BX7">
        <f t="shared" si="23"/>
        <v>5</v>
      </c>
      <c r="BY7">
        <f t="shared" si="24"/>
        <v>123</v>
      </c>
      <c r="CA7">
        <v>1407</v>
      </c>
    </row>
    <row r="8" spans="1:79" ht="17.25" customHeight="1" x14ac:dyDescent="0.3">
      <c r="A8" s="2">
        <v>44540</v>
      </c>
      <c r="B8" t="s">
        <v>36</v>
      </c>
      <c r="C8" t="s">
        <v>37</v>
      </c>
      <c r="D8" t="s">
        <v>27</v>
      </c>
      <c r="F8">
        <v>215</v>
      </c>
      <c r="G8">
        <v>160</v>
      </c>
      <c r="H8">
        <v>0</v>
      </c>
      <c r="I8">
        <v>0</v>
      </c>
      <c r="J8">
        <f t="shared" si="0"/>
        <v>375</v>
      </c>
      <c r="K8">
        <v>0</v>
      </c>
      <c r="L8">
        <f t="shared" si="1"/>
        <v>375</v>
      </c>
      <c r="M8">
        <v>10</v>
      </c>
      <c r="N8">
        <v>1</v>
      </c>
      <c r="O8">
        <f t="shared" si="2"/>
        <v>37.5</v>
      </c>
      <c r="Q8">
        <v>370</v>
      </c>
      <c r="R8">
        <v>0</v>
      </c>
      <c r="S8">
        <v>0</v>
      </c>
      <c r="T8">
        <v>-2</v>
      </c>
      <c r="U8">
        <f t="shared" si="3"/>
        <v>368</v>
      </c>
      <c r="V8">
        <v>0</v>
      </c>
      <c r="W8">
        <f t="shared" si="4"/>
        <v>368</v>
      </c>
      <c r="X8">
        <v>2</v>
      </c>
      <c r="Y8">
        <v>2</v>
      </c>
      <c r="Z8">
        <f t="shared" si="5"/>
        <v>184</v>
      </c>
      <c r="AB8">
        <v>1892</v>
      </c>
      <c r="AC8">
        <v>0</v>
      </c>
      <c r="AD8">
        <v>0</v>
      </c>
      <c r="AE8">
        <v>0</v>
      </c>
      <c r="AF8">
        <f t="shared" si="6"/>
        <v>1892</v>
      </c>
      <c r="AG8">
        <v>0</v>
      </c>
      <c r="AH8">
        <f t="shared" si="7"/>
        <v>1892</v>
      </c>
      <c r="AI8">
        <v>27</v>
      </c>
      <c r="AJ8">
        <f t="shared" si="8"/>
        <v>6</v>
      </c>
      <c r="AK8">
        <f t="shared" si="25"/>
        <v>70.074074074074076</v>
      </c>
      <c r="AM8">
        <v>686</v>
      </c>
      <c r="AN8">
        <v>480</v>
      </c>
      <c r="AO8">
        <v>-10</v>
      </c>
      <c r="AP8">
        <f t="shared" si="9"/>
        <v>1156</v>
      </c>
      <c r="AQ8">
        <v>0</v>
      </c>
      <c r="AR8">
        <f t="shared" si="10"/>
        <v>1156</v>
      </c>
      <c r="AS8">
        <v>4</v>
      </c>
      <c r="AT8">
        <f t="shared" si="11"/>
        <v>6</v>
      </c>
      <c r="AU8">
        <f t="shared" si="12"/>
        <v>289</v>
      </c>
      <c r="AW8">
        <v>274</v>
      </c>
      <c r="AX8">
        <v>0</v>
      </c>
      <c r="AY8">
        <v>0</v>
      </c>
      <c r="AZ8">
        <f t="shared" si="13"/>
        <v>274</v>
      </c>
      <c r="BA8">
        <v>0</v>
      </c>
      <c r="BB8">
        <f t="shared" si="14"/>
        <v>274</v>
      </c>
      <c r="BC8">
        <v>4</v>
      </c>
      <c r="BD8">
        <f t="shared" si="15"/>
        <v>7</v>
      </c>
      <c r="BE8">
        <f t="shared" si="16"/>
        <v>68.5</v>
      </c>
      <c r="BG8">
        <v>126</v>
      </c>
      <c r="BH8">
        <v>330</v>
      </c>
      <c r="BI8">
        <v>0</v>
      </c>
      <c r="BJ8">
        <f t="shared" si="17"/>
        <v>456</v>
      </c>
      <c r="BK8">
        <v>0</v>
      </c>
      <c r="BL8">
        <f t="shared" si="18"/>
        <v>456</v>
      </c>
      <c r="BM8">
        <v>1</v>
      </c>
      <c r="BN8">
        <f t="shared" si="19"/>
        <v>5</v>
      </c>
      <c r="BO8">
        <f t="shared" si="20"/>
        <v>456</v>
      </c>
      <c r="BQ8">
        <v>1423</v>
      </c>
      <c r="BR8">
        <v>480</v>
      </c>
      <c r="BS8">
        <v>-5</v>
      </c>
      <c r="BT8">
        <f t="shared" si="21"/>
        <v>1898</v>
      </c>
      <c r="BU8">
        <v>640</v>
      </c>
      <c r="BV8">
        <f t="shared" si="22"/>
        <v>2538</v>
      </c>
      <c r="BW8">
        <v>45</v>
      </c>
      <c r="BX8">
        <f t="shared" si="23"/>
        <v>5</v>
      </c>
      <c r="BY8">
        <f t="shared" si="24"/>
        <v>56.4</v>
      </c>
      <c r="CA8">
        <v>7642</v>
      </c>
    </row>
    <row r="9" spans="1:79" ht="17.25" customHeight="1" x14ac:dyDescent="0.3">
      <c r="A9" s="2">
        <v>44540</v>
      </c>
      <c r="B9" t="s">
        <v>38</v>
      </c>
      <c r="C9" t="s">
        <v>39</v>
      </c>
      <c r="D9" t="s">
        <v>27</v>
      </c>
      <c r="F9">
        <v>341</v>
      </c>
      <c r="G9">
        <v>139</v>
      </c>
      <c r="H9">
        <v>0</v>
      </c>
      <c r="I9">
        <v>0</v>
      </c>
      <c r="J9">
        <f t="shared" si="0"/>
        <v>480</v>
      </c>
      <c r="K9">
        <v>0</v>
      </c>
      <c r="L9">
        <f t="shared" si="1"/>
        <v>480</v>
      </c>
      <c r="M9">
        <v>9</v>
      </c>
      <c r="N9">
        <v>1</v>
      </c>
      <c r="O9">
        <f t="shared" si="2"/>
        <v>53.333333333333336</v>
      </c>
      <c r="Q9">
        <v>220</v>
      </c>
      <c r="R9">
        <v>0</v>
      </c>
      <c r="S9">
        <v>0</v>
      </c>
      <c r="T9">
        <v>0</v>
      </c>
      <c r="U9">
        <f t="shared" si="3"/>
        <v>220</v>
      </c>
      <c r="V9">
        <v>0</v>
      </c>
      <c r="W9">
        <f t="shared" si="4"/>
        <v>220</v>
      </c>
      <c r="X9">
        <v>0</v>
      </c>
      <c r="Y9">
        <v>2</v>
      </c>
      <c r="Z9">
        <f t="shared" si="5"/>
        <v>0</v>
      </c>
      <c r="AB9">
        <v>416</v>
      </c>
      <c r="AC9">
        <v>0</v>
      </c>
      <c r="AD9">
        <v>0</v>
      </c>
      <c r="AE9">
        <v>0</v>
      </c>
      <c r="AF9">
        <f t="shared" si="6"/>
        <v>416</v>
      </c>
      <c r="AG9">
        <v>0</v>
      </c>
      <c r="AH9">
        <f t="shared" si="7"/>
        <v>416</v>
      </c>
      <c r="AI9">
        <v>1</v>
      </c>
      <c r="AJ9">
        <f t="shared" si="8"/>
        <v>6</v>
      </c>
      <c r="AK9">
        <f t="shared" si="25"/>
        <v>416</v>
      </c>
      <c r="AM9">
        <v>299</v>
      </c>
      <c r="AN9">
        <v>0</v>
      </c>
      <c r="AO9">
        <v>0</v>
      </c>
      <c r="AP9">
        <f t="shared" si="9"/>
        <v>299</v>
      </c>
      <c r="AQ9">
        <v>0</v>
      </c>
      <c r="AR9">
        <f t="shared" si="10"/>
        <v>299</v>
      </c>
      <c r="AS9">
        <v>1</v>
      </c>
      <c r="AT9">
        <f t="shared" si="11"/>
        <v>6</v>
      </c>
      <c r="AU9">
        <f t="shared" si="12"/>
        <v>299</v>
      </c>
      <c r="AW9">
        <v>266</v>
      </c>
      <c r="AX9">
        <v>0</v>
      </c>
      <c r="AY9">
        <v>0</v>
      </c>
      <c r="AZ9">
        <f t="shared" si="13"/>
        <v>266</v>
      </c>
      <c r="BA9">
        <v>0</v>
      </c>
      <c r="BB9">
        <f t="shared" si="14"/>
        <v>266</v>
      </c>
      <c r="BC9">
        <v>2</v>
      </c>
      <c r="BD9">
        <f t="shared" si="15"/>
        <v>7</v>
      </c>
      <c r="BE9">
        <f t="shared" si="16"/>
        <v>133</v>
      </c>
      <c r="BG9">
        <v>346</v>
      </c>
      <c r="BH9">
        <v>290</v>
      </c>
      <c r="BI9">
        <v>0</v>
      </c>
      <c r="BJ9">
        <f t="shared" si="17"/>
        <v>636</v>
      </c>
      <c r="BK9">
        <v>0</v>
      </c>
      <c r="BL9">
        <f t="shared" si="18"/>
        <v>636</v>
      </c>
      <c r="BM9">
        <v>1</v>
      </c>
      <c r="BN9">
        <f t="shared" si="19"/>
        <v>5</v>
      </c>
      <c r="BO9">
        <f t="shared" si="20"/>
        <v>636</v>
      </c>
      <c r="BQ9">
        <v>149</v>
      </c>
      <c r="BR9">
        <v>275</v>
      </c>
      <c r="BS9">
        <v>0</v>
      </c>
      <c r="BT9">
        <f t="shared" si="21"/>
        <v>424</v>
      </c>
      <c r="BU9">
        <v>0</v>
      </c>
      <c r="BV9">
        <f t="shared" si="22"/>
        <v>424</v>
      </c>
      <c r="BW9">
        <v>1</v>
      </c>
      <c r="BX9">
        <f t="shared" si="23"/>
        <v>5</v>
      </c>
      <c r="BY9">
        <f t="shared" si="24"/>
        <v>424</v>
      </c>
      <c r="CA9">
        <v>9070</v>
      </c>
    </row>
    <row r="10" spans="1:79" ht="17.25" customHeight="1" x14ac:dyDescent="0.3">
      <c r="A10" s="2">
        <v>44540</v>
      </c>
      <c r="B10" t="s">
        <v>40</v>
      </c>
      <c r="C10" t="s">
        <v>41</v>
      </c>
      <c r="D10" t="s">
        <v>27</v>
      </c>
      <c r="F10">
        <v>374</v>
      </c>
      <c r="G10">
        <v>97</v>
      </c>
      <c r="H10">
        <v>0</v>
      </c>
      <c r="I10">
        <v>0</v>
      </c>
      <c r="J10">
        <f t="shared" si="0"/>
        <v>471</v>
      </c>
      <c r="K10">
        <v>0</v>
      </c>
      <c r="L10">
        <f t="shared" si="1"/>
        <v>471</v>
      </c>
      <c r="M10">
        <v>33</v>
      </c>
      <c r="N10">
        <v>1</v>
      </c>
      <c r="O10">
        <v>360</v>
      </c>
      <c r="Q10">
        <v>31</v>
      </c>
      <c r="R10">
        <v>430</v>
      </c>
      <c r="S10">
        <v>0</v>
      </c>
      <c r="T10">
        <v>-8</v>
      </c>
      <c r="U10">
        <f t="shared" si="3"/>
        <v>453</v>
      </c>
      <c r="V10">
        <v>0</v>
      </c>
      <c r="W10">
        <f t="shared" si="4"/>
        <v>453</v>
      </c>
      <c r="X10">
        <v>5</v>
      </c>
      <c r="Y10">
        <v>2</v>
      </c>
      <c r="Z10">
        <f t="shared" si="5"/>
        <v>90.6</v>
      </c>
      <c r="AB10">
        <v>1110</v>
      </c>
      <c r="AC10">
        <v>0</v>
      </c>
      <c r="AD10">
        <v>0</v>
      </c>
      <c r="AE10">
        <v>0</v>
      </c>
      <c r="AF10">
        <f t="shared" si="6"/>
        <v>1110</v>
      </c>
      <c r="AG10">
        <v>0</v>
      </c>
      <c r="AH10">
        <f t="shared" si="7"/>
        <v>1110</v>
      </c>
      <c r="AI10">
        <v>5</v>
      </c>
      <c r="AJ10">
        <f t="shared" si="8"/>
        <v>6</v>
      </c>
      <c r="AK10">
        <f t="shared" si="25"/>
        <v>222</v>
      </c>
      <c r="AM10">
        <v>648</v>
      </c>
      <c r="AN10">
        <v>1814</v>
      </c>
      <c r="AO10">
        <v>0</v>
      </c>
      <c r="AP10">
        <f t="shared" si="9"/>
        <v>2462</v>
      </c>
      <c r="AQ10">
        <v>0</v>
      </c>
      <c r="AR10">
        <f t="shared" si="10"/>
        <v>2462</v>
      </c>
      <c r="AS10">
        <v>11</v>
      </c>
      <c r="AT10">
        <f t="shared" si="11"/>
        <v>6</v>
      </c>
      <c r="AU10">
        <f t="shared" si="12"/>
        <v>223.81818181818181</v>
      </c>
      <c r="AW10">
        <v>130</v>
      </c>
      <c r="AX10">
        <v>450</v>
      </c>
      <c r="AY10">
        <v>0</v>
      </c>
      <c r="AZ10">
        <f t="shared" si="13"/>
        <v>580</v>
      </c>
      <c r="BA10">
        <v>0</v>
      </c>
      <c r="BB10">
        <f t="shared" si="14"/>
        <v>580</v>
      </c>
      <c r="BC10">
        <v>4</v>
      </c>
      <c r="BD10">
        <f t="shared" si="15"/>
        <v>7</v>
      </c>
      <c r="BE10">
        <f t="shared" si="16"/>
        <v>145</v>
      </c>
      <c r="BG10">
        <v>237</v>
      </c>
      <c r="BH10">
        <v>3936</v>
      </c>
      <c r="BI10">
        <v>0</v>
      </c>
      <c r="BJ10">
        <f t="shared" si="17"/>
        <v>4173</v>
      </c>
      <c r="BK10">
        <v>0</v>
      </c>
      <c r="BL10">
        <f t="shared" si="18"/>
        <v>4173</v>
      </c>
      <c r="BM10">
        <v>8</v>
      </c>
      <c r="BN10">
        <f t="shared" si="19"/>
        <v>5</v>
      </c>
      <c r="BO10">
        <f t="shared" si="20"/>
        <v>521.625</v>
      </c>
      <c r="BQ10">
        <v>627</v>
      </c>
      <c r="BR10">
        <v>306</v>
      </c>
      <c r="BS10">
        <v>0</v>
      </c>
      <c r="BT10">
        <f t="shared" si="21"/>
        <v>933</v>
      </c>
      <c r="BU10">
        <v>384</v>
      </c>
      <c r="BV10">
        <f t="shared" si="22"/>
        <v>1317</v>
      </c>
      <c r="BW10">
        <v>2</v>
      </c>
      <c r="BX10">
        <f t="shared" si="23"/>
        <v>5</v>
      </c>
      <c r="BY10">
        <f t="shared" si="24"/>
        <v>658.5</v>
      </c>
      <c r="CA10">
        <v>2891</v>
      </c>
    </row>
    <row r="11" spans="1:79" ht="17.25" customHeight="1" x14ac:dyDescent="0.3">
      <c r="A11" s="2">
        <v>44540</v>
      </c>
      <c r="B11" t="s">
        <v>42</v>
      </c>
      <c r="C11" t="s">
        <v>43</v>
      </c>
      <c r="D11" t="s">
        <v>27</v>
      </c>
      <c r="F11">
        <v>504</v>
      </c>
      <c r="G11">
        <v>392</v>
      </c>
      <c r="H11">
        <v>0</v>
      </c>
      <c r="I11">
        <v>0</v>
      </c>
      <c r="J11">
        <f t="shared" si="0"/>
        <v>896</v>
      </c>
      <c r="K11">
        <v>0</v>
      </c>
      <c r="L11">
        <f t="shared" si="1"/>
        <v>896</v>
      </c>
      <c r="M11">
        <v>51</v>
      </c>
      <c r="N11">
        <v>1</v>
      </c>
      <c r="O11">
        <f t="shared" si="2"/>
        <v>17.568627450980394</v>
      </c>
      <c r="Q11">
        <v>151</v>
      </c>
      <c r="R11">
        <v>524</v>
      </c>
      <c r="S11">
        <v>0</v>
      </c>
      <c r="T11">
        <v>-15</v>
      </c>
      <c r="U11">
        <f t="shared" si="3"/>
        <v>660</v>
      </c>
      <c r="V11">
        <v>0</v>
      </c>
      <c r="W11">
        <f t="shared" si="4"/>
        <v>660</v>
      </c>
      <c r="X11">
        <v>8</v>
      </c>
      <c r="Y11">
        <v>2</v>
      </c>
      <c r="Z11">
        <f t="shared" si="5"/>
        <v>82.5</v>
      </c>
      <c r="AB11">
        <v>4020</v>
      </c>
      <c r="AC11">
        <v>3060</v>
      </c>
      <c r="AD11">
        <v>0</v>
      </c>
      <c r="AE11">
        <v>0</v>
      </c>
      <c r="AF11">
        <f t="shared" si="6"/>
        <v>7080</v>
      </c>
      <c r="AG11">
        <v>0</v>
      </c>
      <c r="AH11">
        <f t="shared" si="7"/>
        <v>7080</v>
      </c>
      <c r="AI11">
        <v>5</v>
      </c>
      <c r="AJ11">
        <f t="shared" si="8"/>
        <v>6</v>
      </c>
      <c r="AK11">
        <f t="shared" si="25"/>
        <v>1416</v>
      </c>
      <c r="AM11">
        <v>1286</v>
      </c>
      <c r="AN11">
        <v>1163</v>
      </c>
      <c r="AO11">
        <v>0</v>
      </c>
      <c r="AP11">
        <f t="shared" si="9"/>
        <v>2449</v>
      </c>
      <c r="AQ11">
        <v>0</v>
      </c>
      <c r="AR11">
        <f t="shared" si="10"/>
        <v>2449</v>
      </c>
      <c r="AS11">
        <v>7</v>
      </c>
      <c r="AT11">
        <f t="shared" si="11"/>
        <v>6</v>
      </c>
      <c r="AU11">
        <f t="shared" si="12"/>
        <v>349.85714285714283</v>
      </c>
      <c r="AW11">
        <v>192</v>
      </c>
      <c r="AX11">
        <v>200</v>
      </c>
      <c r="AY11">
        <v>-12</v>
      </c>
      <c r="AZ11">
        <f t="shared" si="13"/>
        <v>380</v>
      </c>
      <c r="BA11">
        <v>0</v>
      </c>
      <c r="BB11">
        <f t="shared" si="14"/>
        <v>380</v>
      </c>
      <c r="BC11">
        <v>4</v>
      </c>
      <c r="BD11">
        <f t="shared" si="15"/>
        <v>7</v>
      </c>
      <c r="BE11">
        <f t="shared" si="16"/>
        <v>95</v>
      </c>
      <c r="BG11">
        <v>183</v>
      </c>
      <c r="BH11">
        <v>2144</v>
      </c>
      <c r="BI11">
        <v>0</v>
      </c>
      <c r="BJ11">
        <f t="shared" si="17"/>
        <v>2327</v>
      </c>
      <c r="BK11">
        <v>0</v>
      </c>
      <c r="BL11">
        <f t="shared" si="18"/>
        <v>2327</v>
      </c>
      <c r="BM11">
        <v>2</v>
      </c>
      <c r="BN11">
        <f t="shared" si="19"/>
        <v>5</v>
      </c>
      <c r="BO11">
        <f t="shared" si="20"/>
        <v>1163.5</v>
      </c>
      <c r="BQ11">
        <v>852</v>
      </c>
      <c r="BR11">
        <v>421</v>
      </c>
      <c r="BS11">
        <v>0</v>
      </c>
      <c r="BT11">
        <f t="shared" si="21"/>
        <v>1273</v>
      </c>
      <c r="BU11">
        <v>0</v>
      </c>
      <c r="BV11">
        <f t="shared" si="22"/>
        <v>1273</v>
      </c>
      <c r="BW11">
        <v>11</v>
      </c>
      <c r="BX11">
        <f t="shared" si="23"/>
        <v>5</v>
      </c>
      <c r="BY11">
        <f t="shared" si="24"/>
        <v>115.72727272727273</v>
      </c>
      <c r="CA11">
        <v>9604</v>
      </c>
    </row>
    <row r="12" spans="1:79" ht="17.25" customHeight="1" x14ac:dyDescent="0.3">
      <c r="A12" s="2">
        <v>44540</v>
      </c>
      <c r="B12" t="s">
        <v>44</v>
      </c>
      <c r="C12" t="s">
        <v>45</v>
      </c>
      <c r="D12" t="s">
        <v>27</v>
      </c>
      <c r="F12">
        <v>341</v>
      </c>
      <c r="G12">
        <v>0</v>
      </c>
      <c r="H12">
        <v>0</v>
      </c>
      <c r="I12">
        <v>-13</v>
      </c>
      <c r="J12">
        <f t="shared" si="0"/>
        <v>328</v>
      </c>
      <c r="K12">
        <v>0</v>
      </c>
      <c r="L12">
        <f t="shared" si="1"/>
        <v>328</v>
      </c>
      <c r="M12">
        <v>15</v>
      </c>
      <c r="N12">
        <v>1</v>
      </c>
      <c r="O12">
        <f t="shared" si="2"/>
        <v>21.866666666666667</v>
      </c>
      <c r="Q12">
        <v>341</v>
      </c>
      <c r="R12">
        <v>0</v>
      </c>
      <c r="S12">
        <v>0</v>
      </c>
      <c r="T12">
        <v>0</v>
      </c>
      <c r="U12">
        <f t="shared" si="3"/>
        <v>341</v>
      </c>
      <c r="V12">
        <v>0</v>
      </c>
      <c r="W12">
        <f t="shared" si="4"/>
        <v>341</v>
      </c>
      <c r="X12">
        <v>6</v>
      </c>
      <c r="Y12">
        <v>2</v>
      </c>
      <c r="Z12">
        <f t="shared" si="5"/>
        <v>56.833333333333336</v>
      </c>
      <c r="AB12">
        <v>2036</v>
      </c>
      <c r="AC12">
        <v>0</v>
      </c>
      <c r="AD12">
        <v>0</v>
      </c>
      <c r="AE12">
        <v>0</v>
      </c>
      <c r="AF12">
        <f t="shared" si="6"/>
        <v>2036</v>
      </c>
      <c r="AG12">
        <v>0</v>
      </c>
      <c r="AH12">
        <f t="shared" si="7"/>
        <v>2036</v>
      </c>
      <c r="AI12">
        <v>5</v>
      </c>
      <c r="AJ12">
        <f t="shared" si="8"/>
        <v>6</v>
      </c>
      <c r="AK12">
        <f t="shared" si="25"/>
        <v>407.2</v>
      </c>
      <c r="AM12">
        <v>2657</v>
      </c>
      <c r="AN12">
        <v>202</v>
      </c>
      <c r="AO12">
        <v>0</v>
      </c>
      <c r="AP12">
        <f t="shared" si="9"/>
        <v>2859</v>
      </c>
      <c r="AQ12">
        <v>0</v>
      </c>
      <c r="AR12">
        <f t="shared" si="10"/>
        <v>2859</v>
      </c>
      <c r="AS12">
        <v>5</v>
      </c>
      <c r="AT12">
        <f t="shared" si="11"/>
        <v>6</v>
      </c>
      <c r="AU12">
        <f t="shared" si="12"/>
        <v>571.79999999999995</v>
      </c>
      <c r="AW12">
        <v>280</v>
      </c>
      <c r="AX12">
        <v>0</v>
      </c>
      <c r="AY12">
        <v>0</v>
      </c>
      <c r="AZ12">
        <f t="shared" si="13"/>
        <v>280</v>
      </c>
      <c r="BA12">
        <v>0</v>
      </c>
      <c r="BB12">
        <f t="shared" si="14"/>
        <v>280</v>
      </c>
      <c r="BC12">
        <v>3</v>
      </c>
      <c r="BD12">
        <f t="shared" si="15"/>
        <v>7</v>
      </c>
      <c r="BE12">
        <f t="shared" si="16"/>
        <v>93.333333333333329</v>
      </c>
      <c r="BG12">
        <v>149</v>
      </c>
      <c r="BH12">
        <v>973</v>
      </c>
      <c r="BI12">
        <v>0</v>
      </c>
      <c r="BJ12">
        <f t="shared" si="17"/>
        <v>1122</v>
      </c>
      <c r="BK12">
        <v>0</v>
      </c>
      <c r="BL12">
        <f t="shared" si="18"/>
        <v>1122</v>
      </c>
      <c r="BM12">
        <v>4</v>
      </c>
      <c r="BN12">
        <f t="shared" si="19"/>
        <v>5</v>
      </c>
      <c r="BO12">
        <f t="shared" si="20"/>
        <v>280.5</v>
      </c>
      <c r="BQ12">
        <v>705</v>
      </c>
      <c r="BR12">
        <v>0</v>
      </c>
      <c r="BS12">
        <v>0</v>
      </c>
      <c r="BT12">
        <f t="shared" si="21"/>
        <v>705</v>
      </c>
      <c r="BU12">
        <v>0</v>
      </c>
      <c r="BV12">
        <f t="shared" si="22"/>
        <v>705</v>
      </c>
      <c r="BW12">
        <v>7</v>
      </c>
      <c r="BX12">
        <f t="shared" si="23"/>
        <v>5</v>
      </c>
      <c r="BY12">
        <f t="shared" si="24"/>
        <v>100.71428571428571</v>
      </c>
      <c r="CA12">
        <v>8067</v>
      </c>
    </row>
    <row r="13" spans="1:79" ht="17.25" customHeight="1" x14ac:dyDescent="0.3">
      <c r="A13" s="2">
        <v>44540</v>
      </c>
      <c r="B13" t="s">
        <v>46</v>
      </c>
      <c r="C13" t="s">
        <v>47</v>
      </c>
      <c r="D13" t="s">
        <v>27</v>
      </c>
      <c r="F13">
        <v>135</v>
      </c>
      <c r="G13">
        <v>0</v>
      </c>
      <c r="H13">
        <v>0</v>
      </c>
      <c r="I13">
        <v>-20</v>
      </c>
      <c r="J13">
        <f t="shared" si="0"/>
        <v>115</v>
      </c>
      <c r="K13">
        <v>0</v>
      </c>
      <c r="L13">
        <f t="shared" si="1"/>
        <v>115</v>
      </c>
      <c r="M13">
        <v>3</v>
      </c>
      <c r="N13">
        <v>1</v>
      </c>
      <c r="O13">
        <f t="shared" si="2"/>
        <v>38.333333333333336</v>
      </c>
      <c r="Q13">
        <v>240</v>
      </c>
      <c r="R13">
        <v>0</v>
      </c>
      <c r="S13">
        <v>0</v>
      </c>
      <c r="T13">
        <v>0</v>
      </c>
      <c r="U13">
        <f t="shared" si="3"/>
        <v>240</v>
      </c>
      <c r="V13">
        <v>0</v>
      </c>
      <c r="W13">
        <f t="shared" si="4"/>
        <v>240</v>
      </c>
      <c r="X13">
        <v>0</v>
      </c>
      <c r="Y13">
        <v>2</v>
      </c>
      <c r="Z13">
        <f t="shared" si="5"/>
        <v>0</v>
      </c>
      <c r="AB13">
        <v>4505</v>
      </c>
      <c r="AC13">
        <v>0</v>
      </c>
      <c r="AD13">
        <v>0</v>
      </c>
      <c r="AE13">
        <v>-5</v>
      </c>
      <c r="AF13">
        <f t="shared" si="6"/>
        <v>4500</v>
      </c>
      <c r="AG13">
        <v>0</v>
      </c>
      <c r="AH13">
        <f t="shared" si="7"/>
        <v>4500</v>
      </c>
      <c r="AI13">
        <v>51</v>
      </c>
      <c r="AJ13">
        <f t="shared" si="8"/>
        <v>6</v>
      </c>
      <c r="AK13">
        <f t="shared" si="25"/>
        <v>88.235294117647058</v>
      </c>
      <c r="AM13">
        <v>333</v>
      </c>
      <c r="AN13">
        <v>340</v>
      </c>
      <c r="AO13">
        <v>-105</v>
      </c>
      <c r="AP13">
        <f t="shared" si="9"/>
        <v>568</v>
      </c>
      <c r="AQ13">
        <v>0</v>
      </c>
      <c r="AR13">
        <f t="shared" si="10"/>
        <v>568</v>
      </c>
      <c r="AS13">
        <v>15</v>
      </c>
      <c r="AT13">
        <f t="shared" si="11"/>
        <v>6</v>
      </c>
      <c r="AU13">
        <f t="shared" si="12"/>
        <v>37.866666666666667</v>
      </c>
      <c r="AW13">
        <v>237</v>
      </c>
      <c r="AX13">
        <v>490</v>
      </c>
      <c r="AY13">
        <v>0</v>
      </c>
      <c r="AZ13">
        <f t="shared" si="13"/>
        <v>727</v>
      </c>
      <c r="BA13">
        <v>0</v>
      </c>
      <c r="BB13">
        <f t="shared" si="14"/>
        <v>727</v>
      </c>
      <c r="BC13">
        <v>7</v>
      </c>
      <c r="BD13">
        <f t="shared" si="15"/>
        <v>7</v>
      </c>
      <c r="BE13">
        <f t="shared" si="16"/>
        <v>103.85714285714286</v>
      </c>
      <c r="BG13">
        <v>236</v>
      </c>
      <c r="BH13">
        <v>3840</v>
      </c>
      <c r="BI13">
        <v>0</v>
      </c>
      <c r="BJ13">
        <f t="shared" si="17"/>
        <v>4076</v>
      </c>
      <c r="BK13">
        <v>0</v>
      </c>
      <c r="BL13">
        <f t="shared" si="18"/>
        <v>4076</v>
      </c>
      <c r="BM13">
        <v>36</v>
      </c>
      <c r="BN13">
        <f t="shared" si="19"/>
        <v>5</v>
      </c>
      <c r="BO13">
        <f t="shared" si="20"/>
        <v>113.22222222222223</v>
      </c>
      <c r="BQ13">
        <v>3276</v>
      </c>
      <c r="BR13">
        <v>405</v>
      </c>
      <c r="BS13">
        <v>0</v>
      </c>
      <c r="BT13">
        <f t="shared" si="21"/>
        <v>3681</v>
      </c>
      <c r="BU13">
        <v>0</v>
      </c>
      <c r="BV13">
        <f t="shared" si="22"/>
        <v>3681</v>
      </c>
      <c r="BW13">
        <v>13</v>
      </c>
      <c r="BX13">
        <f t="shared" si="23"/>
        <v>5</v>
      </c>
      <c r="BY13">
        <f t="shared" si="24"/>
        <v>283.15384615384613</v>
      </c>
      <c r="CA13">
        <v>12505</v>
      </c>
    </row>
    <row r="14" spans="1:79" ht="18" customHeight="1" x14ac:dyDescent="0.3">
      <c r="A14" s="2">
        <v>44540</v>
      </c>
      <c r="B14" t="s">
        <v>48</v>
      </c>
      <c r="C14" t="s">
        <v>49</v>
      </c>
      <c r="D14" t="s">
        <v>27</v>
      </c>
      <c r="F14">
        <v>92</v>
      </c>
      <c r="G14">
        <v>0</v>
      </c>
      <c r="H14">
        <v>0</v>
      </c>
      <c r="I14">
        <v>-5</v>
      </c>
      <c r="J14">
        <f t="shared" si="0"/>
        <v>87</v>
      </c>
      <c r="K14">
        <v>0</v>
      </c>
      <c r="L14">
        <f t="shared" si="1"/>
        <v>87</v>
      </c>
      <c r="M14">
        <v>5</v>
      </c>
      <c r="N14">
        <v>1</v>
      </c>
      <c r="O14">
        <f t="shared" si="2"/>
        <v>17.399999999999999</v>
      </c>
      <c r="Q14">
        <v>146</v>
      </c>
      <c r="R14">
        <v>0</v>
      </c>
      <c r="S14">
        <v>0</v>
      </c>
      <c r="T14">
        <v>0</v>
      </c>
      <c r="U14">
        <f t="shared" si="3"/>
        <v>146</v>
      </c>
      <c r="V14">
        <v>0</v>
      </c>
      <c r="W14">
        <f t="shared" si="4"/>
        <v>146</v>
      </c>
      <c r="X14">
        <v>1</v>
      </c>
      <c r="Y14">
        <v>2</v>
      </c>
      <c r="Z14">
        <f t="shared" si="5"/>
        <v>146</v>
      </c>
      <c r="AB14">
        <v>566</v>
      </c>
      <c r="AC14">
        <v>0</v>
      </c>
      <c r="AD14">
        <v>0</v>
      </c>
      <c r="AE14">
        <v>0</v>
      </c>
      <c r="AF14">
        <f t="shared" si="6"/>
        <v>566</v>
      </c>
      <c r="AG14">
        <v>0</v>
      </c>
      <c r="AH14">
        <f t="shared" si="7"/>
        <v>566</v>
      </c>
      <c r="AI14">
        <v>7</v>
      </c>
      <c r="AJ14">
        <f t="shared" si="8"/>
        <v>6</v>
      </c>
      <c r="AK14">
        <f>IFERROR(AH14/AI14,0)</f>
        <v>80.857142857142861</v>
      </c>
      <c r="AM14">
        <v>788</v>
      </c>
      <c r="AN14">
        <v>230</v>
      </c>
      <c r="AO14">
        <v>0</v>
      </c>
      <c r="AP14">
        <f t="shared" si="9"/>
        <v>1018</v>
      </c>
      <c r="AQ14">
        <v>0</v>
      </c>
      <c r="AR14">
        <f t="shared" si="10"/>
        <v>1018</v>
      </c>
      <c r="AS14">
        <v>4</v>
      </c>
      <c r="AT14">
        <f t="shared" si="11"/>
        <v>6</v>
      </c>
      <c r="AU14">
        <f t="shared" si="12"/>
        <v>254.5</v>
      </c>
      <c r="AW14">
        <v>270</v>
      </c>
      <c r="AX14">
        <v>158</v>
      </c>
      <c r="AY14">
        <v>0</v>
      </c>
      <c r="AZ14">
        <f t="shared" si="13"/>
        <v>428</v>
      </c>
      <c r="BA14">
        <v>0</v>
      </c>
      <c r="BB14">
        <f t="shared" si="14"/>
        <v>428</v>
      </c>
      <c r="BC14">
        <v>1</v>
      </c>
      <c r="BD14">
        <f t="shared" si="15"/>
        <v>7</v>
      </c>
      <c r="BE14">
        <f t="shared" si="16"/>
        <v>428</v>
      </c>
      <c r="BG14">
        <v>47</v>
      </c>
      <c r="BH14">
        <v>310</v>
      </c>
      <c r="BI14">
        <v>0</v>
      </c>
      <c r="BJ14">
        <f t="shared" si="17"/>
        <v>357</v>
      </c>
      <c r="BK14">
        <v>0</v>
      </c>
      <c r="BL14">
        <f t="shared" si="18"/>
        <v>357</v>
      </c>
      <c r="BM14">
        <v>1</v>
      </c>
      <c r="BN14">
        <f t="shared" si="19"/>
        <v>5</v>
      </c>
      <c r="BO14">
        <f t="shared" si="20"/>
        <v>357</v>
      </c>
      <c r="BQ14">
        <v>499</v>
      </c>
      <c r="BR14">
        <v>1319</v>
      </c>
      <c r="BS14">
        <v>0</v>
      </c>
      <c r="BT14">
        <f t="shared" si="21"/>
        <v>1818</v>
      </c>
      <c r="BU14">
        <v>0</v>
      </c>
      <c r="BV14">
        <f t="shared" si="22"/>
        <v>1818</v>
      </c>
      <c r="BW14">
        <v>4</v>
      </c>
      <c r="BX14">
        <f t="shared" si="23"/>
        <v>5</v>
      </c>
      <c r="BY14">
        <f t="shared" si="24"/>
        <v>454.5</v>
      </c>
      <c r="CA14">
        <v>4768</v>
      </c>
    </row>
    <row r="15" spans="1:79" ht="17.25" customHeight="1" x14ac:dyDescent="0.3">
      <c r="A15" s="2">
        <v>44540</v>
      </c>
      <c r="B15" t="s">
        <v>50</v>
      </c>
      <c r="C15" t="s">
        <v>51</v>
      </c>
      <c r="D15" t="s">
        <v>27</v>
      </c>
      <c r="F15">
        <v>214</v>
      </c>
      <c r="G15">
        <v>0</v>
      </c>
      <c r="H15">
        <v>0</v>
      </c>
      <c r="I15">
        <v>0</v>
      </c>
      <c r="J15">
        <f t="shared" si="0"/>
        <v>214</v>
      </c>
      <c r="K15">
        <v>0</v>
      </c>
      <c r="L15">
        <f t="shared" si="1"/>
        <v>214</v>
      </c>
      <c r="M15">
        <v>5</v>
      </c>
      <c r="N15">
        <v>1</v>
      </c>
      <c r="O15">
        <f t="shared" si="2"/>
        <v>42.8</v>
      </c>
      <c r="Q15">
        <v>218</v>
      </c>
      <c r="R15">
        <v>0</v>
      </c>
      <c r="S15">
        <v>0</v>
      </c>
      <c r="T15">
        <v>0</v>
      </c>
      <c r="U15">
        <f t="shared" si="3"/>
        <v>218</v>
      </c>
      <c r="V15">
        <v>0</v>
      </c>
      <c r="W15">
        <f t="shared" si="4"/>
        <v>218</v>
      </c>
      <c r="X15">
        <v>1</v>
      </c>
      <c r="Y15">
        <v>2</v>
      </c>
      <c r="Z15">
        <f t="shared" si="5"/>
        <v>218</v>
      </c>
      <c r="AB15">
        <v>1090</v>
      </c>
      <c r="AC15">
        <v>0</v>
      </c>
      <c r="AD15">
        <v>0</v>
      </c>
      <c r="AE15">
        <v>-5</v>
      </c>
      <c r="AF15">
        <f t="shared" si="6"/>
        <v>1085</v>
      </c>
      <c r="AG15">
        <v>0</v>
      </c>
      <c r="AH15">
        <f t="shared" si="7"/>
        <v>1085</v>
      </c>
      <c r="AI15">
        <v>8</v>
      </c>
      <c r="AJ15">
        <f t="shared" si="8"/>
        <v>6</v>
      </c>
      <c r="AK15">
        <f t="shared" si="25"/>
        <v>135.625</v>
      </c>
      <c r="AM15">
        <v>824</v>
      </c>
      <c r="AN15">
        <v>130</v>
      </c>
      <c r="AO15">
        <v>-10</v>
      </c>
      <c r="AP15">
        <f t="shared" si="9"/>
        <v>944</v>
      </c>
      <c r="AQ15">
        <v>0</v>
      </c>
      <c r="AR15">
        <f t="shared" si="10"/>
        <v>944</v>
      </c>
      <c r="AS15">
        <v>17</v>
      </c>
      <c r="AT15">
        <f t="shared" si="11"/>
        <v>6</v>
      </c>
      <c r="AU15">
        <f t="shared" si="12"/>
        <v>55.529411764705884</v>
      </c>
      <c r="AW15">
        <v>308</v>
      </c>
      <c r="AX15">
        <v>0</v>
      </c>
      <c r="AY15">
        <v>0</v>
      </c>
      <c r="AZ15">
        <f t="shared" si="13"/>
        <v>308</v>
      </c>
      <c r="BA15">
        <v>0</v>
      </c>
      <c r="BB15">
        <f t="shared" si="14"/>
        <v>308</v>
      </c>
      <c r="BC15">
        <v>15</v>
      </c>
      <c r="BD15">
        <f t="shared" si="15"/>
        <v>7</v>
      </c>
      <c r="BE15">
        <f t="shared" si="16"/>
        <v>20.533333333333335</v>
      </c>
      <c r="BG15">
        <v>88</v>
      </c>
      <c r="BH15">
        <v>40</v>
      </c>
      <c r="BI15">
        <v>0</v>
      </c>
      <c r="BJ15">
        <f t="shared" si="17"/>
        <v>128</v>
      </c>
      <c r="BK15">
        <v>0</v>
      </c>
      <c r="BL15">
        <f t="shared" si="18"/>
        <v>128</v>
      </c>
      <c r="BM15">
        <v>4</v>
      </c>
      <c r="BN15">
        <f t="shared" si="19"/>
        <v>5</v>
      </c>
      <c r="BO15">
        <f t="shared" si="20"/>
        <v>32</v>
      </c>
      <c r="BQ15">
        <v>779</v>
      </c>
      <c r="BR15">
        <v>0</v>
      </c>
      <c r="BS15">
        <v>0</v>
      </c>
      <c r="BT15">
        <f t="shared" si="21"/>
        <v>779</v>
      </c>
      <c r="BU15">
        <v>0</v>
      </c>
      <c r="BV15">
        <f t="shared" si="22"/>
        <v>779</v>
      </c>
      <c r="BW15">
        <v>6</v>
      </c>
      <c r="BX15">
        <f t="shared" si="23"/>
        <v>5</v>
      </c>
      <c r="BY15">
        <f t="shared" si="24"/>
        <v>129.83333333333334</v>
      </c>
      <c r="CA15">
        <v>1535</v>
      </c>
    </row>
    <row r="16" spans="1:79" ht="17.25" customHeight="1" x14ac:dyDescent="0.3">
      <c r="A16" s="2">
        <v>44540</v>
      </c>
      <c r="B16" t="s">
        <v>52</v>
      </c>
      <c r="C16" t="s">
        <v>53</v>
      </c>
      <c r="D16" t="s">
        <v>27</v>
      </c>
      <c r="F16">
        <v>42</v>
      </c>
      <c r="G16">
        <v>0</v>
      </c>
      <c r="H16">
        <v>0</v>
      </c>
      <c r="I16">
        <v>0</v>
      </c>
      <c r="J16">
        <f t="shared" si="0"/>
        <v>42</v>
      </c>
      <c r="K16">
        <v>0</v>
      </c>
      <c r="L16">
        <f t="shared" si="1"/>
        <v>42</v>
      </c>
      <c r="M16">
        <v>3</v>
      </c>
      <c r="N16">
        <v>1</v>
      </c>
      <c r="O16">
        <f t="shared" si="2"/>
        <v>14</v>
      </c>
      <c r="Q16">
        <v>179</v>
      </c>
      <c r="R16">
        <v>0</v>
      </c>
      <c r="S16">
        <v>0</v>
      </c>
      <c r="T16">
        <v>0</v>
      </c>
      <c r="U16">
        <f t="shared" si="3"/>
        <v>179</v>
      </c>
      <c r="V16">
        <v>0</v>
      </c>
      <c r="W16">
        <f t="shared" si="4"/>
        <v>179</v>
      </c>
      <c r="X16">
        <v>1</v>
      </c>
      <c r="Y16">
        <v>2</v>
      </c>
      <c r="Z16">
        <f t="shared" si="5"/>
        <v>179</v>
      </c>
      <c r="AB16">
        <v>2063</v>
      </c>
      <c r="AC16">
        <v>0</v>
      </c>
      <c r="AD16">
        <v>0</v>
      </c>
      <c r="AE16">
        <v>0</v>
      </c>
      <c r="AF16">
        <f t="shared" si="6"/>
        <v>2063</v>
      </c>
      <c r="AG16">
        <v>0</v>
      </c>
      <c r="AH16">
        <f t="shared" si="7"/>
        <v>2063</v>
      </c>
      <c r="AI16">
        <v>26</v>
      </c>
      <c r="AJ16">
        <f t="shared" si="8"/>
        <v>6</v>
      </c>
      <c r="AK16">
        <f t="shared" si="25"/>
        <v>79.34615384615384</v>
      </c>
      <c r="AM16">
        <v>1034</v>
      </c>
      <c r="AN16">
        <v>160</v>
      </c>
      <c r="AO16">
        <v>0</v>
      </c>
      <c r="AP16">
        <f t="shared" si="9"/>
        <v>1194</v>
      </c>
      <c r="AQ16">
        <v>0</v>
      </c>
      <c r="AR16">
        <f t="shared" si="10"/>
        <v>1194</v>
      </c>
      <c r="AS16">
        <v>7</v>
      </c>
      <c r="AT16">
        <f t="shared" si="11"/>
        <v>6</v>
      </c>
      <c r="AU16">
        <f t="shared" si="12"/>
        <v>170.57142857142858</v>
      </c>
      <c r="AW16">
        <v>147</v>
      </c>
      <c r="AX16">
        <v>160</v>
      </c>
      <c r="AY16">
        <v>0</v>
      </c>
      <c r="AZ16">
        <f t="shared" si="13"/>
        <v>307</v>
      </c>
      <c r="BA16">
        <v>0</v>
      </c>
      <c r="BB16">
        <f t="shared" si="14"/>
        <v>307</v>
      </c>
      <c r="BC16">
        <v>2</v>
      </c>
      <c r="BD16">
        <f t="shared" si="15"/>
        <v>7</v>
      </c>
      <c r="BE16">
        <f t="shared" si="16"/>
        <v>153.5</v>
      </c>
      <c r="BG16">
        <v>76</v>
      </c>
      <c r="BH16">
        <v>660</v>
      </c>
      <c r="BI16">
        <v>0</v>
      </c>
      <c r="BJ16">
        <f t="shared" si="17"/>
        <v>736</v>
      </c>
      <c r="BK16">
        <v>0</v>
      </c>
      <c r="BL16">
        <f t="shared" si="18"/>
        <v>736</v>
      </c>
      <c r="BM16">
        <v>3</v>
      </c>
      <c r="BN16">
        <f t="shared" si="19"/>
        <v>5</v>
      </c>
      <c r="BO16">
        <f t="shared" si="20"/>
        <v>245.33333333333334</v>
      </c>
      <c r="BQ16">
        <v>478</v>
      </c>
      <c r="BR16">
        <v>380</v>
      </c>
      <c r="BS16">
        <v>0</v>
      </c>
      <c r="BT16">
        <f t="shared" si="21"/>
        <v>858</v>
      </c>
      <c r="BU16">
        <v>320</v>
      </c>
      <c r="BV16">
        <f t="shared" si="22"/>
        <v>1178</v>
      </c>
      <c r="BW16">
        <v>20</v>
      </c>
      <c r="BX16">
        <f t="shared" si="23"/>
        <v>5</v>
      </c>
      <c r="BY16">
        <f t="shared" si="24"/>
        <v>58.9</v>
      </c>
      <c r="CA16">
        <v>6658</v>
      </c>
    </row>
    <row r="17" spans="1:79" ht="17.25" customHeight="1" x14ac:dyDescent="0.3">
      <c r="A17" s="2">
        <v>44540</v>
      </c>
      <c r="B17" t="s">
        <v>54</v>
      </c>
      <c r="C17" t="s">
        <v>55</v>
      </c>
      <c r="D17" t="s">
        <v>27</v>
      </c>
      <c r="F17">
        <v>240</v>
      </c>
      <c r="G17">
        <v>0</v>
      </c>
      <c r="H17">
        <v>0</v>
      </c>
      <c r="I17">
        <v>-15</v>
      </c>
      <c r="J17">
        <f t="shared" si="0"/>
        <v>225</v>
      </c>
      <c r="K17">
        <v>0</v>
      </c>
      <c r="L17">
        <f t="shared" si="1"/>
        <v>225</v>
      </c>
      <c r="M17">
        <v>18</v>
      </c>
      <c r="N17">
        <v>1</v>
      </c>
      <c r="O17">
        <f t="shared" si="2"/>
        <v>12.5</v>
      </c>
      <c r="Q17">
        <v>227</v>
      </c>
      <c r="R17">
        <v>0</v>
      </c>
      <c r="S17">
        <v>0</v>
      </c>
      <c r="T17">
        <v>0</v>
      </c>
      <c r="U17">
        <f t="shared" si="3"/>
        <v>227</v>
      </c>
      <c r="V17">
        <v>0</v>
      </c>
      <c r="W17">
        <f t="shared" si="4"/>
        <v>227</v>
      </c>
      <c r="X17">
        <v>1</v>
      </c>
      <c r="Y17">
        <v>2</v>
      </c>
      <c r="Z17">
        <f t="shared" si="5"/>
        <v>227</v>
      </c>
      <c r="AB17">
        <v>657</v>
      </c>
      <c r="AC17">
        <v>0</v>
      </c>
      <c r="AD17">
        <v>0</v>
      </c>
      <c r="AE17">
        <v>-20</v>
      </c>
      <c r="AF17">
        <f t="shared" si="6"/>
        <v>637</v>
      </c>
      <c r="AG17">
        <v>0</v>
      </c>
      <c r="AH17">
        <f t="shared" si="7"/>
        <v>637</v>
      </c>
      <c r="AI17">
        <v>10</v>
      </c>
      <c r="AJ17">
        <f t="shared" si="8"/>
        <v>6</v>
      </c>
      <c r="AK17">
        <f t="shared" si="25"/>
        <v>63.7</v>
      </c>
      <c r="AM17">
        <v>1871</v>
      </c>
      <c r="AN17">
        <v>231</v>
      </c>
      <c r="AO17">
        <v>0</v>
      </c>
      <c r="AP17">
        <f t="shared" si="9"/>
        <v>2102</v>
      </c>
      <c r="AQ17">
        <v>0</v>
      </c>
      <c r="AR17">
        <f t="shared" si="10"/>
        <v>2102</v>
      </c>
      <c r="AS17">
        <v>12</v>
      </c>
      <c r="AT17">
        <f t="shared" si="11"/>
        <v>6</v>
      </c>
      <c r="AU17">
        <f t="shared" si="12"/>
        <v>175.16666666666666</v>
      </c>
      <c r="AW17">
        <v>362</v>
      </c>
      <c r="AX17">
        <v>0</v>
      </c>
      <c r="AY17">
        <v>0</v>
      </c>
      <c r="AZ17">
        <f t="shared" si="13"/>
        <v>362</v>
      </c>
      <c r="BA17">
        <v>0</v>
      </c>
      <c r="BB17">
        <f t="shared" si="14"/>
        <v>362</v>
      </c>
      <c r="BC17">
        <v>3</v>
      </c>
      <c r="BD17">
        <f t="shared" si="15"/>
        <v>7</v>
      </c>
      <c r="BE17">
        <f t="shared" si="16"/>
        <v>120.66666666666667</v>
      </c>
      <c r="BG17">
        <v>365</v>
      </c>
      <c r="BH17">
        <v>0</v>
      </c>
      <c r="BI17">
        <v>0</v>
      </c>
      <c r="BJ17">
        <f t="shared" si="17"/>
        <v>365</v>
      </c>
      <c r="BK17">
        <v>0</v>
      </c>
      <c r="BL17">
        <f t="shared" si="18"/>
        <v>365</v>
      </c>
      <c r="BM17">
        <v>4</v>
      </c>
      <c r="BN17">
        <f t="shared" si="19"/>
        <v>5</v>
      </c>
      <c r="BO17">
        <f t="shared" si="20"/>
        <v>91.25</v>
      </c>
      <c r="BQ17">
        <v>383</v>
      </c>
      <c r="BR17">
        <v>0</v>
      </c>
      <c r="BS17">
        <v>0</v>
      </c>
      <c r="BT17">
        <f t="shared" si="21"/>
        <v>383</v>
      </c>
      <c r="BU17">
        <v>0</v>
      </c>
      <c r="BV17">
        <f t="shared" si="22"/>
        <v>383</v>
      </c>
      <c r="BW17">
        <v>3</v>
      </c>
      <c r="BX17">
        <f t="shared" si="23"/>
        <v>5</v>
      </c>
      <c r="BY17">
        <f t="shared" si="24"/>
        <v>127.66666666666667</v>
      </c>
      <c r="CA17">
        <v>19164</v>
      </c>
    </row>
    <row r="18" spans="1:79" ht="17.25" customHeight="1" x14ac:dyDescent="0.3">
      <c r="A18" s="2">
        <v>44540</v>
      </c>
      <c r="B18" t="s">
        <v>56</v>
      </c>
      <c r="C18" t="s">
        <v>57</v>
      </c>
      <c r="D18" t="s">
        <v>27</v>
      </c>
      <c r="F18">
        <v>288</v>
      </c>
      <c r="G18">
        <v>0</v>
      </c>
      <c r="H18">
        <v>0</v>
      </c>
      <c r="I18">
        <v>-10</v>
      </c>
      <c r="J18">
        <f t="shared" si="0"/>
        <v>278</v>
      </c>
      <c r="K18">
        <v>0</v>
      </c>
      <c r="L18">
        <f t="shared" si="1"/>
        <v>278</v>
      </c>
      <c r="M18">
        <v>26</v>
      </c>
      <c r="N18">
        <v>1</v>
      </c>
      <c r="O18">
        <f t="shared" si="2"/>
        <v>10.692307692307692</v>
      </c>
      <c r="Q18">
        <v>117</v>
      </c>
      <c r="R18">
        <v>0</v>
      </c>
      <c r="S18">
        <v>0</v>
      </c>
      <c r="T18">
        <v>-10</v>
      </c>
      <c r="U18">
        <f t="shared" si="3"/>
        <v>107</v>
      </c>
      <c r="V18">
        <v>0</v>
      </c>
      <c r="W18">
        <f t="shared" si="4"/>
        <v>107</v>
      </c>
      <c r="X18">
        <v>3</v>
      </c>
      <c r="Y18">
        <v>2</v>
      </c>
      <c r="Z18">
        <f t="shared" si="5"/>
        <v>35.666666666666664</v>
      </c>
      <c r="AB18">
        <v>2375</v>
      </c>
      <c r="AC18">
        <v>1530</v>
      </c>
      <c r="AD18">
        <v>0</v>
      </c>
      <c r="AE18">
        <v>0</v>
      </c>
      <c r="AF18">
        <f t="shared" si="6"/>
        <v>3905</v>
      </c>
      <c r="AG18">
        <v>0</v>
      </c>
      <c r="AH18">
        <f t="shared" si="7"/>
        <v>3905</v>
      </c>
      <c r="AI18">
        <v>16</v>
      </c>
      <c r="AJ18">
        <f t="shared" si="8"/>
        <v>6</v>
      </c>
      <c r="AK18">
        <f t="shared" si="25"/>
        <v>244.0625</v>
      </c>
      <c r="AM18">
        <v>1491</v>
      </c>
      <c r="AN18">
        <v>59</v>
      </c>
      <c r="AO18">
        <v>0</v>
      </c>
      <c r="AP18">
        <f t="shared" si="9"/>
        <v>1550</v>
      </c>
      <c r="AQ18">
        <v>0</v>
      </c>
      <c r="AR18">
        <f t="shared" si="10"/>
        <v>1550</v>
      </c>
      <c r="AS18">
        <v>14</v>
      </c>
      <c r="AT18">
        <f t="shared" si="11"/>
        <v>6</v>
      </c>
      <c r="AU18">
        <f t="shared" si="12"/>
        <v>110.71428571428571</v>
      </c>
      <c r="AW18">
        <v>129</v>
      </c>
      <c r="AX18">
        <v>160</v>
      </c>
      <c r="AY18">
        <v>-12</v>
      </c>
      <c r="AZ18">
        <f t="shared" si="13"/>
        <v>277</v>
      </c>
      <c r="BA18">
        <v>0</v>
      </c>
      <c r="BB18">
        <f t="shared" si="14"/>
        <v>277</v>
      </c>
      <c r="BC18">
        <v>3</v>
      </c>
      <c r="BD18">
        <f t="shared" si="15"/>
        <v>7</v>
      </c>
      <c r="BE18">
        <f t="shared" si="16"/>
        <v>92.333333333333329</v>
      </c>
      <c r="BG18">
        <v>259</v>
      </c>
      <c r="BH18">
        <v>0</v>
      </c>
      <c r="BI18">
        <v>0</v>
      </c>
      <c r="BJ18">
        <f t="shared" si="17"/>
        <v>259</v>
      </c>
      <c r="BK18">
        <v>0</v>
      </c>
      <c r="BL18">
        <f t="shared" si="18"/>
        <v>259</v>
      </c>
      <c r="BM18">
        <v>5</v>
      </c>
      <c r="BN18">
        <f t="shared" si="19"/>
        <v>5</v>
      </c>
      <c r="BO18">
        <f t="shared" si="20"/>
        <v>51.8</v>
      </c>
      <c r="BQ18">
        <v>458</v>
      </c>
      <c r="BR18">
        <v>0</v>
      </c>
      <c r="BS18">
        <v>0</v>
      </c>
      <c r="BT18">
        <f t="shared" si="21"/>
        <v>458</v>
      </c>
      <c r="BU18">
        <v>0</v>
      </c>
      <c r="BV18">
        <f t="shared" si="22"/>
        <v>458</v>
      </c>
      <c r="BW18">
        <v>3</v>
      </c>
      <c r="BX18">
        <f t="shared" si="23"/>
        <v>5</v>
      </c>
      <c r="BY18">
        <f t="shared" si="24"/>
        <v>152.66666666666666</v>
      </c>
      <c r="CA18">
        <v>10529</v>
      </c>
    </row>
    <row r="19" spans="1:79" ht="17.25" customHeight="1" x14ac:dyDescent="0.3">
      <c r="A19" s="2">
        <v>44540</v>
      </c>
      <c r="B19" t="s">
        <v>58</v>
      </c>
      <c r="C19" t="s">
        <v>59</v>
      </c>
      <c r="D19" t="s">
        <v>27</v>
      </c>
      <c r="F19">
        <v>52</v>
      </c>
      <c r="G19">
        <v>0</v>
      </c>
      <c r="H19">
        <v>0</v>
      </c>
      <c r="I19">
        <v>0</v>
      </c>
      <c r="J19">
        <f t="shared" si="0"/>
        <v>52</v>
      </c>
      <c r="K19">
        <v>0</v>
      </c>
      <c r="L19">
        <f t="shared" si="1"/>
        <v>52</v>
      </c>
      <c r="M19">
        <v>2</v>
      </c>
      <c r="N19">
        <v>1</v>
      </c>
      <c r="O19">
        <f t="shared" si="2"/>
        <v>26</v>
      </c>
      <c r="Q19">
        <v>117</v>
      </c>
      <c r="R19">
        <v>0</v>
      </c>
      <c r="S19">
        <v>0</v>
      </c>
      <c r="T19">
        <v>0</v>
      </c>
      <c r="U19">
        <f t="shared" si="3"/>
        <v>117</v>
      </c>
      <c r="V19">
        <v>0</v>
      </c>
      <c r="W19">
        <f t="shared" si="4"/>
        <v>117</v>
      </c>
      <c r="X19">
        <v>0</v>
      </c>
      <c r="Y19">
        <v>2</v>
      </c>
      <c r="Z19">
        <f t="shared" si="5"/>
        <v>0</v>
      </c>
      <c r="AB19">
        <v>81</v>
      </c>
      <c r="AC19">
        <v>0</v>
      </c>
      <c r="AD19">
        <v>0</v>
      </c>
      <c r="AE19">
        <v>-10</v>
      </c>
      <c r="AF19">
        <f t="shared" si="6"/>
        <v>71</v>
      </c>
      <c r="AG19">
        <v>355</v>
      </c>
      <c r="AH19">
        <f t="shared" si="7"/>
        <v>426</v>
      </c>
      <c r="AI19">
        <v>4</v>
      </c>
      <c r="AJ19">
        <f t="shared" si="8"/>
        <v>6</v>
      </c>
      <c r="AK19">
        <f t="shared" si="25"/>
        <v>106.5</v>
      </c>
      <c r="AM19">
        <v>68</v>
      </c>
      <c r="AN19">
        <v>0</v>
      </c>
      <c r="AO19">
        <v>0</v>
      </c>
      <c r="AP19">
        <f t="shared" si="9"/>
        <v>68</v>
      </c>
      <c r="AQ19">
        <v>0</v>
      </c>
      <c r="AR19">
        <f t="shared" si="10"/>
        <v>68</v>
      </c>
      <c r="AS19">
        <v>3</v>
      </c>
      <c r="AT19">
        <f t="shared" si="11"/>
        <v>6</v>
      </c>
      <c r="AU19">
        <f t="shared" si="12"/>
        <v>22.666666666666668</v>
      </c>
      <c r="AW19">
        <v>111</v>
      </c>
      <c r="AX19">
        <v>0</v>
      </c>
      <c r="AY19">
        <v>0</v>
      </c>
      <c r="AZ19">
        <f t="shared" si="13"/>
        <v>111</v>
      </c>
      <c r="BA19">
        <v>0</v>
      </c>
      <c r="BB19">
        <f t="shared" si="14"/>
        <v>111</v>
      </c>
      <c r="BC19">
        <v>2</v>
      </c>
      <c r="BD19">
        <f t="shared" si="15"/>
        <v>7</v>
      </c>
      <c r="BE19">
        <f t="shared" si="16"/>
        <v>55.5</v>
      </c>
      <c r="BG19">
        <v>100</v>
      </c>
      <c r="BH19">
        <v>40</v>
      </c>
      <c r="BI19">
        <v>0</v>
      </c>
      <c r="BJ19">
        <f t="shared" si="17"/>
        <v>140</v>
      </c>
      <c r="BK19">
        <v>0</v>
      </c>
      <c r="BL19">
        <f t="shared" si="18"/>
        <v>140</v>
      </c>
      <c r="BM19">
        <v>1</v>
      </c>
      <c r="BN19">
        <f t="shared" si="19"/>
        <v>5</v>
      </c>
      <c r="BO19">
        <f t="shared" si="20"/>
        <v>140</v>
      </c>
      <c r="BQ19">
        <v>99</v>
      </c>
      <c r="BR19">
        <v>0</v>
      </c>
      <c r="BS19">
        <v>0</v>
      </c>
      <c r="BT19">
        <f t="shared" si="21"/>
        <v>99</v>
      </c>
      <c r="BU19">
        <v>0</v>
      </c>
      <c r="BV19">
        <f t="shared" si="22"/>
        <v>99</v>
      </c>
      <c r="BW19">
        <v>0</v>
      </c>
      <c r="BX19">
        <f t="shared" si="23"/>
        <v>5</v>
      </c>
      <c r="BY19">
        <f t="shared" si="24"/>
        <v>0</v>
      </c>
      <c r="CA19">
        <v>0</v>
      </c>
    </row>
    <row r="20" spans="1:79" ht="17.25" customHeight="1" x14ac:dyDescent="0.3">
      <c r="A20" s="2">
        <v>44540</v>
      </c>
      <c r="B20" t="s">
        <v>60</v>
      </c>
      <c r="C20" t="s">
        <v>61</v>
      </c>
      <c r="D20" t="s">
        <v>27</v>
      </c>
      <c r="F20">
        <v>178</v>
      </c>
      <c r="G20">
        <v>0</v>
      </c>
      <c r="H20">
        <v>0</v>
      </c>
      <c r="I20">
        <v>0</v>
      </c>
      <c r="J20">
        <f t="shared" si="0"/>
        <v>178</v>
      </c>
      <c r="K20">
        <v>0</v>
      </c>
      <c r="L20">
        <f t="shared" si="1"/>
        <v>178</v>
      </c>
      <c r="M20">
        <v>3</v>
      </c>
      <c r="N20">
        <v>1</v>
      </c>
      <c r="O20">
        <f t="shared" si="2"/>
        <v>59.333333333333336</v>
      </c>
      <c r="Q20">
        <v>116</v>
      </c>
      <c r="R20">
        <v>0</v>
      </c>
      <c r="S20">
        <v>0</v>
      </c>
      <c r="T20">
        <v>0</v>
      </c>
      <c r="U20">
        <f t="shared" si="3"/>
        <v>116</v>
      </c>
      <c r="V20">
        <v>0</v>
      </c>
      <c r="W20">
        <f t="shared" si="4"/>
        <v>116</v>
      </c>
      <c r="X20">
        <v>0</v>
      </c>
      <c r="Y20">
        <v>2</v>
      </c>
      <c r="Z20">
        <f t="shared" si="5"/>
        <v>0</v>
      </c>
      <c r="AB20">
        <v>872</v>
      </c>
      <c r="AC20">
        <v>0</v>
      </c>
      <c r="AD20">
        <v>0</v>
      </c>
      <c r="AE20">
        <v>-5</v>
      </c>
      <c r="AF20">
        <f t="shared" si="6"/>
        <v>867</v>
      </c>
      <c r="AG20">
        <v>0</v>
      </c>
      <c r="AH20">
        <f t="shared" si="7"/>
        <v>867</v>
      </c>
      <c r="AI20">
        <v>14</v>
      </c>
      <c r="AJ20">
        <f t="shared" si="8"/>
        <v>6</v>
      </c>
      <c r="AK20">
        <f t="shared" si="25"/>
        <v>61.928571428571431</v>
      </c>
      <c r="AM20">
        <v>414</v>
      </c>
      <c r="AN20">
        <v>0</v>
      </c>
      <c r="AO20">
        <v>-8</v>
      </c>
      <c r="AP20">
        <f t="shared" si="9"/>
        <v>406</v>
      </c>
      <c r="AQ20">
        <v>0</v>
      </c>
      <c r="AR20">
        <f t="shared" si="10"/>
        <v>406</v>
      </c>
      <c r="AS20">
        <v>5</v>
      </c>
      <c r="AT20">
        <f t="shared" si="11"/>
        <v>6</v>
      </c>
      <c r="AU20">
        <f t="shared" si="12"/>
        <v>81.2</v>
      </c>
      <c r="AW20">
        <v>416</v>
      </c>
      <c r="AX20">
        <v>0</v>
      </c>
      <c r="AY20">
        <v>0</v>
      </c>
      <c r="AZ20">
        <f t="shared" si="13"/>
        <v>416</v>
      </c>
      <c r="BA20">
        <v>0</v>
      </c>
      <c r="BB20">
        <f t="shared" si="14"/>
        <v>416</v>
      </c>
      <c r="BC20">
        <v>10</v>
      </c>
      <c r="BD20">
        <f t="shared" si="15"/>
        <v>7</v>
      </c>
      <c r="BE20">
        <f t="shared" si="16"/>
        <v>41.6</v>
      </c>
      <c r="BG20">
        <v>204</v>
      </c>
      <c r="BH20">
        <v>0</v>
      </c>
      <c r="BI20">
        <v>0</v>
      </c>
      <c r="BJ20">
        <f t="shared" si="17"/>
        <v>204</v>
      </c>
      <c r="BK20">
        <v>0</v>
      </c>
      <c r="BL20">
        <f t="shared" si="18"/>
        <v>204</v>
      </c>
      <c r="BM20">
        <v>1</v>
      </c>
      <c r="BN20">
        <f t="shared" si="19"/>
        <v>5</v>
      </c>
      <c r="BO20">
        <f t="shared" si="20"/>
        <v>204</v>
      </c>
      <c r="BQ20">
        <v>359</v>
      </c>
      <c r="BR20">
        <v>0</v>
      </c>
      <c r="BS20">
        <v>0</v>
      </c>
      <c r="BT20">
        <f t="shared" si="21"/>
        <v>359</v>
      </c>
      <c r="BU20">
        <v>0</v>
      </c>
      <c r="BV20">
        <f t="shared" si="22"/>
        <v>359</v>
      </c>
      <c r="BW20">
        <v>3</v>
      </c>
      <c r="BX20">
        <f t="shared" si="23"/>
        <v>5</v>
      </c>
      <c r="BY20">
        <f t="shared" si="24"/>
        <v>119.66666666666667</v>
      </c>
      <c r="CA20">
        <v>2077</v>
      </c>
    </row>
    <row r="21" spans="1:79" ht="17.25" customHeight="1" x14ac:dyDescent="0.3">
      <c r="A21" s="2">
        <v>44540</v>
      </c>
      <c r="B21" t="s">
        <v>62</v>
      </c>
      <c r="C21" t="s">
        <v>63</v>
      </c>
      <c r="D21" t="s">
        <v>27</v>
      </c>
      <c r="F21">
        <v>1370</v>
      </c>
      <c r="G21">
        <v>0</v>
      </c>
      <c r="H21">
        <v>0</v>
      </c>
      <c r="I21">
        <v>-20</v>
      </c>
      <c r="J21">
        <f t="shared" si="0"/>
        <v>1350</v>
      </c>
      <c r="K21">
        <v>0</v>
      </c>
      <c r="L21">
        <f t="shared" si="1"/>
        <v>1350</v>
      </c>
      <c r="M21">
        <v>77</v>
      </c>
      <c r="N21">
        <v>1</v>
      </c>
      <c r="O21">
        <f t="shared" si="2"/>
        <v>17.532467532467532</v>
      </c>
      <c r="Q21">
        <v>599</v>
      </c>
      <c r="R21">
        <v>0</v>
      </c>
      <c r="S21">
        <v>0</v>
      </c>
      <c r="T21">
        <v>0</v>
      </c>
      <c r="U21">
        <f t="shared" si="3"/>
        <v>599</v>
      </c>
      <c r="V21">
        <v>0</v>
      </c>
      <c r="W21">
        <f t="shared" si="4"/>
        <v>599</v>
      </c>
      <c r="X21">
        <v>22</v>
      </c>
      <c r="Y21">
        <v>2</v>
      </c>
      <c r="Z21">
        <f t="shared" si="5"/>
        <v>27.227272727272727</v>
      </c>
      <c r="AB21">
        <v>7736</v>
      </c>
      <c r="AC21">
        <v>0</v>
      </c>
      <c r="AD21">
        <v>0</v>
      </c>
      <c r="AE21">
        <v>-5</v>
      </c>
      <c r="AF21">
        <f t="shared" si="6"/>
        <v>7731</v>
      </c>
      <c r="AG21">
        <v>6000</v>
      </c>
      <c r="AH21">
        <f t="shared" si="7"/>
        <v>13731</v>
      </c>
      <c r="AI21">
        <v>395</v>
      </c>
      <c r="AJ21">
        <f t="shared" si="8"/>
        <v>6</v>
      </c>
      <c r="AK21">
        <f t="shared" si="25"/>
        <v>34.762025316455698</v>
      </c>
      <c r="AM21">
        <v>3146</v>
      </c>
      <c r="AN21">
        <v>70</v>
      </c>
      <c r="AO21">
        <v>-30</v>
      </c>
      <c r="AP21">
        <f t="shared" si="9"/>
        <v>3186</v>
      </c>
      <c r="AQ21">
        <v>0</v>
      </c>
      <c r="AR21">
        <f t="shared" si="10"/>
        <v>3186</v>
      </c>
      <c r="AS21">
        <v>63</v>
      </c>
      <c r="AT21">
        <f t="shared" si="11"/>
        <v>6</v>
      </c>
      <c r="AU21">
        <f t="shared" si="12"/>
        <v>50.571428571428569</v>
      </c>
      <c r="AW21">
        <v>1546</v>
      </c>
      <c r="AX21">
        <v>0</v>
      </c>
      <c r="AY21">
        <v>-76</v>
      </c>
      <c r="AZ21">
        <f t="shared" si="13"/>
        <v>1470</v>
      </c>
      <c r="BA21">
        <v>0</v>
      </c>
      <c r="BB21">
        <f t="shared" si="14"/>
        <v>1470</v>
      </c>
      <c r="BC21">
        <v>91</v>
      </c>
      <c r="BD21">
        <f t="shared" si="15"/>
        <v>7</v>
      </c>
      <c r="BE21">
        <f t="shared" si="16"/>
        <v>16.153846153846153</v>
      </c>
      <c r="BG21">
        <v>1538</v>
      </c>
      <c r="BH21">
        <v>0</v>
      </c>
      <c r="BI21">
        <v>0</v>
      </c>
      <c r="BJ21">
        <f t="shared" si="17"/>
        <v>1538</v>
      </c>
      <c r="BK21">
        <v>0</v>
      </c>
      <c r="BL21">
        <f t="shared" si="18"/>
        <v>1538</v>
      </c>
      <c r="BM21">
        <v>39</v>
      </c>
      <c r="BN21">
        <f t="shared" si="19"/>
        <v>5</v>
      </c>
      <c r="BO21">
        <f t="shared" si="20"/>
        <v>39.435897435897438</v>
      </c>
      <c r="BQ21">
        <v>2295</v>
      </c>
      <c r="BR21">
        <v>0</v>
      </c>
      <c r="BS21">
        <v>-20</v>
      </c>
      <c r="BT21">
        <f t="shared" si="21"/>
        <v>2275</v>
      </c>
      <c r="BU21">
        <v>0</v>
      </c>
      <c r="BV21">
        <f t="shared" si="22"/>
        <v>2275</v>
      </c>
      <c r="BW21">
        <v>17</v>
      </c>
      <c r="BX21">
        <f t="shared" si="23"/>
        <v>5</v>
      </c>
      <c r="BY21">
        <f t="shared" si="24"/>
        <v>133.8235294117647</v>
      </c>
      <c r="CA21">
        <v>15900</v>
      </c>
    </row>
    <row r="22" spans="1:79" ht="17.25" customHeight="1" x14ac:dyDescent="0.3">
      <c r="A22" s="2">
        <v>44540</v>
      </c>
      <c r="B22" t="s">
        <v>64</v>
      </c>
      <c r="C22" t="s">
        <v>65</v>
      </c>
      <c r="D22" t="s">
        <v>27</v>
      </c>
      <c r="F22">
        <v>29341</v>
      </c>
      <c r="G22">
        <v>0</v>
      </c>
      <c r="H22">
        <v>0</v>
      </c>
      <c r="I22">
        <v>-1532</v>
      </c>
      <c r="J22">
        <f t="shared" si="0"/>
        <v>27809</v>
      </c>
      <c r="K22">
        <v>0</v>
      </c>
      <c r="L22">
        <f t="shared" si="1"/>
        <v>27809</v>
      </c>
      <c r="M22">
        <v>4430</v>
      </c>
      <c r="N22">
        <v>1</v>
      </c>
      <c r="O22">
        <f t="shared" si="2"/>
        <v>6.2774266365688485</v>
      </c>
      <c r="Q22">
        <v>10098</v>
      </c>
      <c r="R22">
        <v>0</v>
      </c>
      <c r="S22">
        <v>0</v>
      </c>
      <c r="T22">
        <v>-60</v>
      </c>
      <c r="U22">
        <f t="shared" si="3"/>
        <v>10038</v>
      </c>
      <c r="V22">
        <v>0</v>
      </c>
      <c r="W22">
        <f t="shared" si="4"/>
        <v>10038</v>
      </c>
      <c r="X22">
        <v>598</v>
      </c>
      <c r="Y22">
        <v>2</v>
      </c>
      <c r="Z22">
        <f t="shared" si="5"/>
        <v>16.785953177257525</v>
      </c>
      <c r="AB22">
        <v>91825</v>
      </c>
      <c r="AC22">
        <v>0</v>
      </c>
      <c r="AD22">
        <v>0</v>
      </c>
      <c r="AE22">
        <v>-1970</v>
      </c>
      <c r="AF22">
        <f t="shared" si="6"/>
        <v>89855</v>
      </c>
      <c r="AG22">
        <v>84297</v>
      </c>
      <c r="AH22">
        <f t="shared" si="7"/>
        <v>174152</v>
      </c>
      <c r="AI22">
        <v>4976</v>
      </c>
      <c r="AJ22">
        <f t="shared" si="8"/>
        <v>6</v>
      </c>
      <c r="AK22">
        <f t="shared" si="25"/>
        <v>34.9983922829582</v>
      </c>
      <c r="AM22">
        <v>34522</v>
      </c>
      <c r="AN22">
        <v>2930</v>
      </c>
      <c r="AO22">
        <v>-1263</v>
      </c>
      <c r="AP22">
        <f t="shared" si="9"/>
        <v>36189</v>
      </c>
      <c r="AQ22">
        <v>0</v>
      </c>
      <c r="AR22">
        <f t="shared" si="10"/>
        <v>36189</v>
      </c>
      <c r="AS22">
        <v>1243</v>
      </c>
      <c r="AT22">
        <f t="shared" si="11"/>
        <v>6</v>
      </c>
      <c r="AU22">
        <f t="shared" si="12"/>
        <v>29.114239742558325</v>
      </c>
      <c r="AW22">
        <v>37676</v>
      </c>
      <c r="AX22">
        <v>0</v>
      </c>
      <c r="AY22">
        <v>-1915</v>
      </c>
      <c r="AZ22">
        <f t="shared" si="13"/>
        <v>35761</v>
      </c>
      <c r="BA22">
        <v>15000</v>
      </c>
      <c r="BB22">
        <f t="shared" si="14"/>
        <v>50761</v>
      </c>
      <c r="BC22">
        <v>3376</v>
      </c>
      <c r="BD22">
        <f t="shared" si="15"/>
        <v>7</v>
      </c>
      <c r="BE22">
        <f t="shared" si="16"/>
        <v>15.035841232227488</v>
      </c>
      <c r="BG22">
        <v>43021</v>
      </c>
      <c r="BH22">
        <v>0</v>
      </c>
      <c r="BI22">
        <v>-146</v>
      </c>
      <c r="BJ22">
        <f t="shared" si="17"/>
        <v>42875</v>
      </c>
      <c r="BK22">
        <v>0</v>
      </c>
      <c r="BL22">
        <f t="shared" si="18"/>
        <v>42875</v>
      </c>
      <c r="BM22">
        <v>1370</v>
      </c>
      <c r="BN22">
        <f t="shared" si="19"/>
        <v>5</v>
      </c>
      <c r="BO22">
        <f>IFERROR(BL22/BM22,0)</f>
        <v>31.295620437956206</v>
      </c>
      <c r="BQ22">
        <v>36568</v>
      </c>
      <c r="BR22">
        <v>0</v>
      </c>
      <c r="BS22">
        <v>-529</v>
      </c>
      <c r="BT22">
        <f t="shared" si="21"/>
        <v>36039</v>
      </c>
      <c r="BU22">
        <v>30000</v>
      </c>
      <c r="BV22">
        <f t="shared" si="22"/>
        <v>66039</v>
      </c>
      <c r="BW22">
        <v>985</v>
      </c>
      <c r="BX22">
        <f t="shared" si="23"/>
        <v>5</v>
      </c>
      <c r="BY22">
        <f t="shared" si="24"/>
        <v>67.044670050761425</v>
      </c>
      <c r="CA22">
        <v>306377</v>
      </c>
    </row>
    <row r="23" spans="1:79" ht="17.25" customHeight="1" x14ac:dyDescent="0.3">
      <c r="A23" s="2">
        <v>44540</v>
      </c>
      <c r="B23" t="s">
        <v>66</v>
      </c>
      <c r="C23" t="s">
        <v>67</v>
      </c>
      <c r="D23" t="s">
        <v>27</v>
      </c>
      <c r="F23">
        <v>730</v>
      </c>
      <c r="G23">
        <v>339</v>
      </c>
      <c r="H23">
        <v>0</v>
      </c>
      <c r="I23">
        <v>-11</v>
      </c>
      <c r="J23">
        <f t="shared" si="0"/>
        <v>1058</v>
      </c>
      <c r="K23">
        <v>0</v>
      </c>
      <c r="L23">
        <f t="shared" si="1"/>
        <v>1058</v>
      </c>
      <c r="M23">
        <v>14</v>
      </c>
      <c r="N23">
        <v>1</v>
      </c>
      <c r="O23">
        <f t="shared" si="2"/>
        <v>75.571428571428569</v>
      </c>
      <c r="Q23">
        <v>276</v>
      </c>
      <c r="R23">
        <v>480</v>
      </c>
      <c r="S23">
        <v>0</v>
      </c>
      <c r="T23">
        <v>0</v>
      </c>
      <c r="U23">
        <f t="shared" si="3"/>
        <v>756</v>
      </c>
      <c r="V23">
        <v>0</v>
      </c>
      <c r="W23">
        <f t="shared" si="4"/>
        <v>756</v>
      </c>
      <c r="X23">
        <v>1</v>
      </c>
      <c r="Y23">
        <v>2</v>
      </c>
      <c r="Z23">
        <f t="shared" si="5"/>
        <v>756</v>
      </c>
      <c r="AB23">
        <v>1887</v>
      </c>
      <c r="AC23">
        <v>0</v>
      </c>
      <c r="AD23">
        <v>0</v>
      </c>
      <c r="AE23">
        <v>-180</v>
      </c>
      <c r="AF23">
        <f t="shared" si="6"/>
        <v>1707</v>
      </c>
      <c r="AG23">
        <v>0</v>
      </c>
      <c r="AH23">
        <f t="shared" si="7"/>
        <v>1707</v>
      </c>
      <c r="AI23">
        <v>17</v>
      </c>
      <c r="AJ23">
        <f t="shared" si="8"/>
        <v>6</v>
      </c>
      <c r="AK23">
        <f t="shared" si="25"/>
        <v>100.41176470588235</v>
      </c>
      <c r="AM23">
        <v>552</v>
      </c>
      <c r="AN23">
        <v>950</v>
      </c>
      <c r="AO23">
        <v>-5</v>
      </c>
      <c r="AP23">
        <f t="shared" si="9"/>
        <v>1497</v>
      </c>
      <c r="AQ23">
        <v>0</v>
      </c>
      <c r="AR23">
        <f t="shared" si="10"/>
        <v>1497</v>
      </c>
      <c r="AS23">
        <v>15</v>
      </c>
      <c r="AT23">
        <f t="shared" si="11"/>
        <v>6</v>
      </c>
      <c r="AU23">
        <f t="shared" si="12"/>
        <v>99.8</v>
      </c>
      <c r="AW23">
        <v>254</v>
      </c>
      <c r="AX23">
        <v>50</v>
      </c>
      <c r="AY23">
        <v>0</v>
      </c>
      <c r="AZ23">
        <f t="shared" si="13"/>
        <v>304</v>
      </c>
      <c r="BA23">
        <v>0</v>
      </c>
      <c r="BB23">
        <f t="shared" si="14"/>
        <v>304</v>
      </c>
      <c r="BC23">
        <v>5</v>
      </c>
      <c r="BD23">
        <f t="shared" si="15"/>
        <v>7</v>
      </c>
      <c r="BE23">
        <f t="shared" si="16"/>
        <v>60.8</v>
      </c>
      <c r="BG23">
        <v>496</v>
      </c>
      <c r="BH23">
        <v>2290</v>
      </c>
      <c r="BI23">
        <v>0</v>
      </c>
      <c r="BJ23">
        <f t="shared" si="17"/>
        <v>2786</v>
      </c>
      <c r="BK23">
        <v>0</v>
      </c>
      <c r="BL23">
        <f t="shared" si="18"/>
        <v>2786</v>
      </c>
      <c r="BM23">
        <v>17</v>
      </c>
      <c r="BN23">
        <f t="shared" si="19"/>
        <v>5</v>
      </c>
      <c r="BO23">
        <f t="shared" si="20"/>
        <v>163.88235294117646</v>
      </c>
      <c r="BQ23">
        <v>752</v>
      </c>
      <c r="BR23">
        <v>345</v>
      </c>
      <c r="BS23">
        <v>-10</v>
      </c>
      <c r="BT23">
        <f t="shared" si="21"/>
        <v>1087</v>
      </c>
      <c r="BU23">
        <v>300</v>
      </c>
      <c r="BV23">
        <f t="shared" si="22"/>
        <v>1387</v>
      </c>
      <c r="BW23">
        <v>8</v>
      </c>
      <c r="BX23">
        <f t="shared" si="23"/>
        <v>5</v>
      </c>
      <c r="BY23">
        <f t="shared" si="24"/>
        <v>173.375</v>
      </c>
      <c r="CA23">
        <v>0</v>
      </c>
    </row>
    <row r="24" spans="1:79" ht="17.25" customHeight="1" x14ac:dyDescent="0.3">
      <c r="A24" s="2">
        <v>44540</v>
      </c>
      <c r="B24" t="s">
        <v>68</v>
      </c>
      <c r="C24" t="s">
        <v>69</v>
      </c>
      <c r="D24" t="s">
        <v>27</v>
      </c>
      <c r="F24">
        <v>414</v>
      </c>
      <c r="G24">
        <v>0</v>
      </c>
      <c r="H24">
        <v>0</v>
      </c>
      <c r="I24">
        <v>-51</v>
      </c>
      <c r="J24">
        <f t="shared" si="0"/>
        <v>363</v>
      </c>
      <c r="K24">
        <v>0</v>
      </c>
      <c r="L24">
        <f t="shared" si="1"/>
        <v>363</v>
      </c>
      <c r="M24">
        <v>17</v>
      </c>
      <c r="N24">
        <v>1</v>
      </c>
      <c r="O24">
        <f t="shared" si="2"/>
        <v>21.352941176470587</v>
      </c>
      <c r="Q24">
        <v>289</v>
      </c>
      <c r="R24">
        <v>0</v>
      </c>
      <c r="S24">
        <v>0</v>
      </c>
      <c r="T24">
        <v>0</v>
      </c>
      <c r="U24">
        <f t="shared" si="3"/>
        <v>289</v>
      </c>
      <c r="V24">
        <v>0</v>
      </c>
      <c r="W24">
        <f t="shared" si="4"/>
        <v>289</v>
      </c>
      <c r="X24">
        <v>4</v>
      </c>
      <c r="Y24">
        <v>2</v>
      </c>
      <c r="Z24">
        <f t="shared" si="5"/>
        <v>72.25</v>
      </c>
      <c r="AB24">
        <v>303</v>
      </c>
      <c r="AC24">
        <v>0</v>
      </c>
      <c r="AD24">
        <v>0</v>
      </c>
      <c r="AE24">
        <v>0</v>
      </c>
      <c r="AF24">
        <f t="shared" si="6"/>
        <v>303</v>
      </c>
      <c r="AG24">
        <v>0</v>
      </c>
      <c r="AH24">
        <f t="shared" si="7"/>
        <v>303</v>
      </c>
      <c r="AI24">
        <v>7</v>
      </c>
      <c r="AJ24">
        <f t="shared" si="8"/>
        <v>6</v>
      </c>
      <c r="AK24">
        <f t="shared" si="25"/>
        <v>43.285714285714285</v>
      </c>
      <c r="AM24">
        <v>1364</v>
      </c>
      <c r="AN24">
        <v>600</v>
      </c>
      <c r="AO24">
        <v>-10</v>
      </c>
      <c r="AP24">
        <f t="shared" si="9"/>
        <v>1954</v>
      </c>
      <c r="AQ24">
        <v>0</v>
      </c>
      <c r="AR24">
        <f t="shared" si="10"/>
        <v>1954</v>
      </c>
      <c r="AS24">
        <v>16</v>
      </c>
      <c r="AT24">
        <f t="shared" si="11"/>
        <v>6</v>
      </c>
      <c r="AU24">
        <f t="shared" si="12"/>
        <v>122.125</v>
      </c>
      <c r="AW24">
        <v>313</v>
      </c>
      <c r="AX24">
        <v>0</v>
      </c>
      <c r="AY24">
        <v>0</v>
      </c>
      <c r="AZ24">
        <f t="shared" si="13"/>
        <v>313</v>
      </c>
      <c r="BA24">
        <v>0</v>
      </c>
      <c r="BB24">
        <f t="shared" si="14"/>
        <v>313</v>
      </c>
      <c r="BC24">
        <v>13</v>
      </c>
      <c r="BD24">
        <f t="shared" si="15"/>
        <v>7</v>
      </c>
      <c r="BE24">
        <f t="shared" si="16"/>
        <v>24.076923076923077</v>
      </c>
      <c r="BG24">
        <v>394</v>
      </c>
      <c r="BH24">
        <v>300</v>
      </c>
      <c r="BI24">
        <v>0</v>
      </c>
      <c r="BJ24">
        <f t="shared" si="17"/>
        <v>694</v>
      </c>
      <c r="BK24">
        <v>0</v>
      </c>
      <c r="BL24">
        <f t="shared" si="18"/>
        <v>694</v>
      </c>
      <c r="BM24">
        <v>6</v>
      </c>
      <c r="BN24">
        <f t="shared" si="19"/>
        <v>5</v>
      </c>
      <c r="BO24">
        <f t="shared" si="20"/>
        <v>115.66666666666667</v>
      </c>
      <c r="BQ24">
        <v>922</v>
      </c>
      <c r="BR24">
        <v>0</v>
      </c>
      <c r="BS24">
        <v>-10</v>
      </c>
      <c r="BT24">
        <f t="shared" si="21"/>
        <v>912</v>
      </c>
      <c r="BU24">
        <v>0</v>
      </c>
      <c r="BV24">
        <f t="shared" si="22"/>
        <v>912</v>
      </c>
      <c r="BW24">
        <v>8</v>
      </c>
      <c r="BX24">
        <f t="shared" si="23"/>
        <v>5</v>
      </c>
      <c r="BY24">
        <f t="shared" si="24"/>
        <v>114</v>
      </c>
      <c r="CA24">
        <v>898</v>
      </c>
    </row>
    <row r="25" spans="1:79" ht="17.25" customHeight="1" x14ac:dyDescent="0.3">
      <c r="A25" s="2">
        <v>44540</v>
      </c>
      <c r="B25" t="s">
        <v>70</v>
      </c>
      <c r="C25" t="s">
        <v>71</v>
      </c>
      <c r="D25" t="s">
        <v>27</v>
      </c>
      <c r="F25">
        <v>1272</v>
      </c>
      <c r="G25">
        <v>0</v>
      </c>
      <c r="H25">
        <v>0</v>
      </c>
      <c r="I25">
        <v>0</v>
      </c>
      <c r="J25">
        <f t="shared" si="0"/>
        <v>1272</v>
      </c>
      <c r="K25">
        <v>0</v>
      </c>
      <c r="L25">
        <f t="shared" si="1"/>
        <v>1272</v>
      </c>
      <c r="M25">
        <v>94</v>
      </c>
      <c r="N25">
        <v>1</v>
      </c>
      <c r="O25">
        <f t="shared" si="2"/>
        <v>13.531914893617021</v>
      </c>
      <c r="Q25">
        <v>673</v>
      </c>
      <c r="R25">
        <v>0</v>
      </c>
      <c r="S25">
        <v>0</v>
      </c>
      <c r="T25">
        <v>0</v>
      </c>
      <c r="U25">
        <f t="shared" si="3"/>
        <v>673</v>
      </c>
      <c r="V25">
        <v>0</v>
      </c>
      <c r="W25">
        <f t="shared" si="4"/>
        <v>673</v>
      </c>
      <c r="X25">
        <v>23</v>
      </c>
      <c r="Y25">
        <v>2</v>
      </c>
      <c r="Z25">
        <f t="shared" si="5"/>
        <v>29.260869565217391</v>
      </c>
      <c r="AB25">
        <v>2511</v>
      </c>
      <c r="AC25">
        <v>0</v>
      </c>
      <c r="AD25">
        <v>0</v>
      </c>
      <c r="AE25">
        <v>-42</v>
      </c>
      <c r="AF25">
        <f t="shared" si="6"/>
        <v>2469</v>
      </c>
      <c r="AG25">
        <v>0</v>
      </c>
      <c r="AH25">
        <f t="shared" si="7"/>
        <v>2469</v>
      </c>
      <c r="AI25">
        <v>59</v>
      </c>
      <c r="AJ25">
        <f t="shared" si="8"/>
        <v>6</v>
      </c>
      <c r="AK25">
        <f t="shared" si="25"/>
        <v>41.847457627118644</v>
      </c>
      <c r="AM25">
        <v>903</v>
      </c>
      <c r="AN25">
        <v>1800</v>
      </c>
      <c r="AO25">
        <v>-20</v>
      </c>
      <c r="AP25">
        <f t="shared" si="9"/>
        <v>2683</v>
      </c>
      <c r="AQ25">
        <v>0</v>
      </c>
      <c r="AR25">
        <f t="shared" si="10"/>
        <v>2683</v>
      </c>
      <c r="AS25">
        <v>82</v>
      </c>
      <c r="AT25">
        <f t="shared" si="11"/>
        <v>6</v>
      </c>
      <c r="AU25">
        <f t="shared" si="12"/>
        <v>32.719512195121951</v>
      </c>
      <c r="AW25">
        <v>1374</v>
      </c>
      <c r="AX25">
        <v>0</v>
      </c>
      <c r="AY25">
        <v>-69</v>
      </c>
      <c r="AZ25">
        <f t="shared" si="13"/>
        <v>1305</v>
      </c>
      <c r="BA25">
        <v>0</v>
      </c>
      <c r="BB25">
        <f t="shared" si="14"/>
        <v>1305</v>
      </c>
      <c r="BC25">
        <v>72</v>
      </c>
      <c r="BD25">
        <f t="shared" si="15"/>
        <v>7</v>
      </c>
      <c r="BE25">
        <f t="shared" si="16"/>
        <v>18.125</v>
      </c>
      <c r="BG25">
        <v>605</v>
      </c>
      <c r="BH25">
        <v>0</v>
      </c>
      <c r="BI25">
        <v>0</v>
      </c>
      <c r="BJ25">
        <f t="shared" si="17"/>
        <v>605</v>
      </c>
      <c r="BK25">
        <v>0</v>
      </c>
      <c r="BL25">
        <f t="shared" si="18"/>
        <v>605</v>
      </c>
      <c r="BM25">
        <v>45</v>
      </c>
      <c r="BN25">
        <f t="shared" si="19"/>
        <v>5</v>
      </c>
      <c r="BO25">
        <f t="shared" si="20"/>
        <v>13.444444444444445</v>
      </c>
      <c r="BQ25">
        <v>3205</v>
      </c>
      <c r="BR25">
        <v>0</v>
      </c>
      <c r="BS25">
        <v>-35</v>
      </c>
      <c r="BT25">
        <f t="shared" si="21"/>
        <v>3170</v>
      </c>
      <c r="BU25">
        <v>900</v>
      </c>
      <c r="BV25">
        <f t="shared" si="22"/>
        <v>4070</v>
      </c>
      <c r="BW25">
        <v>41</v>
      </c>
      <c r="BX25">
        <f t="shared" si="23"/>
        <v>5</v>
      </c>
      <c r="BY25">
        <f t="shared" si="24"/>
        <v>99.268292682926827</v>
      </c>
      <c r="CA25">
        <v>36300</v>
      </c>
    </row>
    <row r="26" spans="1:79" ht="17.25" customHeight="1" x14ac:dyDescent="0.3">
      <c r="A26" s="2">
        <v>44540</v>
      </c>
      <c r="B26" t="s">
        <v>72</v>
      </c>
      <c r="C26" t="s">
        <v>73</v>
      </c>
      <c r="D26" t="s">
        <v>27</v>
      </c>
      <c r="F26">
        <v>808</v>
      </c>
      <c r="G26">
        <v>0</v>
      </c>
      <c r="H26">
        <v>0</v>
      </c>
      <c r="I26">
        <v>0</v>
      </c>
      <c r="J26">
        <f t="shared" si="0"/>
        <v>808</v>
      </c>
      <c r="K26">
        <v>0</v>
      </c>
      <c r="L26">
        <f t="shared" si="1"/>
        <v>808</v>
      </c>
      <c r="M26">
        <v>33</v>
      </c>
      <c r="N26">
        <v>1</v>
      </c>
      <c r="O26">
        <f t="shared" si="2"/>
        <v>24.484848484848484</v>
      </c>
      <c r="Q26">
        <v>253</v>
      </c>
      <c r="R26">
        <v>0</v>
      </c>
      <c r="S26">
        <v>0</v>
      </c>
      <c r="T26">
        <v>0</v>
      </c>
      <c r="U26">
        <f t="shared" si="3"/>
        <v>253</v>
      </c>
      <c r="V26">
        <v>0</v>
      </c>
      <c r="W26">
        <f t="shared" si="4"/>
        <v>253</v>
      </c>
      <c r="X26">
        <v>8</v>
      </c>
      <c r="Y26">
        <v>2</v>
      </c>
      <c r="Z26">
        <f t="shared" si="5"/>
        <v>31.625</v>
      </c>
      <c r="AB26">
        <v>766</v>
      </c>
      <c r="AC26">
        <v>0</v>
      </c>
      <c r="AD26">
        <v>0</v>
      </c>
      <c r="AE26">
        <v>0</v>
      </c>
      <c r="AF26">
        <f t="shared" si="6"/>
        <v>766</v>
      </c>
      <c r="AG26">
        <v>600</v>
      </c>
      <c r="AH26">
        <f t="shared" si="7"/>
        <v>1366</v>
      </c>
      <c r="AI26">
        <v>26</v>
      </c>
      <c r="AJ26">
        <f t="shared" si="8"/>
        <v>6</v>
      </c>
      <c r="AK26">
        <f t="shared" si="25"/>
        <v>52.53846153846154</v>
      </c>
      <c r="AM26">
        <v>1744</v>
      </c>
      <c r="AN26">
        <v>1700</v>
      </c>
      <c r="AO26">
        <v>0</v>
      </c>
      <c r="AP26">
        <f t="shared" si="9"/>
        <v>3444</v>
      </c>
      <c r="AQ26">
        <v>0</v>
      </c>
      <c r="AR26">
        <f t="shared" si="10"/>
        <v>3444</v>
      </c>
      <c r="AS26">
        <v>30</v>
      </c>
      <c r="AT26">
        <f t="shared" si="11"/>
        <v>6</v>
      </c>
      <c r="AU26">
        <f t="shared" si="12"/>
        <v>114.8</v>
      </c>
      <c r="AW26">
        <v>469</v>
      </c>
      <c r="AX26">
        <v>0</v>
      </c>
      <c r="AY26">
        <v>0</v>
      </c>
      <c r="AZ26">
        <f t="shared" si="13"/>
        <v>469</v>
      </c>
      <c r="BA26">
        <v>0</v>
      </c>
      <c r="BB26">
        <f t="shared" si="14"/>
        <v>469</v>
      </c>
      <c r="BC26">
        <v>15</v>
      </c>
      <c r="BD26">
        <f t="shared" si="15"/>
        <v>7</v>
      </c>
      <c r="BE26">
        <f t="shared" si="16"/>
        <v>31.266666666666666</v>
      </c>
      <c r="BG26">
        <v>1415</v>
      </c>
      <c r="BH26">
        <v>0</v>
      </c>
      <c r="BI26">
        <v>-10</v>
      </c>
      <c r="BJ26">
        <f t="shared" si="17"/>
        <v>1405</v>
      </c>
      <c r="BK26">
        <v>0</v>
      </c>
      <c r="BL26">
        <f t="shared" si="18"/>
        <v>1405</v>
      </c>
      <c r="BM26">
        <v>14</v>
      </c>
      <c r="BN26">
        <f t="shared" si="19"/>
        <v>5</v>
      </c>
      <c r="BO26">
        <f t="shared" si="20"/>
        <v>100.35714285714286</v>
      </c>
      <c r="BQ26">
        <v>196</v>
      </c>
      <c r="BR26">
        <v>475</v>
      </c>
      <c r="BS26">
        <v>0</v>
      </c>
      <c r="BT26">
        <f t="shared" si="21"/>
        <v>671</v>
      </c>
      <c r="BU26">
        <v>300</v>
      </c>
      <c r="BV26">
        <f t="shared" si="22"/>
        <v>971</v>
      </c>
      <c r="BW26">
        <v>24</v>
      </c>
      <c r="BX26">
        <f t="shared" si="23"/>
        <v>5</v>
      </c>
      <c r="BY26">
        <f t="shared" si="24"/>
        <v>40.458333333333336</v>
      </c>
      <c r="CA26">
        <v>9300</v>
      </c>
    </row>
    <row r="27" spans="1:79" ht="17.25" customHeight="1" x14ac:dyDescent="0.3">
      <c r="A27" s="2">
        <v>44540</v>
      </c>
      <c r="B27" t="s">
        <v>74</v>
      </c>
      <c r="C27" t="s">
        <v>75</v>
      </c>
      <c r="D27" t="s">
        <v>27</v>
      </c>
      <c r="F27">
        <v>4348</v>
      </c>
      <c r="G27">
        <v>2490</v>
      </c>
      <c r="H27">
        <v>0</v>
      </c>
      <c r="I27">
        <v>-249</v>
      </c>
      <c r="J27">
        <f t="shared" si="0"/>
        <v>6589</v>
      </c>
      <c r="K27">
        <v>0</v>
      </c>
      <c r="L27">
        <f t="shared" si="1"/>
        <v>6589</v>
      </c>
      <c r="M27">
        <v>825</v>
      </c>
      <c r="N27">
        <v>1</v>
      </c>
      <c r="O27">
        <f t="shared" si="2"/>
        <v>7.9866666666666664</v>
      </c>
      <c r="Q27">
        <v>927</v>
      </c>
      <c r="R27">
        <v>2526</v>
      </c>
      <c r="S27">
        <v>0</v>
      </c>
      <c r="T27">
        <v>-120</v>
      </c>
      <c r="U27">
        <f t="shared" si="3"/>
        <v>3333</v>
      </c>
      <c r="V27">
        <v>0</v>
      </c>
      <c r="W27">
        <f t="shared" si="4"/>
        <v>3333</v>
      </c>
      <c r="X27">
        <v>165</v>
      </c>
      <c r="Y27">
        <v>2</v>
      </c>
      <c r="Z27">
        <f>IFERROR(W27/X27,0)</f>
        <v>20.2</v>
      </c>
      <c r="AB27">
        <v>10413</v>
      </c>
      <c r="AC27">
        <v>0</v>
      </c>
      <c r="AD27">
        <v>0</v>
      </c>
      <c r="AE27">
        <v>-500</v>
      </c>
      <c r="AF27">
        <f t="shared" si="6"/>
        <v>9913</v>
      </c>
      <c r="AG27">
        <v>0</v>
      </c>
      <c r="AH27">
        <f t="shared" si="7"/>
        <v>9913</v>
      </c>
      <c r="AI27">
        <v>224</v>
      </c>
      <c r="AJ27">
        <f t="shared" si="8"/>
        <v>6</v>
      </c>
      <c r="AK27">
        <f t="shared" si="25"/>
        <v>44.254464285714285</v>
      </c>
      <c r="AM27">
        <v>2459</v>
      </c>
      <c r="AN27">
        <v>1340</v>
      </c>
      <c r="AO27">
        <v>-52</v>
      </c>
      <c r="AP27">
        <f t="shared" si="9"/>
        <v>3747</v>
      </c>
      <c r="AQ27">
        <v>0</v>
      </c>
      <c r="AR27">
        <f t="shared" si="10"/>
        <v>3747</v>
      </c>
      <c r="AS27">
        <v>91</v>
      </c>
      <c r="AT27">
        <f t="shared" si="11"/>
        <v>6</v>
      </c>
      <c r="AU27">
        <f t="shared" si="12"/>
        <v>41.175824175824175</v>
      </c>
      <c r="AW27">
        <v>1968</v>
      </c>
      <c r="AX27">
        <v>560</v>
      </c>
      <c r="AY27">
        <v>-104</v>
      </c>
      <c r="AZ27">
        <f t="shared" si="13"/>
        <v>2424</v>
      </c>
      <c r="BA27">
        <v>0</v>
      </c>
      <c r="BB27">
        <f t="shared" si="14"/>
        <v>2424</v>
      </c>
      <c r="BC27">
        <v>80</v>
      </c>
      <c r="BD27">
        <f t="shared" si="15"/>
        <v>7</v>
      </c>
      <c r="BE27">
        <f t="shared" si="16"/>
        <v>30.3</v>
      </c>
      <c r="BG27">
        <v>737</v>
      </c>
      <c r="BH27">
        <v>3860</v>
      </c>
      <c r="BI27">
        <v>-10</v>
      </c>
      <c r="BJ27">
        <f t="shared" si="17"/>
        <v>4587</v>
      </c>
      <c r="BK27">
        <v>0</v>
      </c>
      <c r="BL27">
        <f t="shared" si="18"/>
        <v>4587</v>
      </c>
      <c r="BM27">
        <v>90</v>
      </c>
      <c r="BN27">
        <f t="shared" si="19"/>
        <v>5</v>
      </c>
      <c r="BO27">
        <f t="shared" si="20"/>
        <v>50.966666666666669</v>
      </c>
      <c r="BQ27">
        <v>2704</v>
      </c>
      <c r="BR27">
        <v>2883</v>
      </c>
      <c r="BS27">
        <v>-348</v>
      </c>
      <c r="BT27">
        <f t="shared" si="21"/>
        <v>5239</v>
      </c>
      <c r="BU27">
        <v>1200</v>
      </c>
      <c r="BV27">
        <f t="shared" si="22"/>
        <v>6439</v>
      </c>
      <c r="BW27">
        <v>101</v>
      </c>
      <c r="BX27">
        <f t="shared" si="23"/>
        <v>5</v>
      </c>
      <c r="BY27">
        <f t="shared" si="24"/>
        <v>63.75247524752475</v>
      </c>
      <c r="CA27">
        <v>22218</v>
      </c>
    </row>
    <row r="28" spans="1:79" ht="17.25" customHeight="1" x14ac:dyDescent="0.3">
      <c r="A28" s="2">
        <v>44540</v>
      </c>
      <c r="B28" t="s">
        <v>76</v>
      </c>
      <c r="C28" t="s">
        <v>77</v>
      </c>
      <c r="D28" t="s">
        <v>27</v>
      </c>
      <c r="F28">
        <v>866</v>
      </c>
      <c r="G28">
        <v>0</v>
      </c>
      <c r="H28">
        <v>0</v>
      </c>
      <c r="I28">
        <v>0</v>
      </c>
      <c r="J28">
        <f t="shared" si="0"/>
        <v>866</v>
      </c>
      <c r="K28">
        <v>0</v>
      </c>
      <c r="L28">
        <f t="shared" si="1"/>
        <v>866</v>
      </c>
      <c r="M28">
        <v>60</v>
      </c>
      <c r="N28">
        <v>1</v>
      </c>
      <c r="O28">
        <f t="shared" si="2"/>
        <v>14.433333333333334</v>
      </c>
      <c r="Q28">
        <v>255</v>
      </c>
      <c r="R28">
        <v>0</v>
      </c>
      <c r="S28">
        <v>0</v>
      </c>
      <c r="T28">
        <v>-12</v>
      </c>
      <c r="U28">
        <f t="shared" si="3"/>
        <v>243</v>
      </c>
      <c r="V28">
        <v>0</v>
      </c>
      <c r="W28">
        <f t="shared" si="4"/>
        <v>243</v>
      </c>
      <c r="X28">
        <v>11</v>
      </c>
      <c r="Y28">
        <v>2</v>
      </c>
      <c r="Z28">
        <f t="shared" si="5"/>
        <v>22.09090909090909</v>
      </c>
      <c r="AB28">
        <v>1530</v>
      </c>
      <c r="AC28">
        <v>0</v>
      </c>
      <c r="AD28">
        <v>0</v>
      </c>
      <c r="AE28">
        <v>-57</v>
      </c>
      <c r="AF28">
        <f t="shared" si="6"/>
        <v>1473</v>
      </c>
      <c r="AG28">
        <v>600</v>
      </c>
      <c r="AH28">
        <f t="shared" si="7"/>
        <v>2073</v>
      </c>
      <c r="AI28">
        <v>40</v>
      </c>
      <c r="AJ28">
        <f t="shared" si="8"/>
        <v>6</v>
      </c>
      <c r="AK28">
        <f t="shared" si="25"/>
        <v>51.825000000000003</v>
      </c>
      <c r="AM28">
        <v>735</v>
      </c>
      <c r="AN28">
        <v>0</v>
      </c>
      <c r="AO28">
        <v>-10</v>
      </c>
      <c r="AP28">
        <f t="shared" si="9"/>
        <v>725</v>
      </c>
      <c r="AQ28">
        <v>0</v>
      </c>
      <c r="AR28">
        <f t="shared" si="10"/>
        <v>725</v>
      </c>
      <c r="AS28">
        <v>11</v>
      </c>
      <c r="AT28">
        <f t="shared" si="11"/>
        <v>6</v>
      </c>
      <c r="AU28">
        <f t="shared" si="12"/>
        <v>65.909090909090907</v>
      </c>
      <c r="AW28">
        <v>779</v>
      </c>
      <c r="AX28">
        <v>0</v>
      </c>
      <c r="AY28">
        <v>-20</v>
      </c>
      <c r="AZ28">
        <f t="shared" si="13"/>
        <v>759</v>
      </c>
      <c r="BA28">
        <v>0</v>
      </c>
      <c r="BB28">
        <f t="shared" si="14"/>
        <v>759</v>
      </c>
      <c r="BC28">
        <v>32</v>
      </c>
      <c r="BD28">
        <f t="shared" si="15"/>
        <v>7</v>
      </c>
      <c r="BE28">
        <f t="shared" si="16"/>
        <v>23.71875</v>
      </c>
      <c r="BG28">
        <v>475</v>
      </c>
      <c r="BH28">
        <v>0</v>
      </c>
      <c r="BI28">
        <v>-23</v>
      </c>
      <c r="BJ28">
        <f t="shared" si="17"/>
        <v>452</v>
      </c>
      <c r="BK28">
        <v>0</v>
      </c>
      <c r="BL28">
        <f t="shared" si="18"/>
        <v>452</v>
      </c>
      <c r="BM28">
        <v>13</v>
      </c>
      <c r="BN28">
        <f t="shared" si="19"/>
        <v>5</v>
      </c>
      <c r="BO28">
        <f t="shared" si="20"/>
        <v>34.769230769230766</v>
      </c>
      <c r="BQ28">
        <v>1612</v>
      </c>
      <c r="BR28">
        <v>0</v>
      </c>
      <c r="BS28">
        <v>0</v>
      </c>
      <c r="BT28">
        <f t="shared" si="21"/>
        <v>1612</v>
      </c>
      <c r="BU28">
        <v>0</v>
      </c>
      <c r="BV28">
        <f t="shared" si="22"/>
        <v>1612</v>
      </c>
      <c r="BW28">
        <v>17</v>
      </c>
      <c r="BX28">
        <f t="shared" si="23"/>
        <v>5</v>
      </c>
      <c r="BY28">
        <f t="shared" si="24"/>
        <v>94.82352941176471</v>
      </c>
      <c r="CA28">
        <v>12000</v>
      </c>
    </row>
    <row r="29" spans="1:79" ht="17.25" customHeight="1" x14ac:dyDescent="0.3">
      <c r="A29" s="2">
        <v>44540</v>
      </c>
      <c r="B29" t="s">
        <v>78</v>
      </c>
      <c r="C29" t="s">
        <v>79</v>
      </c>
      <c r="D29" t="s">
        <v>27</v>
      </c>
      <c r="F29">
        <v>828</v>
      </c>
      <c r="G29">
        <v>0</v>
      </c>
      <c r="H29">
        <v>0</v>
      </c>
      <c r="I29">
        <v>-165</v>
      </c>
      <c r="J29">
        <f t="shared" si="0"/>
        <v>663</v>
      </c>
      <c r="K29">
        <v>0</v>
      </c>
      <c r="L29">
        <f t="shared" si="1"/>
        <v>663</v>
      </c>
      <c r="M29">
        <v>27</v>
      </c>
      <c r="N29">
        <v>1</v>
      </c>
      <c r="O29">
        <f t="shared" si="2"/>
        <v>24.555555555555557</v>
      </c>
      <c r="Q29">
        <v>567</v>
      </c>
      <c r="R29">
        <v>0</v>
      </c>
      <c r="S29">
        <v>0</v>
      </c>
      <c r="T29">
        <v>0</v>
      </c>
      <c r="U29">
        <f t="shared" si="3"/>
        <v>567</v>
      </c>
      <c r="V29">
        <v>0</v>
      </c>
      <c r="W29">
        <f t="shared" si="4"/>
        <v>567</v>
      </c>
      <c r="X29">
        <v>5</v>
      </c>
      <c r="Y29">
        <v>2</v>
      </c>
      <c r="Z29">
        <f t="shared" si="5"/>
        <v>113.4</v>
      </c>
      <c r="AB29">
        <v>2897</v>
      </c>
      <c r="AC29">
        <v>0</v>
      </c>
      <c r="AD29">
        <v>0</v>
      </c>
      <c r="AE29">
        <v>-30</v>
      </c>
      <c r="AF29">
        <f t="shared" si="6"/>
        <v>2867</v>
      </c>
      <c r="AG29">
        <v>0</v>
      </c>
      <c r="AH29">
        <f t="shared" si="7"/>
        <v>2867</v>
      </c>
      <c r="AI29">
        <v>52</v>
      </c>
      <c r="AJ29">
        <f t="shared" si="8"/>
        <v>6</v>
      </c>
      <c r="AK29">
        <f t="shared" si="25"/>
        <v>55.134615384615387</v>
      </c>
      <c r="AM29">
        <v>979</v>
      </c>
      <c r="AN29">
        <v>0</v>
      </c>
      <c r="AO29">
        <v>0</v>
      </c>
      <c r="AP29">
        <f t="shared" si="9"/>
        <v>979</v>
      </c>
      <c r="AQ29">
        <v>0</v>
      </c>
      <c r="AR29">
        <f t="shared" si="10"/>
        <v>979</v>
      </c>
      <c r="AS29">
        <v>11</v>
      </c>
      <c r="AT29">
        <f t="shared" si="11"/>
        <v>6</v>
      </c>
      <c r="AU29">
        <f t="shared" si="12"/>
        <v>89</v>
      </c>
      <c r="AW29">
        <v>1218</v>
      </c>
      <c r="AX29">
        <v>0</v>
      </c>
      <c r="AY29">
        <v>-30</v>
      </c>
      <c r="AZ29">
        <f t="shared" si="13"/>
        <v>1188</v>
      </c>
      <c r="BA29">
        <v>0</v>
      </c>
      <c r="BB29">
        <f t="shared" si="14"/>
        <v>1188</v>
      </c>
      <c r="BC29">
        <v>38</v>
      </c>
      <c r="BD29">
        <f t="shared" si="15"/>
        <v>7</v>
      </c>
      <c r="BE29">
        <f t="shared" si="16"/>
        <v>31.263157894736842</v>
      </c>
      <c r="BG29">
        <v>685</v>
      </c>
      <c r="BH29">
        <v>0</v>
      </c>
      <c r="BI29">
        <v>0</v>
      </c>
      <c r="BJ29">
        <f t="shared" si="17"/>
        <v>685</v>
      </c>
      <c r="BK29">
        <v>0</v>
      </c>
      <c r="BL29">
        <f t="shared" si="18"/>
        <v>685</v>
      </c>
      <c r="BM29">
        <v>16</v>
      </c>
      <c r="BN29">
        <f t="shared" si="19"/>
        <v>5</v>
      </c>
      <c r="BO29">
        <f t="shared" si="20"/>
        <v>42.8125</v>
      </c>
      <c r="BQ29">
        <v>1469</v>
      </c>
      <c r="BR29">
        <v>0</v>
      </c>
      <c r="BS29">
        <v>0</v>
      </c>
      <c r="BT29">
        <f t="shared" si="21"/>
        <v>1469</v>
      </c>
      <c r="BU29">
        <v>0</v>
      </c>
      <c r="BV29">
        <f t="shared" si="22"/>
        <v>1469</v>
      </c>
      <c r="BW29">
        <v>5</v>
      </c>
      <c r="BX29">
        <f t="shared" si="23"/>
        <v>5</v>
      </c>
      <c r="BY29">
        <f t="shared" si="24"/>
        <v>293.8</v>
      </c>
      <c r="CA29">
        <v>3300</v>
      </c>
    </row>
    <row r="30" spans="1:79" ht="17.25" customHeight="1" x14ac:dyDescent="0.3">
      <c r="A30" s="2">
        <v>44540</v>
      </c>
      <c r="B30" t="s">
        <v>80</v>
      </c>
      <c r="C30" t="s">
        <v>81</v>
      </c>
      <c r="D30" t="s">
        <v>27</v>
      </c>
      <c r="F30">
        <v>572</v>
      </c>
      <c r="G30">
        <v>1</v>
      </c>
      <c r="H30">
        <v>0</v>
      </c>
      <c r="I30">
        <v>-38</v>
      </c>
      <c r="J30">
        <f t="shared" si="0"/>
        <v>535</v>
      </c>
      <c r="K30">
        <v>0</v>
      </c>
      <c r="L30">
        <f t="shared" si="1"/>
        <v>535</v>
      </c>
      <c r="M30">
        <v>30</v>
      </c>
      <c r="N30">
        <v>1</v>
      </c>
      <c r="O30">
        <f t="shared" si="2"/>
        <v>17.833333333333332</v>
      </c>
      <c r="Q30">
        <v>337</v>
      </c>
      <c r="R30">
        <v>0</v>
      </c>
      <c r="S30">
        <v>0</v>
      </c>
      <c r="T30">
        <v>0</v>
      </c>
      <c r="U30">
        <f t="shared" si="3"/>
        <v>337</v>
      </c>
      <c r="V30">
        <v>0</v>
      </c>
      <c r="W30">
        <f t="shared" si="4"/>
        <v>337</v>
      </c>
      <c r="X30">
        <v>7</v>
      </c>
      <c r="Y30">
        <v>2</v>
      </c>
      <c r="Z30">
        <f t="shared" si="5"/>
        <v>48.142857142857146</v>
      </c>
      <c r="AB30">
        <v>3801</v>
      </c>
      <c r="AC30">
        <v>0</v>
      </c>
      <c r="AD30">
        <v>0</v>
      </c>
      <c r="AE30">
        <v>-40</v>
      </c>
      <c r="AF30">
        <f t="shared" si="6"/>
        <v>3761</v>
      </c>
      <c r="AG30">
        <v>0</v>
      </c>
      <c r="AH30">
        <f t="shared" si="7"/>
        <v>3761</v>
      </c>
      <c r="AI30">
        <v>99</v>
      </c>
      <c r="AJ30">
        <f t="shared" si="8"/>
        <v>6</v>
      </c>
      <c r="AK30">
        <f t="shared" si="25"/>
        <v>37.98989898989899</v>
      </c>
      <c r="AM30">
        <v>1961</v>
      </c>
      <c r="AN30">
        <v>70</v>
      </c>
      <c r="AO30">
        <v>-20</v>
      </c>
      <c r="AP30">
        <f t="shared" si="9"/>
        <v>2011</v>
      </c>
      <c r="AQ30">
        <v>0</v>
      </c>
      <c r="AR30">
        <f t="shared" si="10"/>
        <v>2011</v>
      </c>
      <c r="AS30">
        <v>40</v>
      </c>
      <c r="AT30">
        <f t="shared" si="11"/>
        <v>6</v>
      </c>
      <c r="AU30">
        <f t="shared" si="12"/>
        <v>50.274999999999999</v>
      </c>
      <c r="AW30">
        <v>1453</v>
      </c>
      <c r="AX30">
        <v>0</v>
      </c>
      <c r="AY30">
        <v>-95</v>
      </c>
      <c r="AZ30">
        <f t="shared" si="13"/>
        <v>1358</v>
      </c>
      <c r="BA30">
        <v>0</v>
      </c>
      <c r="BB30">
        <f t="shared" si="14"/>
        <v>1358</v>
      </c>
      <c r="BC30">
        <v>77</v>
      </c>
      <c r="BD30">
        <f t="shared" si="15"/>
        <v>7</v>
      </c>
      <c r="BE30">
        <f t="shared" si="16"/>
        <v>17.636363636363637</v>
      </c>
      <c r="BG30">
        <v>981</v>
      </c>
      <c r="BH30">
        <v>40</v>
      </c>
      <c r="BI30">
        <v>-5</v>
      </c>
      <c r="BJ30">
        <f t="shared" si="17"/>
        <v>1016</v>
      </c>
      <c r="BK30">
        <v>0</v>
      </c>
      <c r="BL30">
        <f t="shared" si="18"/>
        <v>1016</v>
      </c>
      <c r="BM30">
        <v>29</v>
      </c>
      <c r="BN30">
        <f t="shared" si="19"/>
        <v>5</v>
      </c>
      <c r="BO30">
        <f t="shared" si="20"/>
        <v>35.03448275862069</v>
      </c>
      <c r="BQ30">
        <v>1816</v>
      </c>
      <c r="BR30">
        <v>0</v>
      </c>
      <c r="BS30">
        <v>-4</v>
      </c>
      <c r="BT30">
        <f t="shared" si="21"/>
        <v>1812</v>
      </c>
      <c r="BU30">
        <v>0</v>
      </c>
      <c r="BV30">
        <f t="shared" si="22"/>
        <v>1812</v>
      </c>
      <c r="BW30">
        <v>14</v>
      </c>
      <c r="BX30">
        <f t="shared" si="23"/>
        <v>5</v>
      </c>
      <c r="BY30">
        <f t="shared" si="24"/>
        <v>129.42857142857142</v>
      </c>
      <c r="CA30">
        <v>4188</v>
      </c>
    </row>
    <row r="31" spans="1:79" ht="17.25" customHeight="1" x14ac:dyDescent="0.3">
      <c r="A31" s="2">
        <v>44540</v>
      </c>
      <c r="B31" t="s">
        <v>82</v>
      </c>
      <c r="C31" t="s">
        <v>83</v>
      </c>
      <c r="D31" t="s">
        <v>27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f t="shared" si="1"/>
        <v>0</v>
      </c>
      <c r="M31">
        <v>41</v>
      </c>
      <c r="N31">
        <v>1</v>
      </c>
      <c r="O31">
        <f t="shared" si="2"/>
        <v>0</v>
      </c>
      <c r="Q31">
        <v>76</v>
      </c>
      <c r="R31">
        <v>0</v>
      </c>
      <c r="S31">
        <v>0</v>
      </c>
      <c r="T31">
        <v>0</v>
      </c>
      <c r="U31">
        <f t="shared" si="3"/>
        <v>76</v>
      </c>
      <c r="V31">
        <v>0</v>
      </c>
      <c r="W31">
        <f t="shared" si="4"/>
        <v>76</v>
      </c>
      <c r="X31">
        <v>4</v>
      </c>
      <c r="Y31">
        <v>2</v>
      </c>
      <c r="Z31">
        <f t="shared" si="5"/>
        <v>19</v>
      </c>
      <c r="AB31">
        <v>449</v>
      </c>
      <c r="AC31">
        <v>0</v>
      </c>
      <c r="AD31">
        <v>0</v>
      </c>
      <c r="AE31">
        <v>0</v>
      </c>
      <c r="AF31">
        <f t="shared" si="6"/>
        <v>449</v>
      </c>
      <c r="AG31">
        <v>0</v>
      </c>
      <c r="AH31">
        <f t="shared" si="7"/>
        <v>449</v>
      </c>
      <c r="AI31">
        <v>52</v>
      </c>
      <c r="AJ31">
        <f t="shared" si="8"/>
        <v>6</v>
      </c>
      <c r="AK31">
        <f t="shared" si="25"/>
        <v>8.634615384615385</v>
      </c>
      <c r="AM31">
        <v>64</v>
      </c>
      <c r="AN31">
        <v>0</v>
      </c>
      <c r="AO31">
        <v>0</v>
      </c>
      <c r="AP31">
        <f t="shared" si="9"/>
        <v>64</v>
      </c>
      <c r="AQ31">
        <v>0</v>
      </c>
      <c r="AR31">
        <f t="shared" si="10"/>
        <v>64</v>
      </c>
      <c r="AS31">
        <v>24</v>
      </c>
      <c r="AT31">
        <f t="shared" si="11"/>
        <v>6</v>
      </c>
      <c r="AU31">
        <f t="shared" si="12"/>
        <v>2.6666666666666665</v>
      </c>
      <c r="AW31">
        <v>148</v>
      </c>
      <c r="AX31">
        <v>0</v>
      </c>
      <c r="AY31">
        <v>-84</v>
      </c>
      <c r="AZ31">
        <f t="shared" si="13"/>
        <v>64</v>
      </c>
      <c r="BA31">
        <v>0</v>
      </c>
      <c r="BB31">
        <f t="shared" si="14"/>
        <v>64</v>
      </c>
      <c r="BC31">
        <v>32</v>
      </c>
      <c r="BD31">
        <f t="shared" si="15"/>
        <v>7</v>
      </c>
      <c r="BE31">
        <f t="shared" si="16"/>
        <v>2</v>
      </c>
      <c r="BG31">
        <v>115</v>
      </c>
      <c r="BH31">
        <v>0</v>
      </c>
      <c r="BI31">
        <v>0</v>
      </c>
      <c r="BJ31">
        <f t="shared" si="17"/>
        <v>115</v>
      </c>
      <c r="BK31">
        <v>0</v>
      </c>
      <c r="BL31">
        <f t="shared" si="18"/>
        <v>115</v>
      </c>
      <c r="BM31">
        <v>15</v>
      </c>
      <c r="BN31">
        <f t="shared" si="19"/>
        <v>5</v>
      </c>
      <c r="BO31">
        <f t="shared" si="20"/>
        <v>7.666666666666667</v>
      </c>
      <c r="BQ31">
        <v>163</v>
      </c>
      <c r="BR31">
        <v>0</v>
      </c>
      <c r="BS31">
        <v>0</v>
      </c>
      <c r="BT31">
        <f t="shared" si="21"/>
        <v>163</v>
      </c>
      <c r="BU31">
        <v>0</v>
      </c>
      <c r="BV31">
        <f t="shared" si="22"/>
        <v>163</v>
      </c>
      <c r="BW31">
        <v>11</v>
      </c>
      <c r="BX31">
        <f t="shared" si="23"/>
        <v>5</v>
      </c>
      <c r="BY31">
        <f t="shared" si="24"/>
        <v>14.818181818181818</v>
      </c>
      <c r="CA31">
        <v>0</v>
      </c>
    </row>
    <row r="32" spans="1:79" ht="17.25" customHeight="1" x14ac:dyDescent="0.3">
      <c r="A32" s="2">
        <v>44540</v>
      </c>
      <c r="B32" t="s">
        <v>84</v>
      </c>
      <c r="C32" t="s">
        <v>85</v>
      </c>
      <c r="D32" t="s">
        <v>27</v>
      </c>
      <c r="F32">
        <v>1356</v>
      </c>
      <c r="G32">
        <v>0</v>
      </c>
      <c r="H32">
        <v>0</v>
      </c>
      <c r="I32">
        <v>-30</v>
      </c>
      <c r="J32">
        <f t="shared" si="0"/>
        <v>1326</v>
      </c>
      <c r="K32">
        <v>0</v>
      </c>
      <c r="L32">
        <f t="shared" si="1"/>
        <v>1326</v>
      </c>
      <c r="M32">
        <v>168</v>
      </c>
      <c r="N32">
        <v>1</v>
      </c>
      <c r="O32">
        <f t="shared" si="2"/>
        <v>7.8928571428571432</v>
      </c>
      <c r="Q32">
        <v>1434</v>
      </c>
      <c r="R32">
        <v>0</v>
      </c>
      <c r="S32">
        <v>0</v>
      </c>
      <c r="T32">
        <v>0</v>
      </c>
      <c r="U32">
        <f t="shared" si="3"/>
        <v>1434</v>
      </c>
      <c r="V32">
        <v>0</v>
      </c>
      <c r="W32">
        <f t="shared" si="4"/>
        <v>1434</v>
      </c>
      <c r="X32">
        <v>33</v>
      </c>
      <c r="Y32">
        <v>2</v>
      </c>
      <c r="Z32">
        <f t="shared" si="5"/>
        <v>43.454545454545453</v>
      </c>
      <c r="AB32">
        <v>10384</v>
      </c>
      <c r="AC32">
        <v>0</v>
      </c>
      <c r="AD32">
        <v>0</v>
      </c>
      <c r="AE32">
        <v>-30</v>
      </c>
      <c r="AF32">
        <f t="shared" si="6"/>
        <v>10354</v>
      </c>
      <c r="AG32">
        <v>0</v>
      </c>
      <c r="AH32">
        <f t="shared" si="7"/>
        <v>10354</v>
      </c>
      <c r="AI32">
        <v>308</v>
      </c>
      <c r="AJ32">
        <f t="shared" si="8"/>
        <v>6</v>
      </c>
      <c r="AK32">
        <f t="shared" si="25"/>
        <v>33.616883116883116</v>
      </c>
      <c r="AM32">
        <v>2487</v>
      </c>
      <c r="AN32">
        <v>345</v>
      </c>
      <c r="AO32">
        <v>-63</v>
      </c>
      <c r="AP32">
        <f t="shared" si="9"/>
        <v>2769</v>
      </c>
      <c r="AQ32">
        <v>0</v>
      </c>
      <c r="AR32">
        <f t="shared" si="10"/>
        <v>2769</v>
      </c>
      <c r="AS32">
        <v>60</v>
      </c>
      <c r="AT32">
        <f t="shared" si="11"/>
        <v>6</v>
      </c>
      <c r="AU32">
        <f t="shared" si="12"/>
        <v>46.15</v>
      </c>
      <c r="AW32">
        <v>1863</v>
      </c>
      <c r="AX32">
        <v>0</v>
      </c>
      <c r="AY32">
        <v>-63</v>
      </c>
      <c r="AZ32">
        <f t="shared" si="13"/>
        <v>1800</v>
      </c>
      <c r="BA32">
        <v>0</v>
      </c>
      <c r="BB32">
        <f t="shared" si="14"/>
        <v>1800</v>
      </c>
      <c r="BC32">
        <v>86</v>
      </c>
      <c r="BD32">
        <f t="shared" si="15"/>
        <v>7</v>
      </c>
      <c r="BE32">
        <f t="shared" si="16"/>
        <v>20.930232558139537</v>
      </c>
      <c r="BG32">
        <v>1240</v>
      </c>
      <c r="BH32">
        <v>0</v>
      </c>
      <c r="BI32">
        <v>-44</v>
      </c>
      <c r="BJ32">
        <f t="shared" si="17"/>
        <v>1196</v>
      </c>
      <c r="BK32">
        <v>0</v>
      </c>
      <c r="BL32">
        <f t="shared" si="18"/>
        <v>1196</v>
      </c>
      <c r="BM32">
        <v>62</v>
      </c>
      <c r="BN32">
        <f t="shared" si="19"/>
        <v>5</v>
      </c>
      <c r="BO32">
        <f t="shared" si="20"/>
        <v>19.29032258064516</v>
      </c>
      <c r="BQ32">
        <v>1551</v>
      </c>
      <c r="BR32">
        <v>0</v>
      </c>
      <c r="BS32">
        <v>-22</v>
      </c>
      <c r="BT32">
        <f t="shared" si="21"/>
        <v>1529</v>
      </c>
      <c r="BU32">
        <v>300</v>
      </c>
      <c r="BV32">
        <f t="shared" si="22"/>
        <v>1829</v>
      </c>
      <c r="BW32">
        <v>45</v>
      </c>
      <c r="BX32">
        <f t="shared" si="23"/>
        <v>5</v>
      </c>
      <c r="BY32">
        <f t="shared" si="24"/>
        <v>40.644444444444446</v>
      </c>
      <c r="CA32">
        <v>24299</v>
      </c>
    </row>
    <row r="33" spans="1:79" ht="17.25" customHeight="1" x14ac:dyDescent="0.3">
      <c r="A33" s="2">
        <v>44540</v>
      </c>
      <c r="B33" t="s">
        <v>86</v>
      </c>
      <c r="C33" t="s">
        <v>87</v>
      </c>
      <c r="D33" t="s">
        <v>27</v>
      </c>
      <c r="F33">
        <v>281</v>
      </c>
      <c r="G33">
        <v>2117</v>
      </c>
      <c r="H33">
        <v>0</v>
      </c>
      <c r="I33">
        <v>-20</v>
      </c>
      <c r="J33">
        <f t="shared" si="0"/>
        <v>2378</v>
      </c>
      <c r="K33">
        <v>0</v>
      </c>
      <c r="L33">
        <f t="shared" si="1"/>
        <v>2378</v>
      </c>
      <c r="M33">
        <v>183</v>
      </c>
      <c r="N33">
        <v>1</v>
      </c>
      <c r="O33">
        <f t="shared" si="2"/>
        <v>12.994535519125684</v>
      </c>
      <c r="Q33">
        <v>304</v>
      </c>
      <c r="R33">
        <v>1482</v>
      </c>
      <c r="S33">
        <v>0</v>
      </c>
      <c r="T33">
        <v>0</v>
      </c>
      <c r="U33">
        <f t="shared" si="3"/>
        <v>1786</v>
      </c>
      <c r="V33">
        <v>0</v>
      </c>
      <c r="W33">
        <f t="shared" si="4"/>
        <v>1786</v>
      </c>
      <c r="X33">
        <v>32</v>
      </c>
      <c r="Y33">
        <v>2</v>
      </c>
      <c r="Z33">
        <f t="shared" si="5"/>
        <v>55.8125</v>
      </c>
      <c r="AB33">
        <v>12692</v>
      </c>
      <c r="AC33">
        <v>0</v>
      </c>
      <c r="AD33">
        <v>0</v>
      </c>
      <c r="AE33">
        <v>-309</v>
      </c>
      <c r="AF33">
        <f t="shared" si="6"/>
        <v>12383</v>
      </c>
      <c r="AG33">
        <v>0</v>
      </c>
      <c r="AH33">
        <f t="shared" si="7"/>
        <v>12383</v>
      </c>
      <c r="AI33">
        <v>230</v>
      </c>
      <c r="AJ33">
        <f t="shared" si="8"/>
        <v>6</v>
      </c>
      <c r="AK33">
        <f t="shared" si="25"/>
        <v>53.839130434782611</v>
      </c>
      <c r="AM33">
        <v>1476</v>
      </c>
      <c r="AN33">
        <v>647</v>
      </c>
      <c r="AO33">
        <v>-100</v>
      </c>
      <c r="AP33">
        <f t="shared" si="9"/>
        <v>2023</v>
      </c>
      <c r="AQ33">
        <v>0</v>
      </c>
      <c r="AR33">
        <f t="shared" si="10"/>
        <v>2023</v>
      </c>
      <c r="AS33">
        <v>39</v>
      </c>
      <c r="AT33">
        <f t="shared" si="11"/>
        <v>6</v>
      </c>
      <c r="AU33">
        <f t="shared" si="12"/>
        <v>51.871794871794869</v>
      </c>
      <c r="AW33">
        <v>468</v>
      </c>
      <c r="AX33">
        <v>1629</v>
      </c>
      <c r="AY33">
        <v>0</v>
      </c>
      <c r="AZ33">
        <f t="shared" si="13"/>
        <v>2097</v>
      </c>
      <c r="BA33">
        <v>0</v>
      </c>
      <c r="BB33">
        <f t="shared" si="14"/>
        <v>2097</v>
      </c>
      <c r="BC33">
        <v>50</v>
      </c>
      <c r="BD33">
        <f t="shared" si="15"/>
        <v>7</v>
      </c>
      <c r="BE33">
        <f t="shared" si="16"/>
        <v>41.94</v>
      </c>
      <c r="BG33">
        <v>394</v>
      </c>
      <c r="BH33">
        <v>1750</v>
      </c>
      <c r="BI33">
        <v>0</v>
      </c>
      <c r="BJ33">
        <f t="shared" si="17"/>
        <v>2144</v>
      </c>
      <c r="BK33">
        <v>0</v>
      </c>
      <c r="BL33">
        <f t="shared" si="18"/>
        <v>2144</v>
      </c>
      <c r="BM33">
        <v>29</v>
      </c>
      <c r="BN33">
        <f t="shared" si="19"/>
        <v>5</v>
      </c>
      <c r="BO33">
        <f t="shared" si="20"/>
        <v>73.931034482758619</v>
      </c>
      <c r="BQ33">
        <v>761</v>
      </c>
      <c r="BR33">
        <v>3338</v>
      </c>
      <c r="BS33">
        <v>-100</v>
      </c>
      <c r="BT33">
        <f t="shared" si="21"/>
        <v>3999</v>
      </c>
      <c r="BU33">
        <v>480</v>
      </c>
      <c r="BV33">
        <f t="shared" si="22"/>
        <v>4479</v>
      </c>
      <c r="BW33">
        <v>72</v>
      </c>
      <c r="BX33">
        <f t="shared" si="23"/>
        <v>5</v>
      </c>
      <c r="BY33">
        <f t="shared" si="24"/>
        <v>62.208333333333336</v>
      </c>
      <c r="CA33">
        <v>54040</v>
      </c>
    </row>
    <row r="34" spans="1:79" ht="17.25" customHeight="1" x14ac:dyDescent="0.3">
      <c r="A34" s="2">
        <v>44540</v>
      </c>
      <c r="B34" t="s">
        <v>88</v>
      </c>
      <c r="C34" t="s">
        <v>89</v>
      </c>
      <c r="D34" t="s">
        <v>27</v>
      </c>
      <c r="F34">
        <v>1507</v>
      </c>
      <c r="G34">
        <v>1145</v>
      </c>
      <c r="H34">
        <v>0</v>
      </c>
      <c r="I34">
        <v>-330</v>
      </c>
      <c r="J34">
        <f t="shared" si="0"/>
        <v>2322</v>
      </c>
      <c r="K34">
        <v>0</v>
      </c>
      <c r="L34">
        <f t="shared" si="1"/>
        <v>2322</v>
      </c>
      <c r="M34">
        <v>160</v>
      </c>
      <c r="N34">
        <v>1</v>
      </c>
      <c r="O34">
        <f t="shared" si="2"/>
        <v>14.512499999999999</v>
      </c>
      <c r="Q34">
        <v>137</v>
      </c>
      <c r="R34">
        <v>1400</v>
      </c>
      <c r="S34">
        <v>0</v>
      </c>
      <c r="T34">
        <v>-1</v>
      </c>
      <c r="U34">
        <f t="shared" si="3"/>
        <v>1536</v>
      </c>
      <c r="V34">
        <v>0</v>
      </c>
      <c r="W34">
        <f t="shared" si="4"/>
        <v>1536</v>
      </c>
      <c r="X34">
        <v>14</v>
      </c>
      <c r="Y34">
        <v>2</v>
      </c>
      <c r="Z34">
        <f t="shared" si="5"/>
        <v>109.71428571428571</v>
      </c>
      <c r="AB34">
        <v>4093</v>
      </c>
      <c r="AC34">
        <v>0</v>
      </c>
      <c r="AD34">
        <v>0</v>
      </c>
      <c r="AE34">
        <v>-10</v>
      </c>
      <c r="AF34">
        <f t="shared" si="6"/>
        <v>4083</v>
      </c>
      <c r="AG34">
        <v>0</v>
      </c>
      <c r="AH34">
        <f t="shared" si="7"/>
        <v>4083</v>
      </c>
      <c r="AI34">
        <v>19</v>
      </c>
      <c r="AJ34">
        <f t="shared" si="8"/>
        <v>6</v>
      </c>
      <c r="AK34">
        <f t="shared" si="25"/>
        <v>214.89473684210526</v>
      </c>
      <c r="AM34">
        <v>1320</v>
      </c>
      <c r="AN34">
        <v>201</v>
      </c>
      <c r="AO34">
        <v>0</v>
      </c>
      <c r="AP34">
        <f t="shared" si="9"/>
        <v>1521</v>
      </c>
      <c r="AQ34">
        <v>0</v>
      </c>
      <c r="AR34">
        <f t="shared" si="10"/>
        <v>1521</v>
      </c>
      <c r="AS34">
        <v>23</v>
      </c>
      <c r="AT34">
        <f t="shared" si="11"/>
        <v>6</v>
      </c>
      <c r="AU34">
        <f t="shared" si="12"/>
        <v>66.130434782608702</v>
      </c>
      <c r="AW34">
        <v>90</v>
      </c>
      <c r="AX34">
        <v>450</v>
      </c>
      <c r="AY34">
        <v>0</v>
      </c>
      <c r="AZ34">
        <f t="shared" si="13"/>
        <v>540</v>
      </c>
      <c r="BA34">
        <v>0</v>
      </c>
      <c r="BB34">
        <f t="shared" ref="BB34:BB65" si="26">SUM(AZ34:BA34)</f>
        <v>540</v>
      </c>
      <c r="BC34">
        <v>13</v>
      </c>
      <c r="BD34">
        <f t="shared" si="15"/>
        <v>7</v>
      </c>
      <c r="BE34">
        <f t="shared" si="16"/>
        <v>41.53846153846154</v>
      </c>
      <c r="BG34">
        <v>623</v>
      </c>
      <c r="BH34">
        <v>1800</v>
      </c>
      <c r="BI34">
        <v>0</v>
      </c>
      <c r="BJ34">
        <f t="shared" si="17"/>
        <v>2423</v>
      </c>
      <c r="BK34">
        <v>0</v>
      </c>
      <c r="BL34">
        <f t="shared" si="18"/>
        <v>2423</v>
      </c>
      <c r="BM34">
        <v>45</v>
      </c>
      <c r="BN34">
        <f t="shared" si="19"/>
        <v>5</v>
      </c>
      <c r="BO34">
        <f t="shared" si="20"/>
        <v>53.844444444444441</v>
      </c>
      <c r="BQ34">
        <v>415</v>
      </c>
      <c r="BR34">
        <v>3991</v>
      </c>
      <c r="BS34">
        <v>-10</v>
      </c>
      <c r="BT34">
        <f t="shared" si="21"/>
        <v>4396</v>
      </c>
      <c r="BU34">
        <v>300</v>
      </c>
      <c r="BV34">
        <f t="shared" si="22"/>
        <v>4696</v>
      </c>
      <c r="BW34">
        <v>60</v>
      </c>
      <c r="BX34">
        <f t="shared" si="23"/>
        <v>5</v>
      </c>
      <c r="BY34">
        <f t="shared" si="24"/>
        <v>78.266666666666666</v>
      </c>
      <c r="CA34">
        <v>9726</v>
      </c>
    </row>
    <row r="35" spans="1:79" ht="17.25" customHeight="1" x14ac:dyDescent="0.3">
      <c r="A35" s="2">
        <v>44540</v>
      </c>
      <c r="B35" t="s">
        <v>90</v>
      </c>
      <c r="C35" t="s">
        <v>91</v>
      </c>
      <c r="D35" t="s">
        <v>27</v>
      </c>
      <c r="F35">
        <v>630</v>
      </c>
      <c r="G35">
        <v>0</v>
      </c>
      <c r="H35">
        <v>0</v>
      </c>
      <c r="I35">
        <v>0</v>
      </c>
      <c r="J35">
        <f t="shared" si="0"/>
        <v>630</v>
      </c>
      <c r="K35">
        <v>0</v>
      </c>
      <c r="L35">
        <f t="shared" si="1"/>
        <v>630</v>
      </c>
      <c r="M35">
        <v>43</v>
      </c>
      <c r="N35">
        <v>1</v>
      </c>
      <c r="O35">
        <f t="shared" si="2"/>
        <v>14.651162790697674</v>
      </c>
      <c r="Q35">
        <v>529</v>
      </c>
      <c r="R35">
        <v>0</v>
      </c>
      <c r="S35">
        <v>0</v>
      </c>
      <c r="T35">
        <v>0</v>
      </c>
      <c r="U35">
        <f t="shared" si="3"/>
        <v>529</v>
      </c>
      <c r="V35">
        <v>0</v>
      </c>
      <c r="W35">
        <f t="shared" si="4"/>
        <v>529</v>
      </c>
      <c r="X35">
        <v>16</v>
      </c>
      <c r="Y35">
        <v>2</v>
      </c>
      <c r="Z35">
        <f t="shared" si="5"/>
        <v>33.0625</v>
      </c>
      <c r="AB35">
        <v>7602</v>
      </c>
      <c r="AC35">
        <v>0</v>
      </c>
      <c r="AD35">
        <v>0</v>
      </c>
      <c r="AE35">
        <v>-22</v>
      </c>
      <c r="AF35">
        <f t="shared" si="6"/>
        <v>7580</v>
      </c>
      <c r="AG35">
        <v>0</v>
      </c>
      <c r="AH35">
        <f t="shared" si="7"/>
        <v>7580</v>
      </c>
      <c r="AI35">
        <v>177</v>
      </c>
      <c r="AJ35">
        <f t="shared" si="8"/>
        <v>6</v>
      </c>
      <c r="AK35">
        <f t="shared" si="25"/>
        <v>42.824858757062145</v>
      </c>
      <c r="AM35">
        <v>2315</v>
      </c>
      <c r="AN35">
        <v>430</v>
      </c>
      <c r="AO35">
        <v>-163</v>
      </c>
      <c r="AP35">
        <f t="shared" si="9"/>
        <v>2582</v>
      </c>
      <c r="AQ35">
        <v>0</v>
      </c>
      <c r="AR35">
        <f t="shared" si="10"/>
        <v>2582</v>
      </c>
      <c r="AS35">
        <v>91</v>
      </c>
      <c r="AT35">
        <f t="shared" si="11"/>
        <v>6</v>
      </c>
      <c r="AU35">
        <f t="shared" si="12"/>
        <v>28.373626373626372</v>
      </c>
      <c r="AW35">
        <v>2394</v>
      </c>
      <c r="AX35">
        <v>0</v>
      </c>
      <c r="AY35">
        <v>-14</v>
      </c>
      <c r="AZ35">
        <f t="shared" si="13"/>
        <v>2380</v>
      </c>
      <c r="BA35">
        <v>480</v>
      </c>
      <c r="BB35">
        <f t="shared" si="26"/>
        <v>2860</v>
      </c>
      <c r="BC35">
        <v>102</v>
      </c>
      <c r="BD35">
        <f t="shared" si="15"/>
        <v>7</v>
      </c>
      <c r="BE35">
        <f t="shared" si="16"/>
        <v>28.03921568627451</v>
      </c>
      <c r="BG35">
        <v>1125</v>
      </c>
      <c r="BH35">
        <v>2</v>
      </c>
      <c r="BI35">
        <v>-10</v>
      </c>
      <c r="BJ35">
        <f t="shared" si="17"/>
        <v>1117</v>
      </c>
      <c r="BK35">
        <v>0</v>
      </c>
      <c r="BL35">
        <f t="shared" si="18"/>
        <v>1117</v>
      </c>
      <c r="BM35">
        <v>52</v>
      </c>
      <c r="BN35">
        <f t="shared" si="19"/>
        <v>5</v>
      </c>
      <c r="BO35">
        <f t="shared" si="20"/>
        <v>21.48076923076923</v>
      </c>
      <c r="BQ35">
        <v>2508</v>
      </c>
      <c r="BR35">
        <v>0</v>
      </c>
      <c r="BS35">
        <v>-54</v>
      </c>
      <c r="BT35">
        <f t="shared" si="21"/>
        <v>2454</v>
      </c>
      <c r="BU35">
        <v>960</v>
      </c>
      <c r="BV35">
        <f t="shared" si="22"/>
        <v>3414</v>
      </c>
      <c r="BW35">
        <v>41</v>
      </c>
      <c r="BX35">
        <f t="shared" si="23"/>
        <v>5</v>
      </c>
      <c r="BY35">
        <f t="shared" si="24"/>
        <v>83.268292682926827</v>
      </c>
      <c r="CA35">
        <v>6076</v>
      </c>
    </row>
    <row r="36" spans="1:79" ht="17.25" customHeight="1" x14ac:dyDescent="0.3">
      <c r="A36" s="2">
        <v>44540</v>
      </c>
      <c r="B36" t="s">
        <v>92</v>
      </c>
      <c r="C36" t="s">
        <v>93</v>
      </c>
      <c r="D36" t="s">
        <v>27</v>
      </c>
      <c r="F36">
        <v>394</v>
      </c>
      <c r="G36">
        <v>0</v>
      </c>
      <c r="H36">
        <v>0</v>
      </c>
      <c r="I36">
        <v>0</v>
      </c>
      <c r="J36">
        <f t="shared" si="0"/>
        <v>394</v>
      </c>
      <c r="K36">
        <v>0</v>
      </c>
      <c r="L36">
        <f t="shared" si="1"/>
        <v>394</v>
      </c>
      <c r="M36">
        <v>32</v>
      </c>
      <c r="N36">
        <v>1</v>
      </c>
      <c r="O36">
        <f t="shared" si="2"/>
        <v>12.3125</v>
      </c>
      <c r="Q36">
        <v>397</v>
      </c>
      <c r="R36">
        <v>0</v>
      </c>
      <c r="S36">
        <v>0</v>
      </c>
      <c r="T36">
        <v>0</v>
      </c>
      <c r="U36">
        <f t="shared" si="3"/>
        <v>397</v>
      </c>
      <c r="V36">
        <v>0</v>
      </c>
      <c r="W36">
        <f t="shared" si="4"/>
        <v>397</v>
      </c>
      <c r="X36">
        <v>10</v>
      </c>
      <c r="Y36">
        <v>2</v>
      </c>
      <c r="Z36">
        <f t="shared" si="5"/>
        <v>39.700000000000003</v>
      </c>
      <c r="AB36">
        <v>7004</v>
      </c>
      <c r="AC36">
        <v>0</v>
      </c>
      <c r="AD36">
        <v>0</v>
      </c>
      <c r="AE36">
        <v>-10</v>
      </c>
      <c r="AF36">
        <f t="shared" si="6"/>
        <v>6994</v>
      </c>
      <c r="AG36">
        <v>0</v>
      </c>
      <c r="AH36">
        <f t="shared" si="7"/>
        <v>6994</v>
      </c>
      <c r="AI36">
        <v>153</v>
      </c>
      <c r="AJ36">
        <f t="shared" si="8"/>
        <v>6</v>
      </c>
      <c r="AK36">
        <f t="shared" si="25"/>
        <v>45.712418300653596</v>
      </c>
      <c r="AM36">
        <v>1229</v>
      </c>
      <c r="AN36">
        <v>221</v>
      </c>
      <c r="AO36">
        <v>-15</v>
      </c>
      <c r="AP36">
        <f t="shared" si="9"/>
        <v>1435</v>
      </c>
      <c r="AQ36">
        <v>1440</v>
      </c>
      <c r="AR36">
        <f t="shared" si="10"/>
        <v>2875</v>
      </c>
      <c r="AS36">
        <v>59</v>
      </c>
      <c r="AT36">
        <f t="shared" si="11"/>
        <v>6</v>
      </c>
      <c r="AU36">
        <f t="shared" si="12"/>
        <v>48.728813559322035</v>
      </c>
      <c r="AW36">
        <v>2696</v>
      </c>
      <c r="AX36">
        <v>0</v>
      </c>
      <c r="AY36">
        <v>-10</v>
      </c>
      <c r="AZ36">
        <f t="shared" si="13"/>
        <v>2686</v>
      </c>
      <c r="BA36">
        <v>0</v>
      </c>
      <c r="BB36">
        <f t="shared" si="26"/>
        <v>2686</v>
      </c>
      <c r="BC36">
        <v>89</v>
      </c>
      <c r="BD36">
        <f t="shared" si="15"/>
        <v>7</v>
      </c>
      <c r="BE36">
        <f t="shared" si="16"/>
        <v>30.179775280898877</v>
      </c>
      <c r="BG36">
        <v>283</v>
      </c>
      <c r="BH36">
        <v>2</v>
      </c>
      <c r="BI36">
        <v>0</v>
      </c>
      <c r="BJ36">
        <f t="shared" si="17"/>
        <v>285</v>
      </c>
      <c r="BK36">
        <v>1920</v>
      </c>
      <c r="BL36">
        <f t="shared" si="18"/>
        <v>2205</v>
      </c>
      <c r="BM36">
        <v>44</v>
      </c>
      <c r="BN36">
        <f t="shared" si="19"/>
        <v>5</v>
      </c>
      <c r="BO36">
        <f t="shared" si="20"/>
        <v>50.113636363636367</v>
      </c>
      <c r="BQ36">
        <v>364</v>
      </c>
      <c r="BR36">
        <v>0</v>
      </c>
      <c r="BS36">
        <v>-24</v>
      </c>
      <c r="BT36">
        <f t="shared" si="21"/>
        <v>340</v>
      </c>
      <c r="BU36">
        <v>2208</v>
      </c>
      <c r="BV36">
        <f t="shared" si="22"/>
        <v>2548</v>
      </c>
      <c r="BW36">
        <v>25</v>
      </c>
      <c r="BX36">
        <f t="shared" si="23"/>
        <v>5</v>
      </c>
      <c r="BY36">
        <f t="shared" si="24"/>
        <v>101.92</v>
      </c>
      <c r="CA36">
        <v>15739</v>
      </c>
    </row>
    <row r="37" spans="1:79" ht="17.25" customHeight="1" x14ac:dyDescent="0.3">
      <c r="A37" s="2">
        <v>44540</v>
      </c>
      <c r="B37" t="s">
        <v>94</v>
      </c>
      <c r="C37" t="s">
        <v>95</v>
      </c>
      <c r="D37" t="s">
        <v>27</v>
      </c>
      <c r="F37">
        <v>1579</v>
      </c>
      <c r="G37">
        <v>0</v>
      </c>
      <c r="H37">
        <v>0</v>
      </c>
      <c r="I37">
        <v>0</v>
      </c>
      <c r="J37">
        <f t="shared" si="0"/>
        <v>1579</v>
      </c>
      <c r="K37">
        <v>0</v>
      </c>
      <c r="L37">
        <f t="shared" si="1"/>
        <v>1579</v>
      </c>
      <c r="M37">
        <v>65</v>
      </c>
      <c r="N37">
        <v>1</v>
      </c>
      <c r="O37">
        <f t="shared" si="2"/>
        <v>24.292307692307691</v>
      </c>
      <c r="Q37">
        <v>781</v>
      </c>
      <c r="R37">
        <v>0</v>
      </c>
      <c r="S37">
        <v>0</v>
      </c>
      <c r="T37">
        <v>0</v>
      </c>
      <c r="U37">
        <f t="shared" si="3"/>
        <v>781</v>
      </c>
      <c r="V37">
        <v>0</v>
      </c>
      <c r="W37">
        <f t="shared" si="4"/>
        <v>781</v>
      </c>
      <c r="X37">
        <v>21</v>
      </c>
      <c r="Y37">
        <v>2</v>
      </c>
      <c r="Z37">
        <f t="shared" si="5"/>
        <v>37.19047619047619</v>
      </c>
      <c r="AB37">
        <v>3636</v>
      </c>
      <c r="AC37">
        <v>0</v>
      </c>
      <c r="AD37">
        <v>0</v>
      </c>
      <c r="AE37">
        <v>0</v>
      </c>
      <c r="AF37">
        <f t="shared" si="6"/>
        <v>3636</v>
      </c>
      <c r="AG37">
        <v>0</v>
      </c>
      <c r="AH37">
        <f t="shared" si="7"/>
        <v>3636</v>
      </c>
      <c r="AI37">
        <v>61</v>
      </c>
      <c r="AJ37">
        <f t="shared" si="8"/>
        <v>6</v>
      </c>
      <c r="AK37">
        <f t="shared" si="25"/>
        <v>59.606557377049178</v>
      </c>
      <c r="AM37">
        <v>3968</v>
      </c>
      <c r="AN37">
        <v>300</v>
      </c>
      <c r="AO37">
        <v>0</v>
      </c>
      <c r="AP37">
        <f t="shared" si="9"/>
        <v>4268</v>
      </c>
      <c r="AQ37">
        <v>0</v>
      </c>
      <c r="AR37">
        <f t="shared" si="10"/>
        <v>4268</v>
      </c>
      <c r="AS37">
        <v>24</v>
      </c>
      <c r="AT37">
        <f t="shared" si="11"/>
        <v>6</v>
      </c>
      <c r="AU37">
        <f t="shared" si="12"/>
        <v>177.83333333333334</v>
      </c>
      <c r="AW37">
        <v>637</v>
      </c>
      <c r="AX37">
        <v>0</v>
      </c>
      <c r="AY37">
        <v>-5</v>
      </c>
      <c r="AZ37">
        <f t="shared" si="13"/>
        <v>632</v>
      </c>
      <c r="BA37">
        <v>900</v>
      </c>
      <c r="BB37">
        <f t="shared" si="26"/>
        <v>1532</v>
      </c>
      <c r="BC37">
        <v>43</v>
      </c>
      <c r="BD37">
        <f t="shared" si="15"/>
        <v>7</v>
      </c>
      <c r="BE37">
        <f t="shared" si="16"/>
        <v>35.627906976744185</v>
      </c>
      <c r="BG37">
        <v>1462</v>
      </c>
      <c r="BH37">
        <v>0</v>
      </c>
      <c r="BI37">
        <v>-10</v>
      </c>
      <c r="BJ37">
        <f t="shared" si="17"/>
        <v>1452</v>
      </c>
      <c r="BK37">
        <v>0</v>
      </c>
      <c r="BL37">
        <f t="shared" si="18"/>
        <v>1452</v>
      </c>
      <c r="BM37">
        <v>37</v>
      </c>
      <c r="BN37">
        <f t="shared" si="19"/>
        <v>5</v>
      </c>
      <c r="BO37">
        <f t="shared" si="20"/>
        <v>39.243243243243242</v>
      </c>
      <c r="BQ37">
        <v>3342</v>
      </c>
      <c r="BR37">
        <v>0</v>
      </c>
      <c r="BS37">
        <v>-20</v>
      </c>
      <c r="BT37">
        <f t="shared" si="21"/>
        <v>3322</v>
      </c>
      <c r="BU37">
        <v>600</v>
      </c>
      <c r="BV37">
        <f t="shared" si="22"/>
        <v>3922</v>
      </c>
      <c r="BW37">
        <v>30</v>
      </c>
      <c r="BX37">
        <f t="shared" si="23"/>
        <v>5</v>
      </c>
      <c r="BY37">
        <f t="shared" si="24"/>
        <v>130.73333333333332</v>
      </c>
      <c r="CA37">
        <v>25534</v>
      </c>
    </row>
    <row r="38" spans="1:79" ht="17.25" customHeight="1" x14ac:dyDescent="0.3">
      <c r="A38" s="2">
        <v>44540</v>
      </c>
      <c r="B38" t="s">
        <v>96</v>
      </c>
      <c r="C38" t="s">
        <v>97</v>
      </c>
      <c r="D38" t="s">
        <v>27</v>
      </c>
      <c r="F38">
        <v>9587</v>
      </c>
      <c r="G38">
        <v>0</v>
      </c>
      <c r="H38">
        <v>0</v>
      </c>
      <c r="I38">
        <v>-2357</v>
      </c>
      <c r="J38">
        <f t="shared" si="0"/>
        <v>7230</v>
      </c>
      <c r="K38">
        <v>0</v>
      </c>
      <c r="L38">
        <f t="shared" si="1"/>
        <v>7230</v>
      </c>
      <c r="M38">
        <v>1882</v>
      </c>
      <c r="N38">
        <v>1</v>
      </c>
      <c r="O38">
        <f t="shared" si="2"/>
        <v>3.8416578108395325</v>
      </c>
      <c r="Q38">
        <v>6721</v>
      </c>
      <c r="R38">
        <v>0</v>
      </c>
      <c r="S38">
        <v>0</v>
      </c>
      <c r="T38">
        <v>-395</v>
      </c>
      <c r="U38">
        <f t="shared" si="3"/>
        <v>6326</v>
      </c>
      <c r="V38">
        <v>0</v>
      </c>
      <c r="W38">
        <f t="shared" si="4"/>
        <v>6326</v>
      </c>
      <c r="X38">
        <v>470</v>
      </c>
      <c r="Y38">
        <v>2</v>
      </c>
      <c r="Z38">
        <f t="shared" si="5"/>
        <v>13.459574468085107</v>
      </c>
      <c r="AB38">
        <v>32992</v>
      </c>
      <c r="AC38">
        <v>0</v>
      </c>
      <c r="AD38">
        <v>0</v>
      </c>
      <c r="AE38">
        <v>-1389</v>
      </c>
      <c r="AF38">
        <f t="shared" si="6"/>
        <v>31603</v>
      </c>
      <c r="AG38">
        <f>10000+10500</f>
        <v>20500</v>
      </c>
      <c r="AH38">
        <f t="shared" si="7"/>
        <v>52103</v>
      </c>
      <c r="AI38">
        <v>2542</v>
      </c>
      <c r="AJ38">
        <f t="shared" si="8"/>
        <v>6</v>
      </c>
      <c r="AK38">
        <f t="shared" si="25"/>
        <v>20.496852871754523</v>
      </c>
      <c r="AM38">
        <v>12995</v>
      </c>
      <c r="AN38">
        <v>6350</v>
      </c>
      <c r="AO38">
        <v>-4709</v>
      </c>
      <c r="AP38">
        <f t="shared" si="9"/>
        <v>14636</v>
      </c>
      <c r="AQ38">
        <v>15500</v>
      </c>
      <c r="AR38">
        <f t="shared" si="10"/>
        <v>30136</v>
      </c>
      <c r="AS38">
        <v>1093</v>
      </c>
      <c r="AT38">
        <f t="shared" si="11"/>
        <v>6</v>
      </c>
      <c r="AU38">
        <f t="shared" si="12"/>
        <v>27.571820677035682</v>
      </c>
      <c r="AW38">
        <v>9218</v>
      </c>
      <c r="AX38">
        <v>0</v>
      </c>
      <c r="AY38">
        <v>-461</v>
      </c>
      <c r="AZ38">
        <f t="shared" si="13"/>
        <v>8757</v>
      </c>
      <c r="BA38">
        <v>5200</v>
      </c>
      <c r="BB38">
        <f t="shared" si="26"/>
        <v>13957</v>
      </c>
      <c r="BC38">
        <v>704</v>
      </c>
      <c r="BD38">
        <f t="shared" si="15"/>
        <v>7</v>
      </c>
      <c r="BE38">
        <f t="shared" si="16"/>
        <v>19.82528409090909</v>
      </c>
      <c r="BG38">
        <v>4620</v>
      </c>
      <c r="BH38">
        <v>0</v>
      </c>
      <c r="BI38">
        <v>-52</v>
      </c>
      <c r="BJ38">
        <f t="shared" si="17"/>
        <v>4568</v>
      </c>
      <c r="BK38">
        <v>1500</v>
      </c>
      <c r="BL38">
        <f t="shared" si="18"/>
        <v>6068</v>
      </c>
      <c r="BM38">
        <v>424</v>
      </c>
      <c r="BN38">
        <f t="shared" si="19"/>
        <v>5</v>
      </c>
      <c r="BO38">
        <f t="shared" si="20"/>
        <v>14.311320754716981</v>
      </c>
      <c r="BQ38">
        <v>1030</v>
      </c>
      <c r="BR38">
        <v>0</v>
      </c>
      <c r="BS38">
        <v>-633</v>
      </c>
      <c r="BT38">
        <f t="shared" si="21"/>
        <v>397</v>
      </c>
      <c r="BU38">
        <v>3000</v>
      </c>
      <c r="BV38">
        <f t="shared" si="22"/>
        <v>3397</v>
      </c>
      <c r="BW38">
        <v>512</v>
      </c>
      <c r="BX38">
        <f t="shared" si="23"/>
        <v>5</v>
      </c>
      <c r="BY38">
        <f t="shared" si="24"/>
        <v>6.634765625</v>
      </c>
      <c r="CA38">
        <v>9900</v>
      </c>
    </row>
    <row r="39" spans="1:79" ht="17.25" customHeight="1" x14ac:dyDescent="0.3">
      <c r="A39" s="2">
        <v>44540</v>
      </c>
      <c r="B39" t="s">
        <v>98</v>
      </c>
      <c r="C39" t="s">
        <v>99</v>
      </c>
      <c r="D39" t="s">
        <v>27</v>
      </c>
      <c r="F39">
        <v>618</v>
      </c>
      <c r="G39">
        <v>0</v>
      </c>
      <c r="H39">
        <v>0</v>
      </c>
      <c r="I39">
        <v>-100</v>
      </c>
      <c r="J39">
        <f t="shared" si="0"/>
        <v>518</v>
      </c>
      <c r="K39">
        <v>0</v>
      </c>
      <c r="L39">
        <f t="shared" si="1"/>
        <v>518</v>
      </c>
      <c r="M39">
        <v>100</v>
      </c>
      <c r="N39">
        <v>1</v>
      </c>
      <c r="O39">
        <f t="shared" si="2"/>
        <v>5.18</v>
      </c>
      <c r="Q39">
        <v>710</v>
      </c>
      <c r="R39">
        <v>0</v>
      </c>
      <c r="S39">
        <v>0</v>
      </c>
      <c r="T39">
        <v>0</v>
      </c>
      <c r="U39">
        <f t="shared" si="3"/>
        <v>710</v>
      </c>
      <c r="V39">
        <v>0</v>
      </c>
      <c r="W39">
        <f t="shared" si="4"/>
        <v>710</v>
      </c>
      <c r="X39">
        <v>26</v>
      </c>
      <c r="Y39">
        <v>2</v>
      </c>
      <c r="Z39">
        <f t="shared" si="5"/>
        <v>27.307692307692307</v>
      </c>
      <c r="AB39">
        <v>319</v>
      </c>
      <c r="AC39">
        <v>0</v>
      </c>
      <c r="AD39">
        <v>0</v>
      </c>
      <c r="AE39">
        <v>0</v>
      </c>
      <c r="AF39">
        <f t="shared" si="6"/>
        <v>319</v>
      </c>
      <c r="AG39">
        <f>16082+16500</f>
        <v>32582</v>
      </c>
      <c r="AH39">
        <f t="shared" si="7"/>
        <v>32901</v>
      </c>
      <c r="AI39">
        <v>1637</v>
      </c>
      <c r="AJ39">
        <f t="shared" si="8"/>
        <v>6</v>
      </c>
      <c r="AK39">
        <f t="shared" si="25"/>
        <v>20.098350641417227</v>
      </c>
      <c r="AM39">
        <v>464</v>
      </c>
      <c r="AN39">
        <v>0</v>
      </c>
      <c r="AO39">
        <v>-464</v>
      </c>
      <c r="AP39">
        <f t="shared" si="9"/>
        <v>0</v>
      </c>
      <c r="AQ39">
        <v>7000</v>
      </c>
      <c r="AR39">
        <f t="shared" si="10"/>
        <v>7000</v>
      </c>
      <c r="AS39">
        <v>821</v>
      </c>
      <c r="AT39">
        <f t="shared" si="11"/>
        <v>6</v>
      </c>
      <c r="AU39">
        <f t="shared" si="12"/>
        <v>8.5261875761266754</v>
      </c>
      <c r="AW39">
        <v>1754</v>
      </c>
      <c r="AX39">
        <v>0</v>
      </c>
      <c r="AY39">
        <v>-215</v>
      </c>
      <c r="AZ39">
        <f t="shared" si="13"/>
        <v>1539</v>
      </c>
      <c r="BA39">
        <f>10500+5543</f>
        <v>16043</v>
      </c>
      <c r="BB39">
        <f t="shared" si="26"/>
        <v>17582</v>
      </c>
      <c r="BC39">
        <v>633</v>
      </c>
      <c r="BD39">
        <f t="shared" si="15"/>
        <v>7</v>
      </c>
      <c r="BE39">
        <f t="shared" si="16"/>
        <v>27.775671406003159</v>
      </c>
      <c r="BG39">
        <v>10</v>
      </c>
      <c r="BH39">
        <v>0</v>
      </c>
      <c r="BI39">
        <v>-10</v>
      </c>
      <c r="BJ39">
        <f t="shared" si="17"/>
        <v>0</v>
      </c>
      <c r="BK39">
        <f>1000+3300</f>
        <v>4300</v>
      </c>
      <c r="BL39">
        <f t="shared" si="18"/>
        <v>4300</v>
      </c>
      <c r="BM39">
        <v>119</v>
      </c>
      <c r="BN39">
        <f t="shared" si="19"/>
        <v>5</v>
      </c>
      <c r="BO39">
        <f t="shared" si="20"/>
        <v>36.134453781512605</v>
      </c>
      <c r="BQ39">
        <v>502</v>
      </c>
      <c r="BR39">
        <v>0</v>
      </c>
      <c r="BS39">
        <v>-162</v>
      </c>
      <c r="BT39">
        <f t="shared" si="21"/>
        <v>340</v>
      </c>
      <c r="BU39">
        <v>1300</v>
      </c>
      <c r="BV39">
        <f t="shared" si="22"/>
        <v>1640</v>
      </c>
      <c r="BW39">
        <v>89</v>
      </c>
      <c r="BX39">
        <f t="shared" si="23"/>
        <v>5</v>
      </c>
      <c r="BY39">
        <f t="shared" si="24"/>
        <v>18.426966292134832</v>
      </c>
      <c r="CA39">
        <v>-33543</v>
      </c>
    </row>
    <row r="40" spans="1:79" ht="17.25" customHeight="1" x14ac:dyDescent="0.3">
      <c r="A40" s="2">
        <v>44540</v>
      </c>
      <c r="B40" t="s">
        <v>100</v>
      </c>
      <c r="C40" t="s">
        <v>101</v>
      </c>
      <c r="D40" t="s">
        <v>27</v>
      </c>
      <c r="F40">
        <v>3965</v>
      </c>
      <c r="G40">
        <v>0</v>
      </c>
      <c r="H40">
        <v>0</v>
      </c>
      <c r="I40">
        <v>-911</v>
      </c>
      <c r="J40">
        <f t="shared" si="0"/>
        <v>3054</v>
      </c>
      <c r="K40">
        <v>0</v>
      </c>
      <c r="L40">
        <f t="shared" si="1"/>
        <v>3054</v>
      </c>
      <c r="M40">
        <v>2054</v>
      </c>
      <c r="N40">
        <v>1</v>
      </c>
      <c r="O40">
        <f t="shared" si="2"/>
        <v>1.4868549172346641</v>
      </c>
      <c r="Q40">
        <v>3029</v>
      </c>
      <c r="R40">
        <v>0</v>
      </c>
      <c r="S40">
        <v>0</v>
      </c>
      <c r="T40">
        <v>-35</v>
      </c>
      <c r="U40">
        <f t="shared" si="3"/>
        <v>2994</v>
      </c>
      <c r="V40">
        <v>0</v>
      </c>
      <c r="W40">
        <f t="shared" si="4"/>
        <v>2994</v>
      </c>
      <c r="X40">
        <v>460</v>
      </c>
      <c r="Y40">
        <v>2</v>
      </c>
      <c r="Z40">
        <f t="shared" si="5"/>
        <v>6.5086956521739134</v>
      </c>
      <c r="AB40">
        <v>24083</v>
      </c>
      <c r="AC40">
        <v>0</v>
      </c>
      <c r="AD40">
        <v>190</v>
      </c>
      <c r="AE40">
        <v>-7595</v>
      </c>
      <c r="AF40">
        <f t="shared" si="6"/>
        <v>16678</v>
      </c>
      <c r="AG40">
        <v>20000</v>
      </c>
      <c r="AH40">
        <f t="shared" si="7"/>
        <v>36678</v>
      </c>
      <c r="AI40">
        <v>8249</v>
      </c>
      <c r="AJ40">
        <f t="shared" si="8"/>
        <v>6</v>
      </c>
      <c r="AK40">
        <f t="shared" si="25"/>
        <v>4.4463571341980845</v>
      </c>
      <c r="AM40">
        <v>2933</v>
      </c>
      <c r="AN40">
        <v>0</v>
      </c>
      <c r="AO40">
        <v>-2819</v>
      </c>
      <c r="AP40">
        <f t="shared" si="9"/>
        <v>114</v>
      </c>
      <c r="AQ40">
        <v>32425</v>
      </c>
      <c r="AR40">
        <f t="shared" si="10"/>
        <v>32539</v>
      </c>
      <c r="AS40">
        <v>3543</v>
      </c>
      <c r="AT40">
        <f t="shared" si="11"/>
        <v>6</v>
      </c>
      <c r="AU40">
        <f t="shared" si="12"/>
        <v>9.1840248377081561</v>
      </c>
      <c r="AW40">
        <v>17464</v>
      </c>
      <c r="AX40">
        <v>0</v>
      </c>
      <c r="AY40">
        <v>-4076</v>
      </c>
      <c r="AZ40">
        <f t="shared" si="13"/>
        <v>13388</v>
      </c>
      <c r="BA40">
        <v>12000</v>
      </c>
      <c r="BB40">
        <f t="shared" si="26"/>
        <v>25388</v>
      </c>
      <c r="BC40">
        <v>2607</v>
      </c>
      <c r="BD40">
        <f t="shared" si="15"/>
        <v>7</v>
      </c>
      <c r="BE40">
        <f t="shared" si="16"/>
        <v>9.738396624472573</v>
      </c>
      <c r="BG40">
        <v>161</v>
      </c>
      <c r="BH40">
        <v>0</v>
      </c>
      <c r="BI40">
        <v>-50</v>
      </c>
      <c r="BJ40">
        <f t="shared" si="17"/>
        <v>111</v>
      </c>
      <c r="BK40">
        <v>8600</v>
      </c>
      <c r="BL40">
        <f t="shared" si="18"/>
        <v>8711</v>
      </c>
      <c r="BM40">
        <v>1129</v>
      </c>
      <c r="BN40">
        <f t="shared" si="19"/>
        <v>5</v>
      </c>
      <c r="BO40">
        <f t="shared" si="20"/>
        <v>7.7156775907883084</v>
      </c>
      <c r="BQ40">
        <v>2561</v>
      </c>
      <c r="BR40">
        <v>0</v>
      </c>
      <c r="BS40">
        <v>-1983</v>
      </c>
      <c r="BT40">
        <f t="shared" si="21"/>
        <v>578</v>
      </c>
      <c r="BU40">
        <v>3600</v>
      </c>
      <c r="BV40">
        <f t="shared" si="22"/>
        <v>4178</v>
      </c>
      <c r="BW40">
        <v>848</v>
      </c>
      <c r="BX40">
        <f t="shared" si="23"/>
        <v>5</v>
      </c>
      <c r="BY40">
        <f t="shared" si="24"/>
        <v>4.9268867924528301</v>
      </c>
      <c r="CA40">
        <v>0</v>
      </c>
    </row>
    <row r="41" spans="1:79" ht="17.25" customHeight="1" x14ac:dyDescent="0.3">
      <c r="A41" s="2">
        <v>44540</v>
      </c>
      <c r="B41" t="s">
        <v>102</v>
      </c>
      <c r="C41" t="s">
        <v>103</v>
      </c>
      <c r="D41" t="s">
        <v>27</v>
      </c>
      <c r="F41">
        <v>2082</v>
      </c>
      <c r="G41">
        <v>0</v>
      </c>
      <c r="H41">
        <v>0</v>
      </c>
      <c r="I41">
        <v>-61</v>
      </c>
      <c r="J41">
        <f t="shared" si="0"/>
        <v>2021</v>
      </c>
      <c r="K41">
        <v>0</v>
      </c>
      <c r="L41">
        <f t="shared" si="1"/>
        <v>2021</v>
      </c>
      <c r="M41">
        <v>209</v>
      </c>
      <c r="N41">
        <v>1</v>
      </c>
      <c r="O41">
        <f t="shared" si="2"/>
        <v>9.669856459330143</v>
      </c>
      <c r="Q41">
        <v>911</v>
      </c>
      <c r="R41">
        <v>0</v>
      </c>
      <c r="S41">
        <v>0</v>
      </c>
      <c r="T41">
        <v>0</v>
      </c>
      <c r="U41">
        <f t="shared" si="3"/>
        <v>911</v>
      </c>
      <c r="V41">
        <v>0</v>
      </c>
      <c r="W41">
        <f t="shared" si="4"/>
        <v>911</v>
      </c>
      <c r="X41">
        <v>44</v>
      </c>
      <c r="Y41">
        <v>2</v>
      </c>
      <c r="Z41">
        <f t="shared" si="5"/>
        <v>20.704545454545453</v>
      </c>
      <c r="AB41">
        <v>4568</v>
      </c>
      <c r="AC41">
        <v>0</v>
      </c>
      <c r="AD41">
        <v>0</v>
      </c>
      <c r="AE41">
        <v>-62</v>
      </c>
      <c r="AF41">
        <f t="shared" si="6"/>
        <v>4506</v>
      </c>
      <c r="AG41">
        <v>3600</v>
      </c>
      <c r="AH41">
        <f t="shared" si="7"/>
        <v>8106</v>
      </c>
      <c r="AI41">
        <v>220</v>
      </c>
      <c r="AJ41">
        <f t="shared" si="8"/>
        <v>6</v>
      </c>
      <c r="AK41">
        <f t="shared" si="25"/>
        <v>36.845454545454544</v>
      </c>
      <c r="AM41">
        <v>1818</v>
      </c>
      <c r="AN41">
        <v>70</v>
      </c>
      <c r="AO41">
        <v>-30</v>
      </c>
      <c r="AP41">
        <f t="shared" si="9"/>
        <v>1858</v>
      </c>
      <c r="AQ41">
        <v>0</v>
      </c>
      <c r="AR41">
        <f t="shared" si="10"/>
        <v>1858</v>
      </c>
      <c r="AS41">
        <v>69</v>
      </c>
      <c r="AT41">
        <f t="shared" si="11"/>
        <v>6</v>
      </c>
      <c r="AU41">
        <f t="shared" si="12"/>
        <v>26.927536231884059</v>
      </c>
      <c r="AW41">
        <v>992</v>
      </c>
      <c r="AX41">
        <v>0</v>
      </c>
      <c r="AY41">
        <v>-75</v>
      </c>
      <c r="AZ41">
        <f t="shared" si="13"/>
        <v>917</v>
      </c>
      <c r="BA41">
        <v>2500</v>
      </c>
      <c r="BB41">
        <f t="shared" si="26"/>
        <v>3417</v>
      </c>
      <c r="BC41">
        <v>105</v>
      </c>
      <c r="BD41">
        <f t="shared" si="15"/>
        <v>7</v>
      </c>
      <c r="BE41">
        <f t="shared" si="16"/>
        <v>32.542857142857144</v>
      </c>
      <c r="BG41">
        <v>841</v>
      </c>
      <c r="BH41">
        <v>70</v>
      </c>
      <c r="BI41">
        <v>-185</v>
      </c>
      <c r="BJ41">
        <f t="shared" si="17"/>
        <v>726</v>
      </c>
      <c r="BK41">
        <v>0</v>
      </c>
      <c r="BL41">
        <f t="shared" si="18"/>
        <v>726</v>
      </c>
      <c r="BM41">
        <v>25</v>
      </c>
      <c r="BN41">
        <f t="shared" si="19"/>
        <v>5</v>
      </c>
      <c r="BO41">
        <f t="shared" si="20"/>
        <v>29.04</v>
      </c>
      <c r="BQ41">
        <v>1372</v>
      </c>
      <c r="BR41">
        <v>0</v>
      </c>
      <c r="BS41">
        <v>0</v>
      </c>
      <c r="BT41">
        <f t="shared" si="21"/>
        <v>1372</v>
      </c>
      <c r="BU41">
        <v>0</v>
      </c>
      <c r="BV41">
        <f t="shared" si="22"/>
        <v>1372</v>
      </c>
      <c r="BW41">
        <v>36</v>
      </c>
      <c r="BX41">
        <f t="shared" si="23"/>
        <v>5</v>
      </c>
      <c r="BY41">
        <f t="shared" si="24"/>
        <v>38.111111111111114</v>
      </c>
      <c r="CA41">
        <v>2600</v>
      </c>
    </row>
    <row r="42" spans="1:79" ht="17.25" customHeight="1" x14ac:dyDescent="0.3">
      <c r="A42" s="2">
        <v>44540</v>
      </c>
      <c r="B42" t="s">
        <v>104</v>
      </c>
      <c r="C42" t="s">
        <v>105</v>
      </c>
      <c r="D42" t="s">
        <v>27</v>
      </c>
      <c r="F42">
        <v>50</v>
      </c>
      <c r="G42">
        <v>0</v>
      </c>
      <c r="H42">
        <v>0</v>
      </c>
      <c r="I42">
        <v>-25</v>
      </c>
      <c r="J42">
        <f t="shared" si="0"/>
        <v>25</v>
      </c>
      <c r="K42">
        <v>400</v>
      </c>
      <c r="L42">
        <f t="shared" si="1"/>
        <v>425</v>
      </c>
      <c r="M42">
        <v>81</v>
      </c>
      <c r="N42">
        <v>1</v>
      </c>
      <c r="O42">
        <f t="shared" si="2"/>
        <v>5.2469135802469138</v>
      </c>
      <c r="Q42">
        <v>414</v>
      </c>
      <c r="R42">
        <v>0</v>
      </c>
      <c r="S42">
        <v>0</v>
      </c>
      <c r="T42">
        <v>-15</v>
      </c>
      <c r="U42">
        <f t="shared" si="3"/>
        <v>399</v>
      </c>
      <c r="V42">
        <v>0</v>
      </c>
      <c r="W42">
        <f t="shared" si="4"/>
        <v>399</v>
      </c>
      <c r="X42">
        <v>21</v>
      </c>
      <c r="Y42">
        <v>2</v>
      </c>
      <c r="Z42">
        <f t="shared" si="5"/>
        <v>19</v>
      </c>
      <c r="AB42">
        <v>1237</v>
      </c>
      <c r="AC42">
        <v>0</v>
      </c>
      <c r="AD42">
        <v>0</v>
      </c>
      <c r="AE42">
        <v>0</v>
      </c>
      <c r="AF42">
        <f t="shared" si="6"/>
        <v>1237</v>
      </c>
      <c r="AG42">
        <v>0</v>
      </c>
      <c r="AH42">
        <f t="shared" si="7"/>
        <v>1237</v>
      </c>
      <c r="AI42">
        <v>34</v>
      </c>
      <c r="AJ42">
        <f t="shared" si="8"/>
        <v>6</v>
      </c>
      <c r="AK42">
        <f t="shared" si="25"/>
        <v>36.382352941176471</v>
      </c>
      <c r="AM42">
        <v>1272</v>
      </c>
      <c r="AN42">
        <v>0</v>
      </c>
      <c r="AO42">
        <v>0</v>
      </c>
      <c r="AP42">
        <f t="shared" si="9"/>
        <v>1272</v>
      </c>
      <c r="AQ42">
        <v>0</v>
      </c>
      <c r="AR42">
        <f t="shared" si="10"/>
        <v>1272</v>
      </c>
      <c r="AS42">
        <v>27</v>
      </c>
      <c r="AT42">
        <f t="shared" si="11"/>
        <v>6</v>
      </c>
      <c r="AU42">
        <f t="shared" si="12"/>
        <v>47.111111111111114</v>
      </c>
      <c r="AW42">
        <v>190</v>
      </c>
      <c r="AX42">
        <v>0</v>
      </c>
      <c r="AY42">
        <v>-20</v>
      </c>
      <c r="AZ42">
        <f t="shared" si="13"/>
        <v>170</v>
      </c>
      <c r="BA42">
        <v>0</v>
      </c>
      <c r="BB42">
        <f t="shared" si="26"/>
        <v>170</v>
      </c>
      <c r="BC42">
        <v>12</v>
      </c>
      <c r="BD42">
        <f t="shared" si="15"/>
        <v>7</v>
      </c>
      <c r="BE42">
        <f t="shared" si="16"/>
        <v>14.166666666666666</v>
      </c>
      <c r="BG42">
        <v>457</v>
      </c>
      <c r="BH42">
        <v>0</v>
      </c>
      <c r="BI42">
        <v>-45</v>
      </c>
      <c r="BJ42">
        <f t="shared" si="17"/>
        <v>412</v>
      </c>
      <c r="BK42">
        <v>0</v>
      </c>
      <c r="BL42">
        <f t="shared" si="18"/>
        <v>412</v>
      </c>
      <c r="BM42">
        <v>9</v>
      </c>
      <c r="BN42">
        <f t="shared" si="19"/>
        <v>5</v>
      </c>
      <c r="BO42">
        <f t="shared" si="20"/>
        <v>45.777777777777779</v>
      </c>
      <c r="BQ42">
        <v>402</v>
      </c>
      <c r="BR42">
        <v>0</v>
      </c>
      <c r="BS42">
        <v>-34</v>
      </c>
      <c r="BT42">
        <f t="shared" si="21"/>
        <v>368</v>
      </c>
      <c r="BU42">
        <v>0</v>
      </c>
      <c r="BV42">
        <f t="shared" si="22"/>
        <v>368</v>
      </c>
      <c r="BW42">
        <v>23</v>
      </c>
      <c r="BX42">
        <f t="shared" si="23"/>
        <v>5</v>
      </c>
      <c r="BY42">
        <f t="shared" si="24"/>
        <v>16</v>
      </c>
      <c r="CA42">
        <v>0</v>
      </c>
    </row>
    <row r="43" spans="1:79" ht="17.25" customHeight="1" x14ac:dyDescent="0.3">
      <c r="A43" s="2">
        <v>44540</v>
      </c>
      <c r="B43" t="s">
        <v>106</v>
      </c>
      <c r="C43" t="s">
        <v>107</v>
      </c>
      <c r="D43" t="s">
        <v>27</v>
      </c>
      <c r="F43">
        <v>1369</v>
      </c>
      <c r="G43">
        <v>0</v>
      </c>
      <c r="H43">
        <v>0</v>
      </c>
      <c r="I43">
        <v>-160</v>
      </c>
      <c r="J43">
        <f t="shared" si="0"/>
        <v>1209</v>
      </c>
      <c r="K43">
        <v>0</v>
      </c>
      <c r="L43">
        <f t="shared" si="1"/>
        <v>1209</v>
      </c>
      <c r="M43">
        <v>71</v>
      </c>
      <c r="N43">
        <v>1</v>
      </c>
      <c r="O43">
        <f t="shared" si="2"/>
        <v>17.028169014084508</v>
      </c>
      <c r="Q43">
        <v>891</v>
      </c>
      <c r="R43">
        <v>0</v>
      </c>
      <c r="S43">
        <v>0</v>
      </c>
      <c r="T43">
        <v>-25</v>
      </c>
      <c r="U43">
        <f t="shared" si="3"/>
        <v>866</v>
      </c>
      <c r="V43">
        <v>0</v>
      </c>
      <c r="W43">
        <f t="shared" si="4"/>
        <v>866</v>
      </c>
      <c r="X43">
        <v>19</v>
      </c>
      <c r="Y43">
        <v>2</v>
      </c>
      <c r="Z43">
        <f t="shared" si="5"/>
        <v>45.578947368421055</v>
      </c>
      <c r="AB43">
        <v>335</v>
      </c>
      <c r="AC43">
        <v>0</v>
      </c>
      <c r="AD43">
        <v>0</v>
      </c>
      <c r="AE43">
        <v>0</v>
      </c>
      <c r="AF43">
        <f t="shared" si="6"/>
        <v>335</v>
      </c>
      <c r="AG43">
        <v>0</v>
      </c>
      <c r="AH43">
        <f t="shared" si="7"/>
        <v>335</v>
      </c>
      <c r="AI43">
        <v>12</v>
      </c>
      <c r="AJ43">
        <f t="shared" si="8"/>
        <v>6</v>
      </c>
      <c r="AK43">
        <f t="shared" si="25"/>
        <v>27.916666666666668</v>
      </c>
      <c r="AM43">
        <v>1037</v>
      </c>
      <c r="AN43">
        <v>0</v>
      </c>
      <c r="AO43">
        <v>0</v>
      </c>
      <c r="AP43">
        <f t="shared" si="9"/>
        <v>1037</v>
      </c>
      <c r="AQ43">
        <v>0</v>
      </c>
      <c r="AR43">
        <f t="shared" si="10"/>
        <v>1037</v>
      </c>
      <c r="AS43">
        <v>10</v>
      </c>
      <c r="AT43">
        <f t="shared" si="11"/>
        <v>6</v>
      </c>
      <c r="AU43">
        <f t="shared" si="12"/>
        <v>103.7</v>
      </c>
      <c r="AW43">
        <v>93</v>
      </c>
      <c r="AX43">
        <v>0</v>
      </c>
      <c r="AY43">
        <v>-24</v>
      </c>
      <c r="AZ43">
        <f t="shared" si="13"/>
        <v>69</v>
      </c>
      <c r="BA43">
        <v>0</v>
      </c>
      <c r="BB43">
        <f t="shared" si="26"/>
        <v>69</v>
      </c>
      <c r="BC43">
        <v>2</v>
      </c>
      <c r="BD43">
        <f t="shared" si="15"/>
        <v>7</v>
      </c>
      <c r="BE43">
        <f t="shared" si="16"/>
        <v>34.5</v>
      </c>
      <c r="BG43">
        <v>633</v>
      </c>
      <c r="BH43">
        <v>0</v>
      </c>
      <c r="BI43">
        <v>0</v>
      </c>
      <c r="BJ43">
        <f t="shared" si="17"/>
        <v>633</v>
      </c>
      <c r="BK43">
        <v>0</v>
      </c>
      <c r="BL43">
        <f t="shared" si="18"/>
        <v>633</v>
      </c>
      <c r="BM43">
        <v>8</v>
      </c>
      <c r="BN43">
        <f t="shared" si="19"/>
        <v>5</v>
      </c>
      <c r="BO43">
        <f t="shared" si="20"/>
        <v>79.125</v>
      </c>
      <c r="BQ43">
        <v>1326</v>
      </c>
      <c r="BR43">
        <v>0</v>
      </c>
      <c r="BS43">
        <v>-10</v>
      </c>
      <c r="BT43">
        <f t="shared" si="21"/>
        <v>1316</v>
      </c>
      <c r="BU43">
        <v>0</v>
      </c>
      <c r="BV43">
        <f t="shared" si="22"/>
        <v>1316</v>
      </c>
      <c r="BW43">
        <v>21</v>
      </c>
      <c r="BX43">
        <f t="shared" si="23"/>
        <v>5</v>
      </c>
      <c r="BY43">
        <f t="shared" si="24"/>
        <v>62.666666666666664</v>
      </c>
      <c r="CA43">
        <v>800</v>
      </c>
    </row>
    <row r="44" spans="1:79" ht="17.25" customHeight="1" x14ac:dyDescent="0.3">
      <c r="A44" s="2">
        <v>44540</v>
      </c>
      <c r="B44" t="s">
        <v>108</v>
      </c>
      <c r="C44" t="s">
        <v>109</v>
      </c>
      <c r="D44" t="s">
        <v>27</v>
      </c>
      <c r="F44">
        <v>510</v>
      </c>
      <c r="G44">
        <v>0</v>
      </c>
      <c r="H44">
        <v>0</v>
      </c>
      <c r="I44">
        <v>-16</v>
      </c>
      <c r="J44">
        <f t="shared" si="0"/>
        <v>494</v>
      </c>
      <c r="K44">
        <v>0</v>
      </c>
      <c r="L44">
        <f t="shared" si="1"/>
        <v>494</v>
      </c>
      <c r="M44">
        <v>12</v>
      </c>
      <c r="N44">
        <v>1</v>
      </c>
      <c r="O44">
        <f t="shared" si="2"/>
        <v>41.166666666666664</v>
      </c>
      <c r="Q44">
        <v>118</v>
      </c>
      <c r="R44">
        <v>0</v>
      </c>
      <c r="S44">
        <v>0</v>
      </c>
      <c r="T44">
        <v>0</v>
      </c>
      <c r="U44">
        <f t="shared" si="3"/>
        <v>118</v>
      </c>
      <c r="V44">
        <v>0</v>
      </c>
      <c r="W44">
        <f t="shared" si="4"/>
        <v>118</v>
      </c>
      <c r="X44">
        <v>1</v>
      </c>
      <c r="Y44">
        <v>2</v>
      </c>
      <c r="Z44">
        <f t="shared" si="5"/>
        <v>118</v>
      </c>
      <c r="AB44">
        <v>2818</v>
      </c>
      <c r="AC44">
        <v>0</v>
      </c>
      <c r="AD44">
        <v>0</v>
      </c>
      <c r="AE44">
        <v>0</v>
      </c>
      <c r="AF44">
        <f t="shared" si="6"/>
        <v>2818</v>
      </c>
      <c r="AG44">
        <v>0</v>
      </c>
      <c r="AH44">
        <f t="shared" si="7"/>
        <v>2818</v>
      </c>
      <c r="AI44">
        <v>17</v>
      </c>
      <c r="AJ44">
        <f t="shared" si="8"/>
        <v>6</v>
      </c>
      <c r="AK44">
        <f>IFERROR(AH44/AI44,0)</f>
        <v>165.76470588235293</v>
      </c>
      <c r="AM44">
        <v>418</v>
      </c>
      <c r="AN44">
        <v>0</v>
      </c>
      <c r="AO44">
        <v>0</v>
      </c>
      <c r="AP44">
        <f t="shared" si="9"/>
        <v>418</v>
      </c>
      <c r="AQ44">
        <v>0</v>
      </c>
      <c r="AR44">
        <f t="shared" si="10"/>
        <v>418</v>
      </c>
      <c r="AS44">
        <v>6</v>
      </c>
      <c r="AT44">
        <f t="shared" si="11"/>
        <v>6</v>
      </c>
      <c r="AU44">
        <f t="shared" si="12"/>
        <v>69.666666666666671</v>
      </c>
      <c r="AW44">
        <v>410</v>
      </c>
      <c r="AX44">
        <v>0</v>
      </c>
      <c r="AY44">
        <v>0</v>
      </c>
      <c r="AZ44">
        <f t="shared" si="13"/>
        <v>410</v>
      </c>
      <c r="BA44">
        <v>300</v>
      </c>
      <c r="BB44">
        <f t="shared" si="26"/>
        <v>710</v>
      </c>
      <c r="BC44">
        <v>7</v>
      </c>
      <c r="BD44">
        <f t="shared" si="15"/>
        <v>7</v>
      </c>
      <c r="BE44">
        <f t="shared" si="16"/>
        <v>101.42857142857143</v>
      </c>
      <c r="BG44">
        <v>173</v>
      </c>
      <c r="BH44">
        <v>0</v>
      </c>
      <c r="BI44">
        <v>0</v>
      </c>
      <c r="BJ44">
        <f t="shared" si="17"/>
        <v>173</v>
      </c>
      <c r="BK44">
        <v>0</v>
      </c>
      <c r="BL44">
        <f t="shared" si="18"/>
        <v>173</v>
      </c>
      <c r="BM44">
        <v>2</v>
      </c>
      <c r="BN44">
        <f t="shared" si="19"/>
        <v>5</v>
      </c>
      <c r="BO44">
        <f t="shared" si="20"/>
        <v>86.5</v>
      </c>
      <c r="BQ44">
        <v>803</v>
      </c>
      <c r="BR44">
        <v>0</v>
      </c>
      <c r="BS44">
        <v>0</v>
      </c>
      <c r="BT44">
        <f t="shared" si="21"/>
        <v>803</v>
      </c>
      <c r="BU44">
        <v>0</v>
      </c>
      <c r="BV44">
        <f t="shared" si="22"/>
        <v>803</v>
      </c>
      <c r="BW44">
        <v>6</v>
      </c>
      <c r="BX44">
        <f t="shared" si="23"/>
        <v>5</v>
      </c>
      <c r="BY44">
        <f t="shared" si="24"/>
        <v>133.83333333333334</v>
      </c>
      <c r="CA44">
        <v>0</v>
      </c>
    </row>
    <row r="45" spans="1:79" ht="17.25" customHeight="1" x14ac:dyDescent="0.3">
      <c r="A45" s="2">
        <v>44540</v>
      </c>
      <c r="B45" t="s">
        <v>110</v>
      </c>
      <c r="C45" t="s">
        <v>111</v>
      </c>
      <c r="D45" t="s">
        <v>27</v>
      </c>
      <c r="F45">
        <v>1901</v>
      </c>
      <c r="G45">
        <v>272</v>
      </c>
      <c r="H45">
        <v>0</v>
      </c>
      <c r="I45">
        <v>-61</v>
      </c>
      <c r="J45">
        <f t="shared" si="0"/>
        <v>2112</v>
      </c>
      <c r="K45">
        <v>0</v>
      </c>
      <c r="L45">
        <f t="shared" si="1"/>
        <v>2112</v>
      </c>
      <c r="M45">
        <v>330</v>
      </c>
      <c r="N45">
        <v>1</v>
      </c>
      <c r="O45">
        <f t="shared" si="2"/>
        <v>6.4</v>
      </c>
      <c r="Q45">
        <v>1103</v>
      </c>
      <c r="R45">
        <v>795</v>
      </c>
      <c r="S45">
        <v>0</v>
      </c>
      <c r="T45">
        <v>-10</v>
      </c>
      <c r="U45">
        <f t="shared" si="3"/>
        <v>1888</v>
      </c>
      <c r="V45">
        <v>0</v>
      </c>
      <c r="W45">
        <f t="shared" si="4"/>
        <v>1888</v>
      </c>
      <c r="X45">
        <v>61</v>
      </c>
      <c r="Y45">
        <v>2</v>
      </c>
      <c r="Z45">
        <f t="shared" si="5"/>
        <v>30.950819672131146</v>
      </c>
      <c r="AB45">
        <v>4412</v>
      </c>
      <c r="AC45">
        <v>0</v>
      </c>
      <c r="AD45">
        <v>0</v>
      </c>
      <c r="AE45">
        <v>-59</v>
      </c>
      <c r="AF45">
        <f t="shared" si="6"/>
        <v>4353</v>
      </c>
      <c r="AG45">
        <v>6000</v>
      </c>
      <c r="AH45">
        <f t="shared" si="7"/>
        <v>10353</v>
      </c>
      <c r="AI45">
        <v>533</v>
      </c>
      <c r="AJ45">
        <f t="shared" si="8"/>
        <v>6</v>
      </c>
      <c r="AK45">
        <f t="shared" si="25"/>
        <v>19.424015009380863</v>
      </c>
      <c r="AM45">
        <v>3578</v>
      </c>
      <c r="AN45">
        <v>2574</v>
      </c>
      <c r="AO45">
        <v>-64</v>
      </c>
      <c r="AP45">
        <f t="shared" si="9"/>
        <v>6088</v>
      </c>
      <c r="AQ45">
        <v>0</v>
      </c>
      <c r="AR45">
        <f t="shared" si="10"/>
        <v>6088</v>
      </c>
      <c r="AS45">
        <v>161</v>
      </c>
      <c r="AT45">
        <f t="shared" si="11"/>
        <v>6</v>
      </c>
      <c r="AU45">
        <f t="shared" si="12"/>
        <v>37.813664596273291</v>
      </c>
      <c r="AW45">
        <v>2200</v>
      </c>
      <c r="AX45">
        <v>2290</v>
      </c>
      <c r="AY45">
        <v>-88</v>
      </c>
      <c r="AZ45">
        <f t="shared" si="13"/>
        <v>4402</v>
      </c>
      <c r="BA45">
        <v>2000</v>
      </c>
      <c r="BB45">
        <f t="shared" si="26"/>
        <v>6402</v>
      </c>
      <c r="BC45">
        <v>203</v>
      </c>
      <c r="BD45">
        <f t="shared" si="15"/>
        <v>7</v>
      </c>
      <c r="BE45">
        <f t="shared" si="16"/>
        <v>31.536945812807883</v>
      </c>
      <c r="BG45">
        <v>3646</v>
      </c>
      <c r="BH45">
        <v>3090</v>
      </c>
      <c r="BI45">
        <v>-302</v>
      </c>
      <c r="BJ45">
        <f t="shared" si="17"/>
        <v>6434</v>
      </c>
      <c r="BK45">
        <v>0</v>
      </c>
      <c r="BL45">
        <f t="shared" si="18"/>
        <v>6434</v>
      </c>
      <c r="BM45">
        <v>227</v>
      </c>
      <c r="BN45">
        <f t="shared" si="19"/>
        <v>5</v>
      </c>
      <c r="BO45">
        <f t="shared" si="20"/>
        <v>28.343612334801762</v>
      </c>
      <c r="BQ45">
        <v>7104</v>
      </c>
      <c r="BR45">
        <v>1813</v>
      </c>
      <c r="BS45">
        <v>-778</v>
      </c>
      <c r="BT45">
        <f t="shared" si="21"/>
        <v>8139</v>
      </c>
      <c r="BU45">
        <v>0</v>
      </c>
      <c r="BV45">
        <f t="shared" si="22"/>
        <v>8139</v>
      </c>
      <c r="BW45">
        <v>142</v>
      </c>
      <c r="BX45">
        <f t="shared" si="23"/>
        <v>5</v>
      </c>
      <c r="BY45">
        <f t="shared" si="24"/>
        <v>57.316901408450704</v>
      </c>
      <c r="CA45">
        <v>39990</v>
      </c>
    </row>
    <row r="46" spans="1:79" ht="17.25" customHeight="1" x14ac:dyDescent="0.3">
      <c r="A46" s="2">
        <v>44540</v>
      </c>
      <c r="B46" t="s">
        <v>112</v>
      </c>
      <c r="C46" t="s">
        <v>113</v>
      </c>
      <c r="D46" t="s">
        <v>27</v>
      </c>
      <c r="F46">
        <v>2277</v>
      </c>
      <c r="G46">
        <v>1252</v>
      </c>
      <c r="H46">
        <v>0</v>
      </c>
      <c r="I46">
        <v>-16</v>
      </c>
      <c r="J46">
        <f t="shared" si="0"/>
        <v>3513</v>
      </c>
      <c r="K46">
        <v>0</v>
      </c>
      <c r="L46">
        <f t="shared" si="1"/>
        <v>3513</v>
      </c>
      <c r="M46">
        <v>184</v>
      </c>
      <c r="N46">
        <v>1</v>
      </c>
      <c r="O46">
        <f t="shared" si="2"/>
        <v>19.092391304347824</v>
      </c>
      <c r="Q46">
        <v>1173</v>
      </c>
      <c r="R46">
        <v>920</v>
      </c>
      <c r="S46">
        <v>0</v>
      </c>
      <c r="T46">
        <v>-114</v>
      </c>
      <c r="U46">
        <f t="shared" si="3"/>
        <v>1979</v>
      </c>
      <c r="V46">
        <v>0</v>
      </c>
      <c r="W46">
        <f t="shared" si="4"/>
        <v>1979</v>
      </c>
      <c r="X46">
        <v>85</v>
      </c>
      <c r="Y46">
        <v>2</v>
      </c>
      <c r="Z46">
        <f t="shared" si="5"/>
        <v>23.28235294117647</v>
      </c>
      <c r="AB46">
        <v>9876</v>
      </c>
      <c r="AC46">
        <v>0</v>
      </c>
      <c r="AD46">
        <v>0</v>
      </c>
      <c r="AE46">
        <v>-369</v>
      </c>
      <c r="AF46">
        <f t="shared" si="6"/>
        <v>9507</v>
      </c>
      <c r="AG46">
        <v>2000</v>
      </c>
      <c r="AH46">
        <f t="shared" si="7"/>
        <v>11507</v>
      </c>
      <c r="AI46">
        <v>417</v>
      </c>
      <c r="AJ46">
        <f t="shared" si="8"/>
        <v>6</v>
      </c>
      <c r="AK46">
        <f t="shared" si="25"/>
        <v>27.594724220623501</v>
      </c>
      <c r="AM46">
        <v>3268</v>
      </c>
      <c r="AN46">
        <v>2420</v>
      </c>
      <c r="AO46">
        <v>-142</v>
      </c>
      <c r="AP46">
        <f t="shared" si="9"/>
        <v>5546</v>
      </c>
      <c r="AQ46">
        <v>0</v>
      </c>
      <c r="AR46">
        <f t="shared" si="10"/>
        <v>5546</v>
      </c>
      <c r="AS46">
        <v>166</v>
      </c>
      <c r="AT46">
        <f t="shared" si="11"/>
        <v>6</v>
      </c>
      <c r="AU46">
        <f t="shared" si="12"/>
        <v>33.409638554216869</v>
      </c>
      <c r="AW46">
        <v>5485</v>
      </c>
      <c r="AX46">
        <v>2310</v>
      </c>
      <c r="AY46">
        <v>-100</v>
      </c>
      <c r="AZ46">
        <f t="shared" si="13"/>
        <v>7695</v>
      </c>
      <c r="BA46">
        <v>0</v>
      </c>
      <c r="BB46">
        <f t="shared" si="26"/>
        <v>7695</v>
      </c>
      <c r="BC46">
        <v>161</v>
      </c>
      <c r="BD46">
        <f t="shared" si="15"/>
        <v>7</v>
      </c>
      <c r="BE46">
        <f t="shared" si="16"/>
        <v>47.795031055900623</v>
      </c>
      <c r="BG46">
        <v>1740</v>
      </c>
      <c r="BH46">
        <v>3180</v>
      </c>
      <c r="BI46">
        <v>-32</v>
      </c>
      <c r="BJ46">
        <f t="shared" si="17"/>
        <v>4888</v>
      </c>
      <c r="BK46">
        <v>0</v>
      </c>
      <c r="BL46">
        <f t="shared" si="18"/>
        <v>4888</v>
      </c>
      <c r="BM46">
        <v>93</v>
      </c>
      <c r="BN46">
        <f t="shared" si="19"/>
        <v>5</v>
      </c>
      <c r="BO46">
        <f t="shared" si="20"/>
        <v>52.55913978494624</v>
      </c>
      <c r="BQ46">
        <v>2219</v>
      </c>
      <c r="BR46">
        <v>1370</v>
      </c>
      <c r="BS46">
        <v>-83</v>
      </c>
      <c r="BT46">
        <f t="shared" si="21"/>
        <v>3506</v>
      </c>
      <c r="BU46">
        <v>0</v>
      </c>
      <c r="BV46">
        <f t="shared" si="22"/>
        <v>3506</v>
      </c>
      <c r="BW46">
        <v>78</v>
      </c>
      <c r="BX46">
        <f t="shared" si="23"/>
        <v>5</v>
      </c>
      <c r="BY46">
        <f t="shared" si="24"/>
        <v>44.948717948717949</v>
      </c>
      <c r="CA46">
        <v>38383</v>
      </c>
    </row>
    <row r="47" spans="1:79" ht="17.25" customHeight="1" x14ac:dyDescent="0.3">
      <c r="A47" s="2">
        <v>44540</v>
      </c>
      <c r="B47" t="s">
        <v>114</v>
      </c>
      <c r="C47" t="s">
        <v>115</v>
      </c>
      <c r="D47" t="s">
        <v>27</v>
      </c>
      <c r="F47">
        <v>641</v>
      </c>
      <c r="G47">
        <v>249</v>
      </c>
      <c r="H47">
        <v>0</v>
      </c>
      <c r="I47">
        <v>-4</v>
      </c>
      <c r="J47">
        <f t="shared" si="0"/>
        <v>886</v>
      </c>
      <c r="K47">
        <v>0</v>
      </c>
      <c r="L47">
        <f t="shared" si="1"/>
        <v>886</v>
      </c>
      <c r="M47">
        <v>57</v>
      </c>
      <c r="N47">
        <v>1</v>
      </c>
      <c r="O47">
        <f t="shared" si="2"/>
        <v>15.543859649122806</v>
      </c>
      <c r="Q47">
        <v>340</v>
      </c>
      <c r="R47">
        <v>650</v>
      </c>
      <c r="S47">
        <v>0</v>
      </c>
      <c r="T47">
        <v>-10</v>
      </c>
      <c r="U47">
        <f t="shared" si="3"/>
        <v>980</v>
      </c>
      <c r="V47">
        <v>0</v>
      </c>
      <c r="W47">
        <f t="shared" si="4"/>
        <v>980</v>
      </c>
      <c r="X47">
        <v>68</v>
      </c>
      <c r="Y47">
        <v>2</v>
      </c>
      <c r="Z47">
        <f t="shared" si="5"/>
        <v>14.411764705882353</v>
      </c>
      <c r="AB47">
        <v>1418</v>
      </c>
      <c r="AC47">
        <v>0</v>
      </c>
      <c r="AD47">
        <v>0</v>
      </c>
      <c r="AE47">
        <v>-140</v>
      </c>
      <c r="AF47">
        <f t="shared" si="6"/>
        <v>1278</v>
      </c>
      <c r="AG47">
        <v>0</v>
      </c>
      <c r="AH47">
        <f t="shared" si="7"/>
        <v>1278</v>
      </c>
      <c r="AI47">
        <v>26</v>
      </c>
      <c r="AJ47">
        <f t="shared" si="8"/>
        <v>6</v>
      </c>
      <c r="AK47">
        <f t="shared" si="25"/>
        <v>49.153846153846153</v>
      </c>
      <c r="AM47">
        <v>953</v>
      </c>
      <c r="AN47">
        <v>390</v>
      </c>
      <c r="AO47">
        <v>0</v>
      </c>
      <c r="AP47">
        <f t="shared" si="9"/>
        <v>1343</v>
      </c>
      <c r="AQ47">
        <v>0</v>
      </c>
      <c r="AR47">
        <f t="shared" si="10"/>
        <v>1343</v>
      </c>
      <c r="AS47">
        <v>20</v>
      </c>
      <c r="AT47">
        <f t="shared" si="11"/>
        <v>6</v>
      </c>
      <c r="AU47">
        <f t="shared" si="12"/>
        <v>67.150000000000006</v>
      </c>
      <c r="AW47">
        <v>3</v>
      </c>
      <c r="AX47">
        <v>440</v>
      </c>
      <c r="AY47">
        <v>0</v>
      </c>
      <c r="AZ47">
        <f t="shared" si="13"/>
        <v>443</v>
      </c>
      <c r="BA47">
        <v>0</v>
      </c>
      <c r="BB47">
        <f t="shared" si="26"/>
        <v>443</v>
      </c>
      <c r="BC47">
        <v>14</v>
      </c>
      <c r="BD47">
        <f t="shared" si="15"/>
        <v>7</v>
      </c>
      <c r="BE47">
        <f t="shared" si="16"/>
        <v>31.642857142857142</v>
      </c>
      <c r="BG47">
        <v>451</v>
      </c>
      <c r="BH47">
        <v>1800</v>
      </c>
      <c r="BI47">
        <v>0</v>
      </c>
      <c r="BJ47">
        <f t="shared" si="17"/>
        <v>2251</v>
      </c>
      <c r="BK47">
        <v>0</v>
      </c>
      <c r="BL47">
        <f t="shared" si="18"/>
        <v>2251</v>
      </c>
      <c r="BM47">
        <v>12</v>
      </c>
      <c r="BN47">
        <f t="shared" si="19"/>
        <v>5</v>
      </c>
      <c r="BO47">
        <f t="shared" si="20"/>
        <v>187.58333333333334</v>
      </c>
      <c r="BQ47">
        <v>753</v>
      </c>
      <c r="BR47">
        <v>253</v>
      </c>
      <c r="BS47">
        <v>0</v>
      </c>
      <c r="BT47">
        <f t="shared" si="21"/>
        <v>1006</v>
      </c>
      <c r="BU47">
        <v>196</v>
      </c>
      <c r="BV47">
        <f t="shared" si="22"/>
        <v>1202</v>
      </c>
      <c r="BW47">
        <v>11</v>
      </c>
      <c r="BX47">
        <f t="shared" si="23"/>
        <v>5</v>
      </c>
      <c r="BY47">
        <f t="shared" si="24"/>
        <v>109.27272727272727</v>
      </c>
      <c r="CA47">
        <v>-30001</v>
      </c>
    </row>
    <row r="48" spans="1:79" ht="17.25" customHeight="1" x14ac:dyDescent="0.3">
      <c r="A48" s="2">
        <v>44540</v>
      </c>
      <c r="B48" t="s">
        <v>116</v>
      </c>
      <c r="C48" t="s">
        <v>117</v>
      </c>
      <c r="D48" t="s">
        <v>27</v>
      </c>
      <c r="F48">
        <v>2077</v>
      </c>
      <c r="G48">
        <v>0</v>
      </c>
      <c r="H48">
        <v>0</v>
      </c>
      <c r="I48">
        <v>-310</v>
      </c>
      <c r="J48">
        <f t="shared" si="0"/>
        <v>1767</v>
      </c>
      <c r="K48">
        <v>0</v>
      </c>
      <c r="L48">
        <f t="shared" si="1"/>
        <v>1767</v>
      </c>
      <c r="M48">
        <v>222</v>
      </c>
      <c r="N48">
        <v>1</v>
      </c>
      <c r="O48">
        <f t="shared" si="2"/>
        <v>7.9594594594594597</v>
      </c>
      <c r="Q48">
        <v>835</v>
      </c>
      <c r="R48">
        <v>0</v>
      </c>
      <c r="S48">
        <v>0</v>
      </c>
      <c r="T48">
        <v>-50</v>
      </c>
      <c r="U48">
        <f t="shared" si="3"/>
        <v>785</v>
      </c>
      <c r="V48">
        <v>0</v>
      </c>
      <c r="W48">
        <f t="shared" si="4"/>
        <v>785</v>
      </c>
      <c r="X48">
        <v>53</v>
      </c>
      <c r="Y48">
        <v>2</v>
      </c>
      <c r="Z48">
        <f t="shared" si="5"/>
        <v>14.811320754716981</v>
      </c>
      <c r="AB48">
        <v>8065</v>
      </c>
      <c r="AC48">
        <v>0</v>
      </c>
      <c r="AD48">
        <v>0</v>
      </c>
      <c r="AE48">
        <v>-490</v>
      </c>
      <c r="AF48">
        <f t="shared" si="6"/>
        <v>7575</v>
      </c>
      <c r="AG48">
        <v>3000</v>
      </c>
      <c r="AH48">
        <f t="shared" si="7"/>
        <v>10575</v>
      </c>
      <c r="AI48">
        <v>1523</v>
      </c>
      <c r="AJ48">
        <f t="shared" si="8"/>
        <v>6</v>
      </c>
      <c r="AK48">
        <f t="shared" si="25"/>
        <v>6.9435325016414966</v>
      </c>
      <c r="AM48">
        <v>8970</v>
      </c>
      <c r="AN48">
        <v>2280</v>
      </c>
      <c r="AO48">
        <v>-187</v>
      </c>
      <c r="AP48">
        <f t="shared" si="9"/>
        <v>11063</v>
      </c>
      <c r="AQ48">
        <v>0</v>
      </c>
      <c r="AR48">
        <f t="shared" si="10"/>
        <v>11063</v>
      </c>
      <c r="AS48">
        <v>266</v>
      </c>
      <c r="AT48">
        <f t="shared" si="11"/>
        <v>6</v>
      </c>
      <c r="AU48">
        <f t="shared" si="12"/>
        <v>41.590225563909776</v>
      </c>
      <c r="AW48">
        <v>2068</v>
      </c>
      <c r="AX48">
        <v>0</v>
      </c>
      <c r="AY48">
        <v>-234</v>
      </c>
      <c r="AZ48">
        <f t="shared" si="13"/>
        <v>1834</v>
      </c>
      <c r="BA48">
        <v>0</v>
      </c>
      <c r="BB48">
        <f t="shared" si="26"/>
        <v>1834</v>
      </c>
      <c r="BC48">
        <v>205</v>
      </c>
      <c r="BD48">
        <f t="shared" si="15"/>
        <v>7</v>
      </c>
      <c r="BE48">
        <f t="shared" si="16"/>
        <v>8.946341463414635</v>
      </c>
      <c r="BG48">
        <v>5108</v>
      </c>
      <c r="BH48">
        <v>0</v>
      </c>
      <c r="BI48">
        <v>-22</v>
      </c>
      <c r="BJ48">
        <f t="shared" si="17"/>
        <v>5086</v>
      </c>
      <c r="BK48">
        <v>0</v>
      </c>
      <c r="BL48">
        <f t="shared" si="18"/>
        <v>5086</v>
      </c>
      <c r="BM48">
        <v>92</v>
      </c>
      <c r="BN48">
        <f t="shared" si="19"/>
        <v>5</v>
      </c>
      <c r="BO48">
        <f t="shared" si="20"/>
        <v>55.282608695652172</v>
      </c>
      <c r="BQ48">
        <v>546</v>
      </c>
      <c r="BR48">
        <v>100</v>
      </c>
      <c r="BS48">
        <v>-55</v>
      </c>
      <c r="BT48">
        <f t="shared" si="21"/>
        <v>591</v>
      </c>
      <c r="BU48">
        <v>2000</v>
      </c>
      <c r="BV48">
        <f t="shared" si="22"/>
        <v>2591</v>
      </c>
      <c r="BW48">
        <v>143</v>
      </c>
      <c r="BX48">
        <f t="shared" si="23"/>
        <v>5</v>
      </c>
      <c r="BY48">
        <f t="shared" si="24"/>
        <v>18.11888111888112</v>
      </c>
      <c r="CA48">
        <v>-7576</v>
      </c>
    </row>
    <row r="49" spans="1:79" ht="17.25" customHeight="1" x14ac:dyDescent="0.3">
      <c r="A49" s="2">
        <v>44540</v>
      </c>
      <c r="B49" t="s">
        <v>118</v>
      </c>
      <c r="C49" t="s">
        <v>119</v>
      </c>
      <c r="D49" t="s">
        <v>27</v>
      </c>
      <c r="F49">
        <v>265</v>
      </c>
      <c r="G49">
        <v>0</v>
      </c>
      <c r="H49">
        <v>0</v>
      </c>
      <c r="I49">
        <v>0</v>
      </c>
      <c r="J49">
        <f t="shared" si="0"/>
        <v>265</v>
      </c>
      <c r="K49">
        <v>0</v>
      </c>
      <c r="L49">
        <f t="shared" si="1"/>
        <v>265</v>
      </c>
      <c r="M49">
        <v>15</v>
      </c>
      <c r="N49">
        <v>1</v>
      </c>
      <c r="O49">
        <f t="shared" si="2"/>
        <v>17.666666666666668</v>
      </c>
      <c r="Q49">
        <v>2</v>
      </c>
      <c r="R49">
        <v>0</v>
      </c>
      <c r="S49">
        <v>0</v>
      </c>
      <c r="T49">
        <v>0</v>
      </c>
      <c r="U49">
        <f t="shared" si="3"/>
        <v>2</v>
      </c>
      <c r="V49">
        <v>0</v>
      </c>
      <c r="W49">
        <f t="shared" si="4"/>
        <v>2</v>
      </c>
      <c r="X49">
        <v>5</v>
      </c>
      <c r="Y49">
        <v>2</v>
      </c>
      <c r="Z49">
        <f t="shared" si="5"/>
        <v>0.4</v>
      </c>
      <c r="AB49">
        <v>1196</v>
      </c>
      <c r="AC49">
        <v>0</v>
      </c>
      <c r="AD49">
        <v>0</v>
      </c>
      <c r="AE49">
        <v>-55</v>
      </c>
      <c r="AF49">
        <f t="shared" si="6"/>
        <v>1141</v>
      </c>
      <c r="AG49">
        <v>0</v>
      </c>
      <c r="AH49">
        <f t="shared" si="7"/>
        <v>1141</v>
      </c>
      <c r="AI49">
        <v>23</v>
      </c>
      <c r="AJ49">
        <f t="shared" si="8"/>
        <v>6</v>
      </c>
      <c r="AK49">
        <f t="shared" si="25"/>
        <v>49.608695652173914</v>
      </c>
      <c r="AM49">
        <v>247</v>
      </c>
      <c r="AN49">
        <v>0</v>
      </c>
      <c r="AO49">
        <v>0</v>
      </c>
      <c r="AP49">
        <f t="shared" si="9"/>
        <v>247</v>
      </c>
      <c r="AQ49">
        <v>0</v>
      </c>
      <c r="AR49">
        <f t="shared" si="10"/>
        <v>247</v>
      </c>
      <c r="AS49">
        <v>22</v>
      </c>
      <c r="AT49">
        <f t="shared" si="11"/>
        <v>6</v>
      </c>
      <c r="AU49">
        <f t="shared" si="12"/>
        <v>11.227272727272727</v>
      </c>
      <c r="AW49">
        <v>49</v>
      </c>
      <c r="AX49">
        <v>0</v>
      </c>
      <c r="AY49">
        <v>0</v>
      </c>
      <c r="AZ49">
        <f t="shared" si="13"/>
        <v>49</v>
      </c>
      <c r="BA49">
        <v>0</v>
      </c>
      <c r="BB49">
        <f t="shared" si="26"/>
        <v>49</v>
      </c>
      <c r="BC49">
        <v>35</v>
      </c>
      <c r="BD49">
        <f t="shared" si="15"/>
        <v>7</v>
      </c>
      <c r="BE49">
        <f t="shared" si="16"/>
        <v>1.4</v>
      </c>
      <c r="BG49">
        <v>0</v>
      </c>
      <c r="BH49">
        <v>0</v>
      </c>
      <c r="BI49">
        <v>0</v>
      </c>
      <c r="BJ49">
        <f t="shared" si="17"/>
        <v>0</v>
      </c>
      <c r="BK49">
        <v>0</v>
      </c>
      <c r="BL49">
        <f t="shared" si="18"/>
        <v>0</v>
      </c>
      <c r="BM49">
        <v>8</v>
      </c>
      <c r="BN49">
        <f t="shared" si="19"/>
        <v>5</v>
      </c>
      <c r="BO49">
        <f t="shared" si="20"/>
        <v>0</v>
      </c>
      <c r="BQ49">
        <v>1191</v>
      </c>
      <c r="BR49">
        <v>0</v>
      </c>
      <c r="BS49">
        <v>0</v>
      </c>
      <c r="BT49">
        <f t="shared" si="21"/>
        <v>1191</v>
      </c>
      <c r="BU49">
        <v>0</v>
      </c>
      <c r="BV49">
        <f t="shared" si="22"/>
        <v>1191</v>
      </c>
      <c r="BW49">
        <v>9</v>
      </c>
      <c r="BX49">
        <f t="shared" si="23"/>
        <v>5</v>
      </c>
      <c r="BY49">
        <f t="shared" si="24"/>
        <v>132.33333333333334</v>
      </c>
      <c r="CA49">
        <v>0</v>
      </c>
    </row>
    <row r="50" spans="1:79" ht="17.25" customHeight="1" x14ac:dyDescent="0.3">
      <c r="A50" s="2">
        <v>44540</v>
      </c>
      <c r="B50" t="s">
        <v>120</v>
      </c>
      <c r="C50" t="s">
        <v>121</v>
      </c>
      <c r="D50" t="s">
        <v>27</v>
      </c>
      <c r="F50">
        <v>800</v>
      </c>
      <c r="G50">
        <v>0</v>
      </c>
      <c r="H50">
        <v>0</v>
      </c>
      <c r="I50">
        <v>-20</v>
      </c>
      <c r="J50">
        <f t="shared" si="0"/>
        <v>780</v>
      </c>
      <c r="K50">
        <v>0</v>
      </c>
      <c r="L50">
        <f t="shared" si="1"/>
        <v>780</v>
      </c>
      <c r="M50">
        <v>64</v>
      </c>
      <c r="N50">
        <v>1</v>
      </c>
      <c r="O50">
        <f t="shared" si="2"/>
        <v>12.1875</v>
      </c>
      <c r="Q50">
        <v>389</v>
      </c>
      <c r="R50">
        <v>0</v>
      </c>
      <c r="S50">
        <v>0</v>
      </c>
      <c r="T50">
        <v>-10</v>
      </c>
      <c r="U50">
        <f t="shared" si="3"/>
        <v>379</v>
      </c>
      <c r="V50">
        <v>0</v>
      </c>
      <c r="W50">
        <f t="shared" si="4"/>
        <v>379</v>
      </c>
      <c r="X50">
        <v>9</v>
      </c>
      <c r="Y50">
        <v>2</v>
      </c>
      <c r="Z50">
        <f t="shared" si="5"/>
        <v>42.111111111111114</v>
      </c>
      <c r="AB50">
        <v>2789</v>
      </c>
      <c r="AC50">
        <v>0</v>
      </c>
      <c r="AD50">
        <v>0</v>
      </c>
      <c r="AE50">
        <v>0</v>
      </c>
      <c r="AF50">
        <f t="shared" si="6"/>
        <v>2789</v>
      </c>
      <c r="AG50">
        <v>0</v>
      </c>
      <c r="AH50">
        <f t="shared" si="7"/>
        <v>2789</v>
      </c>
      <c r="AI50">
        <v>66</v>
      </c>
      <c r="AJ50">
        <f t="shared" si="8"/>
        <v>6</v>
      </c>
      <c r="AK50">
        <f t="shared" si="25"/>
        <v>42.257575757575758</v>
      </c>
      <c r="AM50">
        <v>2135</v>
      </c>
      <c r="AN50">
        <v>430</v>
      </c>
      <c r="AO50">
        <v>-30</v>
      </c>
      <c r="AP50">
        <f t="shared" si="9"/>
        <v>2535</v>
      </c>
      <c r="AQ50">
        <v>0</v>
      </c>
      <c r="AR50">
        <f t="shared" si="10"/>
        <v>2535</v>
      </c>
      <c r="AS50">
        <v>53</v>
      </c>
      <c r="AT50">
        <f t="shared" si="11"/>
        <v>6</v>
      </c>
      <c r="AU50">
        <f t="shared" si="12"/>
        <v>47.830188679245282</v>
      </c>
      <c r="AW50">
        <v>768</v>
      </c>
      <c r="AX50">
        <v>0</v>
      </c>
      <c r="AY50">
        <v>-20</v>
      </c>
      <c r="AZ50">
        <f t="shared" si="13"/>
        <v>748</v>
      </c>
      <c r="BA50">
        <v>0</v>
      </c>
      <c r="BB50">
        <f t="shared" si="26"/>
        <v>748</v>
      </c>
      <c r="BC50">
        <v>44</v>
      </c>
      <c r="BD50">
        <f t="shared" si="15"/>
        <v>7</v>
      </c>
      <c r="BE50">
        <f t="shared" si="16"/>
        <v>17</v>
      </c>
      <c r="BG50">
        <v>1181</v>
      </c>
      <c r="BH50">
        <v>0</v>
      </c>
      <c r="BI50">
        <v>-20</v>
      </c>
      <c r="BJ50">
        <f t="shared" si="17"/>
        <v>1161</v>
      </c>
      <c r="BK50">
        <v>0</v>
      </c>
      <c r="BL50">
        <f t="shared" si="18"/>
        <v>1161</v>
      </c>
      <c r="BM50">
        <v>29</v>
      </c>
      <c r="BN50">
        <f t="shared" si="19"/>
        <v>5</v>
      </c>
      <c r="BO50">
        <f t="shared" si="20"/>
        <v>40.03448275862069</v>
      </c>
      <c r="BQ50">
        <v>1905</v>
      </c>
      <c r="BR50">
        <v>0</v>
      </c>
      <c r="BS50">
        <v>-30</v>
      </c>
      <c r="BT50">
        <f t="shared" si="21"/>
        <v>1875</v>
      </c>
      <c r="BU50">
        <v>0</v>
      </c>
      <c r="BV50">
        <f t="shared" si="22"/>
        <v>1875</v>
      </c>
      <c r="BW50">
        <v>23</v>
      </c>
      <c r="BX50">
        <f t="shared" si="23"/>
        <v>5</v>
      </c>
      <c r="BY50">
        <f t="shared" si="24"/>
        <v>81.521739130434781</v>
      </c>
      <c r="CA50">
        <v>8400</v>
      </c>
    </row>
    <row r="51" spans="1:79" ht="17.25" customHeight="1" x14ac:dyDescent="0.3">
      <c r="A51" s="2">
        <v>44540</v>
      </c>
      <c r="B51" t="s">
        <v>122</v>
      </c>
      <c r="C51" t="s">
        <v>123</v>
      </c>
      <c r="D51" t="s">
        <v>27</v>
      </c>
      <c r="F51">
        <v>516</v>
      </c>
      <c r="G51">
        <v>0</v>
      </c>
      <c r="H51">
        <v>0</v>
      </c>
      <c r="I51">
        <v>-34</v>
      </c>
      <c r="J51">
        <f t="shared" si="0"/>
        <v>482</v>
      </c>
      <c r="K51">
        <v>0</v>
      </c>
      <c r="L51">
        <f t="shared" si="1"/>
        <v>482</v>
      </c>
      <c r="M51">
        <v>42</v>
      </c>
      <c r="N51">
        <v>1</v>
      </c>
      <c r="O51">
        <f t="shared" si="2"/>
        <v>11.476190476190476</v>
      </c>
      <c r="Q51">
        <v>308</v>
      </c>
      <c r="R51">
        <v>0</v>
      </c>
      <c r="S51">
        <v>0</v>
      </c>
      <c r="T51">
        <v>0</v>
      </c>
      <c r="U51">
        <f t="shared" si="3"/>
        <v>308</v>
      </c>
      <c r="V51">
        <v>0</v>
      </c>
      <c r="W51">
        <f t="shared" si="4"/>
        <v>308</v>
      </c>
      <c r="X51">
        <v>6</v>
      </c>
      <c r="Y51">
        <v>2</v>
      </c>
      <c r="Z51">
        <f t="shared" si="5"/>
        <v>51.333333333333336</v>
      </c>
      <c r="AB51">
        <v>5264</v>
      </c>
      <c r="AC51">
        <v>0</v>
      </c>
      <c r="AD51">
        <v>0</v>
      </c>
      <c r="AE51">
        <v>0</v>
      </c>
      <c r="AF51">
        <f t="shared" si="6"/>
        <v>5264</v>
      </c>
      <c r="AG51">
        <v>0</v>
      </c>
      <c r="AH51">
        <f t="shared" si="7"/>
        <v>5264</v>
      </c>
      <c r="AI51">
        <v>101</v>
      </c>
      <c r="AJ51">
        <f t="shared" si="8"/>
        <v>6</v>
      </c>
      <c r="AK51">
        <f t="shared" si="25"/>
        <v>52.118811881188115</v>
      </c>
      <c r="AM51">
        <v>1509</v>
      </c>
      <c r="AN51">
        <v>0</v>
      </c>
      <c r="AO51">
        <v>-17</v>
      </c>
      <c r="AP51">
        <f t="shared" si="9"/>
        <v>1492</v>
      </c>
      <c r="AQ51">
        <v>0</v>
      </c>
      <c r="AR51">
        <f t="shared" si="10"/>
        <v>1492</v>
      </c>
      <c r="AS51">
        <v>37</v>
      </c>
      <c r="AT51">
        <f t="shared" si="11"/>
        <v>6</v>
      </c>
      <c r="AU51">
        <f t="shared" si="12"/>
        <v>40.324324324324323</v>
      </c>
      <c r="AW51">
        <v>1738</v>
      </c>
      <c r="AX51">
        <v>0</v>
      </c>
      <c r="AY51">
        <v>-68</v>
      </c>
      <c r="AZ51">
        <f t="shared" si="13"/>
        <v>1670</v>
      </c>
      <c r="BA51">
        <v>0</v>
      </c>
      <c r="BB51">
        <f t="shared" si="26"/>
        <v>1670</v>
      </c>
      <c r="BC51">
        <v>66</v>
      </c>
      <c r="BD51">
        <f t="shared" si="15"/>
        <v>7</v>
      </c>
      <c r="BE51">
        <f t="shared" si="16"/>
        <v>25.303030303030305</v>
      </c>
      <c r="BG51">
        <v>1308</v>
      </c>
      <c r="BH51">
        <v>0</v>
      </c>
      <c r="BI51">
        <v>-17</v>
      </c>
      <c r="BJ51">
        <f t="shared" si="17"/>
        <v>1291</v>
      </c>
      <c r="BK51">
        <v>0</v>
      </c>
      <c r="BL51">
        <f t="shared" si="18"/>
        <v>1291</v>
      </c>
      <c r="BM51">
        <v>30</v>
      </c>
      <c r="BN51">
        <f t="shared" si="19"/>
        <v>5</v>
      </c>
      <c r="BO51">
        <f t="shared" si="20"/>
        <v>43.033333333333331</v>
      </c>
      <c r="BQ51">
        <v>2400</v>
      </c>
      <c r="BR51">
        <v>0</v>
      </c>
      <c r="BS51">
        <v>0</v>
      </c>
      <c r="BT51">
        <f t="shared" si="21"/>
        <v>2400</v>
      </c>
      <c r="BU51">
        <v>1000</v>
      </c>
      <c r="BV51">
        <f t="shared" si="22"/>
        <v>3400</v>
      </c>
      <c r="BW51">
        <v>33</v>
      </c>
      <c r="BX51">
        <f t="shared" si="23"/>
        <v>5</v>
      </c>
      <c r="BY51">
        <f t="shared" si="24"/>
        <v>103.03030303030303</v>
      </c>
      <c r="CA51">
        <v>14445</v>
      </c>
    </row>
    <row r="52" spans="1:79" ht="17.25" customHeight="1" x14ac:dyDescent="0.3">
      <c r="A52" s="2">
        <v>44540</v>
      </c>
      <c r="B52" t="s">
        <v>124</v>
      </c>
      <c r="C52" t="s">
        <v>125</v>
      </c>
      <c r="D52" t="s">
        <v>27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v>0</v>
      </c>
      <c r="L52">
        <f t="shared" si="1"/>
        <v>0</v>
      </c>
      <c r="M52">
        <v>0</v>
      </c>
      <c r="N52">
        <v>1</v>
      </c>
      <c r="O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  <c r="V52">
        <v>0</v>
      </c>
      <c r="W52">
        <f t="shared" si="4"/>
        <v>0</v>
      </c>
      <c r="X52">
        <v>0</v>
      </c>
      <c r="Y52">
        <v>2</v>
      </c>
      <c r="Z52">
        <f t="shared" si="5"/>
        <v>0</v>
      </c>
      <c r="AB52">
        <v>0</v>
      </c>
      <c r="AC52">
        <v>0</v>
      </c>
      <c r="AD52">
        <v>0</v>
      </c>
      <c r="AE52">
        <v>0</v>
      </c>
      <c r="AF52">
        <f t="shared" si="6"/>
        <v>0</v>
      </c>
      <c r="AG52">
        <v>0</v>
      </c>
      <c r="AH52">
        <f t="shared" si="7"/>
        <v>0</v>
      </c>
      <c r="AI52">
        <v>0</v>
      </c>
      <c r="AJ52">
        <f t="shared" si="8"/>
        <v>6</v>
      </c>
      <c r="AK52">
        <f t="shared" si="25"/>
        <v>0</v>
      </c>
      <c r="AM52">
        <v>0</v>
      </c>
      <c r="AN52">
        <v>0</v>
      </c>
      <c r="AO52">
        <v>0</v>
      </c>
      <c r="AP52">
        <f t="shared" si="9"/>
        <v>0</v>
      </c>
      <c r="AQ52">
        <v>0</v>
      </c>
      <c r="AR52">
        <f t="shared" si="10"/>
        <v>0</v>
      </c>
      <c r="AS52">
        <v>0</v>
      </c>
      <c r="AT52">
        <f t="shared" si="11"/>
        <v>6</v>
      </c>
      <c r="AU52">
        <f t="shared" si="12"/>
        <v>0</v>
      </c>
      <c r="AW52">
        <v>0</v>
      </c>
      <c r="AX52">
        <v>0</v>
      </c>
      <c r="AY52">
        <v>0</v>
      </c>
      <c r="AZ52">
        <f t="shared" si="13"/>
        <v>0</v>
      </c>
      <c r="BA52">
        <v>0</v>
      </c>
      <c r="BB52">
        <f t="shared" si="26"/>
        <v>0</v>
      </c>
      <c r="BC52">
        <v>0</v>
      </c>
      <c r="BD52">
        <f t="shared" si="15"/>
        <v>7</v>
      </c>
      <c r="BE52">
        <f t="shared" si="16"/>
        <v>0</v>
      </c>
      <c r="BG52">
        <v>0</v>
      </c>
      <c r="BH52">
        <v>0</v>
      </c>
      <c r="BI52">
        <v>0</v>
      </c>
      <c r="BJ52">
        <f t="shared" si="17"/>
        <v>0</v>
      </c>
      <c r="BK52">
        <v>0</v>
      </c>
      <c r="BL52">
        <f t="shared" si="18"/>
        <v>0</v>
      </c>
      <c r="BM52">
        <v>0</v>
      </c>
      <c r="BN52">
        <f t="shared" si="19"/>
        <v>5</v>
      </c>
      <c r="BO52">
        <f t="shared" si="20"/>
        <v>0</v>
      </c>
      <c r="BQ52">
        <v>0</v>
      </c>
      <c r="BR52">
        <v>0</v>
      </c>
      <c r="BS52">
        <v>0</v>
      </c>
      <c r="BT52">
        <f t="shared" si="21"/>
        <v>0</v>
      </c>
      <c r="BU52">
        <v>0</v>
      </c>
      <c r="BV52">
        <f t="shared" si="22"/>
        <v>0</v>
      </c>
      <c r="BW52">
        <v>0</v>
      </c>
      <c r="BX52">
        <f t="shared" si="23"/>
        <v>5</v>
      </c>
      <c r="BY52">
        <f t="shared" si="24"/>
        <v>0</v>
      </c>
      <c r="CA52">
        <v>0</v>
      </c>
    </row>
    <row r="53" spans="1:79" ht="17.25" customHeight="1" x14ac:dyDescent="0.3">
      <c r="A53" s="2">
        <v>44540</v>
      </c>
      <c r="B53" t="s">
        <v>126</v>
      </c>
      <c r="C53" t="s">
        <v>127</v>
      </c>
      <c r="D53" t="s">
        <v>27</v>
      </c>
      <c r="F53">
        <v>1320</v>
      </c>
      <c r="G53">
        <v>1218</v>
      </c>
      <c r="H53">
        <v>0</v>
      </c>
      <c r="I53">
        <v>-92</v>
      </c>
      <c r="J53">
        <f t="shared" si="0"/>
        <v>2446</v>
      </c>
      <c r="K53">
        <v>0</v>
      </c>
      <c r="L53">
        <f t="shared" si="1"/>
        <v>2446</v>
      </c>
      <c r="M53">
        <v>111</v>
      </c>
      <c r="N53">
        <v>1</v>
      </c>
      <c r="O53">
        <f t="shared" si="2"/>
        <v>22.036036036036037</v>
      </c>
      <c r="Q53">
        <v>752</v>
      </c>
      <c r="R53">
        <v>820</v>
      </c>
      <c r="S53">
        <v>0</v>
      </c>
      <c r="T53">
        <v>-15</v>
      </c>
      <c r="U53">
        <f t="shared" si="3"/>
        <v>1557</v>
      </c>
      <c r="V53">
        <v>0</v>
      </c>
      <c r="W53">
        <f t="shared" si="4"/>
        <v>1557</v>
      </c>
      <c r="X53">
        <v>20</v>
      </c>
      <c r="Y53">
        <v>2</v>
      </c>
      <c r="Z53">
        <f t="shared" si="5"/>
        <v>77.849999999999994</v>
      </c>
      <c r="AB53">
        <v>2551</v>
      </c>
      <c r="AC53">
        <v>0</v>
      </c>
      <c r="AD53">
        <v>0</v>
      </c>
      <c r="AE53">
        <v>-180</v>
      </c>
      <c r="AF53">
        <f t="shared" si="6"/>
        <v>2371</v>
      </c>
      <c r="AG53">
        <v>0</v>
      </c>
      <c r="AH53">
        <f t="shared" si="7"/>
        <v>2371</v>
      </c>
      <c r="AI53">
        <v>30</v>
      </c>
      <c r="AJ53">
        <f t="shared" si="8"/>
        <v>6</v>
      </c>
      <c r="AK53">
        <f t="shared" si="25"/>
        <v>79.033333333333331</v>
      </c>
      <c r="AM53">
        <v>2417</v>
      </c>
      <c r="AN53">
        <v>420</v>
      </c>
      <c r="AO53">
        <v>-15</v>
      </c>
      <c r="AP53">
        <f t="shared" si="9"/>
        <v>2822</v>
      </c>
      <c r="AQ53">
        <v>0</v>
      </c>
      <c r="AR53">
        <f t="shared" si="10"/>
        <v>2822</v>
      </c>
      <c r="AS53">
        <v>20</v>
      </c>
      <c r="AT53">
        <f t="shared" si="11"/>
        <v>6</v>
      </c>
      <c r="AU53">
        <f t="shared" si="12"/>
        <v>141.1</v>
      </c>
      <c r="AW53">
        <v>715</v>
      </c>
      <c r="AX53">
        <v>278</v>
      </c>
      <c r="AY53">
        <v>-5</v>
      </c>
      <c r="AZ53">
        <f t="shared" si="13"/>
        <v>988</v>
      </c>
      <c r="BA53">
        <v>0</v>
      </c>
      <c r="BB53">
        <f t="shared" si="26"/>
        <v>988</v>
      </c>
      <c r="BC53">
        <v>21</v>
      </c>
      <c r="BD53">
        <f t="shared" si="15"/>
        <v>7</v>
      </c>
      <c r="BE53">
        <f t="shared" si="16"/>
        <v>47.047619047619051</v>
      </c>
      <c r="BG53">
        <v>177</v>
      </c>
      <c r="BH53">
        <v>660</v>
      </c>
      <c r="BI53">
        <v>0</v>
      </c>
      <c r="BJ53">
        <f t="shared" si="17"/>
        <v>837</v>
      </c>
      <c r="BK53">
        <v>0</v>
      </c>
      <c r="BL53">
        <f t="shared" si="18"/>
        <v>837</v>
      </c>
      <c r="BM53">
        <v>11</v>
      </c>
      <c r="BN53">
        <f t="shared" si="19"/>
        <v>5</v>
      </c>
      <c r="BO53">
        <f t="shared" si="20"/>
        <v>76.090909090909093</v>
      </c>
      <c r="BQ53">
        <v>1346</v>
      </c>
      <c r="BR53">
        <v>600</v>
      </c>
      <c r="BS53">
        <v>0</v>
      </c>
      <c r="BT53">
        <f t="shared" si="21"/>
        <v>1946</v>
      </c>
      <c r="BU53">
        <v>800</v>
      </c>
      <c r="BV53">
        <f t="shared" si="22"/>
        <v>2746</v>
      </c>
      <c r="BW53">
        <v>37</v>
      </c>
      <c r="BX53">
        <f t="shared" si="23"/>
        <v>5</v>
      </c>
      <c r="BY53">
        <f t="shared" si="24"/>
        <v>74.21621621621621</v>
      </c>
      <c r="CA53">
        <v>9196</v>
      </c>
    </row>
    <row r="54" spans="1:79" ht="17.25" customHeight="1" x14ac:dyDescent="0.3">
      <c r="A54" s="2">
        <v>44540</v>
      </c>
      <c r="B54" t="s">
        <v>128</v>
      </c>
      <c r="C54" t="s">
        <v>129</v>
      </c>
      <c r="D54" t="s">
        <v>27</v>
      </c>
      <c r="F54">
        <v>25</v>
      </c>
      <c r="G54">
        <v>0</v>
      </c>
      <c r="H54">
        <v>0</v>
      </c>
      <c r="I54">
        <v>0</v>
      </c>
      <c r="J54">
        <f t="shared" si="0"/>
        <v>25</v>
      </c>
      <c r="K54">
        <v>0</v>
      </c>
      <c r="L54">
        <f t="shared" si="1"/>
        <v>25</v>
      </c>
      <c r="M54">
        <v>2</v>
      </c>
      <c r="N54">
        <v>1</v>
      </c>
      <c r="O54">
        <f t="shared" si="2"/>
        <v>12.5</v>
      </c>
      <c r="Q54">
        <v>24</v>
      </c>
      <c r="R54">
        <v>0</v>
      </c>
      <c r="S54">
        <v>0</v>
      </c>
      <c r="T54">
        <v>0</v>
      </c>
      <c r="U54">
        <f t="shared" si="3"/>
        <v>24</v>
      </c>
      <c r="V54">
        <v>0</v>
      </c>
      <c r="W54">
        <f t="shared" si="4"/>
        <v>24</v>
      </c>
      <c r="X54">
        <v>0</v>
      </c>
      <c r="Y54">
        <v>2</v>
      </c>
      <c r="Z54">
        <f t="shared" si="5"/>
        <v>0</v>
      </c>
      <c r="AB54">
        <v>169</v>
      </c>
      <c r="AC54">
        <v>0</v>
      </c>
      <c r="AD54">
        <v>0</v>
      </c>
      <c r="AE54">
        <v>-3</v>
      </c>
      <c r="AF54">
        <f t="shared" si="6"/>
        <v>166</v>
      </c>
      <c r="AG54">
        <v>210</v>
      </c>
      <c r="AH54">
        <f t="shared" si="7"/>
        <v>376</v>
      </c>
      <c r="AI54">
        <v>17</v>
      </c>
      <c r="AJ54">
        <f t="shared" si="8"/>
        <v>6</v>
      </c>
      <c r="AK54">
        <f t="shared" si="25"/>
        <v>22.117647058823529</v>
      </c>
      <c r="AM54">
        <v>70</v>
      </c>
      <c r="AN54">
        <v>0</v>
      </c>
      <c r="AO54">
        <v>0</v>
      </c>
      <c r="AP54">
        <f t="shared" si="9"/>
        <v>70</v>
      </c>
      <c r="AQ54">
        <v>0</v>
      </c>
      <c r="AR54">
        <f t="shared" si="10"/>
        <v>70</v>
      </c>
      <c r="AS54">
        <v>10</v>
      </c>
      <c r="AT54">
        <f t="shared" si="11"/>
        <v>6</v>
      </c>
      <c r="AU54">
        <f t="shared" si="12"/>
        <v>7</v>
      </c>
      <c r="AW54">
        <v>85</v>
      </c>
      <c r="AX54">
        <v>0</v>
      </c>
      <c r="AY54">
        <v>0</v>
      </c>
      <c r="AZ54">
        <f t="shared" si="13"/>
        <v>85</v>
      </c>
      <c r="BA54">
        <v>0</v>
      </c>
      <c r="BB54">
        <f t="shared" si="26"/>
        <v>85</v>
      </c>
      <c r="BC54">
        <v>5</v>
      </c>
      <c r="BD54">
        <f t="shared" si="15"/>
        <v>7</v>
      </c>
      <c r="BE54">
        <f t="shared" si="16"/>
        <v>17</v>
      </c>
      <c r="BG54">
        <v>34</v>
      </c>
      <c r="BH54">
        <v>10</v>
      </c>
      <c r="BI54">
        <v>0</v>
      </c>
      <c r="BJ54">
        <f t="shared" si="17"/>
        <v>44</v>
      </c>
      <c r="BK54">
        <v>0</v>
      </c>
      <c r="BL54">
        <f t="shared" si="18"/>
        <v>44</v>
      </c>
      <c r="BM54">
        <v>6</v>
      </c>
      <c r="BN54">
        <f t="shared" si="19"/>
        <v>5</v>
      </c>
      <c r="BO54">
        <f t="shared" si="20"/>
        <v>7.333333333333333</v>
      </c>
      <c r="BQ54">
        <v>82</v>
      </c>
      <c r="BR54">
        <v>30</v>
      </c>
      <c r="BS54">
        <v>0</v>
      </c>
      <c r="BT54">
        <f t="shared" si="21"/>
        <v>112</v>
      </c>
      <c r="BU54">
        <v>120</v>
      </c>
      <c r="BV54">
        <f t="shared" si="22"/>
        <v>232</v>
      </c>
      <c r="BW54">
        <v>7</v>
      </c>
      <c r="BX54">
        <f t="shared" si="23"/>
        <v>5</v>
      </c>
      <c r="BY54">
        <f t="shared" si="24"/>
        <v>33.142857142857146</v>
      </c>
      <c r="CA54">
        <v>306</v>
      </c>
    </row>
    <row r="55" spans="1:79" ht="17.25" customHeight="1" x14ac:dyDescent="0.3">
      <c r="A55" s="2">
        <v>44540</v>
      </c>
      <c r="B55" t="s">
        <v>130</v>
      </c>
      <c r="C55" t="s">
        <v>131</v>
      </c>
      <c r="D55" t="s">
        <v>27</v>
      </c>
      <c r="F55">
        <v>403</v>
      </c>
      <c r="G55">
        <v>0</v>
      </c>
      <c r="H55">
        <v>0</v>
      </c>
      <c r="I55">
        <v>0</v>
      </c>
      <c r="J55">
        <f t="shared" si="0"/>
        <v>403</v>
      </c>
      <c r="K55">
        <v>0</v>
      </c>
      <c r="L55">
        <f t="shared" si="1"/>
        <v>403</v>
      </c>
      <c r="M55">
        <v>27</v>
      </c>
      <c r="N55">
        <v>1</v>
      </c>
      <c r="O55">
        <f t="shared" si="2"/>
        <v>14.925925925925926</v>
      </c>
      <c r="Q55">
        <v>367</v>
      </c>
      <c r="R55">
        <v>0</v>
      </c>
      <c r="S55">
        <v>0</v>
      </c>
      <c r="T55">
        <v>0</v>
      </c>
      <c r="U55">
        <f t="shared" si="3"/>
        <v>367</v>
      </c>
      <c r="V55">
        <v>0</v>
      </c>
      <c r="W55">
        <f t="shared" si="4"/>
        <v>367</v>
      </c>
      <c r="X55">
        <v>17</v>
      </c>
      <c r="Y55">
        <v>2</v>
      </c>
      <c r="Z55">
        <f t="shared" si="5"/>
        <v>21.588235294117649</v>
      </c>
      <c r="AB55">
        <v>3147</v>
      </c>
      <c r="AC55">
        <v>0</v>
      </c>
      <c r="AD55">
        <v>0</v>
      </c>
      <c r="AE55">
        <v>-4</v>
      </c>
      <c r="AF55">
        <f t="shared" si="6"/>
        <v>3143</v>
      </c>
      <c r="AG55">
        <v>540</v>
      </c>
      <c r="AH55">
        <f t="shared" si="7"/>
        <v>3683</v>
      </c>
      <c r="AI55">
        <v>83</v>
      </c>
      <c r="AJ55">
        <f t="shared" si="8"/>
        <v>6</v>
      </c>
      <c r="AK55">
        <f t="shared" si="25"/>
        <v>44.373493975903614</v>
      </c>
      <c r="AM55">
        <v>965</v>
      </c>
      <c r="AN55">
        <v>80</v>
      </c>
      <c r="AO55">
        <v>-20</v>
      </c>
      <c r="AP55">
        <f t="shared" si="9"/>
        <v>1025</v>
      </c>
      <c r="AQ55">
        <v>0</v>
      </c>
      <c r="AR55">
        <f t="shared" si="10"/>
        <v>1025</v>
      </c>
      <c r="AS55">
        <v>33</v>
      </c>
      <c r="AT55">
        <f t="shared" si="11"/>
        <v>6</v>
      </c>
      <c r="AU55">
        <f t="shared" si="12"/>
        <v>31.060606060606062</v>
      </c>
      <c r="AW55">
        <v>589</v>
      </c>
      <c r="AX55">
        <v>0</v>
      </c>
      <c r="AY55">
        <v>0</v>
      </c>
      <c r="AZ55">
        <f t="shared" si="13"/>
        <v>589</v>
      </c>
      <c r="BA55">
        <v>0</v>
      </c>
      <c r="BB55">
        <f t="shared" si="26"/>
        <v>589</v>
      </c>
      <c r="BC55">
        <v>20</v>
      </c>
      <c r="BD55">
        <f t="shared" si="15"/>
        <v>7</v>
      </c>
      <c r="BE55">
        <f t="shared" si="16"/>
        <v>29.45</v>
      </c>
      <c r="BG55">
        <v>504</v>
      </c>
      <c r="BH55">
        <v>0</v>
      </c>
      <c r="BI55">
        <v>0</v>
      </c>
      <c r="BJ55">
        <f t="shared" si="17"/>
        <v>504</v>
      </c>
      <c r="BK55">
        <v>358</v>
      </c>
      <c r="BL55">
        <f t="shared" si="18"/>
        <v>862</v>
      </c>
      <c r="BM55">
        <v>17</v>
      </c>
      <c r="BN55">
        <f t="shared" si="19"/>
        <v>5</v>
      </c>
      <c r="BO55">
        <f t="shared" si="20"/>
        <v>50.705882352941174</v>
      </c>
      <c r="BQ55">
        <v>864</v>
      </c>
      <c r="BR55">
        <v>0</v>
      </c>
      <c r="BS55">
        <v>0</v>
      </c>
      <c r="BT55">
        <f t="shared" si="21"/>
        <v>864</v>
      </c>
      <c r="BU55">
        <v>1800</v>
      </c>
      <c r="BV55">
        <f t="shared" si="22"/>
        <v>2664</v>
      </c>
      <c r="BW55">
        <v>46</v>
      </c>
      <c r="BX55">
        <f t="shared" si="23"/>
        <v>5</v>
      </c>
      <c r="BY55">
        <f t="shared" si="24"/>
        <v>57.913043478260867</v>
      </c>
      <c r="CA55">
        <v>13473</v>
      </c>
    </row>
    <row r="56" spans="1:79" ht="17.25" customHeight="1" x14ac:dyDescent="0.3">
      <c r="A56" s="2">
        <v>44540</v>
      </c>
      <c r="B56" t="s">
        <v>132</v>
      </c>
      <c r="C56" t="s">
        <v>133</v>
      </c>
      <c r="D56" t="s">
        <v>27</v>
      </c>
      <c r="F56">
        <v>1056</v>
      </c>
      <c r="G56">
        <v>559</v>
      </c>
      <c r="H56">
        <v>0</v>
      </c>
      <c r="I56">
        <v>-50</v>
      </c>
      <c r="J56">
        <f t="shared" si="0"/>
        <v>1565</v>
      </c>
      <c r="K56">
        <v>0</v>
      </c>
      <c r="L56">
        <f t="shared" si="1"/>
        <v>1565</v>
      </c>
      <c r="M56">
        <v>144</v>
      </c>
      <c r="N56">
        <v>1</v>
      </c>
      <c r="O56">
        <f t="shared" si="2"/>
        <v>10.868055555555555</v>
      </c>
      <c r="Q56">
        <v>144</v>
      </c>
      <c r="R56">
        <v>2680</v>
      </c>
      <c r="S56">
        <v>0</v>
      </c>
      <c r="T56">
        <v>-10</v>
      </c>
      <c r="U56">
        <f t="shared" si="3"/>
        <v>2814</v>
      </c>
      <c r="V56">
        <v>0</v>
      </c>
      <c r="W56">
        <f t="shared" si="4"/>
        <v>2814</v>
      </c>
      <c r="X56">
        <v>86</v>
      </c>
      <c r="Y56">
        <v>2</v>
      </c>
      <c r="Z56">
        <f t="shared" si="5"/>
        <v>32.720930232558139</v>
      </c>
      <c r="AB56">
        <v>5428</v>
      </c>
      <c r="AC56">
        <v>1500</v>
      </c>
      <c r="AD56">
        <v>0</v>
      </c>
      <c r="AE56">
        <v>-157</v>
      </c>
      <c r="AF56">
        <f t="shared" si="6"/>
        <v>6771</v>
      </c>
      <c r="AG56">
        <v>3000</v>
      </c>
      <c r="AH56">
        <f t="shared" si="7"/>
        <v>9771</v>
      </c>
      <c r="AI56">
        <v>320</v>
      </c>
      <c r="AJ56">
        <f t="shared" si="8"/>
        <v>6</v>
      </c>
      <c r="AK56">
        <f t="shared" si="25"/>
        <v>30.534375000000001</v>
      </c>
      <c r="AM56">
        <v>9686</v>
      </c>
      <c r="AN56">
        <v>13033</v>
      </c>
      <c r="AO56">
        <v>-1679</v>
      </c>
      <c r="AP56">
        <f t="shared" si="9"/>
        <v>21040</v>
      </c>
      <c r="AQ56">
        <v>0</v>
      </c>
      <c r="AR56">
        <f t="shared" si="10"/>
        <v>21040</v>
      </c>
      <c r="AS56">
        <v>276</v>
      </c>
      <c r="AT56">
        <f t="shared" si="11"/>
        <v>6</v>
      </c>
      <c r="AU56">
        <f t="shared" si="12"/>
        <v>76.231884057971016</v>
      </c>
      <c r="AW56">
        <v>2604</v>
      </c>
      <c r="AX56">
        <v>1750</v>
      </c>
      <c r="AY56">
        <v>-2664</v>
      </c>
      <c r="AZ56">
        <f t="shared" si="13"/>
        <v>1690</v>
      </c>
      <c r="BA56">
        <v>2500</v>
      </c>
      <c r="BB56">
        <f t="shared" si="26"/>
        <v>4190</v>
      </c>
      <c r="BC56">
        <v>235</v>
      </c>
      <c r="BD56">
        <f t="shared" si="15"/>
        <v>7</v>
      </c>
      <c r="BE56">
        <f t="shared" si="16"/>
        <v>17.829787234042552</v>
      </c>
      <c r="BG56">
        <v>468</v>
      </c>
      <c r="BH56">
        <v>12868</v>
      </c>
      <c r="BI56">
        <v>-5</v>
      </c>
      <c r="BJ56">
        <f t="shared" si="17"/>
        <v>13331</v>
      </c>
      <c r="BK56">
        <v>0</v>
      </c>
      <c r="BL56">
        <f t="shared" si="18"/>
        <v>13331</v>
      </c>
      <c r="BM56">
        <v>339</v>
      </c>
      <c r="BN56">
        <f t="shared" si="19"/>
        <v>5</v>
      </c>
      <c r="BO56">
        <f t="shared" si="20"/>
        <v>39.32448377581121</v>
      </c>
      <c r="BQ56">
        <v>520</v>
      </c>
      <c r="BR56">
        <v>5871</v>
      </c>
      <c r="BS56">
        <v>0</v>
      </c>
      <c r="BT56">
        <f t="shared" si="21"/>
        <v>6391</v>
      </c>
      <c r="BU56">
        <v>500</v>
      </c>
      <c r="BV56">
        <f t="shared" si="22"/>
        <v>6891</v>
      </c>
      <c r="BW56">
        <v>181</v>
      </c>
      <c r="BX56">
        <f t="shared" si="23"/>
        <v>5</v>
      </c>
      <c r="BY56">
        <f t="shared" si="24"/>
        <v>38.071823204419893</v>
      </c>
      <c r="CA56">
        <v>67284</v>
      </c>
    </row>
    <row r="57" spans="1:79" ht="17.25" customHeight="1" x14ac:dyDescent="0.3">
      <c r="A57" s="2">
        <v>44540</v>
      </c>
      <c r="B57" t="s">
        <v>134</v>
      </c>
      <c r="C57" t="s">
        <v>135</v>
      </c>
      <c r="D57" t="s">
        <v>27</v>
      </c>
      <c r="F57">
        <v>813</v>
      </c>
      <c r="G57">
        <v>0</v>
      </c>
      <c r="H57">
        <v>0</v>
      </c>
      <c r="I57">
        <v>-37</v>
      </c>
      <c r="J57">
        <f t="shared" si="0"/>
        <v>776</v>
      </c>
      <c r="K57">
        <v>0</v>
      </c>
      <c r="L57">
        <f t="shared" si="1"/>
        <v>776</v>
      </c>
      <c r="M57">
        <v>117</v>
      </c>
      <c r="N57">
        <v>1</v>
      </c>
      <c r="O57">
        <f t="shared" si="2"/>
        <v>6.6324786324786329</v>
      </c>
      <c r="Q57">
        <v>784</v>
      </c>
      <c r="R57">
        <v>0</v>
      </c>
      <c r="S57">
        <v>0</v>
      </c>
      <c r="T57">
        <v>-23</v>
      </c>
      <c r="U57">
        <f t="shared" si="3"/>
        <v>761</v>
      </c>
      <c r="V57">
        <v>0</v>
      </c>
      <c r="W57">
        <f t="shared" si="4"/>
        <v>761</v>
      </c>
      <c r="X57">
        <v>43</v>
      </c>
      <c r="Y57">
        <v>2</v>
      </c>
      <c r="Z57">
        <f t="shared" si="5"/>
        <v>17.697674418604652</v>
      </c>
      <c r="AB57">
        <v>1833</v>
      </c>
      <c r="AC57">
        <v>0</v>
      </c>
      <c r="AD57">
        <v>0</v>
      </c>
      <c r="AE57">
        <v>0</v>
      </c>
      <c r="AF57">
        <f t="shared" si="6"/>
        <v>1833</v>
      </c>
      <c r="AG57">
        <v>0</v>
      </c>
      <c r="AH57">
        <f t="shared" si="7"/>
        <v>1833</v>
      </c>
      <c r="AI57">
        <v>50</v>
      </c>
      <c r="AJ57">
        <f t="shared" si="8"/>
        <v>6</v>
      </c>
      <c r="AK57">
        <f t="shared" si="25"/>
        <v>36.659999999999997</v>
      </c>
      <c r="AM57">
        <v>1692</v>
      </c>
      <c r="AN57">
        <v>0</v>
      </c>
      <c r="AO57">
        <v>0</v>
      </c>
      <c r="AP57">
        <f t="shared" si="9"/>
        <v>1692</v>
      </c>
      <c r="AQ57">
        <v>0</v>
      </c>
      <c r="AR57">
        <f t="shared" si="10"/>
        <v>1692</v>
      </c>
      <c r="AS57">
        <v>20</v>
      </c>
      <c r="AT57">
        <f t="shared" si="11"/>
        <v>6</v>
      </c>
      <c r="AU57">
        <f t="shared" si="12"/>
        <v>84.6</v>
      </c>
      <c r="AW57">
        <v>682</v>
      </c>
      <c r="AX57">
        <v>50</v>
      </c>
      <c r="AY57">
        <v>-9</v>
      </c>
      <c r="AZ57">
        <f t="shared" si="13"/>
        <v>723</v>
      </c>
      <c r="BA57">
        <v>0</v>
      </c>
      <c r="BB57">
        <f t="shared" si="26"/>
        <v>723</v>
      </c>
      <c r="BC57">
        <v>20</v>
      </c>
      <c r="BD57">
        <f t="shared" si="15"/>
        <v>7</v>
      </c>
      <c r="BE57">
        <f t="shared" si="16"/>
        <v>36.15</v>
      </c>
      <c r="BG57">
        <v>743</v>
      </c>
      <c r="BH57">
        <v>100</v>
      </c>
      <c r="BI57">
        <v>0</v>
      </c>
      <c r="BJ57">
        <f t="shared" si="17"/>
        <v>843</v>
      </c>
      <c r="BK57">
        <v>0</v>
      </c>
      <c r="BL57">
        <f t="shared" si="18"/>
        <v>843</v>
      </c>
      <c r="BM57">
        <v>17</v>
      </c>
      <c r="BN57">
        <f t="shared" si="19"/>
        <v>5</v>
      </c>
      <c r="BO57">
        <f t="shared" si="20"/>
        <v>49.588235294117645</v>
      </c>
      <c r="BQ57">
        <v>1459</v>
      </c>
      <c r="BR57">
        <v>970</v>
      </c>
      <c r="BS57">
        <v>-62</v>
      </c>
      <c r="BT57">
        <f t="shared" si="21"/>
        <v>2367</v>
      </c>
      <c r="BU57">
        <v>0</v>
      </c>
      <c r="BV57">
        <f t="shared" si="22"/>
        <v>2367</v>
      </c>
      <c r="BW57">
        <v>38</v>
      </c>
      <c r="BX57">
        <f t="shared" si="23"/>
        <v>5</v>
      </c>
      <c r="BY57">
        <f t="shared" si="24"/>
        <v>62.289473684210527</v>
      </c>
      <c r="CA57">
        <v>8003</v>
      </c>
    </row>
    <row r="58" spans="1:79" ht="17.25" customHeight="1" x14ac:dyDescent="0.3">
      <c r="A58" s="2">
        <v>44540</v>
      </c>
      <c r="B58" t="s">
        <v>136</v>
      </c>
      <c r="C58" t="s">
        <v>137</v>
      </c>
      <c r="D58" t="s">
        <v>27</v>
      </c>
      <c r="F58">
        <v>828</v>
      </c>
      <c r="G58">
        <v>0</v>
      </c>
      <c r="H58">
        <v>0</v>
      </c>
      <c r="I58">
        <v>-42</v>
      </c>
      <c r="J58">
        <f t="shared" si="0"/>
        <v>786</v>
      </c>
      <c r="K58">
        <v>0</v>
      </c>
      <c r="L58">
        <f t="shared" si="1"/>
        <v>786</v>
      </c>
      <c r="M58">
        <v>8</v>
      </c>
      <c r="N58">
        <v>1</v>
      </c>
      <c r="O58">
        <f t="shared" si="2"/>
        <v>98.25</v>
      </c>
      <c r="Q58">
        <v>395</v>
      </c>
      <c r="R58">
        <v>0</v>
      </c>
      <c r="S58">
        <v>0</v>
      </c>
      <c r="T58">
        <v>-6</v>
      </c>
      <c r="U58">
        <f t="shared" si="3"/>
        <v>389</v>
      </c>
      <c r="V58">
        <v>0</v>
      </c>
      <c r="W58">
        <f t="shared" si="4"/>
        <v>389</v>
      </c>
      <c r="X58">
        <v>16</v>
      </c>
      <c r="Y58">
        <v>2</v>
      </c>
      <c r="Z58">
        <f t="shared" si="5"/>
        <v>24.3125</v>
      </c>
      <c r="AB58">
        <v>3381</v>
      </c>
      <c r="AC58">
        <v>0</v>
      </c>
      <c r="AD58">
        <v>0</v>
      </c>
      <c r="AE58">
        <v>19</v>
      </c>
      <c r="AF58">
        <f t="shared" si="6"/>
        <v>3400</v>
      </c>
      <c r="AG58">
        <v>0</v>
      </c>
      <c r="AH58">
        <f t="shared" si="7"/>
        <v>3400</v>
      </c>
      <c r="AI58">
        <v>12</v>
      </c>
      <c r="AJ58">
        <f t="shared" si="8"/>
        <v>6</v>
      </c>
      <c r="AK58">
        <f t="shared" si="25"/>
        <v>283.33333333333331</v>
      </c>
      <c r="AM58">
        <v>1276</v>
      </c>
      <c r="AN58">
        <v>0</v>
      </c>
      <c r="AO58">
        <v>0</v>
      </c>
      <c r="AP58">
        <f t="shared" si="9"/>
        <v>1276</v>
      </c>
      <c r="AQ58">
        <v>0</v>
      </c>
      <c r="AR58">
        <f t="shared" si="10"/>
        <v>1276</v>
      </c>
      <c r="AS58">
        <v>5</v>
      </c>
      <c r="AT58">
        <f t="shared" si="11"/>
        <v>6</v>
      </c>
      <c r="AU58">
        <f t="shared" si="12"/>
        <v>255.2</v>
      </c>
      <c r="AW58">
        <v>565</v>
      </c>
      <c r="AX58">
        <v>0</v>
      </c>
      <c r="AY58">
        <v>0</v>
      </c>
      <c r="AZ58">
        <f t="shared" si="13"/>
        <v>565</v>
      </c>
      <c r="BA58">
        <v>0</v>
      </c>
      <c r="BB58">
        <f t="shared" si="26"/>
        <v>565</v>
      </c>
      <c r="BC58">
        <v>4</v>
      </c>
      <c r="BD58">
        <f t="shared" si="15"/>
        <v>7</v>
      </c>
      <c r="BE58">
        <f t="shared" si="16"/>
        <v>141.25</v>
      </c>
      <c r="BG58">
        <v>603</v>
      </c>
      <c r="BH58">
        <v>0</v>
      </c>
      <c r="BI58">
        <v>0</v>
      </c>
      <c r="BJ58">
        <f t="shared" si="17"/>
        <v>603</v>
      </c>
      <c r="BK58">
        <v>0</v>
      </c>
      <c r="BL58">
        <f t="shared" si="18"/>
        <v>603</v>
      </c>
      <c r="BM58">
        <v>4</v>
      </c>
      <c r="BN58">
        <f t="shared" si="19"/>
        <v>5</v>
      </c>
      <c r="BO58">
        <f t="shared" si="20"/>
        <v>150.75</v>
      </c>
      <c r="BQ58">
        <v>301</v>
      </c>
      <c r="BR58">
        <v>0</v>
      </c>
      <c r="BS58">
        <v>-18</v>
      </c>
      <c r="BT58">
        <f t="shared" si="21"/>
        <v>283</v>
      </c>
      <c r="BU58">
        <v>432</v>
      </c>
      <c r="BV58">
        <f t="shared" si="22"/>
        <v>715</v>
      </c>
      <c r="BW58">
        <v>15</v>
      </c>
      <c r="BX58">
        <f t="shared" si="23"/>
        <v>5</v>
      </c>
      <c r="BY58">
        <f t="shared" si="24"/>
        <v>47.666666666666664</v>
      </c>
      <c r="CA58">
        <v>25522</v>
      </c>
    </row>
    <row r="59" spans="1:79" ht="17.25" customHeight="1" x14ac:dyDescent="0.3">
      <c r="A59" s="2">
        <v>44540</v>
      </c>
      <c r="B59" t="s">
        <v>138</v>
      </c>
      <c r="C59" t="s">
        <v>139</v>
      </c>
      <c r="D59" t="s">
        <v>27</v>
      </c>
      <c r="F59">
        <v>1886</v>
      </c>
      <c r="G59">
        <v>0</v>
      </c>
      <c r="H59">
        <v>0</v>
      </c>
      <c r="I59">
        <v>-156</v>
      </c>
      <c r="J59">
        <f t="shared" si="0"/>
        <v>1730</v>
      </c>
      <c r="K59">
        <v>0</v>
      </c>
      <c r="L59">
        <f t="shared" si="1"/>
        <v>1730</v>
      </c>
      <c r="M59">
        <v>249</v>
      </c>
      <c r="N59">
        <v>1</v>
      </c>
      <c r="O59">
        <f t="shared" si="2"/>
        <v>6.9477911646586348</v>
      </c>
      <c r="Q59">
        <v>538</v>
      </c>
      <c r="R59">
        <v>0</v>
      </c>
      <c r="S59">
        <v>0</v>
      </c>
      <c r="T59">
        <v>-20</v>
      </c>
      <c r="U59">
        <f t="shared" si="3"/>
        <v>518</v>
      </c>
      <c r="V59">
        <v>0</v>
      </c>
      <c r="W59">
        <f t="shared" si="4"/>
        <v>518</v>
      </c>
      <c r="X59">
        <v>54</v>
      </c>
      <c r="Y59">
        <v>2</v>
      </c>
      <c r="Z59">
        <f t="shared" si="5"/>
        <v>9.5925925925925934</v>
      </c>
      <c r="AB59">
        <v>3890</v>
      </c>
      <c r="AC59">
        <v>0</v>
      </c>
      <c r="AD59">
        <v>0</v>
      </c>
      <c r="AE59">
        <v>-58</v>
      </c>
      <c r="AF59">
        <f t="shared" si="6"/>
        <v>3832</v>
      </c>
      <c r="AG59">
        <v>3500</v>
      </c>
      <c r="AH59">
        <f t="shared" si="7"/>
        <v>7332</v>
      </c>
      <c r="AI59">
        <v>623</v>
      </c>
      <c r="AJ59">
        <f t="shared" si="8"/>
        <v>6</v>
      </c>
      <c r="AK59">
        <f t="shared" si="25"/>
        <v>11.768860353130016</v>
      </c>
      <c r="AM59">
        <v>1078</v>
      </c>
      <c r="AN59">
        <v>0</v>
      </c>
      <c r="AO59">
        <v>-20</v>
      </c>
      <c r="AP59">
        <f t="shared" si="9"/>
        <v>1058</v>
      </c>
      <c r="AQ59">
        <v>0</v>
      </c>
      <c r="AR59">
        <f t="shared" si="10"/>
        <v>1058</v>
      </c>
      <c r="AS59">
        <v>68</v>
      </c>
      <c r="AT59">
        <f t="shared" si="11"/>
        <v>6</v>
      </c>
      <c r="AU59">
        <f t="shared" si="12"/>
        <v>15.558823529411764</v>
      </c>
      <c r="AW59">
        <v>1439</v>
      </c>
      <c r="AX59">
        <v>0</v>
      </c>
      <c r="AY59">
        <v>-83</v>
      </c>
      <c r="AZ59">
        <f t="shared" si="13"/>
        <v>1356</v>
      </c>
      <c r="BA59">
        <v>1200</v>
      </c>
      <c r="BB59">
        <f t="shared" si="26"/>
        <v>2556</v>
      </c>
      <c r="BC59">
        <v>82</v>
      </c>
      <c r="BD59">
        <f t="shared" si="15"/>
        <v>7</v>
      </c>
      <c r="BE59">
        <f t="shared" si="16"/>
        <v>31.170731707317074</v>
      </c>
      <c r="BG59">
        <v>2181</v>
      </c>
      <c r="BH59">
        <v>40</v>
      </c>
      <c r="BI59">
        <v>-39</v>
      </c>
      <c r="BJ59">
        <f t="shared" si="17"/>
        <v>2182</v>
      </c>
      <c r="BK59">
        <v>0</v>
      </c>
      <c r="BL59">
        <f t="shared" si="18"/>
        <v>2182</v>
      </c>
      <c r="BM59">
        <v>103</v>
      </c>
      <c r="BN59">
        <f t="shared" si="19"/>
        <v>5</v>
      </c>
      <c r="BO59">
        <f t="shared" si="20"/>
        <v>21.184466019417474</v>
      </c>
      <c r="BQ59">
        <v>3002</v>
      </c>
      <c r="BR59">
        <v>0</v>
      </c>
      <c r="BS59">
        <v>-20</v>
      </c>
      <c r="BT59">
        <f t="shared" si="21"/>
        <v>2982</v>
      </c>
      <c r="BU59">
        <v>2500</v>
      </c>
      <c r="BV59">
        <f t="shared" si="22"/>
        <v>5482</v>
      </c>
      <c r="BW59">
        <v>66</v>
      </c>
      <c r="BX59">
        <f t="shared" si="23"/>
        <v>5</v>
      </c>
      <c r="BY59">
        <f t="shared" si="24"/>
        <v>83.060606060606062</v>
      </c>
      <c r="CA59">
        <v>8323</v>
      </c>
    </row>
    <row r="60" spans="1:79" ht="17.25" customHeight="1" x14ac:dyDescent="0.3">
      <c r="A60" s="2">
        <v>44540</v>
      </c>
      <c r="B60" t="s">
        <v>140</v>
      </c>
      <c r="C60" t="s">
        <v>141</v>
      </c>
      <c r="D60" t="s">
        <v>27</v>
      </c>
      <c r="F60">
        <v>374</v>
      </c>
      <c r="G60">
        <v>0</v>
      </c>
      <c r="H60">
        <v>0</v>
      </c>
      <c r="I60">
        <v>0</v>
      </c>
      <c r="J60">
        <f t="shared" si="0"/>
        <v>374</v>
      </c>
      <c r="K60">
        <v>0</v>
      </c>
      <c r="L60">
        <f t="shared" si="1"/>
        <v>374</v>
      </c>
      <c r="M60">
        <v>2</v>
      </c>
      <c r="N60">
        <v>1</v>
      </c>
      <c r="O60">
        <f t="shared" si="2"/>
        <v>187</v>
      </c>
      <c r="Q60">
        <v>179</v>
      </c>
      <c r="R60">
        <v>0</v>
      </c>
      <c r="S60">
        <v>0</v>
      </c>
      <c r="T60">
        <v>0</v>
      </c>
      <c r="U60">
        <f t="shared" si="3"/>
        <v>179</v>
      </c>
      <c r="V60">
        <v>0</v>
      </c>
      <c r="W60">
        <f t="shared" si="4"/>
        <v>179</v>
      </c>
      <c r="X60">
        <v>1</v>
      </c>
      <c r="Y60">
        <v>2</v>
      </c>
      <c r="Z60">
        <f t="shared" si="5"/>
        <v>179</v>
      </c>
      <c r="AB60">
        <v>859</v>
      </c>
      <c r="AC60">
        <v>0</v>
      </c>
      <c r="AD60">
        <v>0</v>
      </c>
      <c r="AE60">
        <v>-5</v>
      </c>
      <c r="AF60">
        <f t="shared" si="6"/>
        <v>854</v>
      </c>
      <c r="AG60">
        <v>0</v>
      </c>
      <c r="AH60">
        <f t="shared" si="7"/>
        <v>854</v>
      </c>
      <c r="AI60">
        <v>15</v>
      </c>
      <c r="AJ60">
        <f t="shared" si="8"/>
        <v>6</v>
      </c>
      <c r="AK60">
        <f t="shared" si="25"/>
        <v>56.93333333333333</v>
      </c>
      <c r="AM60">
        <v>1224</v>
      </c>
      <c r="AN60">
        <v>340</v>
      </c>
      <c r="AO60">
        <v>0</v>
      </c>
      <c r="AP60">
        <f t="shared" si="9"/>
        <v>1564</v>
      </c>
      <c r="AQ60">
        <v>0</v>
      </c>
      <c r="AR60">
        <f t="shared" si="10"/>
        <v>1564</v>
      </c>
      <c r="AS60">
        <v>23</v>
      </c>
      <c r="AT60">
        <f t="shared" si="11"/>
        <v>6</v>
      </c>
      <c r="AU60">
        <f t="shared" si="12"/>
        <v>68</v>
      </c>
      <c r="AW60">
        <v>81</v>
      </c>
      <c r="AX60">
        <v>0</v>
      </c>
      <c r="AY60">
        <v>0</v>
      </c>
      <c r="AZ60">
        <f t="shared" si="13"/>
        <v>81</v>
      </c>
      <c r="BA60">
        <v>0</v>
      </c>
      <c r="BB60">
        <f t="shared" si="26"/>
        <v>81</v>
      </c>
      <c r="BC60">
        <v>3</v>
      </c>
      <c r="BD60">
        <f t="shared" si="15"/>
        <v>7</v>
      </c>
      <c r="BE60">
        <f t="shared" si="16"/>
        <v>27</v>
      </c>
      <c r="BG60">
        <v>277</v>
      </c>
      <c r="BH60">
        <v>50</v>
      </c>
      <c r="BI60">
        <v>0</v>
      </c>
      <c r="BJ60">
        <f t="shared" si="17"/>
        <v>327</v>
      </c>
      <c r="BK60">
        <v>0</v>
      </c>
      <c r="BL60">
        <f t="shared" si="18"/>
        <v>327</v>
      </c>
      <c r="BM60">
        <v>5</v>
      </c>
      <c r="BN60">
        <f t="shared" si="19"/>
        <v>5</v>
      </c>
      <c r="BO60">
        <f t="shared" si="20"/>
        <v>65.400000000000006</v>
      </c>
      <c r="BQ60">
        <v>1116</v>
      </c>
      <c r="BR60">
        <v>0</v>
      </c>
      <c r="BS60">
        <v>-5</v>
      </c>
      <c r="BT60">
        <f t="shared" si="21"/>
        <v>1111</v>
      </c>
      <c r="BU60">
        <v>0</v>
      </c>
      <c r="BV60">
        <f t="shared" si="22"/>
        <v>1111</v>
      </c>
      <c r="BW60">
        <v>17</v>
      </c>
      <c r="BX60">
        <f t="shared" si="23"/>
        <v>5</v>
      </c>
      <c r="BY60">
        <f t="shared" si="24"/>
        <v>65.352941176470594</v>
      </c>
      <c r="CA60">
        <v>1440</v>
      </c>
    </row>
    <row r="61" spans="1:79" ht="17.25" customHeight="1" x14ac:dyDescent="0.3">
      <c r="A61" s="2">
        <v>44540</v>
      </c>
      <c r="B61" t="s">
        <v>142</v>
      </c>
      <c r="C61" t="s">
        <v>143</v>
      </c>
      <c r="D61" t="s">
        <v>27</v>
      </c>
      <c r="F61">
        <v>876</v>
      </c>
      <c r="G61">
        <v>372</v>
      </c>
      <c r="H61">
        <v>0</v>
      </c>
      <c r="I61">
        <v>-12</v>
      </c>
      <c r="J61">
        <f t="shared" si="0"/>
        <v>1236</v>
      </c>
      <c r="K61">
        <v>0</v>
      </c>
      <c r="L61">
        <f t="shared" si="1"/>
        <v>1236</v>
      </c>
      <c r="M61">
        <v>20</v>
      </c>
      <c r="N61">
        <v>1</v>
      </c>
      <c r="O61">
        <f t="shared" si="2"/>
        <v>61.8</v>
      </c>
      <c r="Q61">
        <v>185</v>
      </c>
      <c r="R61">
        <v>282</v>
      </c>
      <c r="S61">
        <v>0</v>
      </c>
      <c r="T61">
        <v>-58</v>
      </c>
      <c r="U61">
        <f t="shared" si="3"/>
        <v>409</v>
      </c>
      <c r="V61">
        <v>1262</v>
      </c>
      <c r="W61">
        <f t="shared" si="4"/>
        <v>1671</v>
      </c>
      <c r="X61">
        <v>10</v>
      </c>
      <c r="Y61">
        <v>2</v>
      </c>
      <c r="Z61">
        <f t="shared" si="5"/>
        <v>167.1</v>
      </c>
      <c r="AB61">
        <v>1183</v>
      </c>
      <c r="AC61">
        <v>0</v>
      </c>
      <c r="AD61">
        <v>0</v>
      </c>
      <c r="AE61">
        <v>-84</v>
      </c>
      <c r="AF61">
        <f t="shared" si="6"/>
        <v>1099</v>
      </c>
      <c r="AG61">
        <v>0</v>
      </c>
      <c r="AH61">
        <f t="shared" si="7"/>
        <v>1099</v>
      </c>
      <c r="AI61">
        <v>8</v>
      </c>
      <c r="AJ61">
        <f t="shared" si="8"/>
        <v>6</v>
      </c>
      <c r="AK61">
        <f t="shared" si="25"/>
        <v>137.375</v>
      </c>
      <c r="AM61">
        <v>1315</v>
      </c>
      <c r="AN61">
        <v>0</v>
      </c>
      <c r="AO61">
        <v>0</v>
      </c>
      <c r="AP61">
        <f t="shared" si="9"/>
        <v>1315</v>
      </c>
      <c r="AQ61">
        <v>0</v>
      </c>
      <c r="AR61">
        <f t="shared" si="10"/>
        <v>1315</v>
      </c>
      <c r="AS61">
        <v>6</v>
      </c>
      <c r="AT61">
        <f t="shared" si="11"/>
        <v>6</v>
      </c>
      <c r="AU61">
        <f t="shared" si="12"/>
        <v>219.16666666666666</v>
      </c>
      <c r="AW61">
        <v>455</v>
      </c>
      <c r="AX61">
        <v>0</v>
      </c>
      <c r="AY61">
        <v>0</v>
      </c>
      <c r="AZ61">
        <f t="shared" si="13"/>
        <v>455</v>
      </c>
      <c r="BA61">
        <v>0</v>
      </c>
      <c r="BB61">
        <f t="shared" si="26"/>
        <v>455</v>
      </c>
      <c r="BC61">
        <v>2</v>
      </c>
      <c r="BD61">
        <f t="shared" si="15"/>
        <v>7</v>
      </c>
      <c r="BE61">
        <f t="shared" si="16"/>
        <v>227.5</v>
      </c>
      <c r="BG61">
        <v>433</v>
      </c>
      <c r="BH61">
        <v>312</v>
      </c>
      <c r="BI61">
        <v>0</v>
      </c>
      <c r="BJ61">
        <f t="shared" si="17"/>
        <v>745</v>
      </c>
      <c r="BK61">
        <v>0</v>
      </c>
      <c r="BL61">
        <f t="shared" si="18"/>
        <v>745</v>
      </c>
      <c r="BM61">
        <v>7</v>
      </c>
      <c r="BN61">
        <f t="shared" si="19"/>
        <v>5</v>
      </c>
      <c r="BO61">
        <f t="shared" si="20"/>
        <v>106.42857142857143</v>
      </c>
      <c r="BQ61">
        <v>892</v>
      </c>
      <c r="BR61">
        <v>200</v>
      </c>
      <c r="BS61">
        <v>-150</v>
      </c>
      <c r="BT61">
        <f t="shared" si="21"/>
        <v>942</v>
      </c>
      <c r="BU61">
        <v>0</v>
      </c>
      <c r="BV61">
        <f t="shared" si="22"/>
        <v>942</v>
      </c>
      <c r="BW61">
        <v>4</v>
      </c>
      <c r="BX61">
        <f t="shared" si="23"/>
        <v>5</v>
      </c>
      <c r="BY61">
        <f t="shared" si="24"/>
        <v>235.5</v>
      </c>
      <c r="CA61">
        <v>6264</v>
      </c>
    </row>
    <row r="62" spans="1:79" ht="17.25" customHeight="1" x14ac:dyDescent="0.3">
      <c r="A62" s="2">
        <v>44540</v>
      </c>
      <c r="B62" t="s">
        <v>144</v>
      </c>
      <c r="C62" t="s">
        <v>145</v>
      </c>
      <c r="D62" t="s">
        <v>27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v>0</v>
      </c>
      <c r="L62">
        <f t="shared" si="1"/>
        <v>0</v>
      </c>
      <c r="M62">
        <v>0</v>
      </c>
      <c r="N62">
        <v>1</v>
      </c>
      <c r="O62">
        <f t="shared" si="2"/>
        <v>0</v>
      </c>
      <c r="Q62">
        <v>58</v>
      </c>
      <c r="R62">
        <v>0</v>
      </c>
      <c r="S62">
        <v>0</v>
      </c>
      <c r="T62">
        <v>0</v>
      </c>
      <c r="U62">
        <f t="shared" si="3"/>
        <v>58</v>
      </c>
      <c r="V62">
        <v>0</v>
      </c>
      <c r="W62">
        <f t="shared" si="4"/>
        <v>58</v>
      </c>
      <c r="X62">
        <v>1</v>
      </c>
      <c r="Y62">
        <v>2</v>
      </c>
      <c r="Z62">
        <f t="shared" si="5"/>
        <v>58</v>
      </c>
      <c r="AB62">
        <v>0</v>
      </c>
      <c r="AC62">
        <v>0</v>
      </c>
      <c r="AD62">
        <v>0</v>
      </c>
      <c r="AE62">
        <v>0</v>
      </c>
      <c r="AF62">
        <f t="shared" si="6"/>
        <v>0</v>
      </c>
      <c r="AG62">
        <v>0</v>
      </c>
      <c r="AH62">
        <f t="shared" si="7"/>
        <v>0</v>
      </c>
      <c r="AI62">
        <v>0</v>
      </c>
      <c r="AJ62">
        <f t="shared" si="8"/>
        <v>6</v>
      </c>
      <c r="AK62">
        <f t="shared" si="25"/>
        <v>0</v>
      </c>
      <c r="AM62">
        <v>16</v>
      </c>
      <c r="AN62">
        <v>0</v>
      </c>
      <c r="AO62">
        <v>0</v>
      </c>
      <c r="AP62">
        <f t="shared" si="9"/>
        <v>16</v>
      </c>
      <c r="AQ62">
        <v>0</v>
      </c>
      <c r="AR62">
        <f t="shared" si="10"/>
        <v>16</v>
      </c>
      <c r="AS62">
        <v>0</v>
      </c>
      <c r="AT62">
        <f t="shared" si="11"/>
        <v>6</v>
      </c>
      <c r="AU62">
        <f t="shared" si="12"/>
        <v>0</v>
      </c>
      <c r="AW62">
        <v>0</v>
      </c>
      <c r="AX62">
        <v>0</v>
      </c>
      <c r="AY62">
        <v>0</v>
      </c>
      <c r="AZ62">
        <f t="shared" si="13"/>
        <v>0</v>
      </c>
      <c r="BA62">
        <v>0</v>
      </c>
      <c r="BB62">
        <f t="shared" si="26"/>
        <v>0</v>
      </c>
      <c r="BC62">
        <v>0</v>
      </c>
      <c r="BD62">
        <f t="shared" si="15"/>
        <v>7</v>
      </c>
      <c r="BE62">
        <f t="shared" si="16"/>
        <v>0</v>
      </c>
      <c r="BG62">
        <v>0</v>
      </c>
      <c r="BH62">
        <v>0</v>
      </c>
      <c r="BI62">
        <v>0</v>
      </c>
      <c r="BJ62">
        <f t="shared" si="17"/>
        <v>0</v>
      </c>
      <c r="BK62">
        <v>0</v>
      </c>
      <c r="BL62">
        <f t="shared" si="18"/>
        <v>0</v>
      </c>
      <c r="BM62">
        <v>0</v>
      </c>
      <c r="BN62">
        <f t="shared" si="19"/>
        <v>5</v>
      </c>
      <c r="BO62">
        <f t="shared" si="20"/>
        <v>0</v>
      </c>
      <c r="BQ62">
        <v>0</v>
      </c>
      <c r="BR62">
        <v>0</v>
      </c>
      <c r="BS62">
        <v>0</v>
      </c>
      <c r="BT62">
        <f t="shared" si="21"/>
        <v>0</v>
      </c>
      <c r="BU62">
        <v>0</v>
      </c>
      <c r="BV62">
        <f t="shared" si="22"/>
        <v>0</v>
      </c>
      <c r="BW62">
        <v>0</v>
      </c>
      <c r="BX62">
        <f t="shared" si="23"/>
        <v>5</v>
      </c>
      <c r="BY62">
        <f t="shared" si="24"/>
        <v>0</v>
      </c>
      <c r="CA62">
        <v>0</v>
      </c>
    </row>
    <row r="63" spans="1:79" ht="17.25" customHeight="1" x14ac:dyDescent="0.3">
      <c r="A63" s="2">
        <v>44540</v>
      </c>
      <c r="B63" t="s">
        <v>146</v>
      </c>
      <c r="C63" t="s">
        <v>147</v>
      </c>
      <c r="D63" t="s">
        <v>27</v>
      </c>
      <c r="F63">
        <v>240</v>
      </c>
      <c r="G63">
        <v>0</v>
      </c>
      <c r="H63">
        <v>0</v>
      </c>
      <c r="I63">
        <v>-6</v>
      </c>
      <c r="J63">
        <f t="shared" si="0"/>
        <v>234</v>
      </c>
      <c r="K63">
        <v>0</v>
      </c>
      <c r="L63">
        <f t="shared" si="1"/>
        <v>234</v>
      </c>
      <c r="M63">
        <v>11</v>
      </c>
      <c r="N63">
        <v>1</v>
      </c>
      <c r="O63">
        <f t="shared" si="2"/>
        <v>21.272727272727273</v>
      </c>
      <c r="Q63">
        <v>132</v>
      </c>
      <c r="R63">
        <v>0</v>
      </c>
      <c r="S63">
        <v>0</v>
      </c>
      <c r="T63">
        <v>0</v>
      </c>
      <c r="U63">
        <f t="shared" si="3"/>
        <v>132</v>
      </c>
      <c r="V63">
        <v>0</v>
      </c>
      <c r="W63">
        <f t="shared" si="4"/>
        <v>132</v>
      </c>
      <c r="X63">
        <v>2</v>
      </c>
      <c r="Y63">
        <v>2</v>
      </c>
      <c r="Z63">
        <f t="shared" si="5"/>
        <v>66</v>
      </c>
      <c r="AB63">
        <v>1090</v>
      </c>
      <c r="AC63">
        <v>0</v>
      </c>
      <c r="AD63">
        <v>0</v>
      </c>
      <c r="AE63">
        <v>0</v>
      </c>
      <c r="AF63">
        <f t="shared" si="6"/>
        <v>1090</v>
      </c>
      <c r="AG63">
        <v>0</v>
      </c>
      <c r="AH63">
        <f t="shared" si="7"/>
        <v>1090</v>
      </c>
      <c r="AI63">
        <v>1</v>
      </c>
      <c r="AJ63">
        <f t="shared" si="8"/>
        <v>6</v>
      </c>
      <c r="AK63">
        <f t="shared" si="25"/>
        <v>1090</v>
      </c>
      <c r="AM63">
        <v>488</v>
      </c>
      <c r="AN63">
        <v>0</v>
      </c>
      <c r="AO63">
        <v>0</v>
      </c>
      <c r="AP63">
        <f t="shared" si="9"/>
        <v>488</v>
      </c>
      <c r="AQ63">
        <v>0</v>
      </c>
      <c r="AR63">
        <f t="shared" si="10"/>
        <v>488</v>
      </c>
      <c r="AS63">
        <v>0</v>
      </c>
      <c r="AT63">
        <f t="shared" si="11"/>
        <v>6</v>
      </c>
      <c r="AU63">
        <f t="shared" si="12"/>
        <v>0</v>
      </c>
      <c r="AW63">
        <v>144</v>
      </c>
      <c r="AX63">
        <v>4</v>
      </c>
      <c r="AY63">
        <v>0</v>
      </c>
      <c r="AZ63">
        <f t="shared" si="13"/>
        <v>148</v>
      </c>
      <c r="BA63">
        <v>0</v>
      </c>
      <c r="BB63">
        <f t="shared" si="26"/>
        <v>148</v>
      </c>
      <c r="BC63">
        <v>0</v>
      </c>
      <c r="BD63">
        <f t="shared" si="15"/>
        <v>7</v>
      </c>
      <c r="BE63">
        <f t="shared" si="16"/>
        <v>0</v>
      </c>
      <c r="BG63">
        <v>128</v>
      </c>
      <c r="BH63">
        <v>0</v>
      </c>
      <c r="BI63">
        <v>0</v>
      </c>
      <c r="BJ63">
        <f t="shared" si="17"/>
        <v>128</v>
      </c>
      <c r="BK63">
        <v>0</v>
      </c>
      <c r="BL63">
        <f t="shared" si="18"/>
        <v>128</v>
      </c>
      <c r="BM63">
        <v>1</v>
      </c>
      <c r="BN63">
        <f t="shared" si="19"/>
        <v>5</v>
      </c>
      <c r="BO63">
        <f t="shared" si="20"/>
        <v>128</v>
      </c>
      <c r="BQ63">
        <v>196</v>
      </c>
      <c r="BR63">
        <v>0</v>
      </c>
      <c r="BS63">
        <v>0</v>
      </c>
      <c r="BT63">
        <f t="shared" si="21"/>
        <v>196</v>
      </c>
      <c r="BU63">
        <v>0</v>
      </c>
      <c r="BV63">
        <f t="shared" si="22"/>
        <v>196</v>
      </c>
      <c r="BW63">
        <v>1</v>
      </c>
      <c r="BX63">
        <f t="shared" si="23"/>
        <v>5</v>
      </c>
      <c r="BY63">
        <f t="shared" si="24"/>
        <v>196</v>
      </c>
      <c r="CA63">
        <v>816</v>
      </c>
    </row>
    <row r="64" spans="1:79" ht="17.25" customHeight="1" x14ac:dyDescent="0.3">
      <c r="A64" s="2">
        <v>44540</v>
      </c>
      <c r="B64" t="s">
        <v>148</v>
      </c>
      <c r="C64" t="s">
        <v>149</v>
      </c>
      <c r="D64" t="s">
        <v>27</v>
      </c>
      <c r="F64">
        <v>509</v>
      </c>
      <c r="G64">
        <v>212</v>
      </c>
      <c r="H64">
        <v>0</v>
      </c>
      <c r="I64">
        <v>0</v>
      </c>
      <c r="J64">
        <f t="shared" si="0"/>
        <v>721</v>
      </c>
      <c r="K64">
        <v>0</v>
      </c>
      <c r="L64">
        <f t="shared" si="1"/>
        <v>721</v>
      </c>
      <c r="M64">
        <v>39</v>
      </c>
      <c r="N64">
        <v>1</v>
      </c>
      <c r="O64">
        <f t="shared" si="2"/>
        <v>18.487179487179485</v>
      </c>
      <c r="Q64">
        <v>560</v>
      </c>
      <c r="R64">
        <v>730</v>
      </c>
      <c r="S64">
        <v>0</v>
      </c>
      <c r="T64">
        <v>0</v>
      </c>
      <c r="U64">
        <f t="shared" si="3"/>
        <v>1290</v>
      </c>
      <c r="V64">
        <v>0</v>
      </c>
      <c r="W64">
        <f t="shared" si="4"/>
        <v>1290</v>
      </c>
      <c r="X64">
        <v>16</v>
      </c>
      <c r="Y64">
        <v>2</v>
      </c>
      <c r="Z64">
        <f t="shared" si="5"/>
        <v>80.625</v>
      </c>
      <c r="AB64">
        <v>1430</v>
      </c>
      <c r="AC64">
        <v>0</v>
      </c>
      <c r="AD64">
        <v>0</v>
      </c>
      <c r="AE64">
        <v>0</v>
      </c>
      <c r="AF64">
        <f t="shared" si="6"/>
        <v>1430</v>
      </c>
      <c r="AG64">
        <v>0</v>
      </c>
      <c r="AH64">
        <f t="shared" si="7"/>
        <v>1430</v>
      </c>
      <c r="AI64">
        <v>25</v>
      </c>
      <c r="AJ64">
        <f t="shared" si="8"/>
        <v>6</v>
      </c>
      <c r="AK64">
        <f t="shared" si="25"/>
        <v>57.2</v>
      </c>
      <c r="AM64">
        <v>365</v>
      </c>
      <c r="AN64">
        <v>1100</v>
      </c>
      <c r="AO64">
        <v>0</v>
      </c>
      <c r="AP64">
        <f t="shared" si="9"/>
        <v>1465</v>
      </c>
      <c r="AQ64">
        <v>0</v>
      </c>
      <c r="AR64">
        <f t="shared" si="10"/>
        <v>1465</v>
      </c>
      <c r="AS64">
        <v>114</v>
      </c>
      <c r="AT64">
        <f t="shared" si="11"/>
        <v>6</v>
      </c>
      <c r="AU64">
        <f t="shared" si="12"/>
        <v>12.850877192982455</v>
      </c>
      <c r="AW64">
        <v>631</v>
      </c>
      <c r="AX64">
        <v>130</v>
      </c>
      <c r="AY64">
        <v>0</v>
      </c>
      <c r="AZ64">
        <f t="shared" si="13"/>
        <v>761</v>
      </c>
      <c r="BA64">
        <v>0</v>
      </c>
      <c r="BB64">
        <f t="shared" si="26"/>
        <v>761</v>
      </c>
      <c r="BC64">
        <v>16</v>
      </c>
      <c r="BD64">
        <f t="shared" si="15"/>
        <v>7</v>
      </c>
      <c r="BE64">
        <f t="shared" si="16"/>
        <v>47.5625</v>
      </c>
      <c r="BG64">
        <v>458</v>
      </c>
      <c r="BH64">
        <v>600</v>
      </c>
      <c r="BI64">
        <v>0</v>
      </c>
      <c r="BJ64">
        <f t="shared" si="17"/>
        <v>1058</v>
      </c>
      <c r="BK64">
        <v>0</v>
      </c>
      <c r="BL64">
        <f t="shared" si="18"/>
        <v>1058</v>
      </c>
      <c r="BM64">
        <v>13</v>
      </c>
      <c r="BN64">
        <f t="shared" si="19"/>
        <v>5</v>
      </c>
      <c r="BO64">
        <f t="shared" si="20"/>
        <v>81.384615384615387</v>
      </c>
      <c r="BQ64">
        <v>712</v>
      </c>
      <c r="BR64">
        <v>1050</v>
      </c>
      <c r="BS64">
        <v>0</v>
      </c>
      <c r="BT64">
        <f t="shared" si="21"/>
        <v>1762</v>
      </c>
      <c r="BU64">
        <v>0</v>
      </c>
      <c r="BV64">
        <f t="shared" si="22"/>
        <v>1762</v>
      </c>
      <c r="BW64">
        <v>12</v>
      </c>
      <c r="BX64">
        <f t="shared" si="23"/>
        <v>5</v>
      </c>
      <c r="BY64">
        <f t="shared" si="24"/>
        <v>146.83333333333334</v>
      </c>
      <c r="CA64">
        <v>598</v>
      </c>
    </row>
    <row r="65" spans="1:79" ht="17.25" customHeight="1" x14ac:dyDescent="0.3">
      <c r="A65" s="2">
        <v>44540</v>
      </c>
      <c r="B65" t="s">
        <v>150</v>
      </c>
      <c r="C65" t="s">
        <v>151</v>
      </c>
      <c r="D65" t="s">
        <v>27</v>
      </c>
      <c r="F65">
        <v>170</v>
      </c>
      <c r="G65">
        <v>0</v>
      </c>
      <c r="H65">
        <v>0</v>
      </c>
      <c r="I65">
        <v>-2</v>
      </c>
      <c r="J65">
        <f t="shared" si="0"/>
        <v>168</v>
      </c>
      <c r="K65">
        <v>0</v>
      </c>
      <c r="L65">
        <f t="shared" si="1"/>
        <v>168</v>
      </c>
      <c r="M65">
        <v>7</v>
      </c>
      <c r="N65">
        <v>1</v>
      </c>
      <c r="O65">
        <f t="shared" si="2"/>
        <v>24</v>
      </c>
      <c r="Q65">
        <v>223</v>
      </c>
      <c r="R65">
        <v>0</v>
      </c>
      <c r="S65">
        <v>0</v>
      </c>
      <c r="T65">
        <v>0</v>
      </c>
      <c r="U65">
        <f t="shared" si="3"/>
        <v>223</v>
      </c>
      <c r="V65">
        <v>0</v>
      </c>
      <c r="W65">
        <f t="shared" si="4"/>
        <v>223</v>
      </c>
      <c r="X65">
        <v>3</v>
      </c>
      <c r="Y65">
        <v>2</v>
      </c>
      <c r="Z65">
        <f t="shared" si="5"/>
        <v>74.333333333333329</v>
      </c>
      <c r="AB65">
        <v>671</v>
      </c>
      <c r="AC65">
        <v>0</v>
      </c>
      <c r="AD65">
        <v>0</v>
      </c>
      <c r="AE65">
        <v>-7</v>
      </c>
      <c r="AF65">
        <f t="shared" si="6"/>
        <v>664</v>
      </c>
      <c r="AG65">
        <v>0</v>
      </c>
      <c r="AH65">
        <f t="shared" si="7"/>
        <v>664</v>
      </c>
      <c r="AI65">
        <v>16</v>
      </c>
      <c r="AJ65">
        <f t="shared" si="8"/>
        <v>6</v>
      </c>
      <c r="AK65">
        <f t="shared" si="25"/>
        <v>41.5</v>
      </c>
      <c r="AM65">
        <v>842</v>
      </c>
      <c r="AN65">
        <v>0</v>
      </c>
      <c r="AO65">
        <v>-12</v>
      </c>
      <c r="AP65">
        <f t="shared" si="9"/>
        <v>830</v>
      </c>
      <c r="AQ65">
        <v>0</v>
      </c>
      <c r="AR65">
        <f t="shared" si="10"/>
        <v>830</v>
      </c>
      <c r="AS65">
        <v>13</v>
      </c>
      <c r="AT65">
        <f t="shared" si="11"/>
        <v>6</v>
      </c>
      <c r="AU65">
        <f t="shared" si="12"/>
        <v>63.846153846153847</v>
      </c>
      <c r="AW65">
        <v>282</v>
      </c>
      <c r="AX65">
        <v>0</v>
      </c>
      <c r="AY65">
        <v>-5</v>
      </c>
      <c r="AZ65">
        <f t="shared" si="13"/>
        <v>277</v>
      </c>
      <c r="BA65">
        <v>0</v>
      </c>
      <c r="BB65">
        <f t="shared" si="26"/>
        <v>277</v>
      </c>
      <c r="BC65">
        <v>11</v>
      </c>
      <c r="BD65">
        <f t="shared" si="15"/>
        <v>7</v>
      </c>
      <c r="BE65">
        <f t="shared" si="16"/>
        <v>25.181818181818183</v>
      </c>
      <c r="BG65">
        <v>244</v>
      </c>
      <c r="BH65">
        <v>0</v>
      </c>
      <c r="BI65">
        <v>0</v>
      </c>
      <c r="BJ65">
        <f t="shared" si="17"/>
        <v>244</v>
      </c>
      <c r="BK65">
        <v>0</v>
      </c>
      <c r="BL65">
        <f t="shared" si="18"/>
        <v>244</v>
      </c>
      <c r="BM65">
        <v>7</v>
      </c>
      <c r="BN65">
        <f t="shared" si="19"/>
        <v>5</v>
      </c>
      <c r="BO65">
        <f t="shared" si="20"/>
        <v>34.857142857142854</v>
      </c>
      <c r="BQ65">
        <v>1069</v>
      </c>
      <c r="BR65">
        <v>0</v>
      </c>
      <c r="BS65">
        <v>-19</v>
      </c>
      <c r="BT65">
        <f t="shared" si="21"/>
        <v>1050</v>
      </c>
      <c r="BU65">
        <v>0</v>
      </c>
      <c r="BV65">
        <f t="shared" si="22"/>
        <v>1050</v>
      </c>
      <c r="BW65">
        <v>5</v>
      </c>
      <c r="BX65">
        <f t="shared" si="23"/>
        <v>5</v>
      </c>
      <c r="BY65">
        <f t="shared" si="24"/>
        <v>210</v>
      </c>
      <c r="CA65">
        <v>1500</v>
      </c>
    </row>
    <row r="66" spans="1:79" ht="17.25" customHeight="1" x14ac:dyDescent="0.3">
      <c r="A66" s="2">
        <v>44540</v>
      </c>
      <c r="B66" t="s">
        <v>152</v>
      </c>
      <c r="C66" t="s">
        <v>153</v>
      </c>
      <c r="D66" t="s">
        <v>27</v>
      </c>
      <c r="F66">
        <v>119</v>
      </c>
      <c r="G66">
        <v>0</v>
      </c>
      <c r="H66">
        <v>0</v>
      </c>
      <c r="I66">
        <v>-20</v>
      </c>
      <c r="J66">
        <f t="shared" ref="J66:J86" si="27">SUM(F66:I66)</f>
        <v>99</v>
      </c>
      <c r="K66">
        <v>0</v>
      </c>
      <c r="L66">
        <f t="shared" ref="L66:L86" si="28">SUM(J66:K66)</f>
        <v>99</v>
      </c>
      <c r="M66">
        <v>46</v>
      </c>
      <c r="N66">
        <v>1</v>
      </c>
      <c r="O66">
        <f t="shared" ref="O66:O86" si="29">IFERROR(L66/M66,0)</f>
        <v>2.152173913043478</v>
      </c>
      <c r="Q66">
        <v>292</v>
      </c>
      <c r="R66">
        <v>0</v>
      </c>
      <c r="S66">
        <v>0</v>
      </c>
      <c r="T66">
        <v>0</v>
      </c>
      <c r="U66">
        <f t="shared" ref="U66:U86" si="30">SUM(Q66:T66)</f>
        <v>292</v>
      </c>
      <c r="V66">
        <v>0</v>
      </c>
      <c r="W66">
        <f t="shared" ref="W66:W86" si="31">SUM(U66:V66)</f>
        <v>292</v>
      </c>
      <c r="X66">
        <v>8</v>
      </c>
      <c r="Y66">
        <v>2</v>
      </c>
      <c r="Z66">
        <f t="shared" ref="Z66:Z86" si="32">IFERROR(W66/X66,0)</f>
        <v>36.5</v>
      </c>
      <c r="AB66">
        <v>4816</v>
      </c>
      <c r="AC66">
        <v>0</v>
      </c>
      <c r="AD66">
        <v>0</v>
      </c>
      <c r="AE66">
        <v>-42</v>
      </c>
      <c r="AF66">
        <f t="shared" ref="AF66:AF86" si="33">SUM(AB66:AE66)</f>
        <v>4774</v>
      </c>
      <c r="AG66">
        <v>0</v>
      </c>
      <c r="AH66">
        <f t="shared" ref="AH66:AH86" si="34">SUM(AF66:AG66)</f>
        <v>4774</v>
      </c>
      <c r="AI66">
        <v>223</v>
      </c>
      <c r="AJ66">
        <f t="shared" ref="AJ66:AJ86" si="35">4+2</f>
        <v>6</v>
      </c>
      <c r="AK66">
        <f t="shared" si="25"/>
        <v>21.408071748878925</v>
      </c>
      <c r="AM66">
        <v>2122</v>
      </c>
      <c r="AN66">
        <v>270</v>
      </c>
      <c r="AO66">
        <v>-87</v>
      </c>
      <c r="AP66">
        <f t="shared" ref="AP66:AP86" si="36">SUM(AM66:AO66)</f>
        <v>2305</v>
      </c>
      <c r="AQ66">
        <v>0</v>
      </c>
      <c r="AR66">
        <f t="shared" ref="AR66:AR86" si="37">SUM(AP66:AQ66)</f>
        <v>2305</v>
      </c>
      <c r="AS66">
        <v>85</v>
      </c>
      <c r="AT66">
        <f t="shared" ref="AT66:AT86" si="38">4+2</f>
        <v>6</v>
      </c>
      <c r="AU66">
        <f t="shared" ref="AU66:AU84" si="39">IFERROR(AR66/AS66,0)</f>
        <v>27.117647058823529</v>
      </c>
      <c r="AW66">
        <v>1892</v>
      </c>
      <c r="AX66">
        <v>0</v>
      </c>
      <c r="AY66">
        <v>-14</v>
      </c>
      <c r="AZ66">
        <f t="shared" ref="AZ66:AZ86" si="40">SUM(AW66:AY66)</f>
        <v>1878</v>
      </c>
      <c r="BA66">
        <v>0</v>
      </c>
      <c r="BB66">
        <f t="shared" ref="BB66:BB86" si="41">SUM(AZ66:BA66)</f>
        <v>1878</v>
      </c>
      <c r="BC66">
        <v>93</v>
      </c>
      <c r="BD66">
        <f t="shared" ref="BD66:BD86" si="42">5+2</f>
        <v>7</v>
      </c>
      <c r="BE66">
        <f t="shared" ref="BE66:BE86" si="43">IFERROR(BB66/BC66,0)</f>
        <v>20.193548387096776</v>
      </c>
      <c r="BG66">
        <v>925</v>
      </c>
      <c r="BH66">
        <v>0</v>
      </c>
      <c r="BI66">
        <v>-10</v>
      </c>
      <c r="BJ66">
        <f t="shared" ref="BJ66:BJ86" si="44">SUM(BG66:BI66)</f>
        <v>915</v>
      </c>
      <c r="BK66">
        <v>0</v>
      </c>
      <c r="BL66">
        <f t="shared" ref="BL66:BL86" si="45">SUM(BJ66:BK66)</f>
        <v>915</v>
      </c>
      <c r="BM66">
        <v>29</v>
      </c>
      <c r="BN66">
        <f t="shared" ref="BN66:BN86" si="46">3+2</f>
        <v>5</v>
      </c>
      <c r="BO66">
        <f t="shared" ref="BO66:BO86" si="47">IFERROR(BL66/BM66,0)</f>
        <v>31.551724137931036</v>
      </c>
      <c r="BQ66">
        <v>1406</v>
      </c>
      <c r="BR66">
        <v>0</v>
      </c>
      <c r="BS66">
        <v>-76</v>
      </c>
      <c r="BT66">
        <f t="shared" ref="BT66:BT86" si="48">SUM(BQ66:BS66)</f>
        <v>1330</v>
      </c>
      <c r="BU66">
        <v>0</v>
      </c>
      <c r="BV66">
        <f t="shared" ref="BV66:BV86" si="49">SUM(BT66:BU66)</f>
        <v>1330</v>
      </c>
      <c r="BW66">
        <v>19</v>
      </c>
      <c r="BX66">
        <f t="shared" ref="BX66:BX86" si="50">3+2</f>
        <v>5</v>
      </c>
      <c r="BY66">
        <f t="shared" ref="BY66:BY86" si="51">IFERROR(BV66/BW66,0)</f>
        <v>70</v>
      </c>
      <c r="CA66">
        <v>0</v>
      </c>
    </row>
    <row r="67" spans="1:79" ht="17.25" customHeight="1" x14ac:dyDescent="0.3">
      <c r="A67" s="2">
        <v>44540</v>
      </c>
      <c r="B67" t="s">
        <v>154</v>
      </c>
      <c r="C67" t="s">
        <v>155</v>
      </c>
      <c r="D67" t="s">
        <v>27</v>
      </c>
      <c r="F67">
        <v>308</v>
      </c>
      <c r="G67">
        <v>0</v>
      </c>
      <c r="H67">
        <v>0</v>
      </c>
      <c r="I67">
        <v>-20</v>
      </c>
      <c r="J67">
        <f t="shared" si="27"/>
        <v>288</v>
      </c>
      <c r="K67">
        <v>0</v>
      </c>
      <c r="L67">
        <f t="shared" si="28"/>
        <v>288</v>
      </c>
      <c r="M67">
        <v>33</v>
      </c>
      <c r="N67">
        <v>1</v>
      </c>
      <c r="O67">
        <f t="shared" si="29"/>
        <v>8.7272727272727266</v>
      </c>
      <c r="Q67">
        <v>199</v>
      </c>
      <c r="R67">
        <v>0</v>
      </c>
      <c r="S67">
        <v>0</v>
      </c>
      <c r="T67">
        <v>0</v>
      </c>
      <c r="U67">
        <f t="shared" si="30"/>
        <v>199</v>
      </c>
      <c r="V67">
        <v>0</v>
      </c>
      <c r="W67">
        <f t="shared" si="31"/>
        <v>199</v>
      </c>
      <c r="X67">
        <v>5</v>
      </c>
      <c r="Y67">
        <v>2</v>
      </c>
      <c r="Z67">
        <f t="shared" si="32"/>
        <v>39.799999999999997</v>
      </c>
      <c r="AB67">
        <v>5747</v>
      </c>
      <c r="AC67">
        <v>0</v>
      </c>
      <c r="AD67">
        <v>0</v>
      </c>
      <c r="AE67">
        <v>-47</v>
      </c>
      <c r="AF67">
        <f t="shared" si="33"/>
        <v>5700</v>
      </c>
      <c r="AG67">
        <v>0</v>
      </c>
      <c r="AH67">
        <f t="shared" si="34"/>
        <v>5700</v>
      </c>
      <c r="AI67">
        <v>196</v>
      </c>
      <c r="AJ67">
        <f t="shared" si="35"/>
        <v>6</v>
      </c>
      <c r="AK67">
        <f t="shared" ref="AK67:AK86" si="52">IFERROR(AH67/AI67,0)</f>
        <v>29.081632653061224</v>
      </c>
      <c r="AM67">
        <v>2848</v>
      </c>
      <c r="AN67">
        <v>280</v>
      </c>
      <c r="AO67">
        <v>-8</v>
      </c>
      <c r="AP67">
        <f t="shared" si="36"/>
        <v>3120</v>
      </c>
      <c r="AQ67">
        <v>0</v>
      </c>
      <c r="AR67">
        <f t="shared" si="37"/>
        <v>3120</v>
      </c>
      <c r="AS67">
        <v>74</v>
      </c>
      <c r="AT67">
        <f t="shared" si="38"/>
        <v>6</v>
      </c>
      <c r="AU67">
        <f t="shared" si="39"/>
        <v>42.162162162162161</v>
      </c>
      <c r="AW67">
        <v>2123</v>
      </c>
      <c r="AX67">
        <v>0</v>
      </c>
      <c r="AY67">
        <v>-11</v>
      </c>
      <c r="AZ67">
        <f t="shared" si="40"/>
        <v>2112</v>
      </c>
      <c r="BA67">
        <v>0</v>
      </c>
      <c r="BB67">
        <f t="shared" si="41"/>
        <v>2112</v>
      </c>
      <c r="BC67">
        <v>79</v>
      </c>
      <c r="BD67">
        <f t="shared" si="42"/>
        <v>7</v>
      </c>
      <c r="BE67">
        <f t="shared" si="43"/>
        <v>26.734177215189874</v>
      </c>
      <c r="BG67">
        <v>630</v>
      </c>
      <c r="BH67">
        <v>0</v>
      </c>
      <c r="BI67">
        <v>0</v>
      </c>
      <c r="BJ67">
        <f t="shared" si="44"/>
        <v>630</v>
      </c>
      <c r="BK67">
        <v>0</v>
      </c>
      <c r="BL67">
        <f t="shared" si="45"/>
        <v>630</v>
      </c>
      <c r="BM67">
        <v>25</v>
      </c>
      <c r="BN67">
        <f t="shared" si="46"/>
        <v>5</v>
      </c>
      <c r="BO67">
        <f t="shared" si="47"/>
        <v>25.2</v>
      </c>
      <c r="BQ67">
        <v>1359</v>
      </c>
      <c r="BR67">
        <v>0</v>
      </c>
      <c r="BS67">
        <v>-24</v>
      </c>
      <c r="BT67">
        <f t="shared" si="48"/>
        <v>1335</v>
      </c>
      <c r="BU67">
        <v>0</v>
      </c>
      <c r="BV67">
        <f t="shared" si="49"/>
        <v>1335</v>
      </c>
      <c r="BW67">
        <v>14</v>
      </c>
      <c r="BX67">
        <f t="shared" si="50"/>
        <v>5</v>
      </c>
      <c r="BY67">
        <f t="shared" si="51"/>
        <v>95.357142857142861</v>
      </c>
      <c r="CA67">
        <v>-1264</v>
      </c>
    </row>
    <row r="68" spans="1:79" ht="17.25" customHeight="1" x14ac:dyDescent="0.3">
      <c r="A68" s="2">
        <v>44540</v>
      </c>
      <c r="B68" t="s">
        <v>156</v>
      </c>
      <c r="C68" t="s">
        <v>157</v>
      </c>
      <c r="D68" t="s">
        <v>27</v>
      </c>
      <c r="F68">
        <v>324</v>
      </c>
      <c r="G68">
        <v>0</v>
      </c>
      <c r="H68">
        <v>0</v>
      </c>
      <c r="I68">
        <v>0</v>
      </c>
      <c r="J68">
        <f t="shared" si="27"/>
        <v>324</v>
      </c>
      <c r="K68">
        <v>0</v>
      </c>
      <c r="L68">
        <f t="shared" si="28"/>
        <v>324</v>
      </c>
      <c r="M68">
        <v>28</v>
      </c>
      <c r="N68">
        <v>1</v>
      </c>
      <c r="O68">
        <f t="shared" si="29"/>
        <v>11.571428571428571</v>
      </c>
      <c r="Q68">
        <v>202</v>
      </c>
      <c r="R68">
        <v>0</v>
      </c>
      <c r="S68">
        <v>0</v>
      </c>
      <c r="T68">
        <v>0</v>
      </c>
      <c r="U68">
        <f t="shared" si="30"/>
        <v>202</v>
      </c>
      <c r="V68">
        <v>0</v>
      </c>
      <c r="W68">
        <f t="shared" si="31"/>
        <v>202</v>
      </c>
      <c r="X68">
        <v>1</v>
      </c>
      <c r="Y68">
        <v>2</v>
      </c>
      <c r="Z68">
        <f t="shared" si="32"/>
        <v>202</v>
      </c>
      <c r="AB68">
        <v>2028</v>
      </c>
      <c r="AC68">
        <v>0</v>
      </c>
      <c r="AD68">
        <v>0</v>
      </c>
      <c r="AE68">
        <v>-30</v>
      </c>
      <c r="AF68">
        <f t="shared" si="33"/>
        <v>1998</v>
      </c>
      <c r="AG68">
        <v>800</v>
      </c>
      <c r="AH68">
        <f t="shared" si="34"/>
        <v>2798</v>
      </c>
      <c r="AI68">
        <v>67</v>
      </c>
      <c r="AJ68">
        <f t="shared" si="35"/>
        <v>6</v>
      </c>
      <c r="AK68">
        <f t="shared" si="52"/>
        <v>41.761194029850749</v>
      </c>
      <c r="AM68">
        <v>1068</v>
      </c>
      <c r="AN68">
        <v>0</v>
      </c>
      <c r="AO68">
        <v>-73</v>
      </c>
      <c r="AP68">
        <f t="shared" si="36"/>
        <v>995</v>
      </c>
      <c r="AQ68">
        <v>0</v>
      </c>
      <c r="AR68">
        <f t="shared" si="37"/>
        <v>995</v>
      </c>
      <c r="AS68">
        <v>23</v>
      </c>
      <c r="AT68">
        <f t="shared" si="38"/>
        <v>6</v>
      </c>
      <c r="AU68">
        <f t="shared" si="39"/>
        <v>43.260869565217391</v>
      </c>
      <c r="AW68">
        <v>1831</v>
      </c>
      <c r="AX68">
        <v>0</v>
      </c>
      <c r="AY68">
        <v>0</v>
      </c>
      <c r="AZ68">
        <f t="shared" si="40"/>
        <v>1831</v>
      </c>
      <c r="BA68">
        <v>0</v>
      </c>
      <c r="BB68">
        <f t="shared" si="41"/>
        <v>1831</v>
      </c>
      <c r="BC68">
        <v>35</v>
      </c>
      <c r="BD68">
        <f t="shared" si="42"/>
        <v>7</v>
      </c>
      <c r="BE68">
        <f t="shared" si="43"/>
        <v>52.314285714285717</v>
      </c>
      <c r="BG68">
        <v>906</v>
      </c>
      <c r="BH68">
        <v>0</v>
      </c>
      <c r="BI68">
        <v>-51</v>
      </c>
      <c r="BJ68">
        <f t="shared" si="44"/>
        <v>855</v>
      </c>
      <c r="BK68">
        <v>0</v>
      </c>
      <c r="BL68">
        <f t="shared" si="45"/>
        <v>855</v>
      </c>
      <c r="BM68">
        <v>9</v>
      </c>
      <c r="BN68">
        <f t="shared" si="46"/>
        <v>5</v>
      </c>
      <c r="BO68">
        <f t="shared" si="47"/>
        <v>95</v>
      </c>
      <c r="BQ68">
        <v>2507</v>
      </c>
      <c r="BR68">
        <v>0</v>
      </c>
      <c r="BS68">
        <v>0</v>
      </c>
      <c r="BT68">
        <f t="shared" si="48"/>
        <v>2507</v>
      </c>
      <c r="BU68">
        <v>400</v>
      </c>
      <c r="BV68">
        <f t="shared" si="49"/>
        <v>2907</v>
      </c>
      <c r="BW68">
        <v>22</v>
      </c>
      <c r="BX68">
        <f t="shared" si="50"/>
        <v>5</v>
      </c>
      <c r="BY68">
        <f t="shared" si="51"/>
        <v>132.13636363636363</v>
      </c>
      <c r="CA68">
        <v>2880</v>
      </c>
    </row>
    <row r="69" spans="1:79" ht="17.25" customHeight="1" x14ac:dyDescent="0.3">
      <c r="A69" s="2">
        <v>44540</v>
      </c>
      <c r="B69" t="s">
        <v>158</v>
      </c>
      <c r="C69" t="s">
        <v>159</v>
      </c>
      <c r="D69" t="s">
        <v>27</v>
      </c>
      <c r="F69">
        <v>24</v>
      </c>
      <c r="G69">
        <v>0</v>
      </c>
      <c r="H69">
        <v>0</v>
      </c>
      <c r="I69">
        <v>-7</v>
      </c>
      <c r="J69">
        <f t="shared" si="27"/>
        <v>17</v>
      </c>
      <c r="K69">
        <v>0</v>
      </c>
      <c r="L69">
        <f t="shared" si="28"/>
        <v>17</v>
      </c>
      <c r="M69">
        <v>2</v>
      </c>
      <c r="N69">
        <v>1</v>
      </c>
      <c r="O69">
        <f t="shared" si="29"/>
        <v>8.5</v>
      </c>
      <c r="Q69">
        <v>42</v>
      </c>
      <c r="R69">
        <v>200</v>
      </c>
      <c r="S69">
        <v>0</v>
      </c>
      <c r="T69">
        <v>0</v>
      </c>
      <c r="U69">
        <f t="shared" si="30"/>
        <v>242</v>
      </c>
      <c r="V69">
        <v>0</v>
      </c>
      <c r="W69">
        <f t="shared" si="31"/>
        <v>242</v>
      </c>
      <c r="X69">
        <v>0</v>
      </c>
      <c r="Y69">
        <v>2</v>
      </c>
      <c r="Z69">
        <f t="shared" si="32"/>
        <v>0</v>
      </c>
      <c r="AB69">
        <v>1833</v>
      </c>
      <c r="AC69">
        <v>0</v>
      </c>
      <c r="AD69">
        <v>0</v>
      </c>
      <c r="AE69">
        <v>-2</v>
      </c>
      <c r="AF69">
        <f t="shared" si="33"/>
        <v>1831</v>
      </c>
      <c r="AG69">
        <v>0</v>
      </c>
      <c r="AH69">
        <f t="shared" si="34"/>
        <v>1831</v>
      </c>
      <c r="AI69">
        <v>4</v>
      </c>
      <c r="AJ69">
        <f t="shared" si="35"/>
        <v>6</v>
      </c>
      <c r="AK69">
        <f t="shared" si="52"/>
        <v>457.75</v>
      </c>
      <c r="AM69">
        <v>604</v>
      </c>
      <c r="AN69">
        <v>1267</v>
      </c>
      <c r="AO69">
        <v>0</v>
      </c>
      <c r="AP69">
        <f t="shared" si="36"/>
        <v>1871</v>
      </c>
      <c r="AQ69">
        <v>0</v>
      </c>
      <c r="AR69">
        <f t="shared" si="37"/>
        <v>1871</v>
      </c>
      <c r="AS69">
        <v>1</v>
      </c>
      <c r="AT69">
        <f t="shared" si="38"/>
        <v>6</v>
      </c>
      <c r="AU69">
        <f t="shared" si="39"/>
        <v>1871</v>
      </c>
      <c r="AW69">
        <v>59</v>
      </c>
      <c r="AX69">
        <v>152</v>
      </c>
      <c r="AY69">
        <v>0</v>
      </c>
      <c r="AZ69">
        <f t="shared" si="40"/>
        <v>211</v>
      </c>
      <c r="BA69">
        <v>0</v>
      </c>
      <c r="BB69">
        <f t="shared" si="41"/>
        <v>211</v>
      </c>
      <c r="BC69">
        <v>3</v>
      </c>
      <c r="BD69">
        <f t="shared" si="42"/>
        <v>7</v>
      </c>
      <c r="BE69">
        <f t="shared" si="43"/>
        <v>70.333333333333329</v>
      </c>
      <c r="BG69">
        <v>24</v>
      </c>
      <c r="BH69">
        <v>40</v>
      </c>
      <c r="BI69">
        <v>0</v>
      </c>
      <c r="BJ69">
        <f t="shared" si="44"/>
        <v>64</v>
      </c>
      <c r="BK69">
        <v>0</v>
      </c>
      <c r="BL69">
        <f t="shared" si="45"/>
        <v>64</v>
      </c>
      <c r="BM69">
        <v>1</v>
      </c>
      <c r="BN69">
        <f t="shared" si="46"/>
        <v>5</v>
      </c>
      <c r="BO69">
        <f t="shared" si="47"/>
        <v>64</v>
      </c>
      <c r="BQ69">
        <v>35</v>
      </c>
      <c r="BR69">
        <v>200</v>
      </c>
      <c r="BS69">
        <v>-5</v>
      </c>
      <c r="BT69">
        <f t="shared" si="48"/>
        <v>230</v>
      </c>
      <c r="BU69">
        <v>0</v>
      </c>
      <c r="BV69">
        <f t="shared" si="49"/>
        <v>230</v>
      </c>
      <c r="BW69">
        <v>0</v>
      </c>
      <c r="BX69">
        <f t="shared" si="50"/>
        <v>5</v>
      </c>
      <c r="BY69">
        <f t="shared" si="51"/>
        <v>0</v>
      </c>
      <c r="CA69">
        <v>1531</v>
      </c>
    </row>
    <row r="70" spans="1:79" ht="17.25" customHeight="1" x14ac:dyDescent="0.3">
      <c r="A70" s="2">
        <v>44540</v>
      </c>
      <c r="B70" t="s">
        <v>160</v>
      </c>
      <c r="C70" t="s">
        <v>161</v>
      </c>
      <c r="D70" t="s">
        <v>27</v>
      </c>
      <c r="F70">
        <v>8</v>
      </c>
      <c r="G70">
        <v>0</v>
      </c>
      <c r="H70">
        <v>0</v>
      </c>
      <c r="I70">
        <v>0</v>
      </c>
      <c r="J70">
        <f t="shared" si="27"/>
        <v>8</v>
      </c>
      <c r="K70">
        <v>0</v>
      </c>
      <c r="L70">
        <f t="shared" si="28"/>
        <v>8</v>
      </c>
      <c r="M70">
        <v>10</v>
      </c>
      <c r="N70">
        <v>1</v>
      </c>
      <c r="O70">
        <f t="shared" si="29"/>
        <v>0.8</v>
      </c>
      <c r="Q70">
        <v>3</v>
      </c>
      <c r="R70">
        <v>0</v>
      </c>
      <c r="S70">
        <v>0</v>
      </c>
      <c r="T70">
        <v>0</v>
      </c>
      <c r="U70">
        <f t="shared" si="30"/>
        <v>3</v>
      </c>
      <c r="V70">
        <v>0</v>
      </c>
      <c r="W70">
        <f t="shared" si="31"/>
        <v>3</v>
      </c>
      <c r="X70">
        <v>1</v>
      </c>
      <c r="Y70">
        <v>2</v>
      </c>
      <c r="Z70">
        <f t="shared" si="32"/>
        <v>3</v>
      </c>
      <c r="AB70">
        <v>5</v>
      </c>
      <c r="AC70">
        <v>0</v>
      </c>
      <c r="AD70">
        <v>0</v>
      </c>
      <c r="AE70">
        <v>0</v>
      </c>
      <c r="AF70">
        <f t="shared" si="33"/>
        <v>5</v>
      </c>
      <c r="AG70">
        <v>0</v>
      </c>
      <c r="AH70">
        <f t="shared" si="34"/>
        <v>5</v>
      </c>
      <c r="AI70">
        <v>5</v>
      </c>
      <c r="AJ70">
        <f>4+2</f>
        <v>6</v>
      </c>
      <c r="AK70">
        <f t="shared" si="52"/>
        <v>1</v>
      </c>
      <c r="AM70">
        <v>8</v>
      </c>
      <c r="AN70">
        <v>0</v>
      </c>
      <c r="AO70">
        <v>0</v>
      </c>
      <c r="AP70">
        <f t="shared" si="36"/>
        <v>8</v>
      </c>
      <c r="AQ70">
        <v>0</v>
      </c>
      <c r="AR70">
        <f t="shared" si="37"/>
        <v>8</v>
      </c>
      <c r="AS70">
        <v>4</v>
      </c>
      <c r="AT70">
        <f t="shared" si="38"/>
        <v>6</v>
      </c>
      <c r="AU70">
        <f t="shared" si="39"/>
        <v>2</v>
      </c>
      <c r="AW70">
        <v>79</v>
      </c>
      <c r="AX70">
        <v>0</v>
      </c>
      <c r="AY70">
        <v>0</v>
      </c>
      <c r="AZ70">
        <f t="shared" si="40"/>
        <v>79</v>
      </c>
      <c r="BA70">
        <v>0</v>
      </c>
      <c r="BB70">
        <f t="shared" si="41"/>
        <v>79</v>
      </c>
      <c r="BC70">
        <v>7</v>
      </c>
      <c r="BD70">
        <f t="shared" si="42"/>
        <v>7</v>
      </c>
      <c r="BE70">
        <f t="shared" si="43"/>
        <v>11.285714285714286</v>
      </c>
      <c r="BG70">
        <v>0</v>
      </c>
      <c r="BH70">
        <v>0</v>
      </c>
      <c r="BI70">
        <v>0</v>
      </c>
      <c r="BJ70">
        <f t="shared" si="44"/>
        <v>0</v>
      </c>
      <c r="BK70">
        <v>0</v>
      </c>
      <c r="BL70">
        <f t="shared" si="45"/>
        <v>0</v>
      </c>
      <c r="BM70">
        <v>4</v>
      </c>
      <c r="BN70">
        <f t="shared" si="46"/>
        <v>5</v>
      </c>
      <c r="BO70">
        <f t="shared" si="47"/>
        <v>0</v>
      </c>
      <c r="BQ70">
        <v>6</v>
      </c>
      <c r="BR70">
        <v>0</v>
      </c>
      <c r="BS70">
        <v>0</v>
      </c>
      <c r="BT70">
        <f t="shared" si="48"/>
        <v>6</v>
      </c>
      <c r="BU70">
        <v>0</v>
      </c>
      <c r="BV70">
        <f t="shared" si="49"/>
        <v>6</v>
      </c>
      <c r="BW70">
        <v>9</v>
      </c>
      <c r="BX70">
        <f t="shared" si="50"/>
        <v>5</v>
      </c>
      <c r="BY70">
        <f t="shared" si="51"/>
        <v>0.66666666666666663</v>
      </c>
      <c r="CA70">
        <v>0</v>
      </c>
    </row>
    <row r="71" spans="1:79" ht="17.25" customHeight="1" x14ac:dyDescent="0.3">
      <c r="A71" s="2">
        <v>44540</v>
      </c>
      <c r="B71" t="s">
        <v>162</v>
      </c>
      <c r="C71" t="s">
        <v>163</v>
      </c>
      <c r="D71" t="s">
        <v>27</v>
      </c>
      <c r="F71">
        <v>305</v>
      </c>
      <c r="G71">
        <v>0</v>
      </c>
      <c r="H71">
        <v>0</v>
      </c>
      <c r="I71">
        <v>-20</v>
      </c>
      <c r="J71">
        <f t="shared" si="27"/>
        <v>285</v>
      </c>
      <c r="K71">
        <v>0</v>
      </c>
      <c r="L71">
        <f t="shared" si="28"/>
        <v>285</v>
      </c>
      <c r="M71">
        <v>3</v>
      </c>
      <c r="N71">
        <v>1</v>
      </c>
      <c r="O71">
        <f t="shared" si="29"/>
        <v>95</v>
      </c>
      <c r="Q71">
        <v>55</v>
      </c>
      <c r="R71">
        <v>0</v>
      </c>
      <c r="S71">
        <v>0</v>
      </c>
      <c r="T71">
        <v>-5</v>
      </c>
      <c r="U71">
        <f t="shared" si="30"/>
        <v>50</v>
      </c>
      <c r="V71">
        <v>0</v>
      </c>
      <c r="W71">
        <f t="shared" si="31"/>
        <v>50</v>
      </c>
      <c r="X71">
        <v>1</v>
      </c>
      <c r="Y71">
        <v>2</v>
      </c>
      <c r="Z71">
        <f t="shared" si="32"/>
        <v>50</v>
      </c>
      <c r="AB71">
        <v>677</v>
      </c>
      <c r="AC71">
        <v>0</v>
      </c>
      <c r="AD71">
        <v>0</v>
      </c>
      <c r="AE71">
        <v>0</v>
      </c>
      <c r="AF71">
        <f t="shared" si="33"/>
        <v>677</v>
      </c>
      <c r="AG71">
        <v>0</v>
      </c>
      <c r="AH71">
        <f t="shared" si="34"/>
        <v>677</v>
      </c>
      <c r="AI71">
        <v>13</v>
      </c>
      <c r="AJ71">
        <f t="shared" si="35"/>
        <v>6</v>
      </c>
      <c r="AK71">
        <f t="shared" si="52"/>
        <v>52.07692307692308</v>
      </c>
      <c r="AM71">
        <v>195</v>
      </c>
      <c r="AN71">
        <v>0</v>
      </c>
      <c r="AO71">
        <v>-1</v>
      </c>
      <c r="AP71">
        <f t="shared" si="36"/>
        <v>194</v>
      </c>
      <c r="AQ71">
        <v>0</v>
      </c>
      <c r="AR71">
        <f t="shared" si="37"/>
        <v>194</v>
      </c>
      <c r="AS71">
        <v>2</v>
      </c>
      <c r="AT71">
        <f t="shared" si="38"/>
        <v>6</v>
      </c>
      <c r="AU71">
        <f t="shared" si="39"/>
        <v>97</v>
      </c>
      <c r="AW71">
        <v>123</v>
      </c>
      <c r="AX71">
        <v>0</v>
      </c>
      <c r="AY71">
        <v>0</v>
      </c>
      <c r="AZ71">
        <f t="shared" si="40"/>
        <v>123</v>
      </c>
      <c r="BA71">
        <v>0</v>
      </c>
      <c r="BB71">
        <f t="shared" si="41"/>
        <v>123</v>
      </c>
      <c r="BC71">
        <v>2</v>
      </c>
      <c r="BD71">
        <f t="shared" si="42"/>
        <v>7</v>
      </c>
      <c r="BE71">
        <f t="shared" si="43"/>
        <v>61.5</v>
      </c>
      <c r="BG71">
        <v>180</v>
      </c>
      <c r="BH71">
        <v>0</v>
      </c>
      <c r="BI71">
        <v>0</v>
      </c>
      <c r="BJ71">
        <f t="shared" si="44"/>
        <v>180</v>
      </c>
      <c r="BK71">
        <v>0</v>
      </c>
      <c r="BL71">
        <f t="shared" si="45"/>
        <v>180</v>
      </c>
      <c r="BM71">
        <v>1</v>
      </c>
      <c r="BN71">
        <f t="shared" si="46"/>
        <v>5</v>
      </c>
      <c r="BO71">
        <f t="shared" si="47"/>
        <v>180</v>
      </c>
      <c r="BQ71">
        <v>840</v>
      </c>
      <c r="BR71">
        <v>0</v>
      </c>
      <c r="BS71">
        <v>0</v>
      </c>
      <c r="BT71">
        <f t="shared" si="48"/>
        <v>840</v>
      </c>
      <c r="BU71">
        <v>0</v>
      </c>
      <c r="BV71">
        <f t="shared" si="49"/>
        <v>840</v>
      </c>
      <c r="BW71">
        <v>3</v>
      </c>
      <c r="BX71">
        <f t="shared" si="50"/>
        <v>5</v>
      </c>
      <c r="BY71">
        <f t="shared" si="51"/>
        <v>280</v>
      </c>
      <c r="CA71">
        <v>116</v>
      </c>
    </row>
    <row r="72" spans="1:79" ht="17.25" customHeight="1" x14ac:dyDescent="0.3">
      <c r="A72" s="2">
        <v>44540</v>
      </c>
      <c r="B72" t="s">
        <v>164</v>
      </c>
      <c r="C72" t="s">
        <v>165</v>
      </c>
      <c r="D72" t="s">
        <v>27</v>
      </c>
      <c r="F72">
        <v>40</v>
      </c>
      <c r="G72">
        <v>0</v>
      </c>
      <c r="H72">
        <v>0</v>
      </c>
      <c r="I72">
        <v>-27</v>
      </c>
      <c r="J72">
        <f t="shared" si="27"/>
        <v>13</v>
      </c>
      <c r="K72">
        <v>0</v>
      </c>
      <c r="L72">
        <f t="shared" si="28"/>
        <v>13</v>
      </c>
      <c r="M72">
        <v>7</v>
      </c>
      <c r="N72">
        <v>1</v>
      </c>
      <c r="O72">
        <f t="shared" si="29"/>
        <v>1.8571428571428572</v>
      </c>
      <c r="Q72">
        <v>40</v>
      </c>
      <c r="R72">
        <v>0</v>
      </c>
      <c r="S72">
        <v>0</v>
      </c>
      <c r="T72">
        <v>0</v>
      </c>
      <c r="U72">
        <f t="shared" si="30"/>
        <v>40</v>
      </c>
      <c r="V72">
        <v>0</v>
      </c>
      <c r="W72">
        <f t="shared" si="31"/>
        <v>40</v>
      </c>
      <c r="X72">
        <v>2</v>
      </c>
      <c r="Y72">
        <v>2</v>
      </c>
      <c r="Z72">
        <f t="shared" si="32"/>
        <v>20</v>
      </c>
      <c r="AB72">
        <v>457</v>
      </c>
      <c r="AC72">
        <v>0</v>
      </c>
      <c r="AD72">
        <v>0</v>
      </c>
      <c r="AE72">
        <v>0</v>
      </c>
      <c r="AF72">
        <f t="shared" si="33"/>
        <v>457</v>
      </c>
      <c r="AG72">
        <v>0</v>
      </c>
      <c r="AH72">
        <f t="shared" si="34"/>
        <v>457</v>
      </c>
      <c r="AI72">
        <v>3</v>
      </c>
      <c r="AJ72">
        <f t="shared" si="35"/>
        <v>6</v>
      </c>
      <c r="AK72">
        <f t="shared" si="52"/>
        <v>152.33333333333334</v>
      </c>
      <c r="AM72">
        <v>277</v>
      </c>
      <c r="AN72">
        <v>0</v>
      </c>
      <c r="AO72">
        <v>-1</v>
      </c>
      <c r="AP72">
        <f t="shared" si="36"/>
        <v>276</v>
      </c>
      <c r="AQ72">
        <v>0</v>
      </c>
      <c r="AR72">
        <f t="shared" si="37"/>
        <v>276</v>
      </c>
      <c r="AS72">
        <v>1</v>
      </c>
      <c r="AT72">
        <f t="shared" si="38"/>
        <v>6</v>
      </c>
      <c r="AU72">
        <f t="shared" si="39"/>
        <v>276</v>
      </c>
      <c r="AW72">
        <v>102</v>
      </c>
      <c r="AX72">
        <v>0</v>
      </c>
      <c r="AY72">
        <v>0</v>
      </c>
      <c r="AZ72">
        <f t="shared" si="40"/>
        <v>102</v>
      </c>
      <c r="BA72">
        <v>0</v>
      </c>
      <c r="BB72">
        <f t="shared" si="41"/>
        <v>102</v>
      </c>
      <c r="BC72">
        <v>1</v>
      </c>
      <c r="BD72">
        <f t="shared" si="42"/>
        <v>7</v>
      </c>
      <c r="BE72">
        <f t="shared" si="43"/>
        <v>102</v>
      </c>
      <c r="BG72">
        <v>115</v>
      </c>
      <c r="BH72">
        <v>0</v>
      </c>
      <c r="BI72">
        <v>0</v>
      </c>
      <c r="BJ72">
        <f t="shared" si="44"/>
        <v>115</v>
      </c>
      <c r="BK72">
        <v>0</v>
      </c>
      <c r="BL72">
        <f t="shared" si="45"/>
        <v>115</v>
      </c>
      <c r="BM72">
        <v>1</v>
      </c>
      <c r="BN72">
        <f t="shared" si="46"/>
        <v>5</v>
      </c>
      <c r="BO72">
        <f t="shared" si="47"/>
        <v>115</v>
      </c>
      <c r="BQ72">
        <v>320</v>
      </c>
      <c r="BR72">
        <v>0</v>
      </c>
      <c r="BS72">
        <v>-20</v>
      </c>
      <c r="BT72">
        <f t="shared" si="48"/>
        <v>300</v>
      </c>
      <c r="BU72">
        <v>0</v>
      </c>
      <c r="BV72">
        <f t="shared" si="49"/>
        <v>300</v>
      </c>
      <c r="BW72">
        <v>4</v>
      </c>
      <c r="BX72">
        <f t="shared" si="50"/>
        <v>5</v>
      </c>
      <c r="BY72">
        <f t="shared" si="51"/>
        <v>75</v>
      </c>
      <c r="CA72">
        <v>0</v>
      </c>
    </row>
    <row r="73" spans="1:79" ht="17.25" customHeight="1" x14ac:dyDescent="0.3">
      <c r="A73" s="2">
        <v>44540</v>
      </c>
      <c r="B73" t="s">
        <v>166</v>
      </c>
      <c r="C73" t="s">
        <v>167</v>
      </c>
      <c r="D73" t="s">
        <v>27</v>
      </c>
      <c r="F73">
        <v>551</v>
      </c>
      <c r="G73">
        <v>1220</v>
      </c>
      <c r="H73">
        <v>0</v>
      </c>
      <c r="I73">
        <v>-10</v>
      </c>
      <c r="J73">
        <f t="shared" si="27"/>
        <v>1761</v>
      </c>
      <c r="K73">
        <v>0</v>
      </c>
      <c r="L73">
        <f t="shared" si="28"/>
        <v>1761</v>
      </c>
      <c r="M73">
        <v>64</v>
      </c>
      <c r="N73">
        <v>1</v>
      </c>
      <c r="O73">
        <f t="shared" si="29"/>
        <v>27.515625</v>
      </c>
      <c r="Q73">
        <v>30</v>
      </c>
      <c r="R73">
        <v>0</v>
      </c>
      <c r="S73">
        <v>0</v>
      </c>
      <c r="T73">
        <v>0</v>
      </c>
      <c r="U73">
        <f t="shared" si="30"/>
        <v>30</v>
      </c>
      <c r="V73">
        <v>0</v>
      </c>
      <c r="W73">
        <f t="shared" si="31"/>
        <v>30</v>
      </c>
      <c r="X73">
        <v>1</v>
      </c>
      <c r="Y73">
        <v>2</v>
      </c>
      <c r="Z73">
        <f t="shared" si="32"/>
        <v>30</v>
      </c>
      <c r="AB73">
        <v>1376</v>
      </c>
      <c r="AC73">
        <v>0</v>
      </c>
      <c r="AD73">
        <v>0</v>
      </c>
      <c r="AE73">
        <v>0</v>
      </c>
      <c r="AF73">
        <f t="shared" si="33"/>
        <v>1376</v>
      </c>
      <c r="AG73">
        <v>0</v>
      </c>
      <c r="AH73">
        <f t="shared" si="34"/>
        <v>1376</v>
      </c>
      <c r="AI73">
        <v>28</v>
      </c>
      <c r="AJ73">
        <f t="shared" si="35"/>
        <v>6</v>
      </c>
      <c r="AK73">
        <f t="shared" si="52"/>
        <v>49.142857142857146</v>
      </c>
      <c r="AM73">
        <v>526</v>
      </c>
      <c r="AN73">
        <v>1100</v>
      </c>
      <c r="AO73">
        <v>-80</v>
      </c>
      <c r="AP73">
        <f t="shared" si="36"/>
        <v>1546</v>
      </c>
      <c r="AQ73">
        <v>0</v>
      </c>
      <c r="AR73">
        <f t="shared" si="37"/>
        <v>1546</v>
      </c>
      <c r="AS73">
        <v>30</v>
      </c>
      <c r="AT73">
        <f t="shared" si="38"/>
        <v>6</v>
      </c>
      <c r="AU73">
        <f t="shared" si="39"/>
        <v>51.533333333333331</v>
      </c>
      <c r="AW73">
        <v>0</v>
      </c>
      <c r="AX73">
        <v>220</v>
      </c>
      <c r="AY73">
        <v>0</v>
      </c>
      <c r="AZ73">
        <f t="shared" si="40"/>
        <v>220</v>
      </c>
      <c r="BA73">
        <v>0</v>
      </c>
      <c r="BB73">
        <f t="shared" si="41"/>
        <v>220</v>
      </c>
      <c r="BC73">
        <v>2</v>
      </c>
      <c r="BD73">
        <f t="shared" si="42"/>
        <v>7</v>
      </c>
      <c r="BE73">
        <f t="shared" si="43"/>
        <v>110</v>
      </c>
      <c r="BG73">
        <v>215</v>
      </c>
      <c r="BH73">
        <v>500</v>
      </c>
      <c r="BI73">
        <v>0</v>
      </c>
      <c r="BJ73">
        <f t="shared" si="44"/>
        <v>715</v>
      </c>
      <c r="BK73">
        <v>0</v>
      </c>
      <c r="BL73">
        <f t="shared" si="45"/>
        <v>715</v>
      </c>
      <c r="BM73">
        <v>6</v>
      </c>
      <c r="BN73">
        <f t="shared" si="46"/>
        <v>5</v>
      </c>
      <c r="BO73">
        <f t="shared" si="47"/>
        <v>119.16666666666667</v>
      </c>
      <c r="BQ73">
        <v>525</v>
      </c>
      <c r="BR73">
        <v>683</v>
      </c>
      <c r="BS73">
        <v>0</v>
      </c>
      <c r="BT73">
        <f t="shared" si="48"/>
        <v>1208</v>
      </c>
      <c r="BU73">
        <v>0</v>
      </c>
      <c r="BV73">
        <f t="shared" si="49"/>
        <v>1208</v>
      </c>
      <c r="BW73">
        <v>10</v>
      </c>
      <c r="BX73">
        <f t="shared" si="50"/>
        <v>5</v>
      </c>
      <c r="BY73">
        <f t="shared" si="51"/>
        <v>120.8</v>
      </c>
      <c r="CA73">
        <v>300</v>
      </c>
    </row>
    <row r="74" spans="1:79" ht="17.25" customHeight="1" x14ac:dyDescent="0.3">
      <c r="A74" s="2">
        <v>44540</v>
      </c>
      <c r="B74" t="s">
        <v>168</v>
      </c>
      <c r="C74" t="s">
        <v>169</v>
      </c>
      <c r="D74" t="s">
        <v>27</v>
      </c>
      <c r="F74">
        <v>422</v>
      </c>
      <c r="G74">
        <v>0</v>
      </c>
      <c r="H74">
        <v>0</v>
      </c>
      <c r="I74">
        <v>0</v>
      </c>
      <c r="J74">
        <f t="shared" si="27"/>
        <v>422</v>
      </c>
      <c r="K74">
        <v>0</v>
      </c>
      <c r="L74">
        <f t="shared" si="28"/>
        <v>422</v>
      </c>
      <c r="M74">
        <v>3</v>
      </c>
      <c r="N74">
        <v>1</v>
      </c>
      <c r="O74">
        <f t="shared" si="29"/>
        <v>140.66666666666666</v>
      </c>
      <c r="Q74">
        <v>247</v>
      </c>
      <c r="R74">
        <v>0</v>
      </c>
      <c r="S74">
        <v>0</v>
      </c>
      <c r="T74">
        <v>0</v>
      </c>
      <c r="U74">
        <f t="shared" si="30"/>
        <v>247</v>
      </c>
      <c r="V74">
        <v>0</v>
      </c>
      <c r="W74">
        <f t="shared" si="31"/>
        <v>247</v>
      </c>
      <c r="X74">
        <v>1</v>
      </c>
      <c r="Y74">
        <v>2</v>
      </c>
      <c r="Z74">
        <f t="shared" si="32"/>
        <v>247</v>
      </c>
      <c r="AB74">
        <v>583</v>
      </c>
      <c r="AC74">
        <v>0</v>
      </c>
      <c r="AD74">
        <v>0</v>
      </c>
      <c r="AE74">
        <v>0</v>
      </c>
      <c r="AF74">
        <f t="shared" si="33"/>
        <v>583</v>
      </c>
      <c r="AG74">
        <v>0</v>
      </c>
      <c r="AH74">
        <f t="shared" si="34"/>
        <v>583</v>
      </c>
      <c r="AI74">
        <v>4</v>
      </c>
      <c r="AJ74">
        <f t="shared" si="35"/>
        <v>6</v>
      </c>
      <c r="AK74">
        <f t="shared" si="52"/>
        <v>145.75</v>
      </c>
      <c r="AM74">
        <v>294</v>
      </c>
      <c r="AN74">
        <v>710</v>
      </c>
      <c r="AO74">
        <v>0</v>
      </c>
      <c r="AP74">
        <f t="shared" si="36"/>
        <v>1004</v>
      </c>
      <c r="AQ74">
        <v>0</v>
      </c>
      <c r="AR74">
        <f t="shared" si="37"/>
        <v>1004</v>
      </c>
      <c r="AS74">
        <v>4</v>
      </c>
      <c r="AT74">
        <f t="shared" si="38"/>
        <v>6</v>
      </c>
      <c r="AU74">
        <f t="shared" si="39"/>
        <v>251</v>
      </c>
      <c r="AW74">
        <v>236</v>
      </c>
      <c r="AX74">
        <v>30</v>
      </c>
      <c r="AY74">
        <v>0</v>
      </c>
      <c r="AZ74">
        <f t="shared" si="40"/>
        <v>266</v>
      </c>
      <c r="BA74">
        <v>0</v>
      </c>
      <c r="BB74">
        <f t="shared" si="41"/>
        <v>266</v>
      </c>
      <c r="BC74">
        <v>1</v>
      </c>
      <c r="BD74">
        <f t="shared" si="42"/>
        <v>7</v>
      </c>
      <c r="BE74">
        <f t="shared" si="43"/>
        <v>266</v>
      </c>
      <c r="BG74">
        <v>565</v>
      </c>
      <c r="BH74">
        <v>380</v>
      </c>
      <c r="BI74">
        <v>0</v>
      </c>
      <c r="BJ74">
        <f t="shared" si="44"/>
        <v>945</v>
      </c>
      <c r="BK74">
        <v>0</v>
      </c>
      <c r="BL74">
        <f t="shared" si="45"/>
        <v>945</v>
      </c>
      <c r="BM74">
        <v>0</v>
      </c>
      <c r="BN74">
        <f t="shared" si="46"/>
        <v>5</v>
      </c>
      <c r="BO74">
        <f t="shared" si="47"/>
        <v>0</v>
      </c>
      <c r="BQ74">
        <v>128</v>
      </c>
      <c r="BR74">
        <v>250</v>
      </c>
      <c r="BS74">
        <v>0</v>
      </c>
      <c r="BT74">
        <f t="shared" si="48"/>
        <v>378</v>
      </c>
      <c r="BU74">
        <v>0</v>
      </c>
      <c r="BV74">
        <f t="shared" si="49"/>
        <v>378</v>
      </c>
      <c r="BW74">
        <v>2</v>
      </c>
      <c r="BX74">
        <f t="shared" si="50"/>
        <v>5</v>
      </c>
      <c r="BY74">
        <f t="shared" si="51"/>
        <v>189</v>
      </c>
      <c r="CA74">
        <v>1500</v>
      </c>
    </row>
    <row r="75" spans="1:79" ht="17.25" customHeight="1" x14ac:dyDescent="0.3">
      <c r="A75" s="2">
        <v>44540</v>
      </c>
      <c r="B75" t="s">
        <v>170</v>
      </c>
      <c r="C75" t="s">
        <v>171</v>
      </c>
      <c r="D75" t="s">
        <v>27</v>
      </c>
      <c r="F75">
        <v>141</v>
      </c>
      <c r="G75">
        <v>0</v>
      </c>
      <c r="H75">
        <v>0</v>
      </c>
      <c r="I75">
        <v>-10</v>
      </c>
      <c r="J75">
        <f t="shared" si="27"/>
        <v>131</v>
      </c>
      <c r="K75">
        <v>0</v>
      </c>
      <c r="L75">
        <f t="shared" si="28"/>
        <v>131</v>
      </c>
      <c r="M75">
        <v>2</v>
      </c>
      <c r="N75">
        <v>1</v>
      </c>
      <c r="O75">
        <f t="shared" si="29"/>
        <v>65.5</v>
      </c>
      <c r="Q75">
        <v>127</v>
      </c>
      <c r="R75">
        <v>0</v>
      </c>
      <c r="S75">
        <v>0</v>
      </c>
      <c r="T75">
        <v>0</v>
      </c>
      <c r="U75">
        <f t="shared" si="30"/>
        <v>127</v>
      </c>
      <c r="V75">
        <v>0</v>
      </c>
      <c r="W75">
        <f t="shared" si="31"/>
        <v>127</v>
      </c>
      <c r="X75">
        <v>0</v>
      </c>
      <c r="Y75">
        <v>2</v>
      </c>
      <c r="Z75">
        <f t="shared" si="32"/>
        <v>0</v>
      </c>
      <c r="AB75">
        <v>337</v>
      </c>
      <c r="AC75">
        <v>0</v>
      </c>
      <c r="AD75">
        <v>0</v>
      </c>
      <c r="AE75">
        <v>-2</v>
      </c>
      <c r="AF75">
        <f t="shared" si="33"/>
        <v>335</v>
      </c>
      <c r="AG75">
        <v>0</v>
      </c>
      <c r="AH75">
        <f t="shared" si="34"/>
        <v>335</v>
      </c>
      <c r="AI75">
        <v>4</v>
      </c>
      <c r="AJ75">
        <f t="shared" si="35"/>
        <v>6</v>
      </c>
      <c r="AK75">
        <f t="shared" si="52"/>
        <v>83.75</v>
      </c>
      <c r="AM75">
        <v>939</v>
      </c>
      <c r="AN75">
        <v>0</v>
      </c>
      <c r="AO75">
        <v>0</v>
      </c>
      <c r="AP75">
        <f t="shared" si="36"/>
        <v>939</v>
      </c>
      <c r="AQ75">
        <v>0</v>
      </c>
      <c r="AR75">
        <f t="shared" si="37"/>
        <v>939</v>
      </c>
      <c r="AS75">
        <v>2</v>
      </c>
      <c r="AT75">
        <f t="shared" si="38"/>
        <v>6</v>
      </c>
      <c r="AU75">
        <f t="shared" si="39"/>
        <v>469.5</v>
      </c>
      <c r="AW75">
        <v>166</v>
      </c>
      <c r="AX75">
        <v>0</v>
      </c>
      <c r="AY75">
        <v>-1</v>
      </c>
      <c r="AZ75">
        <f t="shared" si="40"/>
        <v>165</v>
      </c>
      <c r="BA75">
        <v>0</v>
      </c>
      <c r="BB75">
        <f t="shared" si="41"/>
        <v>165</v>
      </c>
      <c r="BC75">
        <v>3</v>
      </c>
      <c r="BD75">
        <f t="shared" si="42"/>
        <v>7</v>
      </c>
      <c r="BE75">
        <f t="shared" si="43"/>
        <v>55</v>
      </c>
      <c r="BG75">
        <v>424</v>
      </c>
      <c r="BH75">
        <v>0</v>
      </c>
      <c r="BI75">
        <v>0</v>
      </c>
      <c r="BJ75">
        <f t="shared" si="44"/>
        <v>424</v>
      </c>
      <c r="BK75">
        <v>0</v>
      </c>
      <c r="BL75">
        <f t="shared" si="45"/>
        <v>424</v>
      </c>
      <c r="BM75">
        <v>1</v>
      </c>
      <c r="BN75">
        <f t="shared" si="46"/>
        <v>5</v>
      </c>
      <c r="BO75">
        <f t="shared" si="47"/>
        <v>424</v>
      </c>
      <c r="BQ75">
        <v>777</v>
      </c>
      <c r="BR75">
        <v>0</v>
      </c>
      <c r="BS75">
        <v>0</v>
      </c>
      <c r="BT75">
        <f t="shared" si="48"/>
        <v>777</v>
      </c>
      <c r="BU75">
        <v>0</v>
      </c>
      <c r="BV75">
        <f t="shared" si="49"/>
        <v>777</v>
      </c>
      <c r="BW75">
        <v>2</v>
      </c>
      <c r="BX75">
        <f t="shared" si="50"/>
        <v>5</v>
      </c>
      <c r="BY75">
        <f t="shared" si="51"/>
        <v>388.5</v>
      </c>
      <c r="CA75">
        <v>4200</v>
      </c>
    </row>
    <row r="76" spans="1:79" ht="17.25" customHeight="1" x14ac:dyDescent="0.3">
      <c r="A76" s="2">
        <v>44540</v>
      </c>
      <c r="B76" t="s">
        <v>172</v>
      </c>
      <c r="C76" t="s">
        <v>173</v>
      </c>
      <c r="D76" t="s">
        <v>27</v>
      </c>
      <c r="F76">
        <v>230</v>
      </c>
      <c r="G76">
        <v>0</v>
      </c>
      <c r="H76">
        <v>0</v>
      </c>
      <c r="I76">
        <v>0</v>
      </c>
      <c r="J76">
        <f t="shared" si="27"/>
        <v>230</v>
      </c>
      <c r="K76">
        <v>0</v>
      </c>
      <c r="L76">
        <f t="shared" si="28"/>
        <v>230</v>
      </c>
      <c r="M76">
        <v>6</v>
      </c>
      <c r="N76">
        <v>1</v>
      </c>
      <c r="O76">
        <f t="shared" si="29"/>
        <v>38.333333333333336</v>
      </c>
      <c r="Q76">
        <v>239</v>
      </c>
      <c r="R76">
        <v>0</v>
      </c>
      <c r="S76">
        <v>0</v>
      </c>
      <c r="T76">
        <v>-3</v>
      </c>
      <c r="U76">
        <f t="shared" si="30"/>
        <v>236</v>
      </c>
      <c r="V76">
        <v>0</v>
      </c>
      <c r="W76">
        <f t="shared" si="31"/>
        <v>236</v>
      </c>
      <c r="X76">
        <v>2</v>
      </c>
      <c r="Y76">
        <v>2</v>
      </c>
      <c r="Z76">
        <f t="shared" si="32"/>
        <v>118</v>
      </c>
      <c r="AB76">
        <v>1533</v>
      </c>
      <c r="AC76">
        <v>0</v>
      </c>
      <c r="AD76">
        <v>0</v>
      </c>
      <c r="AE76">
        <v>0</v>
      </c>
      <c r="AF76">
        <f t="shared" si="33"/>
        <v>1533</v>
      </c>
      <c r="AG76">
        <v>0</v>
      </c>
      <c r="AH76">
        <f t="shared" si="34"/>
        <v>1533</v>
      </c>
      <c r="AI76">
        <v>2</v>
      </c>
      <c r="AJ76">
        <f t="shared" si="35"/>
        <v>6</v>
      </c>
      <c r="AK76">
        <f t="shared" si="52"/>
        <v>766.5</v>
      </c>
      <c r="AM76">
        <v>932</v>
      </c>
      <c r="AN76">
        <v>0</v>
      </c>
      <c r="AO76">
        <v>0</v>
      </c>
      <c r="AP76">
        <f t="shared" si="36"/>
        <v>932</v>
      </c>
      <c r="AQ76">
        <v>0</v>
      </c>
      <c r="AR76">
        <f t="shared" si="37"/>
        <v>932</v>
      </c>
      <c r="AS76">
        <v>10</v>
      </c>
      <c r="AT76">
        <f t="shared" si="38"/>
        <v>6</v>
      </c>
      <c r="AU76">
        <f t="shared" si="39"/>
        <v>93.2</v>
      </c>
      <c r="AW76">
        <v>118</v>
      </c>
      <c r="AX76">
        <v>15</v>
      </c>
      <c r="AY76">
        <v>0</v>
      </c>
      <c r="AZ76">
        <f t="shared" si="40"/>
        <v>133</v>
      </c>
      <c r="BA76">
        <v>0</v>
      </c>
      <c r="BB76">
        <f t="shared" si="41"/>
        <v>133</v>
      </c>
      <c r="BC76">
        <v>1</v>
      </c>
      <c r="BD76">
        <f t="shared" si="42"/>
        <v>7</v>
      </c>
      <c r="BE76">
        <f t="shared" si="43"/>
        <v>133</v>
      </c>
      <c r="BG76">
        <v>529</v>
      </c>
      <c r="BH76">
        <v>0</v>
      </c>
      <c r="BI76">
        <v>0</v>
      </c>
      <c r="BJ76">
        <f t="shared" si="44"/>
        <v>529</v>
      </c>
      <c r="BK76">
        <v>0</v>
      </c>
      <c r="BL76">
        <f t="shared" si="45"/>
        <v>529</v>
      </c>
      <c r="BM76">
        <v>2</v>
      </c>
      <c r="BN76">
        <f t="shared" si="46"/>
        <v>5</v>
      </c>
      <c r="BO76">
        <f t="shared" si="47"/>
        <v>264.5</v>
      </c>
      <c r="BQ76">
        <v>1589</v>
      </c>
      <c r="BR76">
        <v>0</v>
      </c>
      <c r="BS76">
        <v>0</v>
      </c>
      <c r="BT76">
        <f t="shared" si="48"/>
        <v>1589</v>
      </c>
      <c r="BU76">
        <v>360</v>
      </c>
      <c r="BV76">
        <f t="shared" si="49"/>
        <v>1949</v>
      </c>
      <c r="BW76">
        <v>10</v>
      </c>
      <c r="BX76">
        <f t="shared" si="50"/>
        <v>5</v>
      </c>
      <c r="BY76">
        <f t="shared" si="51"/>
        <v>194.9</v>
      </c>
      <c r="CA76">
        <v>750</v>
      </c>
    </row>
    <row r="77" spans="1:79" ht="17.25" customHeight="1" x14ac:dyDescent="0.3">
      <c r="A77" s="2">
        <v>44540</v>
      </c>
      <c r="B77" t="s">
        <v>174</v>
      </c>
      <c r="C77" t="s">
        <v>175</v>
      </c>
      <c r="D77" t="s">
        <v>27</v>
      </c>
      <c r="F77">
        <v>256</v>
      </c>
      <c r="G77">
        <v>0</v>
      </c>
      <c r="H77">
        <v>0</v>
      </c>
      <c r="I77">
        <v>0</v>
      </c>
      <c r="J77">
        <f t="shared" si="27"/>
        <v>256</v>
      </c>
      <c r="K77">
        <v>0</v>
      </c>
      <c r="L77">
        <f t="shared" si="28"/>
        <v>256</v>
      </c>
      <c r="M77">
        <v>2</v>
      </c>
      <c r="N77">
        <v>1</v>
      </c>
      <c r="O77">
        <f t="shared" si="29"/>
        <v>128</v>
      </c>
      <c r="Q77">
        <v>83</v>
      </c>
      <c r="R77">
        <v>0</v>
      </c>
      <c r="S77">
        <v>0</v>
      </c>
      <c r="T77">
        <v>0</v>
      </c>
      <c r="U77">
        <f t="shared" si="30"/>
        <v>83</v>
      </c>
      <c r="V77">
        <v>0</v>
      </c>
      <c r="W77">
        <f t="shared" si="31"/>
        <v>83</v>
      </c>
      <c r="X77">
        <v>0</v>
      </c>
      <c r="Y77">
        <v>2</v>
      </c>
      <c r="Z77">
        <f t="shared" si="32"/>
        <v>0</v>
      </c>
      <c r="AB77">
        <v>1622</v>
      </c>
      <c r="AC77">
        <v>0</v>
      </c>
      <c r="AD77">
        <v>0</v>
      </c>
      <c r="AE77">
        <v>0</v>
      </c>
      <c r="AF77">
        <f t="shared" si="33"/>
        <v>1622</v>
      </c>
      <c r="AG77">
        <v>0</v>
      </c>
      <c r="AH77">
        <f t="shared" si="34"/>
        <v>1622</v>
      </c>
      <c r="AI77">
        <v>3</v>
      </c>
      <c r="AJ77">
        <f t="shared" si="35"/>
        <v>6</v>
      </c>
      <c r="AK77">
        <f t="shared" si="52"/>
        <v>540.66666666666663</v>
      </c>
      <c r="AM77">
        <v>758</v>
      </c>
      <c r="AN77">
        <v>910</v>
      </c>
      <c r="AO77">
        <v>0</v>
      </c>
      <c r="AP77">
        <f t="shared" si="36"/>
        <v>1668</v>
      </c>
      <c r="AQ77">
        <v>0</v>
      </c>
      <c r="AR77">
        <f t="shared" si="37"/>
        <v>1668</v>
      </c>
      <c r="AS77">
        <v>2</v>
      </c>
      <c r="AT77">
        <f t="shared" si="38"/>
        <v>6</v>
      </c>
      <c r="AU77">
        <f t="shared" si="39"/>
        <v>834</v>
      </c>
      <c r="AW77">
        <v>144</v>
      </c>
      <c r="AX77">
        <v>235</v>
      </c>
      <c r="AY77">
        <v>0</v>
      </c>
      <c r="AZ77">
        <f t="shared" si="40"/>
        <v>379</v>
      </c>
      <c r="BA77">
        <v>0</v>
      </c>
      <c r="BB77">
        <f t="shared" si="41"/>
        <v>379</v>
      </c>
      <c r="BC77">
        <v>1</v>
      </c>
      <c r="BD77">
        <f t="shared" si="42"/>
        <v>7</v>
      </c>
      <c r="BE77">
        <f t="shared" si="43"/>
        <v>379</v>
      </c>
      <c r="BG77">
        <v>218</v>
      </c>
      <c r="BH77">
        <v>240</v>
      </c>
      <c r="BI77">
        <v>0</v>
      </c>
      <c r="BJ77">
        <f t="shared" si="44"/>
        <v>458</v>
      </c>
      <c r="BK77">
        <v>0</v>
      </c>
      <c r="BL77">
        <f t="shared" si="45"/>
        <v>458</v>
      </c>
      <c r="BM77">
        <v>0</v>
      </c>
      <c r="BN77">
        <f t="shared" si="46"/>
        <v>5</v>
      </c>
      <c r="BO77">
        <f t="shared" si="47"/>
        <v>0</v>
      </c>
      <c r="BQ77">
        <v>75</v>
      </c>
      <c r="BR77">
        <v>240</v>
      </c>
      <c r="BS77">
        <v>-3</v>
      </c>
      <c r="BT77">
        <f t="shared" si="48"/>
        <v>312</v>
      </c>
      <c r="BU77">
        <v>0</v>
      </c>
      <c r="BV77">
        <f t="shared" si="49"/>
        <v>312</v>
      </c>
      <c r="BW77">
        <v>2</v>
      </c>
      <c r="BX77">
        <f t="shared" si="50"/>
        <v>5</v>
      </c>
      <c r="BY77">
        <f t="shared" si="51"/>
        <v>156</v>
      </c>
      <c r="CA77">
        <v>367</v>
      </c>
    </row>
    <row r="78" spans="1:79" ht="17.25" customHeight="1" x14ac:dyDescent="0.3">
      <c r="A78" s="2">
        <v>44540</v>
      </c>
      <c r="B78" t="s">
        <v>176</v>
      </c>
      <c r="C78" t="s">
        <v>177</v>
      </c>
      <c r="D78" t="s">
        <v>27</v>
      </c>
      <c r="F78">
        <v>1056</v>
      </c>
      <c r="G78">
        <v>0</v>
      </c>
      <c r="H78">
        <v>0</v>
      </c>
      <c r="I78">
        <v>-33</v>
      </c>
      <c r="J78">
        <f t="shared" si="27"/>
        <v>1023</v>
      </c>
      <c r="K78">
        <v>0</v>
      </c>
      <c r="L78">
        <f t="shared" si="28"/>
        <v>1023</v>
      </c>
      <c r="M78">
        <v>38</v>
      </c>
      <c r="N78">
        <v>1</v>
      </c>
      <c r="O78">
        <f t="shared" si="29"/>
        <v>26.921052631578949</v>
      </c>
      <c r="Q78">
        <v>244</v>
      </c>
      <c r="R78">
        <v>0</v>
      </c>
      <c r="S78">
        <v>0</v>
      </c>
      <c r="T78">
        <v>0</v>
      </c>
      <c r="U78">
        <f t="shared" si="30"/>
        <v>244</v>
      </c>
      <c r="V78">
        <v>0</v>
      </c>
      <c r="W78">
        <f t="shared" si="31"/>
        <v>244</v>
      </c>
      <c r="X78">
        <v>19</v>
      </c>
      <c r="Y78">
        <v>2</v>
      </c>
      <c r="Z78">
        <f t="shared" si="32"/>
        <v>12.842105263157896</v>
      </c>
      <c r="AB78">
        <v>33</v>
      </c>
      <c r="AC78">
        <v>0</v>
      </c>
      <c r="AD78">
        <v>0</v>
      </c>
      <c r="AE78">
        <v>-33</v>
      </c>
      <c r="AF78">
        <f t="shared" si="33"/>
        <v>0</v>
      </c>
      <c r="AG78">
        <v>5600</v>
      </c>
      <c r="AH78">
        <f t="shared" si="34"/>
        <v>5600</v>
      </c>
      <c r="AI78">
        <v>95</v>
      </c>
      <c r="AJ78">
        <f t="shared" si="35"/>
        <v>6</v>
      </c>
      <c r="AK78">
        <f t="shared" si="52"/>
        <v>58.94736842105263</v>
      </c>
      <c r="AM78">
        <v>2</v>
      </c>
      <c r="AN78">
        <v>0</v>
      </c>
      <c r="AO78">
        <v>0</v>
      </c>
      <c r="AP78">
        <f t="shared" si="36"/>
        <v>2</v>
      </c>
      <c r="AQ78">
        <v>2800</v>
      </c>
      <c r="AR78">
        <f t="shared" si="37"/>
        <v>2802</v>
      </c>
      <c r="AS78">
        <v>81</v>
      </c>
      <c r="AT78">
        <f t="shared" si="38"/>
        <v>6</v>
      </c>
      <c r="AU78">
        <f t="shared" si="39"/>
        <v>34.592592592592595</v>
      </c>
      <c r="AW78">
        <v>0</v>
      </c>
      <c r="AX78">
        <v>0</v>
      </c>
      <c r="AY78">
        <v>0</v>
      </c>
      <c r="AZ78">
        <f t="shared" si="40"/>
        <v>0</v>
      </c>
      <c r="BA78">
        <v>3200</v>
      </c>
      <c r="BB78">
        <f t="shared" si="41"/>
        <v>3200</v>
      </c>
      <c r="BC78">
        <v>64</v>
      </c>
      <c r="BD78">
        <f t="shared" si="42"/>
        <v>7</v>
      </c>
      <c r="BE78">
        <f t="shared" si="43"/>
        <v>50</v>
      </c>
      <c r="BG78">
        <v>5</v>
      </c>
      <c r="BH78">
        <v>0</v>
      </c>
      <c r="BI78">
        <v>0</v>
      </c>
      <c r="BJ78">
        <f t="shared" si="44"/>
        <v>5</v>
      </c>
      <c r="BK78">
        <f>640+800</f>
        <v>1440</v>
      </c>
      <c r="BL78">
        <f t="shared" si="45"/>
        <v>1445</v>
      </c>
      <c r="BM78">
        <v>25</v>
      </c>
      <c r="BN78">
        <f t="shared" si="46"/>
        <v>5</v>
      </c>
      <c r="BO78">
        <f t="shared" si="47"/>
        <v>57.8</v>
      </c>
      <c r="BQ78">
        <v>220</v>
      </c>
      <c r="BR78">
        <v>0</v>
      </c>
      <c r="BS78">
        <v>-134</v>
      </c>
      <c r="BT78">
        <f t="shared" si="48"/>
        <v>86</v>
      </c>
      <c r="BU78">
        <v>1760</v>
      </c>
      <c r="BV78">
        <f t="shared" si="49"/>
        <v>1846</v>
      </c>
      <c r="BW78">
        <v>22</v>
      </c>
      <c r="BX78">
        <f t="shared" si="50"/>
        <v>5</v>
      </c>
      <c r="BY78">
        <f t="shared" si="51"/>
        <v>83.909090909090907</v>
      </c>
      <c r="CA78">
        <v>7876</v>
      </c>
    </row>
    <row r="79" spans="1:79" ht="17.25" customHeight="1" x14ac:dyDescent="0.3">
      <c r="A79" s="2">
        <v>44540</v>
      </c>
      <c r="F79">
        <v>0</v>
      </c>
      <c r="G79">
        <v>0</v>
      </c>
      <c r="I79">
        <v>0</v>
      </c>
      <c r="J79">
        <f t="shared" si="27"/>
        <v>0</v>
      </c>
      <c r="K79">
        <v>0</v>
      </c>
      <c r="L79">
        <f t="shared" si="28"/>
        <v>0</v>
      </c>
      <c r="M79">
        <v>0</v>
      </c>
      <c r="Q79">
        <v>0</v>
      </c>
      <c r="R79">
        <v>0</v>
      </c>
      <c r="T79">
        <v>0</v>
      </c>
      <c r="U79">
        <f t="shared" si="30"/>
        <v>0</v>
      </c>
      <c r="V79">
        <v>0</v>
      </c>
      <c r="W79">
        <f t="shared" si="31"/>
        <v>0</v>
      </c>
      <c r="X79">
        <v>0</v>
      </c>
      <c r="AB79">
        <v>0</v>
      </c>
      <c r="AC79">
        <v>0</v>
      </c>
      <c r="AD79">
        <v>0</v>
      </c>
      <c r="AE79">
        <v>0</v>
      </c>
      <c r="AF79">
        <f t="shared" si="33"/>
        <v>0</v>
      </c>
      <c r="AG79">
        <v>0</v>
      </c>
      <c r="AH79">
        <f t="shared" si="34"/>
        <v>0</v>
      </c>
      <c r="AI79">
        <v>0</v>
      </c>
      <c r="AM79">
        <v>0</v>
      </c>
      <c r="AN79">
        <v>0</v>
      </c>
      <c r="AO79">
        <v>0</v>
      </c>
      <c r="AP79">
        <f t="shared" si="36"/>
        <v>0</v>
      </c>
      <c r="AQ79">
        <v>0</v>
      </c>
      <c r="AR79">
        <f t="shared" si="37"/>
        <v>0</v>
      </c>
      <c r="AS79">
        <v>0</v>
      </c>
      <c r="AW79">
        <v>0</v>
      </c>
      <c r="AX79">
        <v>0</v>
      </c>
      <c r="AY79">
        <v>0</v>
      </c>
      <c r="AZ79">
        <f t="shared" si="40"/>
        <v>0</v>
      </c>
      <c r="BA79">
        <v>0</v>
      </c>
      <c r="BB79">
        <f t="shared" si="41"/>
        <v>0</v>
      </c>
      <c r="BC79">
        <v>0</v>
      </c>
      <c r="BG79">
        <v>0</v>
      </c>
      <c r="BH79">
        <v>0</v>
      </c>
      <c r="BI79">
        <v>0</v>
      </c>
      <c r="BJ79">
        <f t="shared" si="44"/>
        <v>0</v>
      </c>
      <c r="BK79">
        <v>0</v>
      </c>
      <c r="BL79">
        <f t="shared" si="45"/>
        <v>0</v>
      </c>
      <c r="BM79">
        <v>0</v>
      </c>
      <c r="BQ79">
        <v>0</v>
      </c>
      <c r="BR79">
        <v>0</v>
      </c>
      <c r="BS79">
        <v>0</v>
      </c>
      <c r="BT79">
        <f t="shared" si="48"/>
        <v>0</v>
      </c>
      <c r="BU79">
        <v>0</v>
      </c>
      <c r="BV79">
        <f t="shared" si="49"/>
        <v>0</v>
      </c>
      <c r="BW79">
        <v>0</v>
      </c>
      <c r="CA79">
        <v>0</v>
      </c>
    </row>
    <row r="80" spans="1:79" ht="17.25" customHeight="1" x14ac:dyDescent="0.3">
      <c r="A80" s="2">
        <v>44540</v>
      </c>
      <c r="B80" t="s">
        <v>178</v>
      </c>
      <c r="C80" t="s">
        <v>179</v>
      </c>
      <c r="D80" t="s">
        <v>27</v>
      </c>
      <c r="F80">
        <v>0</v>
      </c>
      <c r="G80">
        <v>0</v>
      </c>
      <c r="H80">
        <v>0</v>
      </c>
      <c r="I80">
        <v>0</v>
      </c>
      <c r="J80">
        <f t="shared" si="27"/>
        <v>0</v>
      </c>
      <c r="K80">
        <v>0</v>
      </c>
      <c r="L80">
        <f t="shared" si="28"/>
        <v>0</v>
      </c>
      <c r="M80">
        <v>0</v>
      </c>
      <c r="N80">
        <v>1</v>
      </c>
      <c r="O80">
        <f t="shared" si="29"/>
        <v>0</v>
      </c>
      <c r="Q80">
        <v>0</v>
      </c>
      <c r="R80">
        <v>0</v>
      </c>
      <c r="S80">
        <v>0</v>
      </c>
      <c r="T80">
        <v>0</v>
      </c>
      <c r="U80">
        <f t="shared" si="30"/>
        <v>0</v>
      </c>
      <c r="V80">
        <v>0</v>
      </c>
      <c r="W80">
        <f t="shared" si="31"/>
        <v>0</v>
      </c>
      <c r="X80">
        <v>0</v>
      </c>
      <c r="Y80">
        <v>2</v>
      </c>
      <c r="Z80">
        <f t="shared" si="32"/>
        <v>0</v>
      </c>
      <c r="AB80">
        <v>0</v>
      </c>
      <c r="AC80">
        <v>0</v>
      </c>
      <c r="AD80">
        <v>0</v>
      </c>
      <c r="AE80">
        <v>0</v>
      </c>
      <c r="AF80">
        <f t="shared" si="33"/>
        <v>0</v>
      </c>
      <c r="AG80">
        <v>0</v>
      </c>
      <c r="AH80">
        <f t="shared" si="34"/>
        <v>0</v>
      </c>
      <c r="AI80">
        <v>0</v>
      </c>
      <c r="AJ80">
        <f t="shared" si="35"/>
        <v>6</v>
      </c>
      <c r="AK80">
        <f t="shared" si="52"/>
        <v>0</v>
      </c>
      <c r="AM80">
        <v>0</v>
      </c>
      <c r="AN80">
        <v>0</v>
      </c>
      <c r="AO80">
        <v>0</v>
      </c>
      <c r="AP80">
        <f t="shared" si="36"/>
        <v>0</v>
      </c>
      <c r="AQ80">
        <v>0</v>
      </c>
      <c r="AR80">
        <f t="shared" si="37"/>
        <v>0</v>
      </c>
      <c r="AS80">
        <v>0</v>
      </c>
      <c r="AT80">
        <f t="shared" si="38"/>
        <v>6</v>
      </c>
      <c r="AU80">
        <f t="shared" si="39"/>
        <v>0</v>
      </c>
      <c r="AW80">
        <v>0</v>
      </c>
      <c r="AX80">
        <v>0</v>
      </c>
      <c r="AY80">
        <v>0</v>
      </c>
      <c r="AZ80">
        <f t="shared" si="40"/>
        <v>0</v>
      </c>
      <c r="BA80">
        <v>0</v>
      </c>
      <c r="BB80">
        <f t="shared" si="41"/>
        <v>0</v>
      </c>
      <c r="BC80">
        <v>0</v>
      </c>
      <c r="BD80">
        <f t="shared" si="42"/>
        <v>7</v>
      </c>
      <c r="BE80">
        <f t="shared" si="43"/>
        <v>0</v>
      </c>
      <c r="BG80">
        <v>0</v>
      </c>
      <c r="BH80">
        <v>0</v>
      </c>
      <c r="BI80">
        <v>0</v>
      </c>
      <c r="BJ80">
        <f t="shared" si="44"/>
        <v>0</v>
      </c>
      <c r="BK80">
        <v>0</v>
      </c>
      <c r="BL80">
        <f t="shared" si="45"/>
        <v>0</v>
      </c>
      <c r="BM80">
        <v>0</v>
      </c>
      <c r="BN80">
        <f t="shared" si="46"/>
        <v>5</v>
      </c>
      <c r="BO80">
        <f t="shared" si="47"/>
        <v>0</v>
      </c>
      <c r="BQ80">
        <v>0</v>
      </c>
      <c r="BR80">
        <v>0</v>
      </c>
      <c r="BS80">
        <v>0</v>
      </c>
      <c r="BT80">
        <f t="shared" si="48"/>
        <v>0</v>
      </c>
      <c r="BU80">
        <v>0</v>
      </c>
      <c r="BV80">
        <f t="shared" si="49"/>
        <v>0</v>
      </c>
      <c r="BW80">
        <v>0</v>
      </c>
      <c r="BX80">
        <f t="shared" si="50"/>
        <v>5</v>
      </c>
      <c r="BY80">
        <f t="shared" si="51"/>
        <v>0</v>
      </c>
      <c r="CA80">
        <v>0</v>
      </c>
    </row>
    <row r="81" spans="1:79" ht="17.25" customHeight="1" x14ac:dyDescent="0.3">
      <c r="A81" s="2">
        <v>44540</v>
      </c>
      <c r="B81" t="s">
        <v>180</v>
      </c>
      <c r="C81" t="s">
        <v>181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 t="shared" si="27"/>
        <v>0</v>
      </c>
      <c r="K81">
        <v>0</v>
      </c>
      <c r="L81">
        <f t="shared" si="28"/>
        <v>0</v>
      </c>
      <c r="M81">
        <v>0</v>
      </c>
      <c r="N81">
        <v>1</v>
      </c>
      <c r="O81">
        <f t="shared" si="29"/>
        <v>0</v>
      </c>
      <c r="Q81">
        <v>0</v>
      </c>
      <c r="R81">
        <v>0</v>
      </c>
      <c r="S81">
        <v>0</v>
      </c>
      <c r="T81">
        <v>0</v>
      </c>
      <c r="U81">
        <f t="shared" si="30"/>
        <v>0</v>
      </c>
      <c r="V81">
        <v>0</v>
      </c>
      <c r="W81">
        <f t="shared" si="31"/>
        <v>0</v>
      </c>
      <c r="X81">
        <v>0</v>
      </c>
      <c r="Y81">
        <v>2</v>
      </c>
      <c r="Z81">
        <f t="shared" si="32"/>
        <v>0</v>
      </c>
      <c r="AB81">
        <v>0</v>
      </c>
      <c r="AC81">
        <v>0</v>
      </c>
      <c r="AD81">
        <v>0</v>
      </c>
      <c r="AE81">
        <v>0</v>
      </c>
      <c r="AF81">
        <f t="shared" si="33"/>
        <v>0</v>
      </c>
      <c r="AG81">
        <v>0</v>
      </c>
      <c r="AH81">
        <f t="shared" si="34"/>
        <v>0</v>
      </c>
      <c r="AI81">
        <v>0</v>
      </c>
      <c r="AJ81">
        <f t="shared" si="35"/>
        <v>6</v>
      </c>
      <c r="AK81">
        <f t="shared" si="52"/>
        <v>0</v>
      </c>
      <c r="AM81">
        <v>0</v>
      </c>
      <c r="AN81">
        <v>0</v>
      </c>
      <c r="AO81">
        <v>0</v>
      </c>
      <c r="AP81">
        <f t="shared" si="36"/>
        <v>0</v>
      </c>
      <c r="AQ81">
        <v>0</v>
      </c>
      <c r="AR81">
        <f t="shared" si="37"/>
        <v>0</v>
      </c>
      <c r="AS81">
        <v>0</v>
      </c>
      <c r="AT81">
        <f t="shared" si="38"/>
        <v>6</v>
      </c>
      <c r="AU81">
        <f t="shared" si="39"/>
        <v>0</v>
      </c>
      <c r="AW81">
        <v>0</v>
      </c>
      <c r="AX81">
        <v>0</v>
      </c>
      <c r="AY81">
        <v>0</v>
      </c>
      <c r="AZ81">
        <f t="shared" si="40"/>
        <v>0</v>
      </c>
      <c r="BA81">
        <v>0</v>
      </c>
      <c r="BB81">
        <f t="shared" si="41"/>
        <v>0</v>
      </c>
      <c r="BC81">
        <v>0</v>
      </c>
      <c r="BD81">
        <f t="shared" si="42"/>
        <v>7</v>
      </c>
      <c r="BE81">
        <f t="shared" si="43"/>
        <v>0</v>
      </c>
      <c r="BG81">
        <v>0</v>
      </c>
      <c r="BH81">
        <v>0</v>
      </c>
      <c r="BI81">
        <v>0</v>
      </c>
      <c r="BJ81">
        <f t="shared" si="44"/>
        <v>0</v>
      </c>
      <c r="BK81">
        <v>0</v>
      </c>
      <c r="BL81">
        <f t="shared" si="45"/>
        <v>0</v>
      </c>
      <c r="BM81">
        <v>0</v>
      </c>
      <c r="BN81">
        <f t="shared" si="46"/>
        <v>5</v>
      </c>
      <c r="BO81">
        <f t="shared" si="47"/>
        <v>0</v>
      </c>
      <c r="BQ81">
        <v>0</v>
      </c>
      <c r="BR81">
        <v>0</v>
      </c>
      <c r="BS81">
        <v>0</v>
      </c>
      <c r="BT81">
        <f t="shared" si="48"/>
        <v>0</v>
      </c>
      <c r="BU81">
        <v>0</v>
      </c>
      <c r="BV81">
        <f t="shared" si="49"/>
        <v>0</v>
      </c>
      <c r="BW81">
        <v>0</v>
      </c>
      <c r="BX81">
        <f t="shared" si="50"/>
        <v>5</v>
      </c>
      <c r="BY81">
        <f t="shared" si="51"/>
        <v>0</v>
      </c>
      <c r="CA81">
        <v>0</v>
      </c>
    </row>
    <row r="82" spans="1:79" ht="17.25" customHeight="1" x14ac:dyDescent="0.3">
      <c r="A82" s="2">
        <v>44540</v>
      </c>
      <c r="B82" t="s">
        <v>182</v>
      </c>
      <c r="C82" t="s">
        <v>183</v>
      </c>
      <c r="D82" t="s">
        <v>27</v>
      </c>
      <c r="F82">
        <v>281</v>
      </c>
      <c r="G82">
        <v>0</v>
      </c>
      <c r="H82">
        <v>0</v>
      </c>
      <c r="I82">
        <v>0</v>
      </c>
      <c r="J82">
        <f t="shared" si="27"/>
        <v>281</v>
      </c>
      <c r="K82">
        <v>0</v>
      </c>
      <c r="L82">
        <f t="shared" si="28"/>
        <v>281</v>
      </c>
      <c r="M82">
        <v>11</v>
      </c>
      <c r="N82">
        <v>1</v>
      </c>
      <c r="O82">
        <f t="shared" si="29"/>
        <v>25.545454545454547</v>
      </c>
      <c r="Q82">
        <v>119</v>
      </c>
      <c r="R82">
        <v>0</v>
      </c>
      <c r="S82">
        <v>0</v>
      </c>
      <c r="T82">
        <v>0</v>
      </c>
      <c r="U82">
        <f t="shared" si="30"/>
        <v>119</v>
      </c>
      <c r="V82">
        <v>0</v>
      </c>
      <c r="W82">
        <f t="shared" si="31"/>
        <v>119</v>
      </c>
      <c r="X82">
        <v>4</v>
      </c>
      <c r="Y82">
        <v>2</v>
      </c>
      <c r="Z82">
        <f t="shared" si="32"/>
        <v>29.75</v>
      </c>
      <c r="AB82">
        <v>876</v>
      </c>
      <c r="AC82">
        <v>0</v>
      </c>
      <c r="AD82">
        <v>0</v>
      </c>
      <c r="AE82">
        <v>0</v>
      </c>
      <c r="AF82">
        <f t="shared" si="33"/>
        <v>876</v>
      </c>
      <c r="AG82">
        <v>0</v>
      </c>
      <c r="AH82">
        <f t="shared" si="34"/>
        <v>876</v>
      </c>
      <c r="AI82">
        <v>61</v>
      </c>
      <c r="AJ82">
        <f t="shared" si="35"/>
        <v>6</v>
      </c>
      <c r="AK82">
        <f t="shared" si="52"/>
        <v>14.360655737704919</v>
      </c>
      <c r="AM82">
        <v>304</v>
      </c>
      <c r="AN82">
        <v>0</v>
      </c>
      <c r="AO82">
        <v>0</v>
      </c>
      <c r="AP82">
        <f t="shared" si="36"/>
        <v>304</v>
      </c>
      <c r="AQ82">
        <v>0</v>
      </c>
      <c r="AR82">
        <f t="shared" si="37"/>
        <v>304</v>
      </c>
      <c r="AS82">
        <v>17</v>
      </c>
      <c r="AT82">
        <f t="shared" si="38"/>
        <v>6</v>
      </c>
      <c r="AU82">
        <f t="shared" si="39"/>
        <v>17.882352941176471</v>
      </c>
      <c r="AW82">
        <v>113</v>
      </c>
      <c r="AX82">
        <v>0</v>
      </c>
      <c r="AY82">
        <v>0</v>
      </c>
      <c r="AZ82">
        <f t="shared" si="40"/>
        <v>113</v>
      </c>
      <c r="BA82">
        <v>0</v>
      </c>
      <c r="BB82">
        <f t="shared" si="41"/>
        <v>113</v>
      </c>
      <c r="BC82">
        <v>10</v>
      </c>
      <c r="BD82">
        <f t="shared" si="42"/>
        <v>7</v>
      </c>
      <c r="BE82">
        <f t="shared" si="43"/>
        <v>11.3</v>
      </c>
      <c r="BG82">
        <v>271</v>
      </c>
      <c r="BH82">
        <v>0</v>
      </c>
      <c r="BI82">
        <v>-17</v>
      </c>
      <c r="BJ82">
        <f t="shared" si="44"/>
        <v>254</v>
      </c>
      <c r="BK82">
        <v>0</v>
      </c>
      <c r="BL82">
        <f t="shared" si="45"/>
        <v>254</v>
      </c>
      <c r="BM82">
        <v>15</v>
      </c>
      <c r="BN82">
        <v>71</v>
      </c>
      <c r="BO82">
        <f t="shared" si="47"/>
        <v>16.933333333333334</v>
      </c>
      <c r="BQ82">
        <v>449</v>
      </c>
      <c r="BR82">
        <v>0</v>
      </c>
      <c r="BS82">
        <v>0</v>
      </c>
      <c r="BT82">
        <f t="shared" si="48"/>
        <v>449</v>
      </c>
      <c r="BU82">
        <v>0</v>
      </c>
      <c r="BV82">
        <f t="shared" si="49"/>
        <v>449</v>
      </c>
      <c r="BW82">
        <v>4</v>
      </c>
      <c r="BX82">
        <f t="shared" si="50"/>
        <v>5</v>
      </c>
      <c r="BY82">
        <f t="shared" si="51"/>
        <v>112.25</v>
      </c>
      <c r="CA82">
        <v>0</v>
      </c>
    </row>
    <row r="83" spans="1:79" ht="17.25" customHeight="1" x14ac:dyDescent="0.3">
      <c r="A83" s="2">
        <v>44540</v>
      </c>
      <c r="F83">
        <v>0</v>
      </c>
      <c r="G83">
        <v>0</v>
      </c>
      <c r="I83">
        <v>0</v>
      </c>
      <c r="J83">
        <f t="shared" si="27"/>
        <v>0</v>
      </c>
      <c r="K83">
        <v>0</v>
      </c>
      <c r="L83">
        <f t="shared" si="28"/>
        <v>0</v>
      </c>
      <c r="M83">
        <v>0</v>
      </c>
      <c r="Q83">
        <v>0</v>
      </c>
      <c r="R83">
        <v>0</v>
      </c>
      <c r="T83">
        <v>0</v>
      </c>
      <c r="U83">
        <f t="shared" si="30"/>
        <v>0</v>
      </c>
      <c r="V83">
        <v>0</v>
      </c>
      <c r="W83">
        <f t="shared" si="31"/>
        <v>0</v>
      </c>
      <c r="X83">
        <v>0</v>
      </c>
      <c r="AB83">
        <v>0</v>
      </c>
      <c r="AC83">
        <v>0</v>
      </c>
      <c r="AD83">
        <v>0</v>
      </c>
      <c r="AE83">
        <v>0</v>
      </c>
      <c r="AF83">
        <f t="shared" si="33"/>
        <v>0</v>
      </c>
      <c r="AG83">
        <v>0</v>
      </c>
      <c r="AH83">
        <f t="shared" si="34"/>
        <v>0</v>
      </c>
      <c r="AI83">
        <v>0</v>
      </c>
      <c r="AM83">
        <v>0</v>
      </c>
      <c r="AN83">
        <v>0</v>
      </c>
      <c r="AO83">
        <v>0</v>
      </c>
      <c r="AP83">
        <f t="shared" si="36"/>
        <v>0</v>
      </c>
      <c r="AQ83">
        <v>0</v>
      </c>
      <c r="AR83">
        <f t="shared" si="37"/>
        <v>0</v>
      </c>
      <c r="AS83">
        <v>0</v>
      </c>
      <c r="AW83">
        <v>0</v>
      </c>
      <c r="AX83">
        <v>0</v>
      </c>
      <c r="AY83">
        <v>0</v>
      </c>
      <c r="AZ83">
        <f t="shared" si="40"/>
        <v>0</v>
      </c>
      <c r="BA83">
        <v>0</v>
      </c>
      <c r="BB83">
        <f t="shared" si="41"/>
        <v>0</v>
      </c>
      <c r="BC83">
        <v>0</v>
      </c>
      <c r="BG83">
        <v>0</v>
      </c>
      <c r="BH83">
        <v>0</v>
      </c>
      <c r="BI83">
        <v>0</v>
      </c>
      <c r="BJ83">
        <f t="shared" si="44"/>
        <v>0</v>
      </c>
      <c r="BK83">
        <v>0</v>
      </c>
      <c r="BL83">
        <f t="shared" si="45"/>
        <v>0</v>
      </c>
      <c r="BM83">
        <v>0</v>
      </c>
      <c r="BQ83">
        <v>0</v>
      </c>
      <c r="BR83">
        <v>0</v>
      </c>
      <c r="BS83">
        <v>0</v>
      </c>
      <c r="BT83">
        <f t="shared" si="48"/>
        <v>0</v>
      </c>
      <c r="BU83">
        <v>0</v>
      </c>
      <c r="BV83">
        <f t="shared" si="49"/>
        <v>0</v>
      </c>
      <c r="BW83">
        <v>0</v>
      </c>
      <c r="CA83">
        <v>0</v>
      </c>
    </row>
    <row r="84" spans="1:79" ht="17.25" customHeight="1" x14ac:dyDescent="0.3">
      <c r="A84" s="2">
        <v>44540</v>
      </c>
      <c r="B84" t="s">
        <v>184</v>
      </c>
      <c r="C84" t="s">
        <v>185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 t="shared" si="27"/>
        <v>0</v>
      </c>
      <c r="K84">
        <v>0</v>
      </c>
      <c r="L84">
        <f t="shared" si="28"/>
        <v>0</v>
      </c>
      <c r="M84">
        <v>72</v>
      </c>
      <c r="N84">
        <v>1</v>
      </c>
      <c r="O84">
        <f t="shared" si="29"/>
        <v>0</v>
      </c>
      <c r="Q84">
        <v>0</v>
      </c>
      <c r="R84">
        <v>0</v>
      </c>
      <c r="S84">
        <v>0</v>
      </c>
      <c r="T84">
        <v>0</v>
      </c>
      <c r="U84">
        <f t="shared" si="30"/>
        <v>0</v>
      </c>
      <c r="V84">
        <v>0</v>
      </c>
      <c r="W84">
        <f t="shared" si="31"/>
        <v>0</v>
      </c>
      <c r="X84">
        <v>12</v>
      </c>
      <c r="Y84">
        <v>2</v>
      </c>
      <c r="Z84">
        <f t="shared" si="32"/>
        <v>0</v>
      </c>
      <c r="AB84">
        <v>0</v>
      </c>
      <c r="AC84">
        <v>0</v>
      </c>
      <c r="AD84">
        <v>0</v>
      </c>
      <c r="AE84">
        <v>0</v>
      </c>
      <c r="AF84">
        <f t="shared" si="33"/>
        <v>0</v>
      </c>
      <c r="AG84">
        <v>0</v>
      </c>
      <c r="AH84">
        <f t="shared" si="34"/>
        <v>0</v>
      </c>
      <c r="AI84">
        <v>37</v>
      </c>
      <c r="AJ84">
        <f t="shared" si="35"/>
        <v>6</v>
      </c>
      <c r="AK84">
        <f>IFERROR(AH84/AI84,0)</f>
        <v>0</v>
      </c>
      <c r="AM84">
        <v>0</v>
      </c>
      <c r="AN84">
        <v>0</v>
      </c>
      <c r="AO84">
        <v>0</v>
      </c>
      <c r="AP84">
        <f t="shared" si="36"/>
        <v>0</v>
      </c>
      <c r="AQ84">
        <v>0</v>
      </c>
      <c r="AR84">
        <f t="shared" si="37"/>
        <v>0</v>
      </c>
      <c r="AS84">
        <v>6</v>
      </c>
      <c r="AT84">
        <f t="shared" si="38"/>
        <v>6</v>
      </c>
      <c r="AU84">
        <f t="shared" si="39"/>
        <v>0</v>
      </c>
      <c r="AW84">
        <v>0</v>
      </c>
      <c r="AX84">
        <v>0</v>
      </c>
      <c r="AY84">
        <v>0</v>
      </c>
      <c r="AZ84">
        <f t="shared" si="40"/>
        <v>0</v>
      </c>
      <c r="BA84">
        <v>0</v>
      </c>
      <c r="BB84">
        <f t="shared" si="41"/>
        <v>0</v>
      </c>
      <c r="BC84">
        <v>8</v>
      </c>
      <c r="BD84">
        <f t="shared" si="42"/>
        <v>7</v>
      </c>
      <c r="BE84">
        <f t="shared" si="43"/>
        <v>0</v>
      </c>
      <c r="BG84">
        <v>0</v>
      </c>
      <c r="BH84">
        <v>0</v>
      </c>
      <c r="BI84">
        <v>0</v>
      </c>
      <c r="BJ84">
        <f t="shared" si="44"/>
        <v>0</v>
      </c>
      <c r="BK84">
        <v>0</v>
      </c>
      <c r="BL84">
        <f t="shared" si="45"/>
        <v>0</v>
      </c>
      <c r="BM84">
        <v>34</v>
      </c>
      <c r="BN84">
        <f t="shared" si="46"/>
        <v>5</v>
      </c>
      <c r="BO84">
        <f t="shared" si="47"/>
        <v>0</v>
      </c>
      <c r="BQ84">
        <v>0</v>
      </c>
      <c r="BR84">
        <v>0</v>
      </c>
      <c r="BS84">
        <v>0</v>
      </c>
      <c r="BT84">
        <f t="shared" si="48"/>
        <v>0</v>
      </c>
      <c r="BU84">
        <v>0</v>
      </c>
      <c r="BV84">
        <f t="shared" si="49"/>
        <v>0</v>
      </c>
      <c r="BW84">
        <v>6</v>
      </c>
      <c r="BX84">
        <f t="shared" si="50"/>
        <v>5</v>
      </c>
      <c r="BY84">
        <f t="shared" si="51"/>
        <v>0</v>
      </c>
      <c r="CA84">
        <v>0</v>
      </c>
    </row>
    <row r="85" spans="1:79" ht="17.25" customHeight="1" x14ac:dyDescent="0.3">
      <c r="A85" s="2">
        <v>44540</v>
      </c>
      <c r="B85" t="s">
        <v>186</v>
      </c>
      <c r="C85" t="s">
        <v>187</v>
      </c>
      <c r="D85" t="s">
        <v>27</v>
      </c>
      <c r="F85">
        <v>452</v>
      </c>
      <c r="G85">
        <v>0</v>
      </c>
      <c r="H85">
        <v>0</v>
      </c>
      <c r="I85">
        <v>-13</v>
      </c>
      <c r="J85">
        <f t="shared" si="27"/>
        <v>439</v>
      </c>
      <c r="K85">
        <v>0</v>
      </c>
      <c r="L85">
        <f t="shared" si="28"/>
        <v>439</v>
      </c>
      <c r="M85">
        <v>13</v>
      </c>
      <c r="N85">
        <v>1</v>
      </c>
      <c r="O85">
        <f t="shared" si="29"/>
        <v>33.769230769230766</v>
      </c>
      <c r="Q85">
        <v>47</v>
      </c>
      <c r="R85">
        <v>0</v>
      </c>
      <c r="S85">
        <v>0</v>
      </c>
      <c r="T85">
        <v>0</v>
      </c>
      <c r="U85">
        <f t="shared" si="30"/>
        <v>47</v>
      </c>
      <c r="V85">
        <v>0</v>
      </c>
      <c r="W85">
        <f t="shared" si="31"/>
        <v>47</v>
      </c>
      <c r="X85">
        <v>4</v>
      </c>
      <c r="Y85">
        <v>2</v>
      </c>
      <c r="Z85">
        <f t="shared" si="32"/>
        <v>11.75</v>
      </c>
      <c r="AB85">
        <v>949</v>
      </c>
      <c r="AC85">
        <v>0</v>
      </c>
      <c r="AD85">
        <v>0</v>
      </c>
      <c r="AE85">
        <v>0</v>
      </c>
      <c r="AF85">
        <f t="shared" si="33"/>
        <v>949</v>
      </c>
      <c r="AG85">
        <v>0</v>
      </c>
      <c r="AH85">
        <f t="shared" si="34"/>
        <v>949</v>
      </c>
      <c r="AI85">
        <v>17</v>
      </c>
      <c r="AJ85">
        <f t="shared" si="35"/>
        <v>6</v>
      </c>
      <c r="AK85">
        <f t="shared" si="52"/>
        <v>55.823529411764703</v>
      </c>
      <c r="AM85">
        <v>206</v>
      </c>
      <c r="AN85">
        <v>0</v>
      </c>
      <c r="AO85">
        <v>0</v>
      </c>
      <c r="AP85">
        <f t="shared" si="36"/>
        <v>206</v>
      </c>
      <c r="AQ85">
        <v>0</v>
      </c>
      <c r="AR85">
        <f t="shared" si="37"/>
        <v>206</v>
      </c>
      <c r="AS85">
        <v>4</v>
      </c>
      <c r="AT85">
        <f t="shared" si="38"/>
        <v>6</v>
      </c>
      <c r="AU85">
        <f>IFERROR(AR85/AS85,0)</f>
        <v>51.5</v>
      </c>
      <c r="AW85">
        <v>166</v>
      </c>
      <c r="AX85">
        <v>0</v>
      </c>
      <c r="AY85">
        <v>0</v>
      </c>
      <c r="AZ85">
        <f t="shared" si="40"/>
        <v>166</v>
      </c>
      <c r="BA85">
        <v>0</v>
      </c>
      <c r="BB85">
        <f t="shared" si="41"/>
        <v>166</v>
      </c>
      <c r="BC85">
        <v>3</v>
      </c>
      <c r="BD85">
        <f t="shared" si="42"/>
        <v>7</v>
      </c>
      <c r="BE85">
        <f t="shared" si="43"/>
        <v>55.333333333333336</v>
      </c>
      <c r="BG85">
        <v>126</v>
      </c>
      <c r="BH85">
        <v>0</v>
      </c>
      <c r="BI85">
        <v>-39</v>
      </c>
      <c r="BJ85">
        <f t="shared" si="44"/>
        <v>87</v>
      </c>
      <c r="BK85">
        <v>0</v>
      </c>
      <c r="BL85">
        <f t="shared" si="45"/>
        <v>87</v>
      </c>
      <c r="BM85">
        <v>5</v>
      </c>
      <c r="BN85">
        <f t="shared" si="46"/>
        <v>5</v>
      </c>
      <c r="BO85">
        <f t="shared" si="47"/>
        <v>17.399999999999999</v>
      </c>
      <c r="BQ85">
        <v>143</v>
      </c>
      <c r="BR85">
        <v>0</v>
      </c>
      <c r="BS85">
        <v>0</v>
      </c>
      <c r="BT85">
        <f t="shared" si="48"/>
        <v>143</v>
      </c>
      <c r="BU85">
        <v>0</v>
      </c>
      <c r="BV85">
        <f t="shared" si="49"/>
        <v>143</v>
      </c>
      <c r="BW85">
        <v>2</v>
      </c>
      <c r="BX85">
        <f t="shared" si="50"/>
        <v>5</v>
      </c>
      <c r="BY85">
        <f t="shared" si="51"/>
        <v>71.5</v>
      </c>
      <c r="CA85">
        <v>0</v>
      </c>
    </row>
    <row r="86" spans="1:79" ht="18.600000000000001" customHeight="1" x14ac:dyDescent="0.3">
      <c r="A86" s="2">
        <v>44540</v>
      </c>
      <c r="B86" t="s">
        <v>188</v>
      </c>
      <c r="C86" t="s">
        <v>189</v>
      </c>
      <c r="D86" t="s">
        <v>27</v>
      </c>
      <c r="F86">
        <v>932</v>
      </c>
      <c r="G86">
        <v>0</v>
      </c>
      <c r="H86">
        <v>0</v>
      </c>
      <c r="I86">
        <v>0</v>
      </c>
      <c r="J86">
        <f t="shared" si="27"/>
        <v>932</v>
      </c>
      <c r="K86">
        <v>0</v>
      </c>
      <c r="L86">
        <f t="shared" si="28"/>
        <v>932</v>
      </c>
      <c r="M86">
        <v>13</v>
      </c>
      <c r="N86">
        <v>1</v>
      </c>
      <c r="O86">
        <f t="shared" si="29"/>
        <v>71.692307692307693</v>
      </c>
      <c r="Q86">
        <v>297</v>
      </c>
      <c r="R86">
        <v>0</v>
      </c>
      <c r="S86">
        <v>0</v>
      </c>
      <c r="T86">
        <v>0</v>
      </c>
      <c r="U86">
        <f t="shared" si="30"/>
        <v>297</v>
      </c>
      <c r="V86">
        <v>0</v>
      </c>
      <c r="W86">
        <f t="shared" si="31"/>
        <v>297</v>
      </c>
      <c r="X86">
        <v>0</v>
      </c>
      <c r="Y86">
        <v>2</v>
      </c>
      <c r="Z86">
        <f t="shared" si="32"/>
        <v>0</v>
      </c>
      <c r="AB86">
        <v>713</v>
      </c>
      <c r="AC86">
        <v>0</v>
      </c>
      <c r="AD86">
        <v>0</v>
      </c>
      <c r="AE86">
        <v>-10</v>
      </c>
      <c r="AF86">
        <f t="shared" si="33"/>
        <v>703</v>
      </c>
      <c r="AG86">
        <v>0</v>
      </c>
      <c r="AH86">
        <f t="shared" si="34"/>
        <v>703</v>
      </c>
      <c r="AI86">
        <v>13</v>
      </c>
      <c r="AJ86">
        <f t="shared" si="35"/>
        <v>6</v>
      </c>
      <c r="AK86">
        <f t="shared" si="52"/>
        <v>54.07692307692308</v>
      </c>
      <c r="AM86">
        <v>98</v>
      </c>
      <c r="AN86">
        <v>0</v>
      </c>
      <c r="AO86">
        <v>-17</v>
      </c>
      <c r="AP86">
        <f t="shared" si="36"/>
        <v>81</v>
      </c>
      <c r="AQ86">
        <v>0</v>
      </c>
      <c r="AR86">
        <f t="shared" si="37"/>
        <v>81</v>
      </c>
      <c r="AS86">
        <v>6</v>
      </c>
      <c r="AT86">
        <f t="shared" si="38"/>
        <v>6</v>
      </c>
      <c r="AU86">
        <f>IFERROR(AR86/AS86,0)</f>
        <v>13.5</v>
      </c>
      <c r="AW86">
        <v>135</v>
      </c>
      <c r="AX86">
        <v>0</v>
      </c>
      <c r="AY86">
        <v>0</v>
      </c>
      <c r="AZ86">
        <f t="shared" si="40"/>
        <v>135</v>
      </c>
      <c r="BA86">
        <v>0</v>
      </c>
      <c r="BB86">
        <f t="shared" si="41"/>
        <v>135</v>
      </c>
      <c r="BC86">
        <v>11</v>
      </c>
      <c r="BD86">
        <f t="shared" si="42"/>
        <v>7</v>
      </c>
      <c r="BE86">
        <f t="shared" si="43"/>
        <v>12.272727272727273</v>
      </c>
      <c r="BG86">
        <v>593</v>
      </c>
      <c r="BH86">
        <v>0</v>
      </c>
      <c r="BI86">
        <v>0</v>
      </c>
      <c r="BJ86">
        <f t="shared" si="44"/>
        <v>593</v>
      </c>
      <c r="BK86">
        <v>0</v>
      </c>
      <c r="BL86">
        <f t="shared" si="45"/>
        <v>593</v>
      </c>
      <c r="BM86">
        <v>1</v>
      </c>
      <c r="BN86">
        <f t="shared" si="46"/>
        <v>5</v>
      </c>
      <c r="BO86">
        <f t="shared" si="47"/>
        <v>593</v>
      </c>
      <c r="BQ86">
        <v>349</v>
      </c>
      <c r="BR86">
        <v>0</v>
      </c>
      <c r="BS86">
        <v>0</v>
      </c>
      <c r="BT86">
        <f t="shared" si="48"/>
        <v>349</v>
      </c>
      <c r="BU86">
        <v>0</v>
      </c>
      <c r="BV86">
        <f t="shared" si="49"/>
        <v>349</v>
      </c>
      <c r="BW86">
        <v>6</v>
      </c>
      <c r="BX86">
        <f t="shared" si="50"/>
        <v>5</v>
      </c>
      <c r="BY86">
        <f t="shared" si="51"/>
        <v>58.166666666666664</v>
      </c>
      <c r="CA86">
        <v>0</v>
      </c>
    </row>
    <row r="95" spans="1:79" ht="17.25" customHeight="1" x14ac:dyDescent="0.3">
      <c r="BQ95" t="s">
        <v>190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01.12</vt:lpstr>
      <vt:lpstr>02.12</vt:lpstr>
      <vt:lpstr>03.12</vt:lpstr>
      <vt:lpstr>04.12</vt:lpstr>
      <vt:lpstr>06.12</vt:lpstr>
      <vt:lpstr>07.12</vt:lpstr>
      <vt:lpstr>08.12</vt:lpstr>
      <vt:lpstr>09.12</vt:lpstr>
      <vt:lpstr>10.12</vt:lpstr>
      <vt:lpstr>11.12</vt:lpstr>
      <vt:lpstr>13.12</vt:lpstr>
      <vt:lpstr>14.12</vt:lpstr>
      <vt:lpstr>15.12</vt:lpstr>
      <vt:lpstr>16.12</vt:lpstr>
      <vt:lpstr>17.12</vt:lpstr>
      <vt:lpstr>18.12</vt:lpstr>
      <vt:lpstr>20.12</vt:lpstr>
      <vt:lpstr>21.12</vt:lpstr>
      <vt:lpstr>22.12</vt:lpstr>
      <vt:lpstr>23.12</vt:lpstr>
      <vt:lpstr>24.12</vt:lpstr>
      <vt:lpstr>25.12</vt:lpstr>
      <vt:lpstr>27.12</vt:lpstr>
      <vt:lpstr>28.12</vt:lpstr>
      <vt:lpstr>29.12</vt:lpstr>
      <vt:lpstr>30.12</vt:lpstr>
      <vt:lpstr>31.12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2022-01-05T05:57:27Z</dcterms:created>
  <dcterms:modified xsi:type="dcterms:W3CDTF">2022-01-05T05:59:21Z</dcterms:modified>
</cp:coreProperties>
</file>